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J:\EDULK 2021\Úprava rozpočtu přímých NIV\"/>
    </mc:Choice>
  </mc:AlternateContent>
  <xr:revisionPtr revIDLastSave="0" documentId="8_{71CC0EDB-A59C-4479-9F6D-8C169A71E9BF}" xr6:coauthVersionLast="47" xr6:coauthVersionMax="47" xr10:uidLastSave="{00000000-0000-0000-0000-000000000000}"/>
  <bookViews>
    <workbookView xWindow="2505" yWindow="2505" windowWidth="18900" windowHeight="11055" tabRatio="602" firstSheet="11" activeTab="11" xr2:uid="{00000000-000D-0000-FFFF-FFFF00000000}"/>
  </bookViews>
  <sheets>
    <sheet name="LB" sheetId="43" r:id="rId1"/>
    <sheet name="FR" sheetId="44" r:id="rId2"/>
    <sheet name="JN" sheetId="29" r:id="rId3"/>
    <sheet name="TA" sheetId="30" r:id="rId4"/>
    <sheet name="ŽB" sheetId="31" r:id="rId5"/>
    <sheet name="ČL" sheetId="32" r:id="rId6"/>
    <sheet name="NB" sheetId="39" r:id="rId7"/>
    <sheet name="SM" sheetId="40" r:id="rId8"/>
    <sheet name="JI" sheetId="41" r:id="rId9"/>
    <sheet name="TU" sheetId="42" r:id="rId10"/>
    <sheet name="sumář" sheetId="45" r:id="rId11"/>
    <sheet name="komentář" sheetId="38" r:id="rId12"/>
  </sheets>
  <definedNames>
    <definedName name="_xlnm._FilterDatabase" localSheetId="5" hidden="1">ČL!$G$1:$G$319</definedName>
    <definedName name="_xlnm._FilterDatabase" localSheetId="1" hidden="1">FR!$AY$1:$BA$175</definedName>
    <definedName name="_xlnm._FilterDatabase" localSheetId="8" hidden="1">JI!$AT$1:$AT$162</definedName>
    <definedName name="_xlnm._FilterDatabase" localSheetId="2" hidden="1">JN!$G$1:$G$201</definedName>
    <definedName name="_xlnm._FilterDatabase" localSheetId="0" hidden="1">LB!$E$1:$E$612</definedName>
    <definedName name="_xlnm._FilterDatabase" localSheetId="6" hidden="1">NB!$F$1:$F$144</definedName>
    <definedName name="_xlnm._FilterDatabase" localSheetId="7" hidden="1">SM!$AT$1:$AT$184</definedName>
    <definedName name="_xlnm._FilterDatabase" localSheetId="3" hidden="1">TA!$G$1:$G$115</definedName>
    <definedName name="_xlnm._FilterDatabase" localSheetId="9" hidden="1">TU!$AT$1:$AT$219</definedName>
    <definedName name="_xlnm._FilterDatabase" localSheetId="4" hidden="1">ŽB!$G$1:$G$89</definedName>
    <definedName name="_xlnm.Print_Titles" localSheetId="1">FR!$8:$11</definedName>
    <definedName name="_xlnm.Print_Titles" localSheetId="0">LB!$1:$11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3" i="45" l="1"/>
  <c r="D13" i="45"/>
  <c r="E13" i="45"/>
  <c r="F13" i="45"/>
  <c r="G13" i="45"/>
  <c r="H13" i="45"/>
  <c r="I13" i="45"/>
  <c r="J13" i="45"/>
  <c r="K13" i="45"/>
  <c r="L13" i="45"/>
  <c r="M13" i="45"/>
  <c r="N13" i="45"/>
  <c r="O13" i="45"/>
  <c r="P13" i="45"/>
  <c r="Q13" i="45"/>
  <c r="R13" i="45"/>
  <c r="S13" i="45"/>
  <c r="T13" i="45"/>
  <c r="U13" i="45"/>
  <c r="V13" i="45"/>
  <c r="W13" i="45"/>
  <c r="X13" i="45"/>
  <c r="Y13" i="45"/>
  <c r="Z13" i="45"/>
  <c r="AA13" i="45"/>
  <c r="AB13" i="45"/>
  <c r="AC13" i="45"/>
  <c r="AD13" i="45"/>
  <c r="AE13" i="45"/>
  <c r="AF13" i="45"/>
  <c r="AG13" i="45"/>
  <c r="AH13" i="45"/>
  <c r="AI13" i="45"/>
  <c r="AJ13" i="45"/>
  <c r="AK13" i="45"/>
  <c r="AL13" i="45"/>
  <c r="AM13" i="45"/>
  <c r="AN13" i="45"/>
  <c r="AO13" i="45"/>
  <c r="AP13" i="45"/>
  <c r="AQ13" i="45"/>
  <c r="AR13" i="45"/>
  <c r="AS13" i="45"/>
  <c r="AT13" i="45"/>
  <c r="C14" i="45"/>
  <c r="D14" i="45"/>
  <c r="E14" i="45"/>
  <c r="F14" i="45"/>
  <c r="G14" i="45"/>
  <c r="H14" i="45"/>
  <c r="I14" i="45"/>
  <c r="J14" i="45"/>
  <c r="K14" i="45"/>
  <c r="L14" i="45"/>
  <c r="M14" i="45"/>
  <c r="N14" i="45"/>
  <c r="O14" i="45"/>
  <c r="P14" i="45"/>
  <c r="Q14" i="45"/>
  <c r="R14" i="45"/>
  <c r="S14" i="45"/>
  <c r="T14" i="45"/>
  <c r="U14" i="45"/>
  <c r="V14" i="45"/>
  <c r="W14" i="45"/>
  <c r="AA14" i="45"/>
  <c r="AB14" i="45"/>
  <c r="AC14" i="45"/>
  <c r="AD14" i="45"/>
  <c r="AE14" i="45"/>
  <c r="AF14" i="45"/>
  <c r="AG14" i="45"/>
  <c r="AH14" i="45"/>
  <c r="AI14" i="45"/>
  <c r="AJ14" i="45"/>
  <c r="AL14" i="45"/>
  <c r="AM14" i="45"/>
  <c r="AN14" i="45"/>
  <c r="AO14" i="45"/>
  <c r="AP14" i="45"/>
  <c r="AR14" i="45"/>
  <c r="AS14" i="45"/>
  <c r="AT14" i="45"/>
  <c r="C15" i="45"/>
  <c r="D15" i="45"/>
  <c r="E15" i="45"/>
  <c r="F15" i="45"/>
  <c r="G15" i="45"/>
  <c r="H15" i="45"/>
  <c r="I15" i="45"/>
  <c r="J15" i="45"/>
  <c r="K15" i="45"/>
  <c r="L15" i="45"/>
  <c r="M15" i="45"/>
  <c r="P15" i="45"/>
  <c r="Q15" i="45"/>
  <c r="R15" i="45"/>
  <c r="S15" i="45"/>
  <c r="W15" i="45"/>
  <c r="X15" i="45"/>
  <c r="Y15" i="45"/>
  <c r="AA15" i="45"/>
  <c r="AB15" i="45"/>
  <c r="AC15" i="45"/>
  <c r="AD15" i="45"/>
  <c r="AE15" i="45"/>
  <c r="AF15" i="45"/>
  <c r="AG15" i="45"/>
  <c r="AH15" i="45"/>
  <c r="AI15" i="45"/>
  <c r="AJ15" i="45"/>
  <c r="AM15" i="45"/>
  <c r="AN15" i="45"/>
  <c r="AQ15" i="45"/>
  <c r="AR15" i="45"/>
  <c r="AS15" i="45"/>
  <c r="AT15" i="45"/>
  <c r="C16" i="45"/>
  <c r="D16" i="45"/>
  <c r="E16" i="45"/>
  <c r="F16" i="45"/>
  <c r="G16" i="45"/>
  <c r="H16" i="45"/>
  <c r="I16" i="45"/>
  <c r="J16" i="45"/>
  <c r="K16" i="45"/>
  <c r="L16" i="45"/>
  <c r="M16" i="45"/>
  <c r="N16" i="45"/>
  <c r="O16" i="45"/>
  <c r="P16" i="45"/>
  <c r="Q16" i="45"/>
  <c r="R16" i="45"/>
  <c r="S16" i="45"/>
  <c r="T16" i="45"/>
  <c r="U16" i="45"/>
  <c r="V16" i="45"/>
  <c r="W16" i="45"/>
  <c r="X16" i="45"/>
  <c r="Y16" i="45"/>
  <c r="Z16" i="45"/>
  <c r="AA16" i="45"/>
  <c r="AB16" i="45"/>
  <c r="AC16" i="45"/>
  <c r="AD16" i="45"/>
  <c r="AE16" i="45"/>
  <c r="AF16" i="45"/>
  <c r="AG16" i="45"/>
  <c r="AH16" i="45"/>
  <c r="AI16" i="45"/>
  <c r="AJ16" i="45"/>
  <c r="AK16" i="45"/>
  <c r="AL16" i="45"/>
  <c r="AM16" i="45"/>
  <c r="AN16" i="45"/>
  <c r="AO16" i="45"/>
  <c r="AP16" i="45"/>
  <c r="AQ16" i="45"/>
  <c r="AR16" i="45"/>
  <c r="AS16" i="45"/>
  <c r="AT16" i="45"/>
  <c r="C17" i="45"/>
  <c r="D17" i="45"/>
  <c r="E17" i="45"/>
  <c r="F17" i="45"/>
  <c r="G17" i="45"/>
  <c r="H17" i="45"/>
  <c r="I17" i="45"/>
  <c r="J17" i="45"/>
  <c r="K17" i="45"/>
  <c r="L17" i="45"/>
  <c r="M17" i="45"/>
  <c r="N17" i="45"/>
  <c r="O17" i="45"/>
  <c r="P17" i="45"/>
  <c r="Q17" i="45"/>
  <c r="R17" i="45"/>
  <c r="S17" i="45"/>
  <c r="T17" i="45"/>
  <c r="U17" i="45"/>
  <c r="V17" i="45"/>
  <c r="W17" i="45"/>
  <c r="X17" i="45"/>
  <c r="Y17" i="45"/>
  <c r="Z17" i="45"/>
  <c r="AA17" i="45"/>
  <c r="AB17" i="45"/>
  <c r="AC17" i="45"/>
  <c r="AD17" i="45"/>
  <c r="AE17" i="45"/>
  <c r="AF17" i="45"/>
  <c r="AG17" i="45"/>
  <c r="AH17" i="45"/>
  <c r="AI17" i="45"/>
  <c r="AJ17" i="45"/>
  <c r="AK17" i="45"/>
  <c r="AL17" i="45"/>
  <c r="AM17" i="45"/>
  <c r="AN17" i="45"/>
  <c r="AO17" i="45"/>
  <c r="AP17" i="45"/>
  <c r="AQ17" i="45"/>
  <c r="AR17" i="45"/>
  <c r="AS17" i="45"/>
  <c r="AT17" i="45"/>
  <c r="C18" i="45"/>
  <c r="D18" i="45"/>
  <c r="E18" i="45"/>
  <c r="F18" i="45"/>
  <c r="G18" i="45"/>
  <c r="H18" i="45"/>
  <c r="I18" i="45"/>
  <c r="J18" i="45"/>
  <c r="K18" i="45"/>
  <c r="L18" i="45"/>
  <c r="M18" i="45"/>
  <c r="N18" i="45"/>
  <c r="O18" i="45"/>
  <c r="P18" i="45"/>
  <c r="Q18" i="45"/>
  <c r="R18" i="45"/>
  <c r="S18" i="45"/>
  <c r="T18" i="45"/>
  <c r="U18" i="45"/>
  <c r="V18" i="45"/>
  <c r="W18" i="45"/>
  <c r="X18" i="45"/>
  <c r="Y18" i="45"/>
  <c r="Z18" i="45"/>
  <c r="AA18" i="45"/>
  <c r="AB18" i="45"/>
  <c r="AC18" i="45"/>
  <c r="AD18" i="45"/>
  <c r="AE18" i="45"/>
  <c r="AF18" i="45"/>
  <c r="AG18" i="45"/>
  <c r="AH18" i="45"/>
  <c r="AI18" i="45"/>
  <c r="AJ18" i="45"/>
  <c r="AK18" i="45"/>
  <c r="AL18" i="45"/>
  <c r="AM18" i="45"/>
  <c r="AN18" i="45"/>
  <c r="AO18" i="45"/>
  <c r="AP18" i="45"/>
  <c r="AQ18" i="45"/>
  <c r="AR18" i="45"/>
  <c r="AS18" i="45"/>
  <c r="AT18" i="45"/>
  <c r="C20" i="45"/>
  <c r="D20" i="45"/>
  <c r="E20" i="45"/>
  <c r="F20" i="45"/>
  <c r="G20" i="45"/>
  <c r="H20" i="45"/>
  <c r="I20" i="45"/>
  <c r="J20" i="45"/>
  <c r="K20" i="45"/>
  <c r="L20" i="45"/>
  <c r="M20" i="45"/>
  <c r="N20" i="45"/>
  <c r="O20" i="45"/>
  <c r="P20" i="45"/>
  <c r="Q20" i="45"/>
  <c r="R20" i="45"/>
  <c r="S20" i="45"/>
  <c r="T20" i="45"/>
  <c r="U20" i="45"/>
  <c r="V20" i="45"/>
  <c r="W20" i="45"/>
  <c r="X20" i="45"/>
  <c r="Y20" i="45"/>
  <c r="Z20" i="45"/>
  <c r="AA20" i="45"/>
  <c r="AB20" i="45"/>
  <c r="AC20" i="45"/>
  <c r="AD20" i="45"/>
  <c r="AE20" i="45"/>
  <c r="AF20" i="45"/>
  <c r="AG20" i="45"/>
  <c r="AH20" i="45"/>
  <c r="AI20" i="45"/>
  <c r="AJ20" i="45"/>
  <c r="AK20" i="45"/>
  <c r="AL20" i="45"/>
  <c r="AM20" i="45"/>
  <c r="AN20" i="45"/>
  <c r="AO20" i="45"/>
  <c r="AP20" i="45"/>
  <c r="AQ20" i="45"/>
  <c r="AR20" i="45"/>
  <c r="AS20" i="45"/>
  <c r="AT20" i="45"/>
  <c r="C21" i="45"/>
  <c r="D21" i="45"/>
  <c r="E21" i="45"/>
  <c r="F21" i="45"/>
  <c r="G21" i="45"/>
  <c r="H21" i="45"/>
  <c r="I21" i="45"/>
  <c r="J21" i="45"/>
  <c r="K21" i="45"/>
  <c r="L21" i="45"/>
  <c r="M21" i="45"/>
  <c r="N21" i="45"/>
  <c r="O21" i="45"/>
  <c r="P21" i="45"/>
  <c r="Q21" i="45"/>
  <c r="R21" i="45"/>
  <c r="S21" i="45"/>
  <c r="T21" i="45"/>
  <c r="U21" i="45"/>
  <c r="V21" i="45"/>
  <c r="W21" i="45"/>
  <c r="X21" i="45"/>
  <c r="Y21" i="45"/>
  <c r="Z21" i="45"/>
  <c r="AA21" i="45"/>
  <c r="AB21" i="45"/>
  <c r="AC21" i="45"/>
  <c r="AD21" i="45"/>
  <c r="AE21" i="45"/>
  <c r="AF21" i="45"/>
  <c r="AG21" i="45"/>
  <c r="AH21" i="45"/>
  <c r="AI21" i="45"/>
  <c r="AJ21" i="45"/>
  <c r="AK21" i="45"/>
  <c r="AL21" i="45"/>
  <c r="AM21" i="45"/>
  <c r="AN21" i="45"/>
  <c r="AO21" i="45"/>
  <c r="AP21" i="45"/>
  <c r="AQ21" i="45"/>
  <c r="AR21" i="45"/>
  <c r="AS21" i="45"/>
  <c r="AT21" i="45"/>
  <c r="C22" i="45"/>
  <c r="D22" i="45"/>
  <c r="E22" i="45"/>
  <c r="F22" i="45"/>
  <c r="G22" i="45"/>
  <c r="H22" i="45"/>
  <c r="I22" i="45"/>
  <c r="J22" i="45"/>
  <c r="K22" i="45"/>
  <c r="L22" i="45"/>
  <c r="M22" i="45"/>
  <c r="N22" i="45"/>
  <c r="O22" i="45"/>
  <c r="P22" i="45"/>
  <c r="Q22" i="45"/>
  <c r="R22" i="45"/>
  <c r="S22" i="45"/>
  <c r="T22" i="45"/>
  <c r="U22" i="45"/>
  <c r="V22" i="45"/>
  <c r="W22" i="45"/>
  <c r="X22" i="45"/>
  <c r="Y22" i="45"/>
  <c r="Z22" i="45"/>
  <c r="AA22" i="45"/>
  <c r="AB22" i="45"/>
  <c r="AC22" i="45"/>
  <c r="AD22" i="45"/>
  <c r="AE22" i="45"/>
  <c r="AF22" i="45"/>
  <c r="AG22" i="45"/>
  <c r="AH22" i="45"/>
  <c r="AI22" i="45"/>
  <c r="AJ22" i="45"/>
  <c r="AK22" i="45"/>
  <c r="AL22" i="45"/>
  <c r="AM22" i="45"/>
  <c r="AN22" i="45"/>
  <c r="AO22" i="45"/>
  <c r="AP22" i="45"/>
  <c r="AQ22" i="45"/>
  <c r="AR22" i="45"/>
  <c r="AS22" i="45"/>
  <c r="AT22" i="45"/>
  <c r="B22" i="45"/>
  <c r="B21" i="45"/>
  <c r="B20" i="45"/>
  <c r="B18" i="45"/>
  <c r="B17" i="45"/>
  <c r="B16" i="45"/>
  <c r="B15" i="45"/>
  <c r="R196" i="42"/>
  <c r="R142" i="41"/>
  <c r="R166" i="40"/>
  <c r="R300" i="32"/>
  <c r="R74" i="31"/>
  <c r="R99" i="30"/>
  <c r="R184" i="29"/>
  <c r="R131" i="44"/>
  <c r="R455" i="43"/>
  <c r="AY196" i="42"/>
  <c r="AU196" i="42"/>
  <c r="AR196" i="42"/>
  <c r="AQ196" i="42"/>
  <c r="AP196" i="42"/>
  <c r="AO196" i="42"/>
  <c r="AG196" i="42"/>
  <c r="AF196" i="42"/>
  <c r="AA196" i="42"/>
  <c r="Z196" i="42"/>
  <c r="V196" i="42"/>
  <c r="AY142" i="41"/>
  <c r="AU142" i="41"/>
  <c r="AR142" i="41"/>
  <c r="AQ142" i="41"/>
  <c r="AP142" i="41"/>
  <c r="AO142" i="41"/>
  <c r="AG142" i="41"/>
  <c r="AF142" i="41"/>
  <c r="AA142" i="41"/>
  <c r="Z142" i="41"/>
  <c r="V142" i="41"/>
  <c r="AY166" i="40"/>
  <c r="AU166" i="40"/>
  <c r="AR166" i="40"/>
  <c r="AQ166" i="40"/>
  <c r="AP166" i="40"/>
  <c r="AO166" i="40"/>
  <c r="AG166" i="40"/>
  <c r="AF166" i="40"/>
  <c r="AA166" i="40"/>
  <c r="Z166" i="40"/>
  <c r="V166" i="40"/>
  <c r="AY300" i="32"/>
  <c r="AU300" i="32"/>
  <c r="AR300" i="32"/>
  <c r="AQ300" i="32"/>
  <c r="AP300" i="32"/>
  <c r="AO300" i="32"/>
  <c r="AG300" i="32"/>
  <c r="AF300" i="32"/>
  <c r="AA300" i="32"/>
  <c r="Z300" i="32"/>
  <c r="V300" i="32"/>
  <c r="AY74" i="31"/>
  <c r="AU74" i="31"/>
  <c r="AR74" i="31"/>
  <c r="AQ74" i="31"/>
  <c r="AP74" i="31"/>
  <c r="AO74" i="31"/>
  <c r="AG74" i="31"/>
  <c r="AF74" i="31"/>
  <c r="AA74" i="31"/>
  <c r="Z74" i="31"/>
  <c r="V74" i="31"/>
  <c r="AY99" i="30"/>
  <c r="AU99" i="30"/>
  <c r="AR99" i="30"/>
  <c r="AQ99" i="30"/>
  <c r="AP99" i="30"/>
  <c r="AO99" i="30"/>
  <c r="AG99" i="30"/>
  <c r="AF99" i="30"/>
  <c r="AA99" i="30"/>
  <c r="Z99" i="30"/>
  <c r="V99" i="30"/>
  <c r="AY184" i="29"/>
  <c r="AU184" i="29"/>
  <c r="AQ184" i="29"/>
  <c r="AP184" i="29"/>
  <c r="AO184" i="29"/>
  <c r="AF184" i="29"/>
  <c r="Z184" i="29"/>
  <c r="AY131" i="44"/>
  <c r="AU131" i="44"/>
  <c r="AQ131" i="44"/>
  <c r="AP131" i="44"/>
  <c r="AO131" i="44"/>
  <c r="AA131" i="44"/>
  <c r="Z131" i="44"/>
  <c r="V131" i="44"/>
  <c r="AU175" i="42"/>
  <c r="AU153" i="42"/>
  <c r="AU97" i="42"/>
  <c r="AU77" i="42"/>
  <c r="AU41" i="42"/>
  <c r="AU26" i="42"/>
  <c r="AU99" i="41"/>
  <c r="AU63" i="41"/>
  <c r="AU128" i="40"/>
  <c r="AU110" i="40"/>
  <c r="AU92" i="40"/>
  <c r="AU27" i="40"/>
  <c r="AU130" i="39"/>
  <c r="AN31" i="45" s="1"/>
  <c r="AU131" i="39"/>
  <c r="AN32" i="45" s="1"/>
  <c r="AU14" i="39"/>
  <c r="AU15" i="39"/>
  <c r="AU16" i="39"/>
  <c r="AU17" i="39"/>
  <c r="AU19" i="39"/>
  <c r="AU20" i="39"/>
  <c r="AU21" i="39"/>
  <c r="AU22" i="39"/>
  <c r="AU23" i="39"/>
  <c r="AU25" i="39"/>
  <c r="AU26" i="39"/>
  <c r="AU27" i="39"/>
  <c r="AU28" i="39"/>
  <c r="AU29" i="39"/>
  <c r="AU31" i="39"/>
  <c r="AU32" i="39"/>
  <c r="AU33" i="39"/>
  <c r="AU34" i="39"/>
  <c r="AU35" i="39"/>
  <c r="AU37" i="39"/>
  <c r="AU38" i="39"/>
  <c r="AU39" i="39"/>
  <c r="AU40" i="39"/>
  <c r="AU42" i="39"/>
  <c r="AU44" i="39"/>
  <c r="AU45" i="39" s="1"/>
  <c r="AU46" i="39"/>
  <c r="AU47" i="39"/>
  <c r="AU48" i="39"/>
  <c r="AU50" i="39"/>
  <c r="AU51" i="39"/>
  <c r="AU52" i="39"/>
  <c r="AU53" i="39"/>
  <c r="AU54" i="39"/>
  <c r="AU56" i="39"/>
  <c r="AU57" i="39" s="1"/>
  <c r="AU58" i="39"/>
  <c r="AU59" i="39"/>
  <c r="AU60" i="39"/>
  <c r="AU61" i="39"/>
  <c r="AU62" i="39"/>
  <c r="AU63" i="39"/>
  <c r="AU65" i="39"/>
  <c r="AU66" i="39"/>
  <c r="AU67" i="39"/>
  <c r="AU68" i="39"/>
  <c r="AU69" i="39"/>
  <c r="AU70" i="39"/>
  <c r="AU72" i="39"/>
  <c r="AU73" i="39"/>
  <c r="AU74" i="39"/>
  <c r="AU75" i="39"/>
  <c r="AU76" i="39"/>
  <c r="AU77" i="39"/>
  <c r="AU79" i="39"/>
  <c r="AU80" i="39"/>
  <c r="AU81" i="39"/>
  <c r="AU82" i="39"/>
  <c r="AU83" i="39"/>
  <c r="AU84" i="39"/>
  <c r="AU86" i="39"/>
  <c r="AU87" i="39"/>
  <c r="AU88" i="39"/>
  <c r="AU89" i="39"/>
  <c r="AU90" i="39"/>
  <c r="AU91" i="39"/>
  <c r="AU93" i="39"/>
  <c r="AU94" i="39"/>
  <c r="AU95" i="39"/>
  <c r="AU96" i="39"/>
  <c r="AU97" i="39"/>
  <c r="AU98" i="39"/>
  <c r="AU100" i="39"/>
  <c r="AU101" i="39"/>
  <c r="AU102" i="39"/>
  <c r="AU103" i="39"/>
  <c r="AU104" i="39"/>
  <c r="AU105" i="39"/>
  <c r="AU107" i="39"/>
  <c r="AU108" i="39"/>
  <c r="AU109" i="39"/>
  <c r="AU110" i="39"/>
  <c r="AU111" i="39"/>
  <c r="AU112" i="39"/>
  <c r="AU114" i="39"/>
  <c r="AU115" i="39"/>
  <c r="AU117" i="39"/>
  <c r="AU118" i="39"/>
  <c r="AU119" i="39"/>
  <c r="AU120" i="39"/>
  <c r="AU174" i="40"/>
  <c r="AU178" i="40"/>
  <c r="AU13" i="40"/>
  <c r="AU14" i="40"/>
  <c r="AU16" i="40"/>
  <c r="AU18" i="40" s="1"/>
  <c r="AU17" i="40"/>
  <c r="AU19" i="40"/>
  <c r="AU22" i="40" s="1"/>
  <c r="AU20" i="40"/>
  <c r="AU21" i="40"/>
  <c r="AU23" i="40"/>
  <c r="AU24" i="40"/>
  <c r="AU25" i="40" s="1"/>
  <c r="AU26" i="40"/>
  <c r="AU28" i="40"/>
  <c r="AU34" i="40" s="1"/>
  <c r="AU29" i="40"/>
  <c r="AU30" i="40"/>
  <c r="AU173" i="40" s="1"/>
  <c r="AU31" i="40"/>
  <c r="AU32" i="40"/>
  <c r="AU33" i="40"/>
  <c r="AU35" i="40"/>
  <c r="AU171" i="40" s="1"/>
  <c r="AU36" i="40"/>
  <c r="AU37" i="40"/>
  <c r="AU38" i="40"/>
  <c r="AU39" i="40"/>
  <c r="AU41" i="40"/>
  <c r="AU42" i="40"/>
  <c r="AU43" i="40"/>
  <c r="AU44" i="40"/>
  <c r="AU46" i="40" s="1"/>
  <c r="AU45" i="40"/>
  <c r="AU47" i="40"/>
  <c r="AU53" i="40" s="1"/>
  <c r="AU48" i="40"/>
  <c r="AU49" i="40"/>
  <c r="AU50" i="40"/>
  <c r="AU51" i="40"/>
  <c r="AU52" i="40"/>
  <c r="AU54" i="40"/>
  <c r="AU56" i="40"/>
  <c r="AU61" i="40" s="1"/>
  <c r="AU57" i="40"/>
  <c r="AU58" i="40"/>
  <c r="AU59" i="40"/>
  <c r="AU60" i="40"/>
  <c r="AU62" i="40"/>
  <c r="AU63" i="40"/>
  <c r="AU64" i="40"/>
  <c r="AU68" i="40" s="1"/>
  <c r="AU65" i="40"/>
  <c r="AU66" i="40"/>
  <c r="AU67" i="40"/>
  <c r="AU69" i="40"/>
  <c r="AU75" i="40" s="1"/>
  <c r="AU70" i="40"/>
  <c r="AU71" i="40"/>
  <c r="AU72" i="40"/>
  <c r="AU73" i="40"/>
  <c r="AU74" i="40"/>
  <c r="AU76" i="40"/>
  <c r="AU82" i="40" s="1"/>
  <c r="AU77" i="40"/>
  <c r="AU78" i="40"/>
  <c r="AU79" i="40"/>
  <c r="AU80" i="40"/>
  <c r="AU81" i="40"/>
  <c r="AU83" i="40"/>
  <c r="AU89" i="40" s="1"/>
  <c r="AU84" i="40"/>
  <c r="AU85" i="40"/>
  <c r="AU86" i="40"/>
  <c r="AU87" i="40"/>
  <c r="AU88" i="40"/>
  <c r="AU90" i="40"/>
  <c r="AU91" i="40"/>
  <c r="AU93" i="40"/>
  <c r="AU98" i="40" s="1"/>
  <c r="AU94" i="40"/>
  <c r="AU95" i="40"/>
  <c r="AU96" i="40"/>
  <c r="AU97" i="40"/>
  <c r="AU99" i="40"/>
  <c r="AU102" i="40" s="1"/>
  <c r="AU100" i="40"/>
  <c r="AU101" i="40"/>
  <c r="AU103" i="40"/>
  <c r="AU108" i="40" s="1"/>
  <c r="AU104" i="40"/>
  <c r="AU105" i="40"/>
  <c r="AU106" i="40"/>
  <c r="AU107" i="40"/>
  <c r="AU109" i="40"/>
  <c r="AU111" i="40"/>
  <c r="AU115" i="40" s="1"/>
  <c r="AU112" i="40"/>
  <c r="AU113" i="40"/>
  <c r="AU114" i="40"/>
  <c r="AU116" i="40"/>
  <c r="AU119" i="40" s="1"/>
  <c r="AU117" i="40"/>
  <c r="AU118" i="40"/>
  <c r="AU120" i="40"/>
  <c r="AU125" i="40" s="1"/>
  <c r="AU121" i="40"/>
  <c r="AU122" i="40"/>
  <c r="AU123" i="40"/>
  <c r="AU124" i="40"/>
  <c r="AU126" i="40"/>
  <c r="AU127" i="40"/>
  <c r="AU129" i="40"/>
  <c r="AU130" i="40" s="1"/>
  <c r="AU131" i="40"/>
  <c r="AU137" i="40" s="1"/>
  <c r="AU132" i="40"/>
  <c r="AU133" i="40"/>
  <c r="AU134" i="40"/>
  <c r="AU135" i="40"/>
  <c r="AU136" i="40"/>
  <c r="AU138" i="40"/>
  <c r="AU144" i="40" s="1"/>
  <c r="AU139" i="40"/>
  <c r="AU140" i="40"/>
  <c r="AU141" i="40"/>
  <c r="AU142" i="40"/>
  <c r="AU143" i="40"/>
  <c r="AU145" i="40"/>
  <c r="AU146" i="40"/>
  <c r="AU147" i="40"/>
  <c r="AU148" i="40"/>
  <c r="AU151" i="40" s="1"/>
  <c r="AU149" i="40"/>
  <c r="AU150" i="40"/>
  <c r="AU152" i="40"/>
  <c r="AU154" i="40" s="1"/>
  <c r="AU153" i="40"/>
  <c r="AU155" i="40"/>
  <c r="AU160" i="40" s="1"/>
  <c r="AU156" i="40"/>
  <c r="AU157" i="40"/>
  <c r="AU158" i="40"/>
  <c r="AU159" i="40"/>
  <c r="AU161" i="40"/>
  <c r="AU164" i="40" s="1"/>
  <c r="AU162" i="40"/>
  <c r="AU163" i="40"/>
  <c r="AU147" i="41"/>
  <c r="AU149" i="41"/>
  <c r="AU150" i="41"/>
  <c r="AU13" i="41"/>
  <c r="AU14" i="41"/>
  <c r="AU15" i="41"/>
  <c r="AU17" i="41"/>
  <c r="AU18" i="41"/>
  <c r="AU19" i="41"/>
  <c r="AU20" i="41"/>
  <c r="AU21" i="41" s="1"/>
  <c r="AU22" i="41"/>
  <c r="AU27" i="41" s="1"/>
  <c r="AU23" i="41"/>
  <c r="AU24" i="41"/>
  <c r="AU25" i="41"/>
  <c r="AU26" i="41"/>
  <c r="AU28" i="41"/>
  <c r="AU30" i="41"/>
  <c r="AU32" i="41" s="1"/>
  <c r="AU31" i="41"/>
  <c r="AU33" i="41"/>
  <c r="AU34" i="41"/>
  <c r="AU35" i="41"/>
  <c r="AU36" i="41"/>
  <c r="AU38" i="41" s="1"/>
  <c r="AU37" i="41"/>
  <c r="AU39" i="41"/>
  <c r="AU45" i="41" s="1"/>
  <c r="AU40" i="41"/>
  <c r="AU41" i="41"/>
  <c r="AU42" i="41"/>
  <c r="AU43" i="41"/>
  <c r="AU44" i="41"/>
  <c r="AU46" i="41"/>
  <c r="AU52" i="41" s="1"/>
  <c r="AU47" i="41"/>
  <c r="AU48" i="41"/>
  <c r="AU49" i="41"/>
  <c r="AU50" i="41"/>
  <c r="AU51" i="41"/>
  <c r="AU53" i="41"/>
  <c r="AU60" i="41" s="1"/>
  <c r="AU54" i="41"/>
  <c r="AU55" i="41"/>
  <c r="AU56" i="41"/>
  <c r="AU57" i="41"/>
  <c r="AU58" i="41"/>
  <c r="AU59" i="41"/>
  <c r="AU61" i="41"/>
  <c r="AU62" i="41"/>
  <c r="AU64" i="41"/>
  <c r="AU67" i="41" s="1"/>
  <c r="AU65" i="41"/>
  <c r="AU66" i="41"/>
  <c r="AU68" i="41"/>
  <c r="AU74" i="41" s="1"/>
  <c r="AU69" i="41"/>
  <c r="AU70" i="41"/>
  <c r="AU71" i="41"/>
  <c r="AU72" i="41"/>
  <c r="AU73" i="41"/>
  <c r="AU75" i="41"/>
  <c r="AU81" i="41" s="1"/>
  <c r="AU76" i="41"/>
  <c r="AU77" i="41"/>
  <c r="AU78" i="41"/>
  <c r="AU79" i="41"/>
  <c r="AU80" i="41"/>
  <c r="AU82" i="41"/>
  <c r="AU83" i="41"/>
  <c r="AU84" i="41"/>
  <c r="AU85" i="41" s="1"/>
  <c r="AU86" i="41"/>
  <c r="AU88" i="41" s="1"/>
  <c r="AU87" i="41"/>
  <c r="AU89" i="41"/>
  <c r="AU94" i="41" s="1"/>
  <c r="AU90" i="41"/>
  <c r="AU91" i="41"/>
  <c r="AU92" i="41"/>
  <c r="AU93" i="41"/>
  <c r="AU95" i="41"/>
  <c r="AU154" i="41" s="1"/>
  <c r="AU97" i="41"/>
  <c r="AU98" i="41"/>
  <c r="AU100" i="41"/>
  <c r="AU102" i="41" s="1"/>
  <c r="AU101" i="41"/>
  <c r="AU103" i="41"/>
  <c r="AU109" i="41" s="1"/>
  <c r="AU104" i="41"/>
  <c r="AU105" i="41"/>
  <c r="AU106" i="41"/>
  <c r="AU107" i="41"/>
  <c r="AU108" i="41"/>
  <c r="AU110" i="41"/>
  <c r="AU116" i="41" s="1"/>
  <c r="AU111" i="41"/>
  <c r="AU112" i="41"/>
  <c r="AU113" i="41"/>
  <c r="AU114" i="41"/>
  <c r="AU115" i="41"/>
  <c r="AU117" i="41"/>
  <c r="AU118" i="41"/>
  <c r="AU119" i="41"/>
  <c r="AU120" i="41"/>
  <c r="AU124" i="41" s="1"/>
  <c r="AU121" i="41"/>
  <c r="AU122" i="41"/>
  <c r="AU123" i="41"/>
  <c r="AU125" i="41"/>
  <c r="AU128" i="41" s="1"/>
  <c r="AU126" i="41"/>
  <c r="AU127" i="41"/>
  <c r="AU129" i="41"/>
  <c r="AU133" i="41" s="1"/>
  <c r="AU130" i="41"/>
  <c r="AU131" i="41"/>
  <c r="AU132" i="41"/>
  <c r="AU134" i="41"/>
  <c r="AU140" i="41" s="1"/>
  <c r="AU135" i="41"/>
  <c r="AU136" i="41"/>
  <c r="AU137" i="41"/>
  <c r="AU138" i="41"/>
  <c r="AU139" i="41"/>
  <c r="AU203" i="42"/>
  <c r="AU204" i="42"/>
  <c r="AU208" i="42"/>
  <c r="AU13" i="42"/>
  <c r="AU14" i="42"/>
  <c r="AU15" i="42"/>
  <c r="AU16" i="42"/>
  <c r="AU201" i="42" s="1"/>
  <c r="AU17" i="42"/>
  <c r="AU205" i="42" s="1"/>
  <c r="AU19" i="42"/>
  <c r="AU22" i="42" s="1"/>
  <c r="AU20" i="42"/>
  <c r="AU21" i="42"/>
  <c r="AU23" i="42"/>
  <c r="AU24" i="42"/>
  <c r="AU25" i="42"/>
  <c r="AU27" i="42"/>
  <c r="AU30" i="42" s="1"/>
  <c r="AU28" i="42"/>
  <c r="AU29" i="42"/>
  <c r="AU31" i="42"/>
  <c r="AU34" i="42" s="1"/>
  <c r="AU32" i="42"/>
  <c r="AU33" i="42"/>
  <c r="AU35" i="42"/>
  <c r="AU38" i="42" s="1"/>
  <c r="AU36" i="42"/>
  <c r="AU37" i="42"/>
  <c r="AU39" i="42"/>
  <c r="AU40" i="42"/>
  <c r="AU42" i="42"/>
  <c r="AU44" i="42" s="1"/>
  <c r="AU43" i="42"/>
  <c r="AU45" i="42"/>
  <c r="AU46" i="42" s="1"/>
  <c r="AU47" i="42"/>
  <c r="AU48" i="42"/>
  <c r="AU49" i="42"/>
  <c r="AU50" i="42"/>
  <c r="AU51" i="42"/>
  <c r="AU53" i="42"/>
  <c r="AU54" i="42"/>
  <c r="AU58" i="42" s="1"/>
  <c r="AU55" i="42"/>
  <c r="AU56" i="42"/>
  <c r="AU57" i="42"/>
  <c r="AU59" i="42"/>
  <c r="AU63" i="42" s="1"/>
  <c r="AU60" i="42"/>
  <c r="AU61" i="42"/>
  <c r="AU62" i="42"/>
  <c r="AU64" i="42"/>
  <c r="AU68" i="42" s="1"/>
  <c r="AU65" i="42"/>
  <c r="AU66" i="42"/>
  <c r="AU67" i="42"/>
  <c r="AU69" i="42"/>
  <c r="AU75" i="42" s="1"/>
  <c r="AU70" i="42"/>
  <c r="AU71" i="42"/>
  <c r="AU72" i="42"/>
  <c r="AU73" i="42"/>
  <c r="AU74" i="42"/>
  <c r="AU76" i="42"/>
  <c r="AU207" i="42" s="1"/>
  <c r="AU78" i="42"/>
  <c r="AU84" i="42" s="1"/>
  <c r="AU79" i="42"/>
  <c r="AU80" i="42"/>
  <c r="AU81" i="42"/>
  <c r="AU82" i="42"/>
  <c r="AU83" i="42"/>
  <c r="AU85" i="42"/>
  <c r="AU88" i="42" s="1"/>
  <c r="AU86" i="42"/>
  <c r="AU87" i="42"/>
  <c r="AU89" i="42"/>
  <c r="AU94" i="42" s="1"/>
  <c r="AU90" i="42"/>
  <c r="AU91" i="42"/>
  <c r="AU92" i="42"/>
  <c r="AU93" i="42"/>
  <c r="AU95" i="42"/>
  <c r="AU96" i="42"/>
  <c r="AU98" i="42"/>
  <c r="AU103" i="42" s="1"/>
  <c r="AU99" i="42"/>
  <c r="AU100" i="42"/>
  <c r="AU101" i="42"/>
  <c r="AU102" i="42"/>
  <c r="AU104" i="42"/>
  <c r="AU110" i="42" s="1"/>
  <c r="AU105" i="42"/>
  <c r="AU106" i="42"/>
  <c r="AU107" i="42"/>
  <c r="AU108" i="42"/>
  <c r="AU109" i="42"/>
  <c r="AU111" i="42"/>
  <c r="AU113" i="42" s="1"/>
  <c r="AU112" i="42"/>
  <c r="AU114" i="42"/>
  <c r="AU119" i="42" s="1"/>
  <c r="AU115" i="42"/>
  <c r="AU116" i="42"/>
  <c r="AU117" i="42"/>
  <c r="AU118" i="42"/>
  <c r="AU120" i="42"/>
  <c r="AU123" i="42" s="1"/>
  <c r="AU121" i="42"/>
  <c r="AU122" i="42"/>
  <c r="AU124" i="42"/>
  <c r="AU129" i="42" s="1"/>
  <c r="AU125" i="42"/>
  <c r="AU126" i="42"/>
  <c r="AU127" i="42"/>
  <c r="AU128" i="42"/>
  <c r="AU130" i="42"/>
  <c r="AU132" i="42" s="1"/>
  <c r="AU131" i="42"/>
  <c r="AU133" i="42"/>
  <c r="AU134" i="42"/>
  <c r="AU135" i="42" s="1"/>
  <c r="AU136" i="42"/>
  <c r="AU142" i="42" s="1"/>
  <c r="AU137" i="42"/>
  <c r="AU138" i="42"/>
  <c r="AU139" i="42"/>
  <c r="AU140" i="42"/>
  <c r="AU141" i="42"/>
  <c r="AU143" i="42"/>
  <c r="AU145" i="42" s="1"/>
  <c r="AU144" i="42"/>
  <c r="AU146" i="42"/>
  <c r="AU150" i="42" s="1"/>
  <c r="AU147" i="42"/>
  <c r="AU148" i="42"/>
  <c r="AU149" i="42"/>
  <c r="AU151" i="42"/>
  <c r="AU152" i="42"/>
  <c r="AU154" i="42"/>
  <c r="AU159" i="42" s="1"/>
  <c r="AU155" i="42"/>
  <c r="AU156" i="42"/>
  <c r="AU157" i="42"/>
  <c r="AU158" i="42"/>
  <c r="AU160" i="42"/>
  <c r="AU162" i="42" s="1"/>
  <c r="AU161" i="42"/>
  <c r="AU163" i="42"/>
  <c r="AU168" i="42" s="1"/>
  <c r="AU164" i="42"/>
  <c r="AU165" i="42"/>
  <c r="AU166" i="42"/>
  <c r="AU167" i="42"/>
  <c r="AU169" i="42"/>
  <c r="AU170" i="42"/>
  <c r="AU171" i="42"/>
  <c r="AU172" i="42"/>
  <c r="AU173" i="42"/>
  <c r="AU174" i="42"/>
  <c r="AU176" i="42"/>
  <c r="AU181" i="42" s="1"/>
  <c r="AU177" i="42"/>
  <c r="AU178" i="42"/>
  <c r="AU179" i="42"/>
  <c r="AU180" i="42"/>
  <c r="AU182" i="42"/>
  <c r="AU187" i="42" s="1"/>
  <c r="AU183" i="42"/>
  <c r="AU184" i="42"/>
  <c r="AU185" i="42"/>
  <c r="AU186" i="42"/>
  <c r="AU188" i="42"/>
  <c r="AU194" i="42" s="1"/>
  <c r="AU189" i="42"/>
  <c r="AU190" i="42"/>
  <c r="AU191" i="42"/>
  <c r="AU192" i="42"/>
  <c r="AU193" i="42"/>
  <c r="AU12" i="42"/>
  <c r="AU18" i="42" s="1"/>
  <c r="AU12" i="41"/>
  <c r="AU12" i="40"/>
  <c r="AU12" i="39"/>
  <c r="AN208" i="42"/>
  <c r="AM208" i="42"/>
  <c r="AL208" i="42"/>
  <c r="AK208" i="42"/>
  <c r="AJ208" i="42"/>
  <c r="AI208" i="42"/>
  <c r="AH208" i="42"/>
  <c r="AE208" i="42"/>
  <c r="AD208" i="42"/>
  <c r="Y208" i="42"/>
  <c r="X208" i="42"/>
  <c r="W208" i="42"/>
  <c r="U208" i="42"/>
  <c r="T208" i="42"/>
  <c r="S208" i="42"/>
  <c r="Q208" i="42"/>
  <c r="P208" i="42"/>
  <c r="O208" i="42"/>
  <c r="N208" i="42"/>
  <c r="M208" i="42"/>
  <c r="L208" i="42"/>
  <c r="K208" i="42"/>
  <c r="J208" i="42"/>
  <c r="I208" i="42"/>
  <c r="AN207" i="42"/>
  <c r="AM207" i="42"/>
  <c r="AL207" i="42"/>
  <c r="AK207" i="42"/>
  <c r="AJ207" i="42"/>
  <c r="AI207" i="42"/>
  <c r="AH207" i="42"/>
  <c r="AE207" i="42"/>
  <c r="AD207" i="42"/>
  <c r="Y207" i="42"/>
  <c r="X207" i="42"/>
  <c r="W207" i="42"/>
  <c r="U207" i="42"/>
  <c r="T207" i="42"/>
  <c r="S207" i="42"/>
  <c r="Q207" i="42"/>
  <c r="P207" i="42"/>
  <c r="O207" i="42"/>
  <c r="N207" i="42"/>
  <c r="M207" i="42"/>
  <c r="L207" i="42"/>
  <c r="K207" i="42"/>
  <c r="J207" i="42"/>
  <c r="I207" i="42"/>
  <c r="AN206" i="42"/>
  <c r="AM206" i="42"/>
  <c r="AL206" i="42"/>
  <c r="AK206" i="42"/>
  <c r="AJ206" i="42"/>
  <c r="AI206" i="42"/>
  <c r="AH206" i="42"/>
  <c r="AE206" i="42"/>
  <c r="AD206" i="42"/>
  <c r="Y206" i="42"/>
  <c r="X206" i="42"/>
  <c r="W206" i="42"/>
  <c r="U206" i="42"/>
  <c r="T206" i="42"/>
  <c r="S206" i="42"/>
  <c r="Q206" i="42"/>
  <c r="P206" i="42"/>
  <c r="O206" i="42"/>
  <c r="N206" i="42"/>
  <c r="M206" i="42"/>
  <c r="L206" i="42"/>
  <c r="K206" i="42"/>
  <c r="J206" i="42"/>
  <c r="I206" i="42"/>
  <c r="AN205" i="42"/>
  <c r="AM205" i="42"/>
  <c r="AL205" i="42"/>
  <c r="AK205" i="42"/>
  <c r="AJ205" i="42"/>
  <c r="AI205" i="42"/>
  <c r="AH205" i="42"/>
  <c r="AE205" i="42"/>
  <c r="AD205" i="42"/>
  <c r="Y205" i="42"/>
  <c r="X205" i="42"/>
  <c r="W205" i="42"/>
  <c r="U205" i="42"/>
  <c r="T205" i="42"/>
  <c r="S205" i="42"/>
  <c r="Q205" i="42"/>
  <c r="P205" i="42"/>
  <c r="O205" i="42"/>
  <c r="N205" i="42"/>
  <c r="M205" i="42"/>
  <c r="L205" i="42"/>
  <c r="K205" i="42"/>
  <c r="J205" i="42"/>
  <c r="I205" i="42"/>
  <c r="BA204" i="42"/>
  <c r="AZ204" i="42"/>
  <c r="AY204" i="42"/>
  <c r="AX204" i="42"/>
  <c r="AW204" i="42"/>
  <c r="AV204" i="42"/>
  <c r="AT204" i="42"/>
  <c r="AS204" i="42"/>
  <c r="AR204" i="42"/>
  <c r="AQ204" i="42"/>
  <c r="AP204" i="42"/>
  <c r="AO204" i="42"/>
  <c r="AN204" i="42"/>
  <c r="AM204" i="42"/>
  <c r="AL204" i="42"/>
  <c r="AK204" i="42"/>
  <c r="AJ204" i="42"/>
  <c r="AI204" i="42"/>
  <c r="AH204" i="42"/>
  <c r="AG204" i="42"/>
  <c r="AF204" i="42"/>
  <c r="AE204" i="42"/>
  <c r="AD204" i="42"/>
  <c r="AC204" i="42"/>
  <c r="AB204" i="42"/>
  <c r="AA204" i="42"/>
  <c r="Z204" i="42"/>
  <c r="Y204" i="42"/>
  <c r="X204" i="42"/>
  <c r="W204" i="42"/>
  <c r="V204" i="42"/>
  <c r="U204" i="42"/>
  <c r="T204" i="42"/>
  <c r="S204" i="42"/>
  <c r="R204" i="42"/>
  <c r="Q204" i="42"/>
  <c r="P204" i="42"/>
  <c r="O204" i="42"/>
  <c r="N204" i="42"/>
  <c r="M204" i="42"/>
  <c r="L204" i="42"/>
  <c r="K204" i="42"/>
  <c r="J204" i="42"/>
  <c r="I204" i="42"/>
  <c r="BA203" i="42"/>
  <c r="AZ203" i="42"/>
  <c r="AY203" i="42"/>
  <c r="AX203" i="42"/>
  <c r="AW203" i="42"/>
  <c r="AV203" i="42"/>
  <c r="AT203" i="42"/>
  <c r="AS203" i="42"/>
  <c r="AR203" i="42"/>
  <c r="AQ203" i="42"/>
  <c r="AP203" i="42"/>
  <c r="AO203" i="42"/>
  <c r="AN203" i="42"/>
  <c r="AM203" i="42"/>
  <c r="AL203" i="42"/>
  <c r="AK203" i="42"/>
  <c r="AJ203" i="42"/>
  <c r="AI203" i="42"/>
  <c r="AH203" i="42"/>
  <c r="AG203" i="42"/>
  <c r="AF203" i="42"/>
  <c r="AE203" i="42"/>
  <c r="AD203" i="42"/>
  <c r="AC203" i="42"/>
  <c r="AB203" i="42"/>
  <c r="AA203" i="42"/>
  <c r="Z203" i="42"/>
  <c r="Y203" i="42"/>
  <c r="X203" i="42"/>
  <c r="W203" i="42"/>
  <c r="V203" i="42"/>
  <c r="U203" i="42"/>
  <c r="T203" i="42"/>
  <c r="S203" i="42"/>
  <c r="R203" i="42"/>
  <c r="Q203" i="42"/>
  <c r="P203" i="42"/>
  <c r="O203" i="42"/>
  <c r="N203" i="42"/>
  <c r="M203" i="42"/>
  <c r="L203" i="42"/>
  <c r="K203" i="42"/>
  <c r="J203" i="42"/>
  <c r="I203" i="42"/>
  <c r="AN202" i="42"/>
  <c r="AM202" i="42"/>
  <c r="AL202" i="42"/>
  <c r="AK202" i="42"/>
  <c r="AI202" i="42"/>
  <c r="AH202" i="42"/>
  <c r="AE202" i="42"/>
  <c r="AD202" i="42"/>
  <c r="Y202" i="42"/>
  <c r="X202" i="42"/>
  <c r="W202" i="42"/>
  <c r="U202" i="42"/>
  <c r="T202" i="42"/>
  <c r="Q202" i="42"/>
  <c r="P202" i="42"/>
  <c r="O202" i="42"/>
  <c r="N202" i="42"/>
  <c r="M202" i="42"/>
  <c r="L202" i="42"/>
  <c r="K202" i="42"/>
  <c r="J202" i="42"/>
  <c r="I202" i="42"/>
  <c r="AN201" i="42"/>
  <c r="AM201" i="42"/>
  <c r="AL201" i="42"/>
  <c r="AK201" i="42"/>
  <c r="AJ201" i="42"/>
  <c r="AI201" i="42"/>
  <c r="AH201" i="42"/>
  <c r="AE201" i="42"/>
  <c r="AD201" i="42"/>
  <c r="Y201" i="42"/>
  <c r="X201" i="42"/>
  <c r="W201" i="42"/>
  <c r="U201" i="42"/>
  <c r="T201" i="42"/>
  <c r="S201" i="42"/>
  <c r="Q201" i="42"/>
  <c r="P201" i="42"/>
  <c r="O201" i="42"/>
  <c r="N201" i="42"/>
  <c r="M201" i="42"/>
  <c r="L201" i="42"/>
  <c r="K201" i="42"/>
  <c r="J201" i="42"/>
  <c r="I201" i="42"/>
  <c r="AN200" i="42"/>
  <c r="AM200" i="42"/>
  <c r="AL200" i="42"/>
  <c r="AK200" i="42"/>
  <c r="AJ200" i="42"/>
  <c r="AI200" i="42"/>
  <c r="AH200" i="42"/>
  <c r="AE200" i="42"/>
  <c r="AD200" i="42"/>
  <c r="Y200" i="42"/>
  <c r="X200" i="42"/>
  <c r="W200" i="42"/>
  <c r="U200" i="42"/>
  <c r="T200" i="42"/>
  <c r="S200" i="42"/>
  <c r="Q200" i="42"/>
  <c r="P200" i="42"/>
  <c r="O200" i="42"/>
  <c r="N200" i="42"/>
  <c r="M200" i="42"/>
  <c r="L200" i="42"/>
  <c r="K200" i="42"/>
  <c r="J200" i="42"/>
  <c r="I200" i="42"/>
  <c r="AN199" i="42"/>
  <c r="AM199" i="42"/>
  <c r="AL199" i="42"/>
  <c r="AL198" i="42" s="1"/>
  <c r="AK199" i="42"/>
  <c r="AJ199" i="42"/>
  <c r="AI199" i="42"/>
  <c r="AH199" i="42"/>
  <c r="AE199" i="42"/>
  <c r="AD199" i="42"/>
  <c r="Y199" i="42"/>
  <c r="X199" i="42"/>
  <c r="W199" i="42"/>
  <c r="U199" i="42"/>
  <c r="T199" i="42"/>
  <c r="S199" i="42"/>
  <c r="Q199" i="42"/>
  <c r="P199" i="42"/>
  <c r="O199" i="42"/>
  <c r="N199" i="42"/>
  <c r="N198" i="42" s="1"/>
  <c r="M199" i="42"/>
  <c r="L199" i="42"/>
  <c r="K199" i="42"/>
  <c r="J199" i="42"/>
  <c r="J198" i="42" s="1"/>
  <c r="I199" i="42"/>
  <c r="Q195" i="42"/>
  <c r="P195" i="42"/>
  <c r="O195" i="42"/>
  <c r="N195" i="42"/>
  <c r="M195" i="42"/>
  <c r="L195" i="42"/>
  <c r="K195" i="42"/>
  <c r="J195" i="42"/>
  <c r="I195" i="42"/>
  <c r="AN194" i="42"/>
  <c r="AM194" i="42"/>
  <c r="AL194" i="42"/>
  <c r="AK194" i="42"/>
  <c r="AJ194" i="42"/>
  <c r="AI194" i="42"/>
  <c r="AH194" i="42"/>
  <c r="AE194" i="42"/>
  <c r="AD194" i="42"/>
  <c r="Y194" i="42"/>
  <c r="X194" i="42"/>
  <c r="W194" i="42"/>
  <c r="U194" i="42"/>
  <c r="T194" i="42"/>
  <c r="S194" i="42"/>
  <c r="AP193" i="42"/>
  <c r="BA193" i="42" s="1"/>
  <c r="AO193" i="42"/>
  <c r="AF193" i="42"/>
  <c r="AX193" i="42" s="1"/>
  <c r="Z193" i="42"/>
  <c r="AT193" i="42" s="1"/>
  <c r="R193" i="42"/>
  <c r="V193" i="42" s="1"/>
  <c r="AP192" i="42"/>
  <c r="AO192" i="42"/>
  <c r="AZ192" i="42" s="1"/>
  <c r="AF192" i="42"/>
  <c r="AX192" i="42" s="1"/>
  <c r="Z192" i="42"/>
  <c r="AT192" i="42" s="1"/>
  <c r="R192" i="42"/>
  <c r="V192" i="42" s="1"/>
  <c r="AC192" i="42" s="1"/>
  <c r="AW192" i="42" s="1"/>
  <c r="AZ191" i="42"/>
  <c r="AP191" i="42"/>
  <c r="BA191" i="42" s="1"/>
  <c r="AO191" i="42"/>
  <c r="AF191" i="42"/>
  <c r="AX191" i="42" s="1"/>
  <c r="Z191" i="42"/>
  <c r="AT191" i="42" s="1"/>
  <c r="R191" i="42"/>
  <c r="V191" i="42" s="1"/>
  <c r="AP190" i="42"/>
  <c r="BA190" i="42" s="1"/>
  <c r="AO190" i="42"/>
  <c r="AZ190" i="42" s="1"/>
  <c r="AF190" i="42"/>
  <c r="Z190" i="42"/>
  <c r="AT190" i="42" s="1"/>
  <c r="R190" i="42"/>
  <c r="V190" i="42" s="1"/>
  <c r="AS190" i="42" s="1"/>
  <c r="AP189" i="42"/>
  <c r="BA189" i="42" s="1"/>
  <c r="AO189" i="42"/>
  <c r="AF189" i="42"/>
  <c r="AX189" i="42" s="1"/>
  <c r="Z189" i="42"/>
  <c r="AT189" i="42" s="1"/>
  <c r="R189" i="42"/>
  <c r="V189" i="42" s="1"/>
  <c r="AC189" i="42" s="1"/>
  <c r="AW189" i="42" s="1"/>
  <c r="AP188" i="42"/>
  <c r="AO188" i="42"/>
  <c r="AF188" i="42"/>
  <c r="AX188" i="42" s="1"/>
  <c r="Z188" i="42"/>
  <c r="R188" i="42"/>
  <c r="V188" i="42" s="1"/>
  <c r="AN187" i="42"/>
  <c r="AM187" i="42"/>
  <c r="AL187" i="42"/>
  <c r="AK187" i="42"/>
  <c r="AJ187" i="42"/>
  <c r="AI187" i="42"/>
  <c r="AH187" i="42"/>
  <c r="AE187" i="42"/>
  <c r="AD187" i="42"/>
  <c r="Y187" i="42"/>
  <c r="X187" i="42"/>
  <c r="W187" i="42"/>
  <c r="U187" i="42"/>
  <c r="T187" i="42"/>
  <c r="S187" i="42"/>
  <c r="AP186" i="42"/>
  <c r="BA186" i="42" s="1"/>
  <c r="AO186" i="42"/>
  <c r="AF186" i="42"/>
  <c r="AX186" i="42" s="1"/>
  <c r="Z186" i="42"/>
  <c r="AT186" i="42" s="1"/>
  <c r="R186" i="42"/>
  <c r="V186" i="42" s="1"/>
  <c r="AB186" i="42" s="1"/>
  <c r="AV186" i="42" s="1"/>
  <c r="AP185" i="42"/>
  <c r="BA185" i="42" s="1"/>
  <c r="AO185" i="42"/>
  <c r="AF185" i="42"/>
  <c r="AX185" i="42" s="1"/>
  <c r="Z185" i="42"/>
  <c r="AT185" i="42" s="1"/>
  <c r="R185" i="42"/>
  <c r="V185" i="42" s="1"/>
  <c r="AS185" i="42" s="1"/>
  <c r="AP184" i="42"/>
  <c r="BA184" i="42" s="1"/>
  <c r="AO184" i="42"/>
  <c r="AF184" i="42"/>
  <c r="AX184" i="42" s="1"/>
  <c r="Z184" i="42"/>
  <c r="AT184" i="42" s="1"/>
  <c r="R184" i="42"/>
  <c r="V184" i="42" s="1"/>
  <c r="AP183" i="42"/>
  <c r="BA183" i="42" s="1"/>
  <c r="AO183" i="42"/>
  <c r="AF183" i="42"/>
  <c r="AX183" i="42" s="1"/>
  <c r="Z183" i="42"/>
  <c r="AT183" i="42" s="1"/>
  <c r="R183" i="42"/>
  <c r="V183" i="42" s="1"/>
  <c r="AP182" i="42"/>
  <c r="AO182" i="42"/>
  <c r="AZ182" i="42" s="1"/>
  <c r="AF182" i="42"/>
  <c r="Z182" i="42"/>
  <c r="AT182" i="42" s="1"/>
  <c r="R182" i="42"/>
  <c r="V182" i="42" s="1"/>
  <c r="AN181" i="42"/>
  <c r="AM181" i="42"/>
  <c r="AL181" i="42"/>
  <c r="AK181" i="42"/>
  <c r="AJ181" i="42"/>
  <c r="AI181" i="42"/>
  <c r="AH181" i="42"/>
  <c r="AE181" i="42"/>
  <c r="AD181" i="42"/>
  <c r="Y181" i="42"/>
  <c r="X181" i="42"/>
  <c r="W181" i="42"/>
  <c r="U181" i="42"/>
  <c r="T181" i="42"/>
  <c r="S181" i="42"/>
  <c r="AP180" i="42"/>
  <c r="BA180" i="42" s="1"/>
  <c r="AO180" i="42"/>
  <c r="AF180" i="42"/>
  <c r="AX180" i="42" s="1"/>
  <c r="Z180" i="42"/>
  <c r="AT180" i="42" s="1"/>
  <c r="R180" i="42"/>
  <c r="V180" i="42" s="1"/>
  <c r="AP179" i="42"/>
  <c r="BA179" i="42" s="1"/>
  <c r="AO179" i="42"/>
  <c r="AF179" i="42"/>
  <c r="AX179" i="42" s="1"/>
  <c r="Z179" i="42"/>
  <c r="R179" i="42"/>
  <c r="V179" i="42" s="1"/>
  <c r="AS179" i="42" s="1"/>
  <c r="AP178" i="42"/>
  <c r="AO178" i="42"/>
  <c r="AF178" i="42"/>
  <c r="AX178" i="42" s="1"/>
  <c r="Z178" i="42"/>
  <c r="AT178" i="42" s="1"/>
  <c r="R178" i="42"/>
  <c r="V178" i="42" s="1"/>
  <c r="AP177" i="42"/>
  <c r="BA177" i="42" s="1"/>
  <c r="AO177" i="42"/>
  <c r="AF177" i="42"/>
  <c r="AX177" i="42" s="1"/>
  <c r="Z177" i="42"/>
  <c r="AT177" i="42" s="1"/>
  <c r="R177" i="42"/>
  <c r="V177" i="42" s="1"/>
  <c r="AP176" i="42"/>
  <c r="BA176" i="42" s="1"/>
  <c r="AO176" i="42"/>
  <c r="AF176" i="42"/>
  <c r="Z176" i="42"/>
  <c r="AT176" i="42" s="1"/>
  <c r="R176" i="42"/>
  <c r="AN175" i="42"/>
  <c r="AM175" i="42"/>
  <c r="AL175" i="42"/>
  <c r="AK175" i="42"/>
  <c r="AJ175" i="42"/>
  <c r="AI175" i="42"/>
  <c r="AH175" i="42"/>
  <c r="AE175" i="42"/>
  <c r="AD175" i="42"/>
  <c r="Y175" i="42"/>
  <c r="X175" i="42"/>
  <c r="W175" i="42"/>
  <c r="U175" i="42"/>
  <c r="T175" i="42"/>
  <c r="S175" i="42"/>
  <c r="AP174" i="42"/>
  <c r="BA174" i="42" s="1"/>
  <c r="AO174" i="42"/>
  <c r="AF174" i="42"/>
  <c r="AX174" i="42" s="1"/>
  <c r="Z174" i="42"/>
  <c r="AT174" i="42" s="1"/>
  <c r="R174" i="42"/>
  <c r="V174" i="42" s="1"/>
  <c r="AC174" i="42" s="1"/>
  <c r="AW174" i="42" s="1"/>
  <c r="AP173" i="42"/>
  <c r="BA173" i="42" s="1"/>
  <c r="AO173" i="42"/>
  <c r="AF173" i="42"/>
  <c r="AX173" i="42" s="1"/>
  <c r="Z173" i="42"/>
  <c r="AT173" i="42" s="1"/>
  <c r="R173" i="42"/>
  <c r="V173" i="42" s="1"/>
  <c r="AP172" i="42"/>
  <c r="BA172" i="42" s="1"/>
  <c r="AO172" i="42"/>
  <c r="AF172" i="42"/>
  <c r="AX172" i="42" s="1"/>
  <c r="Z172" i="42"/>
  <c r="AT172" i="42" s="1"/>
  <c r="R172" i="42"/>
  <c r="V172" i="42" s="1"/>
  <c r="AC172" i="42" s="1"/>
  <c r="AW172" i="42" s="1"/>
  <c r="AP171" i="42"/>
  <c r="BA171" i="42" s="1"/>
  <c r="AO171" i="42"/>
  <c r="AF171" i="42"/>
  <c r="AX171" i="42" s="1"/>
  <c r="Z171" i="42"/>
  <c r="AT171" i="42" s="1"/>
  <c r="R171" i="42"/>
  <c r="V171" i="42" s="1"/>
  <c r="AC171" i="42" s="1"/>
  <c r="AW171" i="42" s="1"/>
  <c r="AP170" i="42"/>
  <c r="AO170" i="42"/>
  <c r="AZ170" i="42" s="1"/>
  <c r="AF170" i="42"/>
  <c r="AX170" i="42" s="1"/>
  <c r="Z170" i="42"/>
  <c r="AT170" i="42" s="1"/>
  <c r="R170" i="42"/>
  <c r="V170" i="42" s="1"/>
  <c r="AC170" i="42" s="1"/>
  <c r="AW170" i="42" s="1"/>
  <c r="AP169" i="42"/>
  <c r="BA169" i="42" s="1"/>
  <c r="AO169" i="42"/>
  <c r="AF169" i="42"/>
  <c r="Z169" i="42"/>
  <c r="R169" i="42"/>
  <c r="V169" i="42" s="1"/>
  <c r="AN168" i="42"/>
  <c r="AM168" i="42"/>
  <c r="AL168" i="42"/>
  <c r="AK168" i="42"/>
  <c r="AJ168" i="42"/>
  <c r="AI168" i="42"/>
  <c r="AH168" i="42"/>
  <c r="AE168" i="42"/>
  <c r="AD168" i="42"/>
  <c r="Y168" i="42"/>
  <c r="X168" i="42"/>
  <c r="W168" i="42"/>
  <c r="U168" i="42"/>
  <c r="T168" i="42"/>
  <c r="S168" i="42"/>
  <c r="AP167" i="42"/>
  <c r="AO167" i="42"/>
  <c r="AZ167" i="42" s="1"/>
  <c r="AF167" i="42"/>
  <c r="AX167" i="42" s="1"/>
  <c r="Z167" i="42"/>
  <c r="AT167" i="42" s="1"/>
  <c r="R167" i="42"/>
  <c r="V167" i="42" s="1"/>
  <c r="AZ166" i="42"/>
  <c r="AP166" i="42"/>
  <c r="BA166" i="42" s="1"/>
  <c r="AO166" i="42"/>
  <c r="AF166" i="42"/>
  <c r="AX166" i="42" s="1"/>
  <c r="Z166" i="42"/>
  <c r="AT166" i="42" s="1"/>
  <c r="R166" i="42"/>
  <c r="V166" i="42" s="1"/>
  <c r="AP165" i="42"/>
  <c r="BA165" i="42" s="1"/>
  <c r="AO165" i="42"/>
  <c r="AF165" i="42"/>
  <c r="AX165" i="42" s="1"/>
  <c r="Z165" i="42"/>
  <c r="AT165" i="42" s="1"/>
  <c r="R165" i="42"/>
  <c r="V165" i="42" s="1"/>
  <c r="AP164" i="42"/>
  <c r="AO164" i="42"/>
  <c r="AZ164" i="42" s="1"/>
  <c r="AF164" i="42"/>
  <c r="AX164" i="42" s="1"/>
  <c r="Z164" i="42"/>
  <c r="AT164" i="42" s="1"/>
  <c r="R164" i="42"/>
  <c r="V164" i="42" s="1"/>
  <c r="AC164" i="42" s="1"/>
  <c r="AW164" i="42" s="1"/>
  <c r="AP163" i="42"/>
  <c r="BA163" i="42" s="1"/>
  <c r="AO163" i="42"/>
  <c r="AF163" i="42"/>
  <c r="Z163" i="42"/>
  <c r="AT163" i="42" s="1"/>
  <c r="R163" i="42"/>
  <c r="AN162" i="42"/>
  <c r="AM162" i="42"/>
  <c r="AL162" i="42"/>
  <c r="AK162" i="42"/>
  <c r="AJ162" i="42"/>
  <c r="AI162" i="42"/>
  <c r="AH162" i="42"/>
  <c r="AE162" i="42"/>
  <c r="AD162" i="42"/>
  <c r="Y162" i="42"/>
  <c r="X162" i="42"/>
  <c r="W162" i="42"/>
  <c r="U162" i="42"/>
  <c r="T162" i="42"/>
  <c r="S162" i="42"/>
  <c r="AP161" i="42"/>
  <c r="BA161" i="42" s="1"/>
  <c r="AO161" i="42"/>
  <c r="AF161" i="42"/>
  <c r="AX161" i="42" s="1"/>
  <c r="Z161" i="42"/>
  <c r="AT161" i="42" s="1"/>
  <c r="R161" i="42"/>
  <c r="V161" i="42" s="1"/>
  <c r="AP160" i="42"/>
  <c r="AO160" i="42"/>
  <c r="AF160" i="42"/>
  <c r="AX160" i="42" s="1"/>
  <c r="Z160" i="42"/>
  <c r="R160" i="42"/>
  <c r="AN159" i="42"/>
  <c r="AM159" i="42"/>
  <c r="AL159" i="42"/>
  <c r="AK159" i="42"/>
  <c r="AJ159" i="42"/>
  <c r="AI159" i="42"/>
  <c r="AH159" i="42"/>
  <c r="AE159" i="42"/>
  <c r="AD159" i="42"/>
  <c r="Y159" i="42"/>
  <c r="X159" i="42"/>
  <c r="W159" i="42"/>
  <c r="U159" i="42"/>
  <c r="T159" i="42"/>
  <c r="S159" i="42"/>
  <c r="AP158" i="42"/>
  <c r="BA158" i="42" s="1"/>
  <c r="AO158" i="42"/>
  <c r="AF158" i="42"/>
  <c r="AX158" i="42" s="1"/>
  <c r="Z158" i="42"/>
  <c r="AT158" i="42" s="1"/>
  <c r="R158" i="42"/>
  <c r="V158" i="42" s="1"/>
  <c r="AP157" i="42"/>
  <c r="BA157" i="42" s="1"/>
  <c r="AO157" i="42"/>
  <c r="AF157" i="42"/>
  <c r="AX157" i="42" s="1"/>
  <c r="Z157" i="42"/>
  <c r="AT157" i="42" s="1"/>
  <c r="R157" i="42"/>
  <c r="V157" i="42" s="1"/>
  <c r="AP156" i="42"/>
  <c r="BA156" i="42" s="1"/>
  <c r="AO156" i="42"/>
  <c r="AF156" i="42"/>
  <c r="AX156" i="42" s="1"/>
  <c r="Z156" i="42"/>
  <c r="AT156" i="42" s="1"/>
  <c r="R156" i="42"/>
  <c r="V156" i="42" s="1"/>
  <c r="AC156" i="42" s="1"/>
  <c r="AW156" i="42" s="1"/>
  <c r="AP155" i="42"/>
  <c r="AO155" i="42"/>
  <c r="AF155" i="42"/>
  <c r="AX155" i="42" s="1"/>
  <c r="Z155" i="42"/>
  <c r="AT155" i="42" s="1"/>
  <c r="R155" i="42"/>
  <c r="V155" i="42" s="1"/>
  <c r="AP154" i="42"/>
  <c r="BA154" i="42" s="1"/>
  <c r="AO154" i="42"/>
  <c r="AF154" i="42"/>
  <c r="Z154" i="42"/>
  <c r="R154" i="42"/>
  <c r="AN153" i="42"/>
  <c r="AM153" i="42"/>
  <c r="AL153" i="42"/>
  <c r="AK153" i="42"/>
  <c r="AJ153" i="42"/>
  <c r="AI153" i="42"/>
  <c r="AH153" i="42"/>
  <c r="AE153" i="42"/>
  <c r="AD153" i="42"/>
  <c r="Y153" i="42"/>
  <c r="X153" i="42"/>
  <c r="W153" i="42"/>
  <c r="U153" i="42"/>
  <c r="T153" i="42"/>
  <c r="S153" i="42"/>
  <c r="AP152" i="42"/>
  <c r="AO152" i="42"/>
  <c r="AZ152" i="42" s="1"/>
  <c r="AF152" i="42"/>
  <c r="AX152" i="42" s="1"/>
  <c r="Z152" i="42"/>
  <c r="AT152" i="42" s="1"/>
  <c r="R152" i="42"/>
  <c r="V152" i="42" s="1"/>
  <c r="AP151" i="42"/>
  <c r="BA151" i="42" s="1"/>
  <c r="AO151" i="42"/>
  <c r="AF151" i="42"/>
  <c r="AX151" i="42" s="1"/>
  <c r="Z151" i="42"/>
  <c r="R151" i="42"/>
  <c r="AN150" i="42"/>
  <c r="AM150" i="42"/>
  <c r="AL150" i="42"/>
  <c r="AK150" i="42"/>
  <c r="AJ150" i="42"/>
  <c r="AI150" i="42"/>
  <c r="AH150" i="42"/>
  <c r="AE150" i="42"/>
  <c r="AD150" i="42"/>
  <c r="Y150" i="42"/>
  <c r="X150" i="42"/>
  <c r="W150" i="42"/>
  <c r="U150" i="42"/>
  <c r="T150" i="42"/>
  <c r="S150" i="42"/>
  <c r="AP149" i="42"/>
  <c r="BA149" i="42" s="1"/>
  <c r="AO149" i="42"/>
  <c r="AZ149" i="42" s="1"/>
  <c r="AF149" i="42"/>
  <c r="AX149" i="42" s="1"/>
  <c r="Z149" i="42"/>
  <c r="AT149" i="42" s="1"/>
  <c r="R149" i="42"/>
  <c r="V149" i="42" s="1"/>
  <c r="AS149" i="42" s="1"/>
  <c r="AP148" i="42"/>
  <c r="BA148" i="42" s="1"/>
  <c r="AO148" i="42"/>
  <c r="AZ148" i="42" s="1"/>
  <c r="AF148" i="42"/>
  <c r="AX148" i="42" s="1"/>
  <c r="Z148" i="42"/>
  <c r="AT148" i="42" s="1"/>
  <c r="R148" i="42"/>
  <c r="V148" i="42" s="1"/>
  <c r="AS148" i="42" s="1"/>
  <c r="AP147" i="42"/>
  <c r="BA147" i="42" s="1"/>
  <c r="AO147" i="42"/>
  <c r="AF147" i="42"/>
  <c r="AX147" i="42" s="1"/>
  <c r="Z147" i="42"/>
  <c r="AT147" i="42" s="1"/>
  <c r="R147" i="42"/>
  <c r="V147" i="42" s="1"/>
  <c r="AP146" i="42"/>
  <c r="AO146" i="42"/>
  <c r="AF146" i="42"/>
  <c r="Z146" i="42"/>
  <c r="AT146" i="42" s="1"/>
  <c r="R146" i="42"/>
  <c r="AN145" i="42"/>
  <c r="AM145" i="42"/>
  <c r="AL145" i="42"/>
  <c r="AK145" i="42"/>
  <c r="AJ145" i="42"/>
  <c r="AI145" i="42"/>
  <c r="AH145" i="42"/>
  <c r="AE145" i="42"/>
  <c r="AD145" i="42"/>
  <c r="Y145" i="42"/>
  <c r="X145" i="42"/>
  <c r="W145" i="42"/>
  <c r="U145" i="42"/>
  <c r="T145" i="42"/>
  <c r="S145" i="42"/>
  <c r="AP144" i="42"/>
  <c r="BA144" i="42" s="1"/>
  <c r="AO144" i="42"/>
  <c r="AF144" i="42"/>
  <c r="AX144" i="42" s="1"/>
  <c r="Z144" i="42"/>
  <c r="AT144" i="42" s="1"/>
  <c r="R144" i="42"/>
  <c r="AP143" i="42"/>
  <c r="AO143" i="42"/>
  <c r="AF143" i="42"/>
  <c r="AX143" i="42" s="1"/>
  <c r="Z143" i="42"/>
  <c r="R143" i="42"/>
  <c r="V143" i="42" s="1"/>
  <c r="AN142" i="42"/>
  <c r="AM142" i="42"/>
  <c r="AL142" i="42"/>
  <c r="AK142" i="42"/>
  <c r="AI142" i="42"/>
  <c r="AH142" i="42"/>
  <c r="AE142" i="42"/>
  <c r="AD142" i="42"/>
  <c r="Y142" i="42"/>
  <c r="X142" i="42"/>
  <c r="W142" i="42"/>
  <c r="U142" i="42"/>
  <c r="T142" i="42"/>
  <c r="AP141" i="42"/>
  <c r="AO141" i="42"/>
  <c r="AZ141" i="42" s="1"/>
  <c r="AF141" i="42"/>
  <c r="AX141" i="42" s="1"/>
  <c r="Z141" i="42"/>
  <c r="AT141" i="42" s="1"/>
  <c r="R141" i="42"/>
  <c r="V141" i="42" s="1"/>
  <c r="AB141" i="42" s="1"/>
  <c r="AV141" i="42" s="1"/>
  <c r="AP140" i="42"/>
  <c r="BA140" i="42" s="1"/>
  <c r="AO140" i="42"/>
  <c r="AF140" i="42"/>
  <c r="AX140" i="42" s="1"/>
  <c r="Z140" i="42"/>
  <c r="AT140" i="42" s="1"/>
  <c r="R140" i="42"/>
  <c r="V140" i="42" s="1"/>
  <c r="AP139" i="42"/>
  <c r="AO139" i="42"/>
  <c r="AZ139" i="42" s="1"/>
  <c r="AF139" i="42"/>
  <c r="AX139" i="42" s="1"/>
  <c r="Z139" i="42"/>
  <c r="R139" i="42"/>
  <c r="V139" i="42" s="1"/>
  <c r="AC139" i="42" s="1"/>
  <c r="AW139" i="42" s="1"/>
  <c r="AP138" i="42"/>
  <c r="BA138" i="42" s="1"/>
  <c r="AJ138" i="42"/>
  <c r="AF138" i="42"/>
  <c r="AX138" i="42" s="1"/>
  <c r="Z138" i="42"/>
  <c r="AT138" i="42" s="1"/>
  <c r="S138" i="42"/>
  <c r="R138" i="42"/>
  <c r="AP137" i="42"/>
  <c r="BA137" i="42" s="1"/>
  <c r="AO137" i="42"/>
  <c r="AF137" i="42"/>
  <c r="AX137" i="42" s="1"/>
  <c r="Z137" i="42"/>
  <c r="AT137" i="42" s="1"/>
  <c r="R137" i="42"/>
  <c r="V137" i="42" s="1"/>
  <c r="AP136" i="42"/>
  <c r="AO136" i="42"/>
  <c r="AF136" i="42"/>
  <c r="AX136" i="42" s="1"/>
  <c r="Z136" i="42"/>
  <c r="AT136" i="42" s="1"/>
  <c r="R136" i="42"/>
  <c r="AN135" i="42"/>
  <c r="AM135" i="42"/>
  <c r="AL135" i="42"/>
  <c r="AK135" i="42"/>
  <c r="AJ135" i="42"/>
  <c r="AI135" i="42"/>
  <c r="AH135" i="42"/>
  <c r="AE135" i="42"/>
  <c r="AD135" i="42"/>
  <c r="Y135" i="42"/>
  <c r="X135" i="42"/>
  <c r="W135" i="42"/>
  <c r="U135" i="42"/>
  <c r="T135" i="42"/>
  <c r="S135" i="42"/>
  <c r="AP134" i="42"/>
  <c r="BA134" i="42" s="1"/>
  <c r="AO134" i="42"/>
  <c r="AF134" i="42"/>
  <c r="AX134" i="42" s="1"/>
  <c r="Z134" i="42"/>
  <c r="AT134" i="42" s="1"/>
  <c r="R134" i="42"/>
  <c r="V134" i="42" s="1"/>
  <c r="AP133" i="42"/>
  <c r="AP135" i="42" s="1"/>
  <c r="AO133" i="42"/>
  <c r="AF133" i="42"/>
  <c r="AX133" i="42" s="1"/>
  <c r="Z133" i="42"/>
  <c r="R133" i="42"/>
  <c r="AN132" i="42"/>
  <c r="AM132" i="42"/>
  <c r="AL132" i="42"/>
  <c r="AK132" i="42"/>
  <c r="AJ132" i="42"/>
  <c r="AI132" i="42"/>
  <c r="AH132" i="42"/>
  <c r="AE132" i="42"/>
  <c r="AD132" i="42"/>
  <c r="Y132" i="42"/>
  <c r="X132" i="42"/>
  <c r="W132" i="42"/>
  <c r="U132" i="42"/>
  <c r="T132" i="42"/>
  <c r="S132" i="42"/>
  <c r="AP131" i="42"/>
  <c r="BA131" i="42" s="1"/>
  <c r="AO131" i="42"/>
  <c r="AZ131" i="42" s="1"/>
  <c r="AF131" i="42"/>
  <c r="AX131" i="42" s="1"/>
  <c r="Z131" i="42"/>
  <c r="AT131" i="42" s="1"/>
  <c r="R131" i="42"/>
  <c r="V131" i="42" s="1"/>
  <c r="AZ130" i="42"/>
  <c r="AP130" i="42"/>
  <c r="AO130" i="42"/>
  <c r="AF130" i="42"/>
  <c r="AX130" i="42" s="1"/>
  <c r="Z130" i="42"/>
  <c r="R130" i="42"/>
  <c r="V130" i="42" s="1"/>
  <c r="AC130" i="42" s="1"/>
  <c r="AN129" i="42"/>
  <c r="AM129" i="42"/>
  <c r="AL129" i="42"/>
  <c r="AK129" i="42"/>
  <c r="AJ129" i="42"/>
  <c r="AI129" i="42"/>
  <c r="AH129" i="42"/>
  <c r="AE129" i="42"/>
  <c r="AD129" i="42"/>
  <c r="Y129" i="42"/>
  <c r="X129" i="42"/>
  <c r="W129" i="42"/>
  <c r="U129" i="42"/>
  <c r="T129" i="42"/>
  <c r="S129" i="42"/>
  <c r="AP128" i="42"/>
  <c r="AO128" i="42"/>
  <c r="AZ128" i="42" s="1"/>
  <c r="AF128" i="42"/>
  <c r="AX128" i="42" s="1"/>
  <c r="Z128" i="42"/>
  <c r="AT128" i="42" s="1"/>
  <c r="R128" i="42"/>
  <c r="V128" i="42" s="1"/>
  <c r="AP127" i="42"/>
  <c r="AO127" i="42"/>
  <c r="AZ127" i="42" s="1"/>
  <c r="AF127" i="42"/>
  <c r="AX127" i="42" s="1"/>
  <c r="Z127" i="42"/>
  <c r="AT127" i="42" s="1"/>
  <c r="R127" i="42"/>
  <c r="V127" i="42" s="1"/>
  <c r="AP126" i="42"/>
  <c r="AO126" i="42"/>
  <c r="AZ126" i="42" s="1"/>
  <c r="AF126" i="42"/>
  <c r="AX126" i="42" s="1"/>
  <c r="Z126" i="42"/>
  <c r="AT126" i="42" s="1"/>
  <c r="R126" i="42"/>
  <c r="V126" i="42" s="1"/>
  <c r="AP125" i="42"/>
  <c r="AO125" i="42"/>
  <c r="AZ125" i="42" s="1"/>
  <c r="AF125" i="42"/>
  <c r="AX125" i="42" s="1"/>
  <c r="Z125" i="42"/>
  <c r="AT125" i="42" s="1"/>
  <c r="R125" i="42"/>
  <c r="V125" i="42" s="1"/>
  <c r="AP124" i="42"/>
  <c r="AO124" i="42"/>
  <c r="AZ124" i="42" s="1"/>
  <c r="AF124" i="42"/>
  <c r="Z124" i="42"/>
  <c r="R124" i="42"/>
  <c r="V124" i="42" s="1"/>
  <c r="AN123" i="42"/>
  <c r="AM123" i="42"/>
  <c r="AL123" i="42"/>
  <c r="AK123" i="42"/>
  <c r="AJ123" i="42"/>
  <c r="AI123" i="42"/>
  <c r="AH123" i="42"/>
  <c r="AE123" i="42"/>
  <c r="AD123" i="42"/>
  <c r="Y123" i="42"/>
  <c r="X123" i="42"/>
  <c r="W123" i="42"/>
  <c r="U123" i="42"/>
  <c r="T123" i="42"/>
  <c r="S123" i="42"/>
  <c r="AP122" i="42"/>
  <c r="BA122" i="42" s="1"/>
  <c r="AO122" i="42"/>
  <c r="AF122" i="42"/>
  <c r="AX122" i="42" s="1"/>
  <c r="Z122" i="42"/>
  <c r="AT122" i="42" s="1"/>
  <c r="R122" i="42"/>
  <c r="V122" i="42" s="1"/>
  <c r="AP121" i="42"/>
  <c r="BA121" i="42" s="1"/>
  <c r="AO121" i="42"/>
  <c r="AF121" i="42"/>
  <c r="AX121" i="42" s="1"/>
  <c r="Z121" i="42"/>
  <c r="AT121" i="42" s="1"/>
  <c r="R121" i="42"/>
  <c r="V121" i="42" s="1"/>
  <c r="AP120" i="42"/>
  <c r="BA120" i="42" s="1"/>
  <c r="AO120" i="42"/>
  <c r="AF120" i="42"/>
  <c r="Z120" i="42"/>
  <c r="R120" i="42"/>
  <c r="V120" i="42" s="1"/>
  <c r="AC120" i="42" s="1"/>
  <c r="AN119" i="42"/>
  <c r="AM119" i="42"/>
  <c r="AL119" i="42"/>
  <c r="AK119" i="42"/>
  <c r="AJ119" i="42"/>
  <c r="AI119" i="42"/>
  <c r="AH119" i="42"/>
  <c r="AE119" i="42"/>
  <c r="AD119" i="42"/>
  <c r="Y119" i="42"/>
  <c r="X119" i="42"/>
  <c r="W119" i="42"/>
  <c r="U119" i="42"/>
  <c r="T119" i="42"/>
  <c r="S119" i="42"/>
  <c r="AP118" i="42"/>
  <c r="BA118" i="42" s="1"/>
  <c r="AO118" i="42"/>
  <c r="AF118" i="42"/>
  <c r="AX118" i="42" s="1"/>
  <c r="Z118" i="42"/>
  <c r="AT118" i="42" s="1"/>
  <c r="R118" i="42"/>
  <c r="V118" i="42" s="1"/>
  <c r="AC118" i="42" s="1"/>
  <c r="AW118" i="42" s="1"/>
  <c r="AP117" i="42"/>
  <c r="BA117" i="42" s="1"/>
  <c r="AO117" i="42"/>
  <c r="AF117" i="42"/>
  <c r="AX117" i="42" s="1"/>
  <c r="Z117" i="42"/>
  <c r="AT117" i="42" s="1"/>
  <c r="R117" i="42"/>
  <c r="V117" i="42" s="1"/>
  <c r="AP116" i="42"/>
  <c r="BA116" i="42" s="1"/>
  <c r="AO116" i="42"/>
  <c r="AF116" i="42"/>
  <c r="AX116" i="42" s="1"/>
  <c r="Z116" i="42"/>
  <c r="AT116" i="42" s="1"/>
  <c r="R116" i="42"/>
  <c r="V116" i="42" s="1"/>
  <c r="AP115" i="42"/>
  <c r="BA115" i="42" s="1"/>
  <c r="AO115" i="42"/>
  <c r="AF115" i="42"/>
  <c r="AX115" i="42" s="1"/>
  <c r="Z115" i="42"/>
  <c r="AT115" i="42" s="1"/>
  <c r="R115" i="42"/>
  <c r="V115" i="42" s="1"/>
  <c r="AS115" i="42" s="1"/>
  <c r="AP114" i="42"/>
  <c r="AO114" i="42"/>
  <c r="AF114" i="42"/>
  <c r="Z114" i="42"/>
  <c r="R114" i="42"/>
  <c r="AN113" i="42"/>
  <c r="AM113" i="42"/>
  <c r="AL113" i="42"/>
  <c r="AK113" i="42"/>
  <c r="AJ113" i="42"/>
  <c r="AI113" i="42"/>
  <c r="AH113" i="42"/>
  <c r="AE113" i="42"/>
  <c r="AD113" i="42"/>
  <c r="Y113" i="42"/>
  <c r="X113" i="42"/>
  <c r="W113" i="42"/>
  <c r="U113" i="42"/>
  <c r="T113" i="42"/>
  <c r="S113" i="42"/>
  <c r="AP112" i="42"/>
  <c r="BA112" i="42" s="1"/>
  <c r="AO112" i="42"/>
  <c r="AZ112" i="42" s="1"/>
  <c r="AF112" i="42"/>
  <c r="AX112" i="42" s="1"/>
  <c r="Z112" i="42"/>
  <c r="AT112" i="42" s="1"/>
  <c r="R112" i="42"/>
  <c r="V112" i="42" s="1"/>
  <c r="AC112" i="42" s="1"/>
  <c r="AW112" i="42" s="1"/>
  <c r="AP111" i="42"/>
  <c r="AO111" i="42"/>
  <c r="AF111" i="42"/>
  <c r="AX111" i="42" s="1"/>
  <c r="Z111" i="42"/>
  <c r="R111" i="42"/>
  <c r="AN110" i="42"/>
  <c r="AM110" i="42"/>
  <c r="AL110" i="42"/>
  <c r="AK110" i="42"/>
  <c r="AJ110" i="42"/>
  <c r="AI110" i="42"/>
  <c r="AH110" i="42"/>
  <c r="AE110" i="42"/>
  <c r="AD110" i="42"/>
  <c r="Y110" i="42"/>
  <c r="X110" i="42"/>
  <c r="W110" i="42"/>
  <c r="U110" i="42"/>
  <c r="T110" i="42"/>
  <c r="S110" i="42"/>
  <c r="AP109" i="42"/>
  <c r="BA109" i="42" s="1"/>
  <c r="AO109" i="42"/>
  <c r="AZ109" i="42" s="1"/>
  <c r="AF109" i="42"/>
  <c r="AX109" i="42" s="1"/>
  <c r="Z109" i="42"/>
  <c r="AT109" i="42" s="1"/>
  <c r="R109" i="42"/>
  <c r="V109" i="42" s="1"/>
  <c r="AC109" i="42" s="1"/>
  <c r="AW109" i="42" s="1"/>
  <c r="AP108" i="42"/>
  <c r="BA108" i="42" s="1"/>
  <c r="AO108" i="42"/>
  <c r="AZ108" i="42" s="1"/>
  <c r="AF108" i="42"/>
  <c r="AX108" i="42" s="1"/>
  <c r="Z108" i="42"/>
  <c r="AT108" i="42" s="1"/>
  <c r="R108" i="42"/>
  <c r="V108" i="42" s="1"/>
  <c r="AC108" i="42" s="1"/>
  <c r="AW108" i="42" s="1"/>
  <c r="AP107" i="42"/>
  <c r="BA107" i="42" s="1"/>
  <c r="AO107" i="42"/>
  <c r="AZ107" i="42" s="1"/>
  <c r="AF107" i="42"/>
  <c r="AX107" i="42" s="1"/>
  <c r="Z107" i="42"/>
  <c r="AT107" i="42" s="1"/>
  <c r="R107" i="42"/>
  <c r="V107" i="42" s="1"/>
  <c r="AC107" i="42" s="1"/>
  <c r="AW107" i="42" s="1"/>
  <c r="AP106" i="42"/>
  <c r="BA106" i="42" s="1"/>
  <c r="AO106" i="42"/>
  <c r="AF106" i="42"/>
  <c r="AX106" i="42" s="1"/>
  <c r="Z106" i="42"/>
  <c r="AT106" i="42" s="1"/>
  <c r="R106" i="42"/>
  <c r="V106" i="42" s="1"/>
  <c r="AC106" i="42" s="1"/>
  <c r="AW106" i="42" s="1"/>
  <c r="AP105" i="42"/>
  <c r="BA105" i="42" s="1"/>
  <c r="AO105" i="42"/>
  <c r="AZ105" i="42" s="1"/>
  <c r="AF105" i="42"/>
  <c r="AX105" i="42" s="1"/>
  <c r="Z105" i="42"/>
  <c r="AT105" i="42" s="1"/>
  <c r="R105" i="42"/>
  <c r="V105" i="42" s="1"/>
  <c r="AC105" i="42" s="1"/>
  <c r="AW105" i="42" s="1"/>
  <c r="AP104" i="42"/>
  <c r="AO104" i="42"/>
  <c r="AZ104" i="42" s="1"/>
  <c r="AF104" i="42"/>
  <c r="AX104" i="42" s="1"/>
  <c r="Z104" i="42"/>
  <c r="AT104" i="42" s="1"/>
  <c r="R104" i="42"/>
  <c r="V104" i="42" s="1"/>
  <c r="AC104" i="42" s="1"/>
  <c r="AN103" i="42"/>
  <c r="AM103" i="42"/>
  <c r="AL103" i="42"/>
  <c r="AK103" i="42"/>
  <c r="AJ103" i="42"/>
  <c r="AI103" i="42"/>
  <c r="AH103" i="42"/>
  <c r="AE103" i="42"/>
  <c r="AD103" i="42"/>
  <c r="Y103" i="42"/>
  <c r="X103" i="42"/>
  <c r="W103" i="42"/>
  <c r="U103" i="42"/>
  <c r="T103" i="42"/>
  <c r="S103" i="42"/>
  <c r="AS102" i="42"/>
  <c r="AP102" i="42"/>
  <c r="BA102" i="42" s="1"/>
  <c r="AO102" i="42"/>
  <c r="AF102" i="42"/>
  <c r="AX102" i="42" s="1"/>
  <c r="AC102" i="42"/>
  <c r="AW102" i="42" s="1"/>
  <c r="Z102" i="42"/>
  <c r="AT102" i="42" s="1"/>
  <c r="R102" i="42"/>
  <c r="V102" i="42" s="1"/>
  <c r="AP101" i="42"/>
  <c r="BA101" i="42" s="1"/>
  <c r="AO101" i="42"/>
  <c r="AF101" i="42"/>
  <c r="AX101" i="42" s="1"/>
  <c r="Z101" i="42"/>
  <c r="AT101" i="42" s="1"/>
  <c r="R101" i="42"/>
  <c r="V101" i="42" s="1"/>
  <c r="AS101" i="42" s="1"/>
  <c r="AP100" i="42"/>
  <c r="BA100" i="42" s="1"/>
  <c r="AO100" i="42"/>
  <c r="AF100" i="42"/>
  <c r="AX100" i="42" s="1"/>
  <c r="Z100" i="42"/>
  <c r="AT100" i="42" s="1"/>
  <c r="R100" i="42"/>
  <c r="V100" i="42" s="1"/>
  <c r="AP99" i="42"/>
  <c r="BA99" i="42" s="1"/>
  <c r="AO99" i="42"/>
  <c r="AF99" i="42"/>
  <c r="AX99" i="42" s="1"/>
  <c r="Z99" i="42"/>
  <c r="AT99" i="42" s="1"/>
  <c r="R99" i="42"/>
  <c r="V99" i="42" s="1"/>
  <c r="AS99" i="42" s="1"/>
  <c r="AS98" i="42"/>
  <c r="AP98" i="42"/>
  <c r="BA98" i="42" s="1"/>
  <c r="AO98" i="42"/>
  <c r="AF98" i="42"/>
  <c r="AC98" i="42"/>
  <c r="Z98" i="42"/>
  <c r="R98" i="42"/>
  <c r="V98" i="42" s="1"/>
  <c r="AN97" i="42"/>
  <c r="AM97" i="42"/>
  <c r="AL97" i="42"/>
  <c r="AK97" i="42"/>
  <c r="AJ97" i="42"/>
  <c r="AI97" i="42"/>
  <c r="AH97" i="42"/>
  <c r="AE97" i="42"/>
  <c r="AD97" i="42"/>
  <c r="Y97" i="42"/>
  <c r="X97" i="42"/>
  <c r="W97" i="42"/>
  <c r="U97" i="42"/>
  <c r="T97" i="42"/>
  <c r="S97" i="42"/>
  <c r="AP96" i="42"/>
  <c r="BA96" i="42" s="1"/>
  <c r="AO96" i="42"/>
  <c r="AF96" i="42"/>
  <c r="AX96" i="42" s="1"/>
  <c r="Z96" i="42"/>
  <c r="AT96" i="42" s="1"/>
  <c r="R96" i="42"/>
  <c r="V96" i="42" s="1"/>
  <c r="AC96" i="42" s="1"/>
  <c r="AW96" i="42" s="1"/>
  <c r="AP95" i="42"/>
  <c r="AO95" i="42"/>
  <c r="AF95" i="42"/>
  <c r="Z95" i="42"/>
  <c r="AT95" i="42" s="1"/>
  <c r="R95" i="42"/>
  <c r="AN94" i="42"/>
  <c r="AM94" i="42"/>
  <c r="AL94" i="42"/>
  <c r="AK94" i="42"/>
  <c r="AJ94" i="42"/>
  <c r="AI94" i="42"/>
  <c r="AH94" i="42"/>
  <c r="AE94" i="42"/>
  <c r="AD94" i="42"/>
  <c r="Y94" i="42"/>
  <c r="X94" i="42"/>
  <c r="W94" i="42"/>
  <c r="U94" i="42"/>
  <c r="T94" i="42"/>
  <c r="S94" i="42"/>
  <c r="AP93" i="42"/>
  <c r="BA93" i="42" s="1"/>
  <c r="AO93" i="42"/>
  <c r="AZ93" i="42" s="1"/>
  <c r="AF93" i="42"/>
  <c r="AX93" i="42" s="1"/>
  <c r="Z93" i="42"/>
  <c r="AT93" i="42" s="1"/>
  <c r="R93" i="42"/>
  <c r="V93" i="42" s="1"/>
  <c r="AQ92" i="42"/>
  <c r="AY92" i="42" s="1"/>
  <c r="AP92" i="42"/>
  <c r="BA92" i="42" s="1"/>
  <c r="AO92" i="42"/>
  <c r="AZ92" i="42" s="1"/>
  <c r="AF92" i="42"/>
  <c r="AX92" i="42" s="1"/>
  <c r="Z92" i="42"/>
  <c r="AT92" i="42" s="1"/>
  <c r="R92" i="42"/>
  <c r="V92" i="42" s="1"/>
  <c r="AC92" i="42" s="1"/>
  <c r="AW92" i="42" s="1"/>
  <c r="AP91" i="42"/>
  <c r="BA91" i="42" s="1"/>
  <c r="AO91" i="42"/>
  <c r="AZ91" i="42" s="1"/>
  <c r="AF91" i="42"/>
  <c r="AX91" i="42" s="1"/>
  <c r="Z91" i="42"/>
  <c r="AT91" i="42" s="1"/>
  <c r="R91" i="42"/>
  <c r="V91" i="42" s="1"/>
  <c r="AP90" i="42"/>
  <c r="BA90" i="42" s="1"/>
  <c r="AO90" i="42"/>
  <c r="AZ90" i="42" s="1"/>
  <c r="AF90" i="42"/>
  <c r="AX90" i="42" s="1"/>
  <c r="Z90" i="42"/>
  <c r="AT90" i="42" s="1"/>
  <c r="R90" i="42"/>
  <c r="V90" i="42" s="1"/>
  <c r="AC90" i="42" s="1"/>
  <c r="AW90" i="42" s="1"/>
  <c r="AP89" i="42"/>
  <c r="AO89" i="42"/>
  <c r="AZ89" i="42" s="1"/>
  <c r="AF89" i="42"/>
  <c r="AX89" i="42" s="1"/>
  <c r="Z89" i="42"/>
  <c r="R89" i="42"/>
  <c r="AN88" i="42"/>
  <c r="AM88" i="42"/>
  <c r="AL88" i="42"/>
  <c r="AK88" i="42"/>
  <c r="AJ88" i="42"/>
  <c r="AI88" i="42"/>
  <c r="AH88" i="42"/>
  <c r="AE88" i="42"/>
  <c r="AD88" i="42"/>
  <c r="Y88" i="42"/>
  <c r="X88" i="42"/>
  <c r="W88" i="42"/>
  <c r="U88" i="42"/>
  <c r="T88" i="42"/>
  <c r="S88" i="42"/>
  <c r="AP87" i="42"/>
  <c r="BA87" i="42" s="1"/>
  <c r="AO87" i="42"/>
  <c r="AF87" i="42"/>
  <c r="AX87" i="42" s="1"/>
  <c r="Z87" i="42"/>
  <c r="AT87" i="42" s="1"/>
  <c r="R87" i="42"/>
  <c r="V87" i="42" s="1"/>
  <c r="AC87" i="42" s="1"/>
  <c r="AW87" i="42" s="1"/>
  <c r="AP86" i="42"/>
  <c r="BA86" i="42" s="1"/>
  <c r="AO86" i="42"/>
  <c r="AZ86" i="42" s="1"/>
  <c r="AF86" i="42"/>
  <c r="AX86" i="42" s="1"/>
  <c r="Z86" i="42"/>
  <c r="AT86" i="42" s="1"/>
  <c r="R86" i="42"/>
  <c r="V86" i="42" s="1"/>
  <c r="AC86" i="42" s="1"/>
  <c r="AW86" i="42" s="1"/>
  <c r="AP85" i="42"/>
  <c r="AO85" i="42"/>
  <c r="AF85" i="42"/>
  <c r="AX85" i="42" s="1"/>
  <c r="Z85" i="42"/>
  <c r="R85" i="42"/>
  <c r="V85" i="42" s="1"/>
  <c r="AC85" i="42" s="1"/>
  <c r="AN84" i="42"/>
  <c r="AM84" i="42"/>
  <c r="AL84" i="42"/>
  <c r="AK84" i="42"/>
  <c r="AJ84" i="42"/>
  <c r="AI84" i="42"/>
  <c r="AH84" i="42"/>
  <c r="AE84" i="42"/>
  <c r="AD84" i="42"/>
  <c r="Y84" i="42"/>
  <c r="X84" i="42"/>
  <c r="W84" i="42"/>
  <c r="U84" i="42"/>
  <c r="T84" i="42"/>
  <c r="S84" i="42"/>
  <c r="AP83" i="42"/>
  <c r="BA83" i="42" s="1"/>
  <c r="AO83" i="42"/>
  <c r="AF83" i="42"/>
  <c r="AX83" i="42" s="1"/>
  <c r="Z83" i="42"/>
  <c r="AT83" i="42" s="1"/>
  <c r="R83" i="42"/>
  <c r="V83" i="42" s="1"/>
  <c r="AS83" i="42" s="1"/>
  <c r="AP82" i="42"/>
  <c r="BA82" i="42" s="1"/>
  <c r="AO82" i="42"/>
  <c r="AF82" i="42"/>
  <c r="AX82" i="42" s="1"/>
  <c r="Z82" i="42"/>
  <c r="AT82" i="42" s="1"/>
  <c r="R82" i="42"/>
  <c r="V82" i="42" s="1"/>
  <c r="AS82" i="42" s="1"/>
  <c r="AP81" i="42"/>
  <c r="BA81" i="42" s="1"/>
  <c r="AO81" i="42"/>
  <c r="AF81" i="42"/>
  <c r="AX81" i="42" s="1"/>
  <c r="Z81" i="42"/>
  <c r="AT81" i="42" s="1"/>
  <c r="R81" i="42"/>
  <c r="V81" i="42" s="1"/>
  <c r="AS81" i="42" s="1"/>
  <c r="AP80" i="42"/>
  <c r="BA80" i="42" s="1"/>
  <c r="AO80" i="42"/>
  <c r="AF80" i="42"/>
  <c r="AX80" i="42" s="1"/>
  <c r="Z80" i="42"/>
  <c r="AT80" i="42" s="1"/>
  <c r="R80" i="42"/>
  <c r="V80" i="42" s="1"/>
  <c r="AP79" i="42"/>
  <c r="BA79" i="42" s="1"/>
  <c r="AO79" i="42"/>
  <c r="AF79" i="42"/>
  <c r="AX79" i="42" s="1"/>
  <c r="Z79" i="42"/>
  <c r="AT79" i="42" s="1"/>
  <c r="R79" i="42"/>
  <c r="V79" i="42" s="1"/>
  <c r="AS79" i="42" s="1"/>
  <c r="AP78" i="42"/>
  <c r="BA78" i="42" s="1"/>
  <c r="AO78" i="42"/>
  <c r="AF78" i="42"/>
  <c r="Z78" i="42"/>
  <c r="AT78" i="42" s="1"/>
  <c r="R78" i="42"/>
  <c r="V78" i="42" s="1"/>
  <c r="AS78" i="42" s="1"/>
  <c r="AN77" i="42"/>
  <c r="AM77" i="42"/>
  <c r="AL77" i="42"/>
  <c r="AK77" i="42"/>
  <c r="AJ77" i="42"/>
  <c r="AI77" i="42"/>
  <c r="AH77" i="42"/>
  <c r="AE77" i="42"/>
  <c r="AD77" i="42"/>
  <c r="Y77" i="42"/>
  <c r="X77" i="42"/>
  <c r="W77" i="42"/>
  <c r="U77" i="42"/>
  <c r="T77" i="42"/>
  <c r="S77" i="42"/>
  <c r="AP76" i="42"/>
  <c r="AP207" i="42" s="1"/>
  <c r="AO76" i="42"/>
  <c r="AO77" i="42" s="1"/>
  <c r="AF76" i="42"/>
  <c r="AF207" i="42" s="1"/>
  <c r="Z76" i="42"/>
  <c r="Z207" i="42" s="1"/>
  <c r="R76" i="42"/>
  <c r="R77" i="42" s="1"/>
  <c r="AN75" i="42"/>
  <c r="AM75" i="42"/>
  <c r="AL75" i="42"/>
  <c r="AK75" i="42"/>
  <c r="AJ75" i="42"/>
  <c r="AI75" i="42"/>
  <c r="AH75" i="42"/>
  <c r="AE75" i="42"/>
  <c r="AD75" i="42"/>
  <c r="Y75" i="42"/>
  <c r="X75" i="42"/>
  <c r="W75" i="42"/>
  <c r="U75" i="42"/>
  <c r="T75" i="42"/>
  <c r="S75" i="42"/>
  <c r="AP74" i="42"/>
  <c r="BA74" i="42" s="1"/>
  <c r="AO74" i="42"/>
  <c r="AF74" i="42"/>
  <c r="AX74" i="42" s="1"/>
  <c r="Z74" i="42"/>
  <c r="R74" i="42"/>
  <c r="V74" i="42" s="1"/>
  <c r="AC74" i="42" s="1"/>
  <c r="AW74" i="42" s="1"/>
  <c r="AP73" i="42"/>
  <c r="BA73" i="42" s="1"/>
  <c r="AO73" i="42"/>
  <c r="AZ73" i="42" s="1"/>
  <c r="AF73" i="42"/>
  <c r="AX73" i="42" s="1"/>
  <c r="Z73" i="42"/>
  <c r="AT73" i="42" s="1"/>
  <c r="V73" i="42"/>
  <c r="AC73" i="42" s="1"/>
  <c r="AW73" i="42" s="1"/>
  <c r="R73" i="42"/>
  <c r="AP72" i="42"/>
  <c r="BA72" i="42" s="1"/>
  <c r="AO72" i="42"/>
  <c r="AF72" i="42"/>
  <c r="AX72" i="42" s="1"/>
  <c r="Z72" i="42"/>
  <c r="R72" i="42"/>
  <c r="V72" i="42" s="1"/>
  <c r="AC72" i="42" s="1"/>
  <c r="AW72" i="42" s="1"/>
  <c r="AP71" i="42"/>
  <c r="BA71" i="42" s="1"/>
  <c r="AO71" i="42"/>
  <c r="AZ71" i="42" s="1"/>
  <c r="AF71" i="42"/>
  <c r="AX71" i="42" s="1"/>
  <c r="Z71" i="42"/>
  <c r="AT71" i="42" s="1"/>
  <c r="R71" i="42"/>
  <c r="V71" i="42" s="1"/>
  <c r="AP70" i="42"/>
  <c r="BA70" i="42" s="1"/>
  <c r="AO70" i="42"/>
  <c r="AF70" i="42"/>
  <c r="AX70" i="42" s="1"/>
  <c r="Z70" i="42"/>
  <c r="R70" i="42"/>
  <c r="V70" i="42" s="1"/>
  <c r="AC70" i="42" s="1"/>
  <c r="AW70" i="42" s="1"/>
  <c r="AP69" i="42"/>
  <c r="AO69" i="42"/>
  <c r="AZ69" i="42" s="1"/>
  <c r="AF69" i="42"/>
  <c r="Z69" i="42"/>
  <c r="R69" i="42"/>
  <c r="V69" i="42" s="1"/>
  <c r="AC69" i="42" s="1"/>
  <c r="AN68" i="42"/>
  <c r="AM68" i="42"/>
  <c r="AL68" i="42"/>
  <c r="AK68" i="42"/>
  <c r="AJ68" i="42"/>
  <c r="AI68" i="42"/>
  <c r="AH68" i="42"/>
  <c r="AE68" i="42"/>
  <c r="AD68" i="42"/>
  <c r="Y68" i="42"/>
  <c r="X68" i="42"/>
  <c r="W68" i="42"/>
  <c r="U68" i="42"/>
  <c r="T68" i="42"/>
  <c r="S68" i="42"/>
  <c r="AP67" i="42"/>
  <c r="BA67" i="42" s="1"/>
  <c r="AO67" i="42"/>
  <c r="AZ67" i="42" s="1"/>
  <c r="AF67" i="42"/>
  <c r="AX67" i="42" s="1"/>
  <c r="Z67" i="42"/>
  <c r="AT67" i="42" s="1"/>
  <c r="R67" i="42"/>
  <c r="V67" i="42" s="1"/>
  <c r="AP66" i="42"/>
  <c r="BA66" i="42" s="1"/>
  <c r="AO66" i="42"/>
  <c r="AF66" i="42"/>
  <c r="AX66" i="42" s="1"/>
  <c r="Z66" i="42"/>
  <c r="AT66" i="42" s="1"/>
  <c r="R66" i="42"/>
  <c r="V66" i="42" s="1"/>
  <c r="AP65" i="42"/>
  <c r="BA65" i="42" s="1"/>
  <c r="AO65" i="42"/>
  <c r="AZ65" i="42" s="1"/>
  <c r="AF65" i="42"/>
  <c r="AX65" i="42" s="1"/>
  <c r="Z65" i="42"/>
  <c r="AT65" i="42" s="1"/>
  <c r="V65" i="42"/>
  <c r="R65" i="42"/>
  <c r="AP64" i="42"/>
  <c r="AO64" i="42"/>
  <c r="AF64" i="42"/>
  <c r="Z64" i="42"/>
  <c r="R64" i="42"/>
  <c r="V64" i="42" s="1"/>
  <c r="AN63" i="42"/>
  <c r="AM63" i="42"/>
  <c r="AL63" i="42"/>
  <c r="AK63" i="42"/>
  <c r="AJ63" i="42"/>
  <c r="AI63" i="42"/>
  <c r="AH63" i="42"/>
  <c r="AE63" i="42"/>
  <c r="AD63" i="42"/>
  <c r="Y63" i="42"/>
  <c r="X63" i="42"/>
  <c r="W63" i="42"/>
  <c r="U63" i="42"/>
  <c r="T63" i="42"/>
  <c r="S63" i="42"/>
  <c r="AP62" i="42"/>
  <c r="BA62" i="42" s="1"/>
  <c r="AO62" i="42"/>
  <c r="AF62" i="42"/>
  <c r="AX62" i="42" s="1"/>
  <c r="Z62" i="42"/>
  <c r="AT62" i="42" s="1"/>
  <c r="R62" i="42"/>
  <c r="V62" i="42" s="1"/>
  <c r="AP61" i="42"/>
  <c r="BA61" i="42" s="1"/>
  <c r="AO61" i="42"/>
  <c r="AF61" i="42"/>
  <c r="AX61" i="42" s="1"/>
  <c r="Z61" i="42"/>
  <c r="AT61" i="42" s="1"/>
  <c r="V61" i="42"/>
  <c r="R61" i="42"/>
  <c r="AP60" i="42"/>
  <c r="BA60" i="42" s="1"/>
  <c r="AO60" i="42"/>
  <c r="AF60" i="42"/>
  <c r="AX60" i="42" s="1"/>
  <c r="Z60" i="42"/>
  <c r="AT60" i="42" s="1"/>
  <c r="R60" i="42"/>
  <c r="V60" i="42" s="1"/>
  <c r="AP59" i="42"/>
  <c r="AO59" i="42"/>
  <c r="AF59" i="42"/>
  <c r="AX59" i="42" s="1"/>
  <c r="Z59" i="42"/>
  <c r="R59" i="42"/>
  <c r="V59" i="42" s="1"/>
  <c r="AN58" i="42"/>
  <c r="AM58" i="42"/>
  <c r="AL58" i="42"/>
  <c r="AK58" i="42"/>
  <c r="AJ58" i="42"/>
  <c r="AI58" i="42"/>
  <c r="AH58" i="42"/>
  <c r="AE58" i="42"/>
  <c r="AD58" i="42"/>
  <c r="Y58" i="42"/>
  <c r="X58" i="42"/>
  <c r="W58" i="42"/>
  <c r="U58" i="42"/>
  <c r="T58" i="42"/>
  <c r="S58" i="42"/>
  <c r="AP57" i="42"/>
  <c r="BA57" i="42" s="1"/>
  <c r="AO57" i="42"/>
  <c r="AF57" i="42"/>
  <c r="AX57" i="42" s="1"/>
  <c r="Z57" i="42"/>
  <c r="AT57" i="42" s="1"/>
  <c r="R57" i="42"/>
  <c r="V57" i="42" s="1"/>
  <c r="AC57" i="42" s="1"/>
  <c r="AW57" i="42" s="1"/>
  <c r="AP56" i="42"/>
  <c r="BA56" i="42" s="1"/>
  <c r="AO56" i="42"/>
  <c r="AF56" i="42"/>
  <c r="AX56" i="42" s="1"/>
  <c r="Z56" i="42"/>
  <c r="AT56" i="42" s="1"/>
  <c r="R56" i="42"/>
  <c r="V56" i="42" s="1"/>
  <c r="AP55" i="42"/>
  <c r="AO55" i="42"/>
  <c r="AF55" i="42"/>
  <c r="AX55" i="42" s="1"/>
  <c r="Z55" i="42"/>
  <c r="AT55" i="42" s="1"/>
  <c r="R55" i="42"/>
  <c r="V55" i="42" s="1"/>
  <c r="AC55" i="42" s="1"/>
  <c r="AW55" i="42" s="1"/>
  <c r="AP54" i="42"/>
  <c r="BA54" i="42" s="1"/>
  <c r="AO54" i="42"/>
  <c r="AF54" i="42"/>
  <c r="AX54" i="42" s="1"/>
  <c r="Z54" i="42"/>
  <c r="AT54" i="42" s="1"/>
  <c r="R54" i="42"/>
  <c r="V54" i="42" s="1"/>
  <c r="AP53" i="42"/>
  <c r="BA53" i="42" s="1"/>
  <c r="AO53" i="42"/>
  <c r="AF53" i="42"/>
  <c r="AX53" i="42" s="1"/>
  <c r="Z53" i="42"/>
  <c r="R53" i="42"/>
  <c r="V53" i="42" s="1"/>
  <c r="AC53" i="42" s="1"/>
  <c r="AN52" i="42"/>
  <c r="AM52" i="42"/>
  <c r="AL52" i="42"/>
  <c r="AK52" i="42"/>
  <c r="AJ52" i="42"/>
  <c r="AI52" i="42"/>
  <c r="AH52" i="42"/>
  <c r="AE52" i="42"/>
  <c r="AD52" i="42"/>
  <c r="Y52" i="42"/>
  <c r="X52" i="42"/>
  <c r="W52" i="42"/>
  <c r="U52" i="42"/>
  <c r="T52" i="42"/>
  <c r="S52" i="42"/>
  <c r="AP51" i="42"/>
  <c r="BA51" i="42" s="1"/>
  <c r="AO51" i="42"/>
  <c r="AZ51" i="42" s="1"/>
  <c r="AF51" i="42"/>
  <c r="AX51" i="42" s="1"/>
  <c r="Z51" i="42"/>
  <c r="AT51" i="42" s="1"/>
  <c r="R51" i="42"/>
  <c r="V51" i="42" s="1"/>
  <c r="AP50" i="42"/>
  <c r="BA50" i="42" s="1"/>
  <c r="AO50" i="42"/>
  <c r="AF50" i="42"/>
  <c r="Z50" i="42"/>
  <c r="R50" i="42"/>
  <c r="V50" i="42" s="1"/>
  <c r="AS50" i="42" s="1"/>
  <c r="AP49" i="42"/>
  <c r="BA49" i="42" s="1"/>
  <c r="AO49" i="42"/>
  <c r="AZ49" i="42" s="1"/>
  <c r="AF49" i="42"/>
  <c r="AX49" i="42" s="1"/>
  <c r="Z49" i="42"/>
  <c r="R49" i="42"/>
  <c r="V49" i="42" s="1"/>
  <c r="AC49" i="42" s="1"/>
  <c r="AW49" i="42" s="1"/>
  <c r="AP48" i="42"/>
  <c r="BA48" i="42" s="1"/>
  <c r="AO48" i="42"/>
  <c r="AF48" i="42"/>
  <c r="AX48" i="42" s="1"/>
  <c r="Z48" i="42"/>
  <c r="R48" i="42"/>
  <c r="V48" i="42" s="1"/>
  <c r="AC48" i="42" s="1"/>
  <c r="AW48" i="42" s="1"/>
  <c r="AP47" i="42"/>
  <c r="BA47" i="42" s="1"/>
  <c r="AO47" i="42"/>
  <c r="AF47" i="42"/>
  <c r="Z47" i="42"/>
  <c r="R47" i="42"/>
  <c r="V47" i="42" s="1"/>
  <c r="AS47" i="42" s="1"/>
  <c r="AN46" i="42"/>
  <c r="AM46" i="42"/>
  <c r="AL46" i="42"/>
  <c r="AK46" i="42"/>
  <c r="AJ46" i="42"/>
  <c r="AI46" i="42"/>
  <c r="AH46" i="42"/>
  <c r="AE46" i="42"/>
  <c r="AD46" i="42"/>
  <c r="Y46" i="42"/>
  <c r="X46" i="42"/>
  <c r="W46" i="42"/>
  <c r="U46" i="42"/>
  <c r="T46" i="42"/>
  <c r="S46" i="42"/>
  <c r="AP45" i="42"/>
  <c r="AO45" i="42"/>
  <c r="AF45" i="42"/>
  <c r="AF208" i="42" s="1"/>
  <c r="Z45" i="42"/>
  <c r="Z208" i="42" s="1"/>
  <c r="R45" i="42"/>
  <c r="R208" i="42" s="1"/>
  <c r="AN44" i="42"/>
  <c r="AM44" i="42"/>
  <c r="AL44" i="42"/>
  <c r="AK44" i="42"/>
  <c r="AJ44" i="42"/>
  <c r="AI44" i="42"/>
  <c r="AH44" i="42"/>
  <c r="AE44" i="42"/>
  <c r="AD44" i="42"/>
  <c r="Y44" i="42"/>
  <c r="X44" i="42"/>
  <c r="W44" i="42"/>
  <c r="U44" i="42"/>
  <c r="T44" i="42"/>
  <c r="S44" i="42"/>
  <c r="AP43" i="42"/>
  <c r="BA43" i="42" s="1"/>
  <c r="AO43" i="42"/>
  <c r="AF43" i="42"/>
  <c r="AX43" i="42" s="1"/>
  <c r="Z43" i="42"/>
  <c r="AT43" i="42" s="1"/>
  <c r="R43" i="42"/>
  <c r="V43" i="42" s="1"/>
  <c r="AP42" i="42"/>
  <c r="BA42" i="42" s="1"/>
  <c r="AO42" i="42"/>
  <c r="AF42" i="42"/>
  <c r="AX42" i="42" s="1"/>
  <c r="Z42" i="42"/>
  <c r="AT42" i="42" s="1"/>
  <c r="R42" i="42"/>
  <c r="V42" i="42" s="1"/>
  <c r="AN41" i="42"/>
  <c r="AM41" i="42"/>
  <c r="AL41" i="42"/>
  <c r="AK41" i="42"/>
  <c r="AJ41" i="42"/>
  <c r="AI41" i="42"/>
  <c r="AH41" i="42"/>
  <c r="AE41" i="42"/>
  <c r="AD41" i="42"/>
  <c r="Y41" i="42"/>
  <c r="X41" i="42"/>
  <c r="W41" i="42"/>
  <c r="U41" i="42"/>
  <c r="T41" i="42"/>
  <c r="S41" i="42"/>
  <c r="AP40" i="42"/>
  <c r="BA40" i="42" s="1"/>
  <c r="AO40" i="42"/>
  <c r="AZ40" i="42" s="1"/>
  <c r="AF40" i="42"/>
  <c r="AX40" i="42" s="1"/>
  <c r="Z40" i="42"/>
  <c r="AT40" i="42" s="1"/>
  <c r="R40" i="42"/>
  <c r="V40" i="42" s="1"/>
  <c r="AP39" i="42"/>
  <c r="BA39" i="42" s="1"/>
  <c r="AO39" i="42"/>
  <c r="AF39" i="42"/>
  <c r="Z39" i="42"/>
  <c r="AT39" i="42" s="1"/>
  <c r="R39" i="42"/>
  <c r="V39" i="42" s="1"/>
  <c r="AN38" i="42"/>
  <c r="AM38" i="42"/>
  <c r="AL38" i="42"/>
  <c r="AK38" i="42"/>
  <c r="AJ38" i="42"/>
  <c r="AI38" i="42"/>
  <c r="AH38" i="42"/>
  <c r="AE38" i="42"/>
  <c r="AD38" i="42"/>
  <c r="Y38" i="42"/>
  <c r="X38" i="42"/>
  <c r="W38" i="42"/>
  <c r="U38" i="42"/>
  <c r="T38" i="42"/>
  <c r="S38" i="42"/>
  <c r="AP37" i="42"/>
  <c r="BA37" i="42" s="1"/>
  <c r="AO37" i="42"/>
  <c r="AZ37" i="42" s="1"/>
  <c r="AF37" i="42"/>
  <c r="AX37" i="42" s="1"/>
  <c r="Z37" i="42"/>
  <c r="R37" i="42"/>
  <c r="V37" i="42" s="1"/>
  <c r="AC37" i="42" s="1"/>
  <c r="AW37" i="42" s="1"/>
  <c r="AP36" i="42"/>
  <c r="BA36" i="42" s="1"/>
  <c r="AO36" i="42"/>
  <c r="AZ36" i="42" s="1"/>
  <c r="AF36" i="42"/>
  <c r="AX36" i="42" s="1"/>
  <c r="Z36" i="42"/>
  <c r="R36" i="42"/>
  <c r="V36" i="42" s="1"/>
  <c r="AC36" i="42" s="1"/>
  <c r="AW36" i="42" s="1"/>
  <c r="AP35" i="42"/>
  <c r="BA35" i="42" s="1"/>
  <c r="AO35" i="42"/>
  <c r="AZ35" i="42" s="1"/>
  <c r="AF35" i="42"/>
  <c r="AX35" i="42" s="1"/>
  <c r="Z35" i="42"/>
  <c r="R35" i="42"/>
  <c r="AN34" i="42"/>
  <c r="AM34" i="42"/>
  <c r="AL34" i="42"/>
  <c r="AK34" i="42"/>
  <c r="AJ34" i="42"/>
  <c r="AI34" i="42"/>
  <c r="AH34" i="42"/>
  <c r="AE34" i="42"/>
  <c r="AD34" i="42"/>
  <c r="Y34" i="42"/>
  <c r="X34" i="42"/>
  <c r="W34" i="42"/>
  <c r="U34" i="42"/>
  <c r="T34" i="42"/>
  <c r="S34" i="42"/>
  <c r="AZ33" i="42"/>
  <c r="AP33" i="42"/>
  <c r="AO33" i="42"/>
  <c r="AF33" i="42"/>
  <c r="AX33" i="42" s="1"/>
  <c r="Z33" i="42"/>
  <c r="AT33" i="42" s="1"/>
  <c r="R33" i="42"/>
  <c r="V33" i="42" s="1"/>
  <c r="AC33" i="42" s="1"/>
  <c r="AW33" i="42" s="1"/>
  <c r="AP32" i="42"/>
  <c r="AO32" i="42"/>
  <c r="AZ32" i="42" s="1"/>
  <c r="AF32" i="42"/>
  <c r="AX32" i="42" s="1"/>
  <c r="Z32" i="42"/>
  <c r="AT32" i="42" s="1"/>
  <c r="R32" i="42"/>
  <c r="V32" i="42" s="1"/>
  <c r="AP31" i="42"/>
  <c r="AO31" i="42"/>
  <c r="AZ31" i="42" s="1"/>
  <c r="AF31" i="42"/>
  <c r="Z31" i="42"/>
  <c r="R31" i="42"/>
  <c r="V31" i="42" s="1"/>
  <c r="AN30" i="42"/>
  <c r="AM30" i="42"/>
  <c r="AL30" i="42"/>
  <c r="AK30" i="42"/>
  <c r="AJ30" i="42"/>
  <c r="AI30" i="42"/>
  <c r="AH30" i="42"/>
  <c r="AE30" i="42"/>
  <c r="AD30" i="42"/>
  <c r="Y30" i="42"/>
  <c r="X30" i="42"/>
  <c r="W30" i="42"/>
  <c r="U30" i="42"/>
  <c r="T30" i="42"/>
  <c r="S30" i="42"/>
  <c r="AP29" i="42"/>
  <c r="BA29" i="42" s="1"/>
  <c r="AO29" i="42"/>
  <c r="AF29" i="42"/>
  <c r="AX29" i="42" s="1"/>
  <c r="Z29" i="42"/>
  <c r="AT29" i="42" s="1"/>
  <c r="R29" i="42"/>
  <c r="V29" i="42" s="1"/>
  <c r="AP28" i="42"/>
  <c r="BA28" i="42" s="1"/>
  <c r="AO28" i="42"/>
  <c r="AF28" i="42"/>
  <c r="AX28" i="42" s="1"/>
  <c r="Z28" i="42"/>
  <c r="R28" i="42"/>
  <c r="V28" i="42" s="1"/>
  <c r="AP27" i="42"/>
  <c r="BA27" i="42" s="1"/>
  <c r="AO27" i="42"/>
  <c r="AF27" i="42"/>
  <c r="Z27" i="42"/>
  <c r="AT27" i="42" s="1"/>
  <c r="R27" i="42"/>
  <c r="V27" i="42" s="1"/>
  <c r="AN26" i="42"/>
  <c r="AM26" i="42"/>
  <c r="AL26" i="42"/>
  <c r="AK26" i="42"/>
  <c r="AJ26" i="42"/>
  <c r="AI26" i="42"/>
  <c r="AH26" i="42"/>
  <c r="AE26" i="42"/>
  <c r="AD26" i="42"/>
  <c r="Y26" i="42"/>
  <c r="X26" i="42"/>
  <c r="W26" i="42"/>
  <c r="U26" i="42"/>
  <c r="T26" i="42"/>
  <c r="S26" i="42"/>
  <c r="AP25" i="42"/>
  <c r="BA25" i="42" s="1"/>
  <c r="AO25" i="42"/>
  <c r="AF25" i="42"/>
  <c r="AX25" i="42" s="1"/>
  <c r="Z25" i="42"/>
  <c r="AT25" i="42" s="1"/>
  <c r="R25" i="42"/>
  <c r="V25" i="42" s="1"/>
  <c r="AP24" i="42"/>
  <c r="BA24" i="42" s="1"/>
  <c r="AO24" i="42"/>
  <c r="AF24" i="42"/>
  <c r="AX24" i="42" s="1"/>
  <c r="Z24" i="42"/>
  <c r="AT24" i="42" s="1"/>
  <c r="R24" i="42"/>
  <c r="V24" i="42" s="1"/>
  <c r="AC24" i="42" s="1"/>
  <c r="AW24" i="42" s="1"/>
  <c r="AP23" i="42"/>
  <c r="BA23" i="42" s="1"/>
  <c r="AO23" i="42"/>
  <c r="AF23" i="42"/>
  <c r="AX23" i="42" s="1"/>
  <c r="Z23" i="42"/>
  <c r="AT23" i="42" s="1"/>
  <c r="R23" i="42"/>
  <c r="AN22" i="42"/>
  <c r="AM22" i="42"/>
  <c r="AL22" i="42"/>
  <c r="AK22" i="42"/>
  <c r="AJ22" i="42"/>
  <c r="AI22" i="42"/>
  <c r="AH22" i="42"/>
  <c r="AE22" i="42"/>
  <c r="AD22" i="42"/>
  <c r="Y22" i="42"/>
  <c r="X22" i="42"/>
  <c r="W22" i="42"/>
  <c r="U22" i="42"/>
  <c r="T22" i="42"/>
  <c r="S22" i="42"/>
  <c r="AP21" i="42"/>
  <c r="BA21" i="42" s="1"/>
  <c r="AO21" i="42"/>
  <c r="AZ21" i="42" s="1"/>
  <c r="AF21" i="42"/>
  <c r="AX21" i="42" s="1"/>
  <c r="Z21" i="42"/>
  <c r="AT21" i="42" s="1"/>
  <c r="V21" i="42"/>
  <c r="AC21" i="42" s="1"/>
  <c r="AW21" i="42" s="1"/>
  <c r="R21" i="42"/>
  <c r="AP20" i="42"/>
  <c r="BA20" i="42" s="1"/>
  <c r="AO20" i="42"/>
  <c r="AZ20" i="42" s="1"/>
  <c r="AF20" i="42"/>
  <c r="AX20" i="42" s="1"/>
  <c r="Z20" i="42"/>
  <c r="AT20" i="42" s="1"/>
  <c r="R20" i="42"/>
  <c r="V20" i="42" s="1"/>
  <c r="AC20" i="42" s="1"/>
  <c r="AW20" i="42" s="1"/>
  <c r="AP19" i="42"/>
  <c r="BA19" i="42" s="1"/>
  <c r="AO19" i="42"/>
  <c r="AZ19" i="42" s="1"/>
  <c r="AF19" i="42"/>
  <c r="AX19" i="42" s="1"/>
  <c r="Z19" i="42"/>
  <c r="R19" i="42"/>
  <c r="AN18" i="42"/>
  <c r="AM18" i="42"/>
  <c r="AL18" i="42"/>
  <c r="AK18" i="42"/>
  <c r="AJ18" i="42"/>
  <c r="AI18" i="42"/>
  <c r="AH18" i="42"/>
  <c r="AE18" i="42"/>
  <c r="AD18" i="42"/>
  <c r="Y18" i="42"/>
  <c r="X18" i="42"/>
  <c r="W18" i="42"/>
  <c r="U18" i="42"/>
  <c r="T18" i="42"/>
  <c r="S18" i="42"/>
  <c r="AP17" i="42"/>
  <c r="AO17" i="42"/>
  <c r="AZ17" i="42" s="1"/>
  <c r="AF17" i="42"/>
  <c r="Z17" i="42"/>
  <c r="R17" i="42"/>
  <c r="V17" i="42" s="1"/>
  <c r="AC17" i="42" s="1"/>
  <c r="AP16" i="42"/>
  <c r="BA16" i="42" s="1"/>
  <c r="AO16" i="42"/>
  <c r="AZ16" i="42" s="1"/>
  <c r="AF16" i="42"/>
  <c r="AX16" i="42" s="1"/>
  <c r="Z16" i="42"/>
  <c r="AT16" i="42" s="1"/>
  <c r="R16" i="42"/>
  <c r="V16" i="42" s="1"/>
  <c r="AC16" i="42" s="1"/>
  <c r="AW16" i="42" s="1"/>
  <c r="AP15" i="42"/>
  <c r="BA15" i="42" s="1"/>
  <c r="AO15" i="42"/>
  <c r="AZ15" i="42" s="1"/>
  <c r="AF15" i="42"/>
  <c r="AX15" i="42" s="1"/>
  <c r="Z15" i="42"/>
  <c r="AT15" i="42" s="1"/>
  <c r="R15" i="42"/>
  <c r="V15" i="42" s="1"/>
  <c r="AC15" i="42" s="1"/>
  <c r="AW15" i="42" s="1"/>
  <c r="AP14" i="42"/>
  <c r="AO14" i="42"/>
  <c r="AF14" i="42"/>
  <c r="Z14" i="42"/>
  <c r="R14" i="42"/>
  <c r="V14" i="42" s="1"/>
  <c r="AC14" i="42" s="1"/>
  <c r="AP13" i="42"/>
  <c r="BA13" i="42" s="1"/>
  <c r="AO13" i="42"/>
  <c r="AZ13" i="42" s="1"/>
  <c r="AF13" i="42"/>
  <c r="AX13" i="42" s="1"/>
  <c r="Z13" i="42"/>
  <c r="AT13" i="42" s="1"/>
  <c r="R13" i="42"/>
  <c r="V13" i="42" s="1"/>
  <c r="AC13" i="42" s="1"/>
  <c r="AW13" i="42" s="1"/>
  <c r="AP12" i="42"/>
  <c r="AO12" i="42"/>
  <c r="AF12" i="42"/>
  <c r="Z12" i="42"/>
  <c r="AT12" i="42" s="1"/>
  <c r="R12" i="42"/>
  <c r="V12" i="42" s="1"/>
  <c r="AC12" i="42" s="1"/>
  <c r="AN154" i="41"/>
  <c r="AM154" i="41"/>
  <c r="AL154" i="41"/>
  <c r="AK154" i="41"/>
  <c r="AJ154" i="41"/>
  <c r="AI154" i="41"/>
  <c r="AH154" i="41"/>
  <c r="AE154" i="41"/>
  <c r="AD154" i="41"/>
  <c r="Y154" i="41"/>
  <c r="X154" i="41"/>
  <c r="W154" i="41"/>
  <c r="U154" i="41"/>
  <c r="T154" i="41"/>
  <c r="S154" i="41"/>
  <c r="Q154" i="41"/>
  <c r="P154" i="41"/>
  <c r="O154" i="41"/>
  <c r="N154" i="41"/>
  <c r="M154" i="41"/>
  <c r="L154" i="41"/>
  <c r="K154" i="41"/>
  <c r="J154" i="41"/>
  <c r="I154" i="41"/>
  <c r="AN153" i="41"/>
  <c r="AM153" i="41"/>
  <c r="AL153" i="41"/>
  <c r="AK153" i="41"/>
  <c r="AJ153" i="41"/>
  <c r="AI153" i="41"/>
  <c r="AH153" i="41"/>
  <c r="AE153" i="41"/>
  <c r="AD153" i="41"/>
  <c r="Y153" i="41"/>
  <c r="X153" i="41"/>
  <c r="W153" i="41"/>
  <c r="U153" i="41"/>
  <c r="T153" i="41"/>
  <c r="S153" i="41"/>
  <c r="Q153" i="41"/>
  <c r="P153" i="41"/>
  <c r="O153" i="41"/>
  <c r="N153" i="41"/>
  <c r="M153" i="41"/>
  <c r="L153" i="41"/>
  <c r="K153" i="41"/>
  <c r="J153" i="41"/>
  <c r="I153" i="41"/>
  <c r="AN152" i="41"/>
  <c r="AM152" i="41"/>
  <c r="AL152" i="41"/>
  <c r="AK152" i="41"/>
  <c r="AJ152" i="41"/>
  <c r="AI152" i="41"/>
  <c r="AH152" i="41"/>
  <c r="AE152" i="41"/>
  <c r="AD152" i="41"/>
  <c r="Y152" i="41"/>
  <c r="X152" i="41"/>
  <c r="W152" i="41"/>
  <c r="U152" i="41"/>
  <c r="T152" i="41"/>
  <c r="S152" i="41"/>
  <c r="Q152" i="41"/>
  <c r="P152" i="41"/>
  <c r="O152" i="41"/>
  <c r="N152" i="41"/>
  <c r="M152" i="41"/>
  <c r="L152" i="41"/>
  <c r="K152" i="41"/>
  <c r="J152" i="41"/>
  <c r="I152" i="41"/>
  <c r="AN151" i="41"/>
  <c r="AM151" i="41"/>
  <c r="AL151" i="41"/>
  <c r="AK151" i="41"/>
  <c r="AJ151" i="41"/>
  <c r="AI151" i="41"/>
  <c r="AH151" i="41"/>
  <c r="AE151" i="41"/>
  <c r="AD151" i="41"/>
  <c r="Y151" i="41"/>
  <c r="X151" i="41"/>
  <c r="W151" i="41"/>
  <c r="U151" i="41"/>
  <c r="T151" i="41"/>
  <c r="S151" i="41"/>
  <c r="Q151" i="41"/>
  <c r="P151" i="41"/>
  <c r="O151" i="41"/>
  <c r="N151" i="41"/>
  <c r="M151" i="41"/>
  <c r="L151" i="41"/>
  <c r="K151" i="41"/>
  <c r="J151" i="41"/>
  <c r="I151" i="41"/>
  <c r="BA150" i="41"/>
  <c r="AZ150" i="41"/>
  <c r="AY150" i="41"/>
  <c r="AX150" i="41"/>
  <c r="AW150" i="41"/>
  <c r="AV150" i="41"/>
  <c r="AT150" i="41"/>
  <c r="AS150" i="41"/>
  <c r="AR150" i="41"/>
  <c r="AQ150" i="41"/>
  <c r="AP150" i="41"/>
  <c r="AO150" i="41"/>
  <c r="AN150" i="41"/>
  <c r="AM150" i="41"/>
  <c r="AL150" i="41"/>
  <c r="AK150" i="41"/>
  <c r="AJ150" i="41"/>
  <c r="AI150" i="41"/>
  <c r="AH150" i="41"/>
  <c r="AG150" i="41"/>
  <c r="AF150" i="41"/>
  <c r="AE150" i="41"/>
  <c r="AD150" i="41"/>
  <c r="AC150" i="41"/>
  <c r="AB150" i="41"/>
  <c r="AA150" i="41"/>
  <c r="Z150" i="41"/>
  <c r="Y150" i="41"/>
  <c r="X150" i="41"/>
  <c r="W150" i="41"/>
  <c r="V150" i="41"/>
  <c r="U150" i="41"/>
  <c r="T150" i="41"/>
  <c r="S150" i="41"/>
  <c r="R150" i="41"/>
  <c r="Q150" i="41"/>
  <c r="P150" i="41"/>
  <c r="O150" i="41"/>
  <c r="N150" i="41"/>
  <c r="M150" i="41"/>
  <c r="L150" i="41"/>
  <c r="K150" i="41"/>
  <c r="J150" i="41"/>
  <c r="I150" i="41"/>
  <c r="BA149" i="41"/>
  <c r="AZ149" i="41"/>
  <c r="AY149" i="41"/>
  <c r="AX149" i="41"/>
  <c r="AW149" i="41"/>
  <c r="AV149" i="41"/>
  <c r="AT149" i="41"/>
  <c r="AS149" i="41"/>
  <c r="AR149" i="41"/>
  <c r="AQ149" i="41"/>
  <c r="AP149" i="41"/>
  <c r="AO149" i="41"/>
  <c r="AN149" i="41"/>
  <c r="AM149" i="41"/>
  <c r="AL149" i="41"/>
  <c r="AK149" i="41"/>
  <c r="AJ149" i="41"/>
  <c r="AI149" i="41"/>
  <c r="AH149" i="41"/>
  <c r="AG149" i="41"/>
  <c r="AF149" i="41"/>
  <c r="AE149" i="41"/>
  <c r="AD149" i="41"/>
  <c r="AC149" i="41"/>
  <c r="AB149" i="41"/>
  <c r="AA149" i="41"/>
  <c r="Z149" i="41"/>
  <c r="Y149" i="41"/>
  <c r="X149" i="41"/>
  <c r="W149" i="41"/>
  <c r="V149" i="41"/>
  <c r="U149" i="41"/>
  <c r="T149" i="41"/>
  <c r="S149" i="41"/>
  <c r="R149" i="41"/>
  <c r="Q149" i="41"/>
  <c r="P149" i="41"/>
  <c r="O149" i="41"/>
  <c r="N149" i="41"/>
  <c r="M149" i="41"/>
  <c r="L149" i="41"/>
  <c r="K149" i="41"/>
  <c r="J149" i="41"/>
  <c r="I149" i="41"/>
  <c r="AN148" i="41"/>
  <c r="AM148" i="41"/>
  <c r="AL148" i="41"/>
  <c r="AK148" i="41"/>
  <c r="AJ148" i="41"/>
  <c r="AI148" i="41"/>
  <c r="AH148" i="41"/>
  <c r="AE148" i="41"/>
  <c r="AD148" i="41"/>
  <c r="Y148" i="41"/>
  <c r="X148" i="41"/>
  <c r="W148" i="41"/>
  <c r="U148" i="41"/>
  <c r="T148" i="41"/>
  <c r="S148" i="41"/>
  <c r="Q148" i="41"/>
  <c r="P148" i="41"/>
  <c r="O148" i="41"/>
  <c r="N148" i="41"/>
  <c r="M148" i="41"/>
  <c r="L148" i="41"/>
  <c r="K148" i="41"/>
  <c r="J148" i="41"/>
  <c r="I148" i="41"/>
  <c r="BA147" i="41"/>
  <c r="AZ147" i="41"/>
  <c r="AY147" i="41"/>
  <c r="AX147" i="41"/>
  <c r="AW147" i="41"/>
  <c r="AV147" i="41"/>
  <c r="AT147" i="41"/>
  <c r="AS147" i="41"/>
  <c r="AR147" i="41"/>
  <c r="AQ147" i="41"/>
  <c r="AP147" i="41"/>
  <c r="AO147" i="41"/>
  <c r="AN147" i="41"/>
  <c r="AM147" i="41"/>
  <c r="AL147" i="41"/>
  <c r="AK147" i="41"/>
  <c r="AJ147" i="41"/>
  <c r="AI147" i="41"/>
  <c r="AH147" i="41"/>
  <c r="AG147" i="41"/>
  <c r="AF147" i="41"/>
  <c r="AE147" i="41"/>
  <c r="AD147" i="41"/>
  <c r="AC147" i="41"/>
  <c r="AB147" i="41"/>
  <c r="AA147" i="41"/>
  <c r="Z147" i="41"/>
  <c r="Y147" i="41"/>
  <c r="X147" i="41"/>
  <c r="W147" i="41"/>
  <c r="V147" i="41"/>
  <c r="U147" i="41"/>
  <c r="T147" i="41"/>
  <c r="S147" i="41"/>
  <c r="R147" i="41"/>
  <c r="Q147" i="41"/>
  <c r="P147" i="41"/>
  <c r="O147" i="41"/>
  <c r="N147" i="41"/>
  <c r="M147" i="41"/>
  <c r="L147" i="41"/>
  <c r="K147" i="41"/>
  <c r="J147" i="41"/>
  <c r="I147" i="41"/>
  <c r="AN146" i="41"/>
  <c r="AM146" i="41"/>
  <c r="AL146" i="41"/>
  <c r="AK146" i="41"/>
  <c r="AJ146" i="41"/>
  <c r="AI146" i="41"/>
  <c r="AH146" i="41"/>
  <c r="AE146" i="41"/>
  <c r="AD146" i="41"/>
  <c r="Y146" i="41"/>
  <c r="X146" i="41"/>
  <c r="W146" i="41"/>
  <c r="U146" i="41"/>
  <c r="T146" i="41"/>
  <c r="S146" i="41"/>
  <c r="Q146" i="41"/>
  <c r="P146" i="41"/>
  <c r="O146" i="41"/>
  <c r="N146" i="41"/>
  <c r="M146" i="41"/>
  <c r="L146" i="41"/>
  <c r="K146" i="41"/>
  <c r="J146" i="41"/>
  <c r="I146" i="41"/>
  <c r="AN145" i="41"/>
  <c r="AN144" i="41" s="1"/>
  <c r="AM145" i="41"/>
  <c r="AM144" i="41" s="1"/>
  <c r="AL145" i="41"/>
  <c r="AK145" i="41"/>
  <c r="AJ145" i="41"/>
  <c r="AI145" i="41"/>
  <c r="AI144" i="41" s="1"/>
  <c r="AH145" i="41"/>
  <c r="AH144" i="41" s="1"/>
  <c r="AE145" i="41"/>
  <c r="AD145" i="41"/>
  <c r="Y145" i="41"/>
  <c r="X145" i="41"/>
  <c r="W145" i="41"/>
  <c r="U145" i="41"/>
  <c r="T145" i="41"/>
  <c r="S145" i="41"/>
  <c r="Q145" i="41"/>
  <c r="P145" i="41"/>
  <c r="P144" i="41" s="1"/>
  <c r="O145" i="41"/>
  <c r="O144" i="41" s="1"/>
  <c r="N145" i="41"/>
  <c r="N144" i="41" s="1"/>
  <c r="M145" i="41"/>
  <c r="L145" i="41"/>
  <c r="L144" i="41" s="1"/>
  <c r="K145" i="41"/>
  <c r="K144" i="41" s="1"/>
  <c r="J145" i="41"/>
  <c r="J144" i="41" s="1"/>
  <c r="I145" i="41"/>
  <c r="Q141" i="41"/>
  <c r="P141" i="41"/>
  <c r="O141" i="41"/>
  <c r="N141" i="41"/>
  <c r="M141" i="41"/>
  <c r="L141" i="41"/>
  <c r="K141" i="41"/>
  <c r="J141" i="41"/>
  <c r="I141" i="41"/>
  <c r="AN140" i="41"/>
  <c r="AM140" i="41"/>
  <c r="AL140" i="41"/>
  <c r="AK140" i="41"/>
  <c r="AJ140" i="41"/>
  <c r="AI140" i="41"/>
  <c r="AH140" i="41"/>
  <c r="AE140" i="41"/>
  <c r="AD140" i="41"/>
  <c r="Y140" i="41"/>
  <c r="X140" i="41"/>
  <c r="W140" i="41"/>
  <c r="U140" i="41"/>
  <c r="T140" i="41"/>
  <c r="S140" i="41"/>
  <c r="AP139" i="41"/>
  <c r="AO139" i="41"/>
  <c r="AZ139" i="41" s="1"/>
  <c r="AF139" i="41"/>
  <c r="AX139" i="41" s="1"/>
  <c r="Z139" i="41"/>
  <c r="AT139" i="41" s="1"/>
  <c r="R139" i="41"/>
  <c r="V139" i="41" s="1"/>
  <c r="AP138" i="41"/>
  <c r="BA138" i="41" s="1"/>
  <c r="AO138" i="41"/>
  <c r="AF138" i="41"/>
  <c r="AX138" i="41" s="1"/>
  <c r="Z138" i="41"/>
  <c r="AT138" i="41" s="1"/>
  <c r="R138" i="41"/>
  <c r="V138" i="41" s="1"/>
  <c r="AP137" i="41"/>
  <c r="AO137" i="41"/>
  <c r="AZ137" i="41" s="1"/>
  <c r="AF137" i="41"/>
  <c r="AX137" i="41" s="1"/>
  <c r="Z137" i="41"/>
  <c r="AT137" i="41" s="1"/>
  <c r="R137" i="41"/>
  <c r="V137" i="41" s="1"/>
  <c r="AZ136" i="41"/>
  <c r="AP136" i="41"/>
  <c r="BA136" i="41" s="1"/>
  <c r="AO136" i="41"/>
  <c r="AF136" i="41"/>
  <c r="AX136" i="41" s="1"/>
  <c r="Z136" i="41"/>
  <c r="AT136" i="41" s="1"/>
  <c r="V136" i="41"/>
  <c r="AP135" i="41"/>
  <c r="BA135" i="41" s="1"/>
  <c r="AO135" i="41"/>
  <c r="AF135" i="41"/>
  <c r="AX135" i="41" s="1"/>
  <c r="Z135" i="41"/>
  <c r="AT135" i="41" s="1"/>
  <c r="R135" i="41"/>
  <c r="V135" i="41" s="1"/>
  <c r="AP134" i="41"/>
  <c r="BA134" i="41" s="1"/>
  <c r="AO134" i="41"/>
  <c r="AZ134" i="41" s="1"/>
  <c r="AF134" i="41"/>
  <c r="AX134" i="41" s="1"/>
  <c r="Z134" i="41"/>
  <c r="R134" i="41"/>
  <c r="AN133" i="41"/>
  <c r="AM133" i="41"/>
  <c r="AL133" i="41"/>
  <c r="AK133" i="41"/>
  <c r="AJ133" i="41"/>
  <c r="AI133" i="41"/>
  <c r="AH133" i="41"/>
  <c r="AE133" i="41"/>
  <c r="AD133" i="41"/>
  <c r="Y133" i="41"/>
  <c r="X133" i="41"/>
  <c r="W133" i="41"/>
  <c r="U133" i="41"/>
  <c r="T133" i="41"/>
  <c r="S133" i="41"/>
  <c r="AP132" i="41"/>
  <c r="BA132" i="41" s="1"/>
  <c r="AO132" i="41"/>
  <c r="AZ132" i="41" s="1"/>
  <c r="AF132" i="41"/>
  <c r="AX132" i="41" s="1"/>
  <c r="Z132" i="41"/>
  <c r="AT132" i="41" s="1"/>
  <c r="R132" i="41"/>
  <c r="V132" i="41" s="1"/>
  <c r="AC132" i="41" s="1"/>
  <c r="AW132" i="41" s="1"/>
  <c r="AP131" i="41"/>
  <c r="BA131" i="41" s="1"/>
  <c r="AO131" i="41"/>
  <c r="AF131" i="41"/>
  <c r="AX131" i="41" s="1"/>
  <c r="Z131" i="41"/>
  <c r="AT131" i="41" s="1"/>
  <c r="R131" i="41"/>
  <c r="V131" i="41" s="1"/>
  <c r="AC131" i="41" s="1"/>
  <c r="AW131" i="41" s="1"/>
  <c r="AP130" i="41"/>
  <c r="AO130" i="41"/>
  <c r="AZ130" i="41" s="1"/>
  <c r="AF130" i="41"/>
  <c r="AX130" i="41" s="1"/>
  <c r="Z130" i="41"/>
  <c r="AT130" i="41" s="1"/>
  <c r="R130" i="41"/>
  <c r="V130" i="41" s="1"/>
  <c r="AC130" i="41" s="1"/>
  <c r="AW130" i="41" s="1"/>
  <c r="AP129" i="41"/>
  <c r="AO129" i="41"/>
  <c r="AZ129" i="41" s="1"/>
  <c r="AF129" i="41"/>
  <c r="AX129" i="41" s="1"/>
  <c r="Z129" i="41"/>
  <c r="R129" i="41"/>
  <c r="AN128" i="41"/>
  <c r="AM128" i="41"/>
  <c r="AL128" i="41"/>
  <c r="AK128" i="41"/>
  <c r="AJ128" i="41"/>
  <c r="AI128" i="41"/>
  <c r="AH128" i="41"/>
  <c r="AE128" i="41"/>
  <c r="AD128" i="41"/>
  <c r="Y128" i="41"/>
  <c r="X128" i="41"/>
  <c r="W128" i="41"/>
  <c r="U128" i="41"/>
  <c r="T128" i="41"/>
  <c r="S128" i="41"/>
  <c r="AP127" i="41"/>
  <c r="BA127" i="41" s="1"/>
  <c r="AO127" i="41"/>
  <c r="AF127" i="41"/>
  <c r="AX127" i="41" s="1"/>
  <c r="Z127" i="41"/>
  <c r="AT127" i="41" s="1"/>
  <c r="R127" i="41"/>
  <c r="V127" i="41" s="1"/>
  <c r="AP126" i="41"/>
  <c r="BA126" i="41" s="1"/>
  <c r="AO126" i="41"/>
  <c r="AF126" i="41"/>
  <c r="AX126" i="41" s="1"/>
  <c r="Z126" i="41"/>
  <c r="AT126" i="41" s="1"/>
  <c r="R126" i="41"/>
  <c r="V126" i="41" s="1"/>
  <c r="AP125" i="41"/>
  <c r="AO125" i="41"/>
  <c r="AF125" i="41"/>
  <c r="Z125" i="41"/>
  <c r="R125" i="41"/>
  <c r="V125" i="41" s="1"/>
  <c r="AN124" i="41"/>
  <c r="AM124" i="41"/>
  <c r="AL124" i="41"/>
  <c r="AK124" i="41"/>
  <c r="AJ124" i="41"/>
  <c r="AI124" i="41"/>
  <c r="AH124" i="41"/>
  <c r="AE124" i="41"/>
  <c r="AD124" i="41"/>
  <c r="Y124" i="41"/>
  <c r="X124" i="41"/>
  <c r="W124" i="41"/>
  <c r="U124" i="41"/>
  <c r="T124" i="41"/>
  <c r="S124" i="41"/>
  <c r="AP123" i="41"/>
  <c r="BA123" i="41" s="1"/>
  <c r="AO123" i="41"/>
  <c r="AZ123" i="41" s="1"/>
  <c r="AF123" i="41"/>
  <c r="AX123" i="41" s="1"/>
  <c r="Z123" i="41"/>
  <c r="AT123" i="41" s="1"/>
  <c r="R123" i="41"/>
  <c r="V123" i="41" s="1"/>
  <c r="AP122" i="41"/>
  <c r="BA122" i="41" s="1"/>
  <c r="AO122" i="41"/>
  <c r="AZ122" i="41" s="1"/>
  <c r="AF122" i="41"/>
  <c r="AX122" i="41" s="1"/>
  <c r="Z122" i="41"/>
  <c r="AT122" i="41" s="1"/>
  <c r="R122" i="41"/>
  <c r="V122" i="41" s="1"/>
  <c r="AP121" i="41"/>
  <c r="BA121" i="41" s="1"/>
  <c r="AO121" i="41"/>
  <c r="AZ121" i="41" s="1"/>
  <c r="AF121" i="41"/>
  <c r="AX121" i="41" s="1"/>
  <c r="Z121" i="41"/>
  <c r="AT121" i="41" s="1"/>
  <c r="R121" i="41"/>
  <c r="V121" i="41" s="1"/>
  <c r="AP120" i="41"/>
  <c r="BA120" i="41" s="1"/>
  <c r="AO120" i="41"/>
  <c r="AZ120" i="41" s="1"/>
  <c r="AF120" i="41"/>
  <c r="AX120" i="41" s="1"/>
  <c r="Z120" i="41"/>
  <c r="AT120" i="41" s="1"/>
  <c r="R120" i="41"/>
  <c r="V120" i="41" s="1"/>
  <c r="AP119" i="41"/>
  <c r="AO119" i="41"/>
  <c r="AZ119" i="41" s="1"/>
  <c r="AF119" i="41"/>
  <c r="Z119" i="41"/>
  <c r="AT119" i="41" s="1"/>
  <c r="R119" i="41"/>
  <c r="AP118" i="41"/>
  <c r="BA118" i="41" s="1"/>
  <c r="AO118" i="41"/>
  <c r="AF118" i="41"/>
  <c r="AX118" i="41" s="1"/>
  <c r="Z118" i="41"/>
  <c r="AT118" i="41" s="1"/>
  <c r="V118" i="41"/>
  <c r="AC118" i="41" s="1"/>
  <c r="AW118" i="41" s="1"/>
  <c r="AP117" i="41"/>
  <c r="BA117" i="41" s="1"/>
  <c r="AO117" i="41"/>
  <c r="AF117" i="41"/>
  <c r="AX117" i="41" s="1"/>
  <c r="Z117" i="41"/>
  <c r="AT117" i="41" s="1"/>
  <c r="R117" i="41"/>
  <c r="V117" i="41" s="1"/>
  <c r="AN116" i="41"/>
  <c r="AM116" i="41"/>
  <c r="AL116" i="41"/>
  <c r="AK116" i="41"/>
  <c r="AJ116" i="41"/>
  <c r="AI116" i="41"/>
  <c r="AH116" i="41"/>
  <c r="AE116" i="41"/>
  <c r="AD116" i="41"/>
  <c r="Y116" i="41"/>
  <c r="X116" i="41"/>
  <c r="W116" i="41"/>
  <c r="U116" i="41"/>
  <c r="T116" i="41"/>
  <c r="S116" i="41"/>
  <c r="AZ115" i="41"/>
  <c r="AP115" i="41"/>
  <c r="BA115" i="41" s="1"/>
  <c r="AO115" i="41"/>
  <c r="AF115" i="41"/>
  <c r="AX115" i="41" s="1"/>
  <c r="Z115" i="41"/>
  <c r="AT115" i="41" s="1"/>
  <c r="R115" i="41"/>
  <c r="V115" i="41" s="1"/>
  <c r="AC115" i="41" s="1"/>
  <c r="AW115" i="41" s="1"/>
  <c r="AP114" i="41"/>
  <c r="BA114" i="41" s="1"/>
  <c r="AO114" i="41"/>
  <c r="AZ114" i="41" s="1"/>
  <c r="AF114" i="41"/>
  <c r="AX114" i="41" s="1"/>
  <c r="Z114" i="41"/>
  <c r="AT114" i="41" s="1"/>
  <c r="R114" i="41"/>
  <c r="V114" i="41" s="1"/>
  <c r="AC114" i="41" s="1"/>
  <c r="AW114" i="41" s="1"/>
  <c r="AP113" i="41"/>
  <c r="BA113" i="41" s="1"/>
  <c r="AO113" i="41"/>
  <c r="AF113" i="41"/>
  <c r="AX113" i="41" s="1"/>
  <c r="Z113" i="41"/>
  <c r="AT113" i="41" s="1"/>
  <c r="R113" i="41"/>
  <c r="V113" i="41" s="1"/>
  <c r="AC113" i="41" s="1"/>
  <c r="AW113" i="41" s="1"/>
  <c r="AP112" i="41"/>
  <c r="AO112" i="41"/>
  <c r="AZ112" i="41" s="1"/>
  <c r="AF112" i="41"/>
  <c r="AX112" i="41" s="1"/>
  <c r="Z112" i="41"/>
  <c r="AT112" i="41" s="1"/>
  <c r="R112" i="41"/>
  <c r="V112" i="41" s="1"/>
  <c r="AC112" i="41" s="1"/>
  <c r="AW112" i="41" s="1"/>
  <c r="AP111" i="41"/>
  <c r="BA111" i="41" s="1"/>
  <c r="AO111" i="41"/>
  <c r="AZ111" i="41" s="1"/>
  <c r="AF111" i="41"/>
  <c r="AX111" i="41" s="1"/>
  <c r="Z111" i="41"/>
  <c r="AT111" i="41" s="1"/>
  <c r="R111" i="41"/>
  <c r="V111" i="41" s="1"/>
  <c r="AC111" i="41" s="1"/>
  <c r="AW111" i="41" s="1"/>
  <c r="AP110" i="41"/>
  <c r="AO110" i="41"/>
  <c r="AZ110" i="41" s="1"/>
  <c r="AF110" i="41"/>
  <c r="Z110" i="41"/>
  <c r="R110" i="41"/>
  <c r="AN109" i="41"/>
  <c r="AM109" i="41"/>
  <c r="AL109" i="41"/>
  <c r="AK109" i="41"/>
  <c r="AJ109" i="41"/>
  <c r="AI109" i="41"/>
  <c r="AH109" i="41"/>
  <c r="AE109" i="41"/>
  <c r="AD109" i="41"/>
  <c r="Y109" i="41"/>
  <c r="X109" i="41"/>
  <c r="W109" i="41"/>
  <c r="U109" i="41"/>
  <c r="T109" i="41"/>
  <c r="S109" i="41"/>
  <c r="AP108" i="41"/>
  <c r="BA108" i="41" s="1"/>
  <c r="AO108" i="41"/>
  <c r="AF108" i="41"/>
  <c r="AX108" i="41" s="1"/>
  <c r="Z108" i="41"/>
  <c r="AT108" i="41" s="1"/>
  <c r="R108" i="41"/>
  <c r="V108" i="41" s="1"/>
  <c r="AP107" i="41"/>
  <c r="BA107" i="41" s="1"/>
  <c r="AO107" i="41"/>
  <c r="AF107" i="41"/>
  <c r="AX107" i="41" s="1"/>
  <c r="Z107" i="41"/>
  <c r="AT107" i="41" s="1"/>
  <c r="R107" i="41"/>
  <c r="V107" i="41" s="1"/>
  <c r="AS107" i="41" s="1"/>
  <c r="AP106" i="41"/>
  <c r="BA106" i="41" s="1"/>
  <c r="AO106" i="41"/>
  <c r="AF106" i="41"/>
  <c r="AX106" i="41" s="1"/>
  <c r="Z106" i="41"/>
  <c r="AT106" i="41" s="1"/>
  <c r="R106" i="41"/>
  <c r="V106" i="41" s="1"/>
  <c r="AS106" i="41" s="1"/>
  <c r="AP105" i="41"/>
  <c r="BA105" i="41" s="1"/>
  <c r="AO105" i="41"/>
  <c r="AF105" i="41"/>
  <c r="AX105" i="41" s="1"/>
  <c r="Z105" i="41"/>
  <c r="AT105" i="41" s="1"/>
  <c r="R105" i="41"/>
  <c r="V105" i="41" s="1"/>
  <c r="AP104" i="41"/>
  <c r="BA104" i="41" s="1"/>
  <c r="AO104" i="41"/>
  <c r="AF104" i="41"/>
  <c r="AX104" i="41" s="1"/>
  <c r="Z104" i="41"/>
  <c r="AT104" i="41" s="1"/>
  <c r="R104" i="41"/>
  <c r="V104" i="41" s="1"/>
  <c r="AP103" i="41"/>
  <c r="BA103" i="41" s="1"/>
  <c r="AO103" i="41"/>
  <c r="AF103" i="41"/>
  <c r="AX103" i="41" s="1"/>
  <c r="Z103" i="41"/>
  <c r="AT103" i="41" s="1"/>
  <c r="R103" i="41"/>
  <c r="V103" i="41" s="1"/>
  <c r="AN102" i="41"/>
  <c r="AM102" i="41"/>
  <c r="AL102" i="41"/>
  <c r="AK102" i="41"/>
  <c r="AJ102" i="41"/>
  <c r="AI102" i="41"/>
  <c r="AH102" i="41"/>
  <c r="AE102" i="41"/>
  <c r="AD102" i="41"/>
  <c r="Y102" i="41"/>
  <c r="X102" i="41"/>
  <c r="W102" i="41"/>
  <c r="U102" i="41"/>
  <c r="T102" i="41"/>
  <c r="S102" i="41"/>
  <c r="AP101" i="41"/>
  <c r="AO101" i="41"/>
  <c r="AF101" i="41"/>
  <c r="AX101" i="41" s="1"/>
  <c r="Z101" i="41"/>
  <c r="AT101" i="41" s="1"/>
  <c r="R101" i="41"/>
  <c r="V101" i="41" s="1"/>
  <c r="AC101" i="41" s="1"/>
  <c r="AW101" i="41" s="1"/>
  <c r="AP100" i="41"/>
  <c r="BA100" i="41" s="1"/>
  <c r="AO100" i="41"/>
  <c r="AF100" i="41"/>
  <c r="AX100" i="41" s="1"/>
  <c r="Z100" i="41"/>
  <c r="R100" i="41"/>
  <c r="AN99" i="41"/>
  <c r="AM99" i="41"/>
  <c r="AL99" i="41"/>
  <c r="AK99" i="41"/>
  <c r="AJ99" i="41"/>
  <c r="AI99" i="41"/>
  <c r="AH99" i="41"/>
  <c r="AE99" i="41"/>
  <c r="AD99" i="41"/>
  <c r="Y99" i="41"/>
  <c r="X99" i="41"/>
  <c r="W99" i="41"/>
  <c r="U99" i="41"/>
  <c r="T99" i="41"/>
  <c r="S99" i="41"/>
  <c r="AP98" i="41"/>
  <c r="BA98" i="41" s="1"/>
  <c r="AO98" i="41"/>
  <c r="AZ98" i="41" s="1"/>
  <c r="AF98" i="41"/>
  <c r="AX98" i="41" s="1"/>
  <c r="Z98" i="41"/>
  <c r="AT98" i="41" s="1"/>
  <c r="R98" i="41"/>
  <c r="V98" i="41" s="1"/>
  <c r="BA97" i="41"/>
  <c r="AQ97" i="41"/>
  <c r="AP97" i="41"/>
  <c r="AO97" i="41"/>
  <c r="AO99" i="41" s="1"/>
  <c r="AF97" i="41"/>
  <c r="AX97" i="41" s="1"/>
  <c r="Z97" i="41"/>
  <c r="R97" i="41"/>
  <c r="AN96" i="41"/>
  <c r="AM96" i="41"/>
  <c r="AL96" i="41"/>
  <c r="AK96" i="41"/>
  <c r="AJ96" i="41"/>
  <c r="AI96" i="41"/>
  <c r="AH96" i="41"/>
  <c r="AE96" i="41"/>
  <c r="AD96" i="41"/>
  <c r="Y96" i="41"/>
  <c r="X96" i="41"/>
  <c r="W96" i="41"/>
  <c r="U96" i="41"/>
  <c r="T96" i="41"/>
  <c r="S96" i="41"/>
  <c r="AP95" i="41"/>
  <c r="AO95" i="41"/>
  <c r="AO154" i="41" s="1"/>
  <c r="AF95" i="41"/>
  <c r="AF96" i="41" s="1"/>
  <c r="Z95" i="41"/>
  <c r="AT95" i="41" s="1"/>
  <c r="R95" i="41"/>
  <c r="R154" i="41" s="1"/>
  <c r="AN94" i="41"/>
  <c r="AM94" i="41"/>
  <c r="AL94" i="41"/>
  <c r="AK94" i="41"/>
  <c r="AJ94" i="41"/>
  <c r="AI94" i="41"/>
  <c r="AH94" i="41"/>
  <c r="AE94" i="41"/>
  <c r="AD94" i="41"/>
  <c r="Y94" i="41"/>
  <c r="X94" i="41"/>
  <c r="W94" i="41"/>
  <c r="U94" i="41"/>
  <c r="T94" i="41"/>
  <c r="S94" i="41"/>
  <c r="AP93" i="41"/>
  <c r="BA93" i="41" s="1"/>
  <c r="AO93" i="41"/>
  <c r="AF93" i="41"/>
  <c r="AX93" i="41" s="1"/>
  <c r="Z93" i="41"/>
  <c r="AT93" i="41" s="1"/>
  <c r="R93" i="41"/>
  <c r="V93" i="41" s="1"/>
  <c r="AB93" i="41" s="1"/>
  <c r="AV93" i="41" s="1"/>
  <c r="AP92" i="41"/>
  <c r="BA92" i="41" s="1"/>
  <c r="AO92" i="41"/>
  <c r="AF92" i="41"/>
  <c r="AX92" i="41" s="1"/>
  <c r="Z92" i="41"/>
  <c r="AT92" i="41" s="1"/>
  <c r="R92" i="41"/>
  <c r="V92" i="41" s="1"/>
  <c r="AS92" i="41" s="1"/>
  <c r="AP91" i="41"/>
  <c r="BA91" i="41" s="1"/>
  <c r="AO91" i="41"/>
  <c r="AF91" i="41"/>
  <c r="AX91" i="41" s="1"/>
  <c r="Z91" i="41"/>
  <c r="AT91" i="41" s="1"/>
  <c r="R91" i="41"/>
  <c r="V91" i="41" s="1"/>
  <c r="AB91" i="41" s="1"/>
  <c r="AV91" i="41" s="1"/>
  <c r="AP90" i="41"/>
  <c r="AO90" i="41"/>
  <c r="AF90" i="41"/>
  <c r="AX90" i="41" s="1"/>
  <c r="Z90" i="41"/>
  <c r="AT90" i="41" s="1"/>
  <c r="R90" i="41"/>
  <c r="V90" i="41" s="1"/>
  <c r="AS90" i="41" s="1"/>
  <c r="BA89" i="41"/>
  <c r="AP89" i="41"/>
  <c r="AO89" i="41"/>
  <c r="AF89" i="41"/>
  <c r="Z89" i="41"/>
  <c r="R89" i="41"/>
  <c r="AN88" i="41"/>
  <c r="AM88" i="41"/>
  <c r="AL88" i="41"/>
  <c r="AK88" i="41"/>
  <c r="AJ88" i="41"/>
  <c r="AI88" i="41"/>
  <c r="AH88" i="41"/>
  <c r="AE88" i="41"/>
  <c r="AD88" i="41"/>
  <c r="Y88" i="41"/>
  <c r="X88" i="41"/>
  <c r="W88" i="41"/>
  <c r="U88" i="41"/>
  <c r="T88" i="41"/>
  <c r="S88" i="41"/>
  <c r="AP87" i="41"/>
  <c r="BA87" i="41" s="1"/>
  <c r="AO87" i="41"/>
  <c r="AF87" i="41"/>
  <c r="AX87" i="41" s="1"/>
  <c r="Z87" i="41"/>
  <c r="AT87" i="41" s="1"/>
  <c r="R87" i="41"/>
  <c r="V87" i="41" s="1"/>
  <c r="AC87" i="41" s="1"/>
  <c r="AW87" i="41" s="1"/>
  <c r="AP86" i="41"/>
  <c r="AO86" i="41"/>
  <c r="AZ86" i="41" s="1"/>
  <c r="AF86" i="41"/>
  <c r="AX86" i="41" s="1"/>
  <c r="Z86" i="41"/>
  <c r="R86" i="41"/>
  <c r="AN85" i="41"/>
  <c r="AM85" i="41"/>
  <c r="AL85" i="41"/>
  <c r="AK85" i="41"/>
  <c r="AJ85" i="41"/>
  <c r="AI85" i="41"/>
  <c r="AH85" i="41"/>
  <c r="AE85" i="41"/>
  <c r="AD85" i="41"/>
  <c r="Y85" i="41"/>
  <c r="X85" i="41"/>
  <c r="W85" i="41"/>
  <c r="U85" i="41"/>
  <c r="T85" i="41"/>
  <c r="S85" i="41"/>
  <c r="AP84" i="41"/>
  <c r="BA84" i="41" s="1"/>
  <c r="AO84" i="41"/>
  <c r="AF84" i="41"/>
  <c r="AX84" i="41" s="1"/>
  <c r="Z84" i="41"/>
  <c r="AT84" i="41" s="1"/>
  <c r="V84" i="41"/>
  <c r="AC84" i="41" s="1"/>
  <c r="AW84" i="41" s="1"/>
  <c r="R84" i="41"/>
  <c r="AP83" i="41"/>
  <c r="BA83" i="41" s="1"/>
  <c r="AO83" i="41"/>
  <c r="AZ83" i="41" s="1"/>
  <c r="AF83" i="41"/>
  <c r="AX83" i="41" s="1"/>
  <c r="Z83" i="41"/>
  <c r="AT83" i="41" s="1"/>
  <c r="R83" i="41"/>
  <c r="V83" i="41" s="1"/>
  <c r="AS83" i="41" s="1"/>
  <c r="AP82" i="41"/>
  <c r="BA82" i="41" s="1"/>
  <c r="AO82" i="41"/>
  <c r="AF82" i="41"/>
  <c r="Z82" i="41"/>
  <c r="AT82" i="41" s="1"/>
  <c r="R82" i="41"/>
  <c r="AN81" i="41"/>
  <c r="AM81" i="41"/>
  <c r="AL81" i="41"/>
  <c r="AK81" i="41"/>
  <c r="AJ81" i="41"/>
  <c r="AI81" i="41"/>
  <c r="AH81" i="41"/>
  <c r="AE81" i="41"/>
  <c r="AD81" i="41"/>
  <c r="Y81" i="41"/>
  <c r="X81" i="41"/>
  <c r="W81" i="41"/>
  <c r="U81" i="41"/>
  <c r="T81" i="41"/>
  <c r="S81" i="41"/>
  <c r="AP80" i="41"/>
  <c r="BA80" i="41" s="1"/>
  <c r="AO80" i="41"/>
  <c r="AF80" i="41"/>
  <c r="AX80" i="41" s="1"/>
  <c r="Z80" i="41"/>
  <c r="AT80" i="41" s="1"/>
  <c r="R80" i="41"/>
  <c r="V80" i="41" s="1"/>
  <c r="AS80" i="41" s="1"/>
  <c r="AP79" i="41"/>
  <c r="BA79" i="41" s="1"/>
  <c r="AO79" i="41"/>
  <c r="AF79" i="41"/>
  <c r="AX79" i="41" s="1"/>
  <c r="Z79" i="41"/>
  <c r="AT79" i="41" s="1"/>
  <c r="R79" i="41"/>
  <c r="V79" i="41" s="1"/>
  <c r="AB79" i="41" s="1"/>
  <c r="AV79" i="41" s="1"/>
  <c r="AP78" i="41"/>
  <c r="BA78" i="41" s="1"/>
  <c r="AO78" i="41"/>
  <c r="AF78" i="41"/>
  <c r="AX78" i="41" s="1"/>
  <c r="Z78" i="41"/>
  <c r="AT78" i="41" s="1"/>
  <c r="R78" i="41"/>
  <c r="V78" i="41" s="1"/>
  <c r="AC78" i="41" s="1"/>
  <c r="AW78" i="41" s="1"/>
  <c r="AP77" i="41"/>
  <c r="BA77" i="41" s="1"/>
  <c r="AO77" i="41"/>
  <c r="AF77" i="41"/>
  <c r="AX77" i="41" s="1"/>
  <c r="Z77" i="41"/>
  <c r="AT77" i="41" s="1"/>
  <c r="R77" i="41"/>
  <c r="V77" i="41" s="1"/>
  <c r="AC77" i="41" s="1"/>
  <c r="AW77" i="41" s="1"/>
  <c r="AP76" i="41"/>
  <c r="BA76" i="41" s="1"/>
  <c r="AO76" i="41"/>
  <c r="AF76" i="41"/>
  <c r="AX76" i="41" s="1"/>
  <c r="Z76" i="41"/>
  <c r="AT76" i="41" s="1"/>
  <c r="R76" i="41"/>
  <c r="V76" i="41" s="1"/>
  <c r="AP75" i="41"/>
  <c r="AO75" i="41"/>
  <c r="AF75" i="41"/>
  <c r="Z75" i="41"/>
  <c r="AT75" i="41" s="1"/>
  <c r="R75" i="41"/>
  <c r="AN74" i="41"/>
  <c r="AM74" i="41"/>
  <c r="AL74" i="41"/>
  <c r="AK74" i="41"/>
  <c r="AJ74" i="41"/>
  <c r="AI74" i="41"/>
  <c r="AH74" i="41"/>
  <c r="AE74" i="41"/>
  <c r="AD74" i="41"/>
  <c r="Y74" i="41"/>
  <c r="X74" i="41"/>
  <c r="W74" i="41"/>
  <c r="U74" i="41"/>
  <c r="T74" i="41"/>
  <c r="S74" i="41"/>
  <c r="AP73" i="41"/>
  <c r="BA73" i="41" s="1"/>
  <c r="AO73" i="41"/>
  <c r="AZ73" i="41" s="1"/>
  <c r="AF73" i="41"/>
  <c r="AX73" i="41" s="1"/>
  <c r="Z73" i="41"/>
  <c r="AT73" i="41" s="1"/>
  <c r="R73" i="41"/>
  <c r="V73" i="41" s="1"/>
  <c r="AC73" i="41" s="1"/>
  <c r="AW73" i="41" s="1"/>
  <c r="AP72" i="41"/>
  <c r="BA72" i="41" s="1"/>
  <c r="AO72" i="41"/>
  <c r="AZ72" i="41" s="1"/>
  <c r="AF72" i="41"/>
  <c r="AX72" i="41" s="1"/>
  <c r="Z72" i="41"/>
  <c r="AT72" i="41" s="1"/>
  <c r="R72" i="41"/>
  <c r="V72" i="41" s="1"/>
  <c r="AP71" i="41"/>
  <c r="BA71" i="41" s="1"/>
  <c r="AO71" i="41"/>
  <c r="AZ71" i="41" s="1"/>
  <c r="AF71" i="41"/>
  <c r="AX71" i="41" s="1"/>
  <c r="Z71" i="41"/>
  <c r="AT71" i="41" s="1"/>
  <c r="R71" i="41"/>
  <c r="V71" i="41" s="1"/>
  <c r="AC71" i="41" s="1"/>
  <c r="AW71" i="41" s="1"/>
  <c r="AP70" i="41"/>
  <c r="BA70" i="41" s="1"/>
  <c r="AO70" i="41"/>
  <c r="AZ70" i="41" s="1"/>
  <c r="AF70" i="41"/>
  <c r="AX70" i="41" s="1"/>
  <c r="Z70" i="41"/>
  <c r="AT70" i="41" s="1"/>
  <c r="R70" i="41"/>
  <c r="V70" i="41" s="1"/>
  <c r="AS69" i="41"/>
  <c r="AP69" i="41"/>
  <c r="BA69" i="41" s="1"/>
  <c r="AO69" i="41"/>
  <c r="AZ69" i="41" s="1"/>
  <c r="AF69" i="41"/>
  <c r="AX69" i="41" s="1"/>
  <c r="AB69" i="41"/>
  <c r="AV69" i="41" s="1"/>
  <c r="Z69" i="41"/>
  <c r="AT69" i="41" s="1"/>
  <c r="R69" i="41"/>
  <c r="V69" i="41" s="1"/>
  <c r="AC69" i="41" s="1"/>
  <c r="AW69" i="41" s="1"/>
  <c r="AP68" i="41"/>
  <c r="AO68" i="41"/>
  <c r="AF68" i="41"/>
  <c r="Z68" i="41"/>
  <c r="AT68" i="41" s="1"/>
  <c r="R68" i="41"/>
  <c r="V68" i="41" s="1"/>
  <c r="AN67" i="41"/>
  <c r="AM67" i="41"/>
  <c r="AL67" i="41"/>
  <c r="AK67" i="41"/>
  <c r="AJ67" i="41"/>
  <c r="AI67" i="41"/>
  <c r="AH67" i="41"/>
  <c r="AE67" i="41"/>
  <c r="AD67" i="41"/>
  <c r="Y67" i="41"/>
  <c r="X67" i="41"/>
  <c r="W67" i="41"/>
  <c r="U67" i="41"/>
  <c r="T67" i="41"/>
  <c r="S67" i="41"/>
  <c r="AP66" i="41"/>
  <c r="BA66" i="41" s="1"/>
  <c r="AO66" i="41"/>
  <c r="AF66" i="41"/>
  <c r="AX66" i="41" s="1"/>
  <c r="Z66" i="41"/>
  <c r="AT66" i="41" s="1"/>
  <c r="R66" i="41"/>
  <c r="V66" i="41" s="1"/>
  <c r="AP65" i="41"/>
  <c r="BA65" i="41" s="1"/>
  <c r="AO65" i="41"/>
  <c r="AZ65" i="41" s="1"/>
  <c r="AF65" i="41"/>
  <c r="AX65" i="41" s="1"/>
  <c r="Z65" i="41"/>
  <c r="AT65" i="41" s="1"/>
  <c r="R65" i="41"/>
  <c r="V65" i="41" s="1"/>
  <c r="AC65" i="41" s="1"/>
  <c r="AW65" i="41" s="1"/>
  <c r="AP64" i="41"/>
  <c r="AO64" i="41"/>
  <c r="AF64" i="41"/>
  <c r="AX64" i="41" s="1"/>
  <c r="Z64" i="41"/>
  <c r="AT64" i="41" s="1"/>
  <c r="R64" i="41"/>
  <c r="AN63" i="41"/>
  <c r="AM63" i="41"/>
  <c r="AL63" i="41"/>
  <c r="AK63" i="41"/>
  <c r="AJ63" i="41"/>
  <c r="AI63" i="41"/>
  <c r="AH63" i="41"/>
  <c r="AE63" i="41"/>
  <c r="AD63" i="41"/>
  <c r="Y63" i="41"/>
  <c r="X63" i="41"/>
  <c r="W63" i="41"/>
  <c r="U63" i="41"/>
  <c r="T63" i="41"/>
  <c r="S63" i="41"/>
  <c r="AP62" i="41"/>
  <c r="BA62" i="41" s="1"/>
  <c r="AO62" i="41"/>
  <c r="AF62" i="41"/>
  <c r="AX62" i="41" s="1"/>
  <c r="Z62" i="41"/>
  <c r="AT62" i="41" s="1"/>
  <c r="R62" i="41"/>
  <c r="V62" i="41" s="1"/>
  <c r="AP61" i="41"/>
  <c r="BA61" i="41" s="1"/>
  <c r="AO61" i="41"/>
  <c r="AF61" i="41"/>
  <c r="AX61" i="41" s="1"/>
  <c r="Z61" i="41"/>
  <c r="R61" i="41"/>
  <c r="AN60" i="41"/>
  <c r="AM60" i="41"/>
  <c r="AL60" i="41"/>
  <c r="AK60" i="41"/>
  <c r="AJ60" i="41"/>
  <c r="AI60" i="41"/>
  <c r="AH60" i="41"/>
  <c r="AE60" i="41"/>
  <c r="AD60" i="41"/>
  <c r="Y60" i="41"/>
  <c r="X60" i="41"/>
  <c r="W60" i="41"/>
  <c r="U60" i="41"/>
  <c r="T60" i="41"/>
  <c r="S60" i="41"/>
  <c r="AP59" i="41"/>
  <c r="BA59" i="41" s="1"/>
  <c r="AO59" i="41"/>
  <c r="AF59" i="41"/>
  <c r="AX59" i="41" s="1"/>
  <c r="Z59" i="41"/>
  <c r="AT59" i="41" s="1"/>
  <c r="R59" i="41"/>
  <c r="V59" i="41" s="1"/>
  <c r="AC59" i="41" s="1"/>
  <c r="AW59" i="41" s="1"/>
  <c r="AP58" i="41"/>
  <c r="BA58" i="41" s="1"/>
  <c r="AO58" i="41"/>
  <c r="AF58" i="41"/>
  <c r="AX58" i="41" s="1"/>
  <c r="Z58" i="41"/>
  <c r="AT58" i="41" s="1"/>
  <c r="R58" i="41"/>
  <c r="V58" i="41" s="1"/>
  <c r="AS58" i="41" s="1"/>
  <c r="AP57" i="41"/>
  <c r="BA57" i="41" s="1"/>
  <c r="AO57" i="41"/>
  <c r="AF57" i="41"/>
  <c r="AX57" i="41" s="1"/>
  <c r="Z57" i="41"/>
  <c r="AT57" i="41" s="1"/>
  <c r="R57" i="41"/>
  <c r="V57" i="41" s="1"/>
  <c r="AB57" i="41" s="1"/>
  <c r="AV57" i="41" s="1"/>
  <c r="AP56" i="41"/>
  <c r="BA56" i="41" s="1"/>
  <c r="AO56" i="41"/>
  <c r="AF56" i="41"/>
  <c r="AX56" i="41" s="1"/>
  <c r="Z56" i="41"/>
  <c r="AT56" i="41" s="1"/>
  <c r="R56" i="41"/>
  <c r="V56" i="41" s="1"/>
  <c r="AP55" i="41"/>
  <c r="BA55" i="41" s="1"/>
  <c r="AO55" i="41"/>
  <c r="AF55" i="41"/>
  <c r="AX55" i="41" s="1"/>
  <c r="Z55" i="41"/>
  <c r="AT55" i="41" s="1"/>
  <c r="R55" i="41"/>
  <c r="V55" i="41" s="1"/>
  <c r="AC55" i="41" s="1"/>
  <c r="AW55" i="41" s="1"/>
  <c r="AP54" i="41"/>
  <c r="BA54" i="41" s="1"/>
  <c r="AO54" i="41"/>
  <c r="AF54" i="41"/>
  <c r="AX54" i="41" s="1"/>
  <c r="Z54" i="41"/>
  <c r="AT54" i="41" s="1"/>
  <c r="R54" i="41"/>
  <c r="V54" i="41" s="1"/>
  <c r="AP53" i="41"/>
  <c r="AO53" i="41"/>
  <c r="AF53" i="41"/>
  <c r="Z53" i="41"/>
  <c r="AT53" i="41" s="1"/>
  <c r="R53" i="41"/>
  <c r="AN52" i="41"/>
  <c r="AM52" i="41"/>
  <c r="AL52" i="41"/>
  <c r="AK52" i="41"/>
  <c r="AJ52" i="41"/>
  <c r="AI52" i="41"/>
  <c r="AH52" i="41"/>
  <c r="AE52" i="41"/>
  <c r="AD52" i="41"/>
  <c r="Y52" i="41"/>
  <c r="X52" i="41"/>
  <c r="W52" i="41"/>
  <c r="U52" i="41"/>
  <c r="T52" i="41"/>
  <c r="S52" i="41"/>
  <c r="AP51" i="41"/>
  <c r="BA51" i="41" s="1"/>
  <c r="AO51" i="41"/>
  <c r="AZ51" i="41" s="1"/>
  <c r="AF51" i="41"/>
  <c r="AX51" i="41" s="1"/>
  <c r="Z51" i="41"/>
  <c r="AT51" i="41" s="1"/>
  <c r="R51" i="41"/>
  <c r="V51" i="41" s="1"/>
  <c r="AC51" i="41" s="1"/>
  <c r="AW51" i="41" s="1"/>
  <c r="AP50" i="41"/>
  <c r="BA50" i="41" s="1"/>
  <c r="AO50" i="41"/>
  <c r="AZ50" i="41" s="1"/>
  <c r="AF50" i="41"/>
  <c r="AX50" i="41" s="1"/>
  <c r="Z50" i="41"/>
  <c r="AT50" i="41" s="1"/>
  <c r="R50" i="41"/>
  <c r="V50" i="41" s="1"/>
  <c r="AP49" i="41"/>
  <c r="BA49" i="41" s="1"/>
  <c r="AO49" i="41"/>
  <c r="AZ49" i="41" s="1"/>
  <c r="AF49" i="41"/>
  <c r="AX49" i="41" s="1"/>
  <c r="Z49" i="41"/>
  <c r="AT49" i="41" s="1"/>
  <c r="R49" i="41"/>
  <c r="V49" i="41" s="1"/>
  <c r="AP48" i="41"/>
  <c r="BA48" i="41" s="1"/>
  <c r="AO48" i="41"/>
  <c r="AZ48" i="41" s="1"/>
  <c r="AF48" i="41"/>
  <c r="AX48" i="41" s="1"/>
  <c r="Z48" i="41"/>
  <c r="AT48" i="41" s="1"/>
  <c r="R48" i="41"/>
  <c r="V48" i="41" s="1"/>
  <c r="AC48" i="41" s="1"/>
  <c r="AW48" i="41" s="1"/>
  <c r="AP47" i="41"/>
  <c r="BA47" i="41" s="1"/>
  <c r="AO47" i="41"/>
  <c r="AZ47" i="41" s="1"/>
  <c r="AF47" i="41"/>
  <c r="AX47" i="41" s="1"/>
  <c r="Z47" i="41"/>
  <c r="AT47" i="41" s="1"/>
  <c r="R47" i="41"/>
  <c r="V47" i="41" s="1"/>
  <c r="AS47" i="41" s="1"/>
  <c r="AP46" i="41"/>
  <c r="BA46" i="41" s="1"/>
  <c r="AO46" i="41"/>
  <c r="AF46" i="41"/>
  <c r="Z46" i="41"/>
  <c r="AT46" i="41" s="1"/>
  <c r="R46" i="41"/>
  <c r="V46" i="41" s="1"/>
  <c r="AC46" i="41" s="1"/>
  <c r="AN45" i="41"/>
  <c r="AM45" i="41"/>
  <c r="AL45" i="41"/>
  <c r="AK45" i="41"/>
  <c r="AJ45" i="41"/>
  <c r="AI45" i="41"/>
  <c r="AH45" i="41"/>
  <c r="AE45" i="41"/>
  <c r="AD45" i="41"/>
  <c r="Y45" i="41"/>
  <c r="X45" i="41"/>
  <c r="W45" i="41"/>
  <c r="U45" i="41"/>
  <c r="T45" i="41"/>
  <c r="S45" i="41"/>
  <c r="AP44" i="41"/>
  <c r="BA44" i="41" s="1"/>
  <c r="AO44" i="41"/>
  <c r="AZ44" i="41" s="1"/>
  <c r="AF44" i="41"/>
  <c r="AX44" i="41" s="1"/>
  <c r="Z44" i="41"/>
  <c r="AT44" i="41" s="1"/>
  <c r="R44" i="41"/>
  <c r="V44" i="41" s="1"/>
  <c r="AC44" i="41" s="1"/>
  <c r="AW44" i="41" s="1"/>
  <c r="AP43" i="41"/>
  <c r="BA43" i="41" s="1"/>
  <c r="AO43" i="41"/>
  <c r="AZ43" i="41" s="1"/>
  <c r="AF43" i="41"/>
  <c r="AX43" i="41" s="1"/>
  <c r="Z43" i="41"/>
  <c r="AT43" i="41" s="1"/>
  <c r="R43" i="41"/>
  <c r="V43" i="41" s="1"/>
  <c r="AC43" i="41" s="1"/>
  <c r="AW43" i="41" s="1"/>
  <c r="AP42" i="41"/>
  <c r="BA42" i="41" s="1"/>
  <c r="AO42" i="41"/>
  <c r="AZ42" i="41" s="1"/>
  <c r="AF42" i="41"/>
  <c r="AX42" i="41" s="1"/>
  <c r="Z42" i="41"/>
  <c r="AT42" i="41" s="1"/>
  <c r="R42" i="41"/>
  <c r="V42" i="41" s="1"/>
  <c r="AC42" i="41" s="1"/>
  <c r="AW42" i="41" s="1"/>
  <c r="AP41" i="41"/>
  <c r="BA41" i="41" s="1"/>
  <c r="AO41" i="41"/>
  <c r="AZ41" i="41" s="1"/>
  <c r="AF41" i="41"/>
  <c r="AX41" i="41" s="1"/>
  <c r="Z41" i="41"/>
  <c r="AT41" i="41" s="1"/>
  <c r="R41" i="41"/>
  <c r="V41" i="41" s="1"/>
  <c r="AC41" i="41" s="1"/>
  <c r="AW41" i="41" s="1"/>
  <c r="AP40" i="41"/>
  <c r="BA40" i="41" s="1"/>
  <c r="AO40" i="41"/>
  <c r="AZ40" i="41" s="1"/>
  <c r="AF40" i="41"/>
  <c r="AX40" i="41" s="1"/>
  <c r="Z40" i="41"/>
  <c r="AT40" i="41" s="1"/>
  <c r="R40" i="41"/>
  <c r="V40" i="41" s="1"/>
  <c r="AC40" i="41" s="1"/>
  <c r="AW40" i="41" s="1"/>
  <c r="AP39" i="41"/>
  <c r="AO39" i="41"/>
  <c r="AF39" i="41"/>
  <c r="Z39" i="41"/>
  <c r="R39" i="41"/>
  <c r="AN38" i="41"/>
  <c r="AM38" i="41"/>
  <c r="AL38" i="41"/>
  <c r="AK38" i="41"/>
  <c r="AJ38" i="41"/>
  <c r="AI38" i="41"/>
  <c r="AH38" i="41"/>
  <c r="AE38" i="41"/>
  <c r="AD38" i="41"/>
  <c r="Y38" i="41"/>
  <c r="X38" i="41"/>
  <c r="W38" i="41"/>
  <c r="U38" i="41"/>
  <c r="T38" i="41"/>
  <c r="S38" i="41"/>
  <c r="AP37" i="41"/>
  <c r="BA37" i="41" s="1"/>
  <c r="AO37" i="41"/>
  <c r="AF37" i="41"/>
  <c r="AX37" i="41" s="1"/>
  <c r="Z37" i="41"/>
  <c r="AT37" i="41" s="1"/>
  <c r="R37" i="41"/>
  <c r="V37" i="41" s="1"/>
  <c r="BA36" i="41"/>
  <c r="AP36" i="41"/>
  <c r="AO36" i="41"/>
  <c r="AZ36" i="41" s="1"/>
  <c r="AF36" i="41"/>
  <c r="AX36" i="41" s="1"/>
  <c r="Z36" i="41"/>
  <c r="AT36" i="41" s="1"/>
  <c r="R36" i="41"/>
  <c r="V36" i="41" s="1"/>
  <c r="AP35" i="41"/>
  <c r="BA35" i="41" s="1"/>
  <c r="AO35" i="41"/>
  <c r="AZ35" i="41" s="1"/>
  <c r="AF35" i="41"/>
  <c r="AX35" i="41" s="1"/>
  <c r="Z35" i="41"/>
  <c r="AT35" i="41" s="1"/>
  <c r="R35" i="41"/>
  <c r="V35" i="41" s="1"/>
  <c r="AP34" i="41"/>
  <c r="BA34" i="41" s="1"/>
  <c r="AO34" i="41"/>
  <c r="AZ34" i="41" s="1"/>
  <c r="AF34" i="41"/>
  <c r="AX34" i="41" s="1"/>
  <c r="Z34" i="41"/>
  <c r="AT34" i="41" s="1"/>
  <c r="R34" i="41"/>
  <c r="V34" i="41" s="1"/>
  <c r="AX33" i="41"/>
  <c r="AP33" i="41"/>
  <c r="AO33" i="41"/>
  <c r="AF33" i="41"/>
  <c r="Z33" i="41"/>
  <c r="R33" i="41"/>
  <c r="AN32" i="41"/>
  <c r="AM32" i="41"/>
  <c r="AL32" i="41"/>
  <c r="AK32" i="41"/>
  <c r="AJ32" i="41"/>
  <c r="AI32" i="41"/>
  <c r="AH32" i="41"/>
  <c r="AE32" i="41"/>
  <c r="AD32" i="41"/>
  <c r="Y32" i="41"/>
  <c r="X32" i="41"/>
  <c r="W32" i="41"/>
  <c r="U32" i="41"/>
  <c r="T32" i="41"/>
  <c r="S32" i="41"/>
  <c r="AP31" i="41"/>
  <c r="AO31" i="41"/>
  <c r="AZ31" i="41" s="1"/>
  <c r="AF31" i="41"/>
  <c r="AX31" i="41" s="1"/>
  <c r="Z31" i="41"/>
  <c r="AT31" i="41" s="1"/>
  <c r="R31" i="41"/>
  <c r="V31" i="41" s="1"/>
  <c r="AC31" i="41" s="1"/>
  <c r="AW31" i="41" s="1"/>
  <c r="AP30" i="41"/>
  <c r="BA30" i="41" s="1"/>
  <c r="AO30" i="41"/>
  <c r="AF30" i="41"/>
  <c r="Z30" i="41"/>
  <c r="AT30" i="41" s="1"/>
  <c r="R30" i="41"/>
  <c r="AN29" i="41"/>
  <c r="AM29" i="41"/>
  <c r="AL29" i="41"/>
  <c r="AK29" i="41"/>
  <c r="AJ29" i="41"/>
  <c r="AI29" i="41"/>
  <c r="AH29" i="41"/>
  <c r="AE29" i="41"/>
  <c r="AD29" i="41"/>
  <c r="Y29" i="41"/>
  <c r="X29" i="41"/>
  <c r="W29" i="41"/>
  <c r="U29" i="41"/>
  <c r="T29" i="41"/>
  <c r="S29" i="41"/>
  <c r="AP28" i="41"/>
  <c r="AO28" i="41"/>
  <c r="AF28" i="41"/>
  <c r="Z28" i="41"/>
  <c r="Z153" i="41" s="1"/>
  <c r="R28" i="41"/>
  <c r="AN27" i="41"/>
  <c r="AM27" i="41"/>
  <c r="AL27" i="41"/>
  <c r="AK27" i="41"/>
  <c r="AJ27" i="41"/>
  <c r="AI27" i="41"/>
  <c r="AH27" i="41"/>
  <c r="AE27" i="41"/>
  <c r="AD27" i="41"/>
  <c r="Y27" i="41"/>
  <c r="X27" i="41"/>
  <c r="W27" i="41"/>
  <c r="U27" i="41"/>
  <c r="T27" i="41"/>
  <c r="S27" i="41"/>
  <c r="AP26" i="41"/>
  <c r="BA26" i="41" s="1"/>
  <c r="AO26" i="41"/>
  <c r="AZ26" i="41" s="1"/>
  <c r="AF26" i="41"/>
  <c r="AX26" i="41" s="1"/>
  <c r="Z26" i="41"/>
  <c r="AT26" i="41" s="1"/>
  <c r="R26" i="41"/>
  <c r="V26" i="41" s="1"/>
  <c r="AS26" i="41" s="1"/>
  <c r="AP25" i="41"/>
  <c r="BA25" i="41" s="1"/>
  <c r="AO25" i="41"/>
  <c r="AZ25" i="41" s="1"/>
  <c r="AF25" i="41"/>
  <c r="AX25" i="41" s="1"/>
  <c r="Z25" i="41"/>
  <c r="AT25" i="41" s="1"/>
  <c r="R25" i="41"/>
  <c r="V25" i="41" s="1"/>
  <c r="AS25" i="41" s="1"/>
  <c r="AP24" i="41"/>
  <c r="BA24" i="41" s="1"/>
  <c r="AO24" i="41"/>
  <c r="AZ24" i="41" s="1"/>
  <c r="AF24" i="41"/>
  <c r="AX24" i="41" s="1"/>
  <c r="Z24" i="41"/>
  <c r="AT24" i="41" s="1"/>
  <c r="R24" i="41"/>
  <c r="V24" i="41" s="1"/>
  <c r="AS24" i="41" s="1"/>
  <c r="AP23" i="41"/>
  <c r="BA23" i="41" s="1"/>
  <c r="AO23" i="41"/>
  <c r="AZ23" i="41" s="1"/>
  <c r="AF23" i="41"/>
  <c r="AX23" i="41" s="1"/>
  <c r="Z23" i="41"/>
  <c r="AT23" i="41" s="1"/>
  <c r="R23" i="41"/>
  <c r="V23" i="41" s="1"/>
  <c r="AS23" i="41" s="1"/>
  <c r="AP22" i="41"/>
  <c r="AO22" i="41"/>
  <c r="AZ22" i="41" s="1"/>
  <c r="AF22" i="41"/>
  <c r="Z22" i="41"/>
  <c r="R22" i="41"/>
  <c r="AN21" i="41"/>
  <c r="AM21" i="41"/>
  <c r="AL21" i="41"/>
  <c r="AK21" i="41"/>
  <c r="AJ21" i="41"/>
  <c r="AI21" i="41"/>
  <c r="AH21" i="41"/>
  <c r="AE21" i="41"/>
  <c r="AD21" i="41"/>
  <c r="Y21" i="41"/>
  <c r="X21" i="41"/>
  <c r="W21" i="41"/>
  <c r="U21" i="41"/>
  <c r="T21" i="41"/>
  <c r="S21" i="41"/>
  <c r="AP20" i="41"/>
  <c r="BA20" i="41" s="1"/>
  <c r="AO20" i="41"/>
  <c r="AZ20" i="41" s="1"/>
  <c r="AF20" i="41"/>
  <c r="AX20" i="41" s="1"/>
  <c r="Z20" i="41"/>
  <c r="AT20" i="41" s="1"/>
  <c r="R20" i="41"/>
  <c r="V20" i="41" s="1"/>
  <c r="AP19" i="41"/>
  <c r="BA19" i="41" s="1"/>
  <c r="AO19" i="41"/>
  <c r="AF19" i="41"/>
  <c r="AX19" i="41" s="1"/>
  <c r="Z19" i="41"/>
  <c r="AT19" i="41" s="1"/>
  <c r="R19" i="41"/>
  <c r="AX18" i="41"/>
  <c r="AP18" i="41"/>
  <c r="BA18" i="41" s="1"/>
  <c r="AO18" i="41"/>
  <c r="AZ18" i="41" s="1"/>
  <c r="AF18" i="41"/>
  <c r="Z18" i="41"/>
  <c r="AT18" i="41" s="1"/>
  <c r="R18" i="41"/>
  <c r="V18" i="41" s="1"/>
  <c r="AP17" i="41"/>
  <c r="AO17" i="41"/>
  <c r="AF17" i="41"/>
  <c r="Z17" i="41"/>
  <c r="AT17" i="41" s="1"/>
  <c r="R17" i="41"/>
  <c r="AN16" i="41"/>
  <c r="AM16" i="41"/>
  <c r="AL16" i="41"/>
  <c r="AK16" i="41"/>
  <c r="AJ16" i="41"/>
  <c r="AI16" i="41"/>
  <c r="AH16" i="41"/>
  <c r="AE16" i="41"/>
  <c r="AD16" i="41"/>
  <c r="Y16" i="41"/>
  <c r="X16" i="41"/>
  <c r="W16" i="41"/>
  <c r="U16" i="41"/>
  <c r="T16" i="41"/>
  <c r="S16" i="41"/>
  <c r="AP15" i="41"/>
  <c r="BA15" i="41" s="1"/>
  <c r="AO15" i="41"/>
  <c r="AZ15" i="41" s="1"/>
  <c r="AF15" i="41"/>
  <c r="AX15" i="41" s="1"/>
  <c r="Z15" i="41"/>
  <c r="AT15" i="41" s="1"/>
  <c r="R15" i="41"/>
  <c r="V15" i="41" s="1"/>
  <c r="AS15" i="41" s="1"/>
  <c r="AZ14" i="41"/>
  <c r="AP14" i="41"/>
  <c r="BA14" i="41" s="1"/>
  <c r="AO14" i="41"/>
  <c r="AF14" i="41"/>
  <c r="AX14" i="41" s="1"/>
  <c r="Z14" i="41"/>
  <c r="AT14" i="41" s="1"/>
  <c r="R14" i="41"/>
  <c r="V14" i="41" s="1"/>
  <c r="AP13" i="41"/>
  <c r="BA13" i="41" s="1"/>
  <c r="AO13" i="41"/>
  <c r="AZ13" i="41" s="1"/>
  <c r="AF13" i="41"/>
  <c r="Z13" i="41"/>
  <c r="AT13" i="41" s="1"/>
  <c r="R13" i="41"/>
  <c r="V13" i="41" s="1"/>
  <c r="AC13" i="41" s="1"/>
  <c r="AW13" i="41" s="1"/>
  <c r="AX12" i="41"/>
  <c r="AP12" i="41"/>
  <c r="BA12" i="41" s="1"/>
  <c r="AO12" i="41"/>
  <c r="AZ12" i="41" s="1"/>
  <c r="Z12" i="41"/>
  <c r="R12" i="41"/>
  <c r="AN178" i="40"/>
  <c r="AM178" i="40"/>
  <c r="AL178" i="40"/>
  <c r="AK178" i="40"/>
  <c r="AJ178" i="40"/>
  <c r="AI178" i="40"/>
  <c r="AH178" i="40"/>
  <c r="AE178" i="40"/>
  <c r="AD178" i="40"/>
  <c r="Y178" i="40"/>
  <c r="X178" i="40"/>
  <c r="W178" i="40"/>
  <c r="U178" i="40"/>
  <c r="T178" i="40"/>
  <c r="S178" i="40"/>
  <c r="Q178" i="40"/>
  <c r="P178" i="40"/>
  <c r="O178" i="40"/>
  <c r="N178" i="40"/>
  <c r="M178" i="40"/>
  <c r="L178" i="40"/>
  <c r="K178" i="40"/>
  <c r="J178" i="40"/>
  <c r="I178" i="40"/>
  <c r="AN177" i="40"/>
  <c r="AM177" i="40"/>
  <c r="AL177" i="40"/>
  <c r="AK177" i="40"/>
  <c r="AJ177" i="40"/>
  <c r="AI177" i="40"/>
  <c r="AH177" i="40"/>
  <c r="AE177" i="40"/>
  <c r="AD177" i="40"/>
  <c r="Y177" i="40"/>
  <c r="X177" i="40"/>
  <c r="W177" i="40"/>
  <c r="U177" i="40"/>
  <c r="T177" i="40"/>
  <c r="S177" i="40"/>
  <c r="Q177" i="40"/>
  <c r="P177" i="40"/>
  <c r="O177" i="40"/>
  <c r="N177" i="40"/>
  <c r="M177" i="40"/>
  <c r="L177" i="40"/>
  <c r="K177" i="40"/>
  <c r="J177" i="40"/>
  <c r="I177" i="40"/>
  <c r="AN176" i="40"/>
  <c r="AM176" i="40"/>
  <c r="AL176" i="40"/>
  <c r="AK176" i="40"/>
  <c r="AJ176" i="40"/>
  <c r="AI176" i="40"/>
  <c r="AH176" i="40"/>
  <c r="AE176" i="40"/>
  <c r="AD176" i="40"/>
  <c r="Y176" i="40"/>
  <c r="X176" i="40"/>
  <c r="W176" i="40"/>
  <c r="U176" i="40"/>
  <c r="T176" i="40"/>
  <c r="S176" i="40"/>
  <c r="Q176" i="40"/>
  <c r="P176" i="40"/>
  <c r="O176" i="40"/>
  <c r="N176" i="40"/>
  <c r="M176" i="40"/>
  <c r="L176" i="40"/>
  <c r="K176" i="40"/>
  <c r="J176" i="40"/>
  <c r="I176" i="40"/>
  <c r="AN175" i="40"/>
  <c r="AM175" i="40"/>
  <c r="AL175" i="40"/>
  <c r="AK175" i="40"/>
  <c r="AJ175" i="40"/>
  <c r="AI175" i="40"/>
  <c r="AH175" i="40"/>
  <c r="AE175" i="40"/>
  <c r="AD175" i="40"/>
  <c r="Y175" i="40"/>
  <c r="X175" i="40"/>
  <c r="W175" i="40"/>
  <c r="U175" i="40"/>
  <c r="T175" i="40"/>
  <c r="S175" i="40"/>
  <c r="Q175" i="40"/>
  <c r="P175" i="40"/>
  <c r="O175" i="40"/>
  <c r="N175" i="40"/>
  <c r="M175" i="40"/>
  <c r="L175" i="40"/>
  <c r="K175" i="40"/>
  <c r="J175" i="40"/>
  <c r="I175" i="40"/>
  <c r="BA174" i="40"/>
  <c r="AZ174" i="40"/>
  <c r="AY174" i="40"/>
  <c r="AX174" i="40"/>
  <c r="AW174" i="40"/>
  <c r="AV174" i="40"/>
  <c r="AT174" i="40"/>
  <c r="AS174" i="40"/>
  <c r="AR174" i="40"/>
  <c r="AQ174" i="40"/>
  <c r="AP174" i="40"/>
  <c r="AO174" i="40"/>
  <c r="AN174" i="40"/>
  <c r="AM174" i="40"/>
  <c r="AL174" i="40"/>
  <c r="AK174" i="40"/>
  <c r="AJ174" i="40"/>
  <c r="AI174" i="40"/>
  <c r="AH174" i="40"/>
  <c r="AG174" i="40"/>
  <c r="AF174" i="40"/>
  <c r="AE174" i="40"/>
  <c r="AD174" i="40"/>
  <c r="AC174" i="40"/>
  <c r="AB174" i="40"/>
  <c r="AA174" i="40"/>
  <c r="Z174" i="40"/>
  <c r="Y174" i="40"/>
  <c r="X174" i="40"/>
  <c r="W174" i="40"/>
  <c r="V174" i="40"/>
  <c r="U174" i="40"/>
  <c r="T174" i="40"/>
  <c r="S174" i="40"/>
  <c r="R174" i="40"/>
  <c r="Q174" i="40"/>
  <c r="P174" i="40"/>
  <c r="O174" i="40"/>
  <c r="N174" i="40"/>
  <c r="M174" i="40"/>
  <c r="L174" i="40"/>
  <c r="K174" i="40"/>
  <c r="J174" i="40"/>
  <c r="I174" i="40"/>
  <c r="AN173" i="40"/>
  <c r="AM173" i="40"/>
  <c r="AL173" i="40"/>
  <c r="AK173" i="40"/>
  <c r="AJ173" i="40"/>
  <c r="AI173" i="40"/>
  <c r="AH173" i="40"/>
  <c r="AE173" i="40"/>
  <c r="AD173" i="40"/>
  <c r="Y173" i="40"/>
  <c r="X173" i="40"/>
  <c r="W173" i="40"/>
  <c r="U173" i="40"/>
  <c r="T173" i="40"/>
  <c r="S173" i="40"/>
  <c r="Q173" i="40"/>
  <c r="P173" i="40"/>
  <c r="O173" i="40"/>
  <c r="N173" i="40"/>
  <c r="M173" i="40"/>
  <c r="L173" i="40"/>
  <c r="K173" i="40"/>
  <c r="J173" i="40"/>
  <c r="I173" i="40"/>
  <c r="AN172" i="40"/>
  <c r="AM172" i="40"/>
  <c r="AL172" i="40"/>
  <c r="AK172" i="40"/>
  <c r="AJ172" i="40"/>
  <c r="AI172" i="40"/>
  <c r="AH172" i="40"/>
  <c r="AE172" i="40"/>
  <c r="AD172" i="40"/>
  <c r="Y172" i="40"/>
  <c r="X172" i="40"/>
  <c r="W172" i="40"/>
  <c r="U172" i="40"/>
  <c r="T172" i="40"/>
  <c r="S172" i="40"/>
  <c r="Q172" i="40"/>
  <c r="P172" i="40"/>
  <c r="O172" i="40"/>
  <c r="N172" i="40"/>
  <c r="M172" i="40"/>
  <c r="L172" i="40"/>
  <c r="K172" i="40"/>
  <c r="J172" i="40"/>
  <c r="I172" i="40"/>
  <c r="AN171" i="40"/>
  <c r="AM171" i="40"/>
  <c r="AL171" i="40"/>
  <c r="AK171" i="40"/>
  <c r="AJ171" i="40"/>
  <c r="AI171" i="40"/>
  <c r="AH171" i="40"/>
  <c r="AE171" i="40"/>
  <c r="AD171" i="40"/>
  <c r="Y171" i="40"/>
  <c r="X171" i="40"/>
  <c r="W171" i="40"/>
  <c r="U171" i="40"/>
  <c r="T171" i="40"/>
  <c r="S171" i="40"/>
  <c r="Q171" i="40"/>
  <c r="P171" i="40"/>
  <c r="O171" i="40"/>
  <c r="N171" i="40"/>
  <c r="M171" i="40"/>
  <c r="L171" i="40"/>
  <c r="K171" i="40"/>
  <c r="J171" i="40"/>
  <c r="I171" i="40"/>
  <c r="AN170" i="40"/>
  <c r="AM170" i="40"/>
  <c r="AL170" i="40"/>
  <c r="AK170" i="40"/>
  <c r="AJ170" i="40"/>
  <c r="AI170" i="40"/>
  <c r="AH170" i="40"/>
  <c r="AE170" i="40"/>
  <c r="AD170" i="40"/>
  <c r="Y170" i="40"/>
  <c r="X170" i="40"/>
  <c r="W170" i="40"/>
  <c r="U170" i="40"/>
  <c r="T170" i="40"/>
  <c r="S170" i="40"/>
  <c r="Q170" i="40"/>
  <c r="P170" i="40"/>
  <c r="O170" i="40"/>
  <c r="N170" i="40"/>
  <c r="M170" i="40"/>
  <c r="L170" i="40"/>
  <c r="K170" i="40"/>
  <c r="J170" i="40"/>
  <c r="I170" i="40"/>
  <c r="AN169" i="40"/>
  <c r="AN168" i="40" s="1"/>
  <c r="AM169" i="40"/>
  <c r="AM168" i="40" s="1"/>
  <c r="AL169" i="40"/>
  <c r="AK169" i="40"/>
  <c r="AK168" i="40" s="1"/>
  <c r="AJ169" i="40"/>
  <c r="AJ168" i="40" s="1"/>
  <c r="AI169" i="40"/>
  <c r="AI168" i="40" s="1"/>
  <c r="AH169" i="40"/>
  <c r="AE169" i="40"/>
  <c r="AD169" i="40"/>
  <c r="Y169" i="40"/>
  <c r="X169" i="40"/>
  <c r="W169" i="40"/>
  <c r="U169" i="40"/>
  <c r="T169" i="40"/>
  <c r="S169" i="40"/>
  <c r="Q169" i="40"/>
  <c r="P169" i="40"/>
  <c r="O169" i="40"/>
  <c r="N169" i="40"/>
  <c r="M169" i="40"/>
  <c r="L169" i="40"/>
  <c r="K169" i="40"/>
  <c r="J169" i="40"/>
  <c r="I169" i="40"/>
  <c r="Q165" i="40"/>
  <c r="P165" i="40"/>
  <c r="O165" i="40"/>
  <c r="N165" i="40"/>
  <c r="M165" i="40"/>
  <c r="L165" i="40"/>
  <c r="K165" i="40"/>
  <c r="J165" i="40"/>
  <c r="I165" i="40"/>
  <c r="AN164" i="40"/>
  <c r="AM164" i="40"/>
  <c r="AL164" i="40"/>
  <c r="AK164" i="40"/>
  <c r="AJ164" i="40"/>
  <c r="AI164" i="40"/>
  <c r="AH164" i="40"/>
  <c r="AE164" i="40"/>
  <c r="AD164" i="40"/>
  <c r="Y164" i="40"/>
  <c r="X164" i="40"/>
  <c r="W164" i="40"/>
  <c r="U164" i="40"/>
  <c r="T164" i="40"/>
  <c r="S164" i="40"/>
  <c r="AP163" i="40"/>
  <c r="AO163" i="40"/>
  <c r="AZ163" i="40" s="1"/>
  <c r="AF163" i="40"/>
  <c r="Z163" i="40"/>
  <c r="AT163" i="40" s="1"/>
  <c r="R163" i="40"/>
  <c r="V163" i="40" s="1"/>
  <c r="AP162" i="40"/>
  <c r="BA162" i="40" s="1"/>
  <c r="AO162" i="40"/>
  <c r="AF162" i="40"/>
  <c r="AX162" i="40" s="1"/>
  <c r="Z162" i="40"/>
  <c r="AT162" i="40" s="1"/>
  <c r="R162" i="40"/>
  <c r="V162" i="40" s="1"/>
  <c r="AP161" i="40"/>
  <c r="BA161" i="40" s="1"/>
  <c r="AO161" i="40"/>
  <c r="AF161" i="40"/>
  <c r="AX161" i="40" s="1"/>
  <c r="Z161" i="40"/>
  <c r="R161" i="40"/>
  <c r="AN160" i="40"/>
  <c r="AM160" i="40"/>
  <c r="AL160" i="40"/>
  <c r="AK160" i="40"/>
  <c r="AJ160" i="40"/>
  <c r="AI160" i="40"/>
  <c r="AH160" i="40"/>
  <c r="AE160" i="40"/>
  <c r="AD160" i="40"/>
  <c r="Y160" i="40"/>
  <c r="X160" i="40"/>
  <c r="W160" i="40"/>
  <c r="U160" i="40"/>
  <c r="T160" i="40"/>
  <c r="S160" i="40"/>
  <c r="AP159" i="40"/>
  <c r="AO159" i="40"/>
  <c r="AZ159" i="40" s="1"/>
  <c r="AF159" i="40"/>
  <c r="AX159" i="40" s="1"/>
  <c r="Z159" i="40"/>
  <c r="R159" i="40"/>
  <c r="V159" i="40" s="1"/>
  <c r="AC159" i="40" s="1"/>
  <c r="AW159" i="40" s="1"/>
  <c r="AP158" i="40"/>
  <c r="BA158" i="40" s="1"/>
  <c r="AO158" i="40"/>
  <c r="AF158" i="40"/>
  <c r="AX158" i="40" s="1"/>
  <c r="Z158" i="40"/>
  <c r="AT158" i="40" s="1"/>
  <c r="R158" i="40"/>
  <c r="V158" i="40" s="1"/>
  <c r="AP157" i="40"/>
  <c r="AO157" i="40"/>
  <c r="AZ157" i="40" s="1"/>
  <c r="AF157" i="40"/>
  <c r="AX157" i="40" s="1"/>
  <c r="Z157" i="40"/>
  <c r="R157" i="40"/>
  <c r="V157" i="40" s="1"/>
  <c r="AC157" i="40" s="1"/>
  <c r="AW157" i="40" s="1"/>
  <c r="AP156" i="40"/>
  <c r="BA156" i="40" s="1"/>
  <c r="AO156" i="40"/>
  <c r="AF156" i="40"/>
  <c r="AX156" i="40" s="1"/>
  <c r="Z156" i="40"/>
  <c r="AT156" i="40" s="1"/>
  <c r="R156" i="40"/>
  <c r="V156" i="40" s="1"/>
  <c r="AP155" i="40"/>
  <c r="AO155" i="40"/>
  <c r="AZ155" i="40" s="1"/>
  <c r="AF155" i="40"/>
  <c r="Z155" i="40"/>
  <c r="R155" i="40"/>
  <c r="V155" i="40" s="1"/>
  <c r="AC155" i="40" s="1"/>
  <c r="AN154" i="40"/>
  <c r="AM154" i="40"/>
  <c r="AL154" i="40"/>
  <c r="AK154" i="40"/>
  <c r="AJ154" i="40"/>
  <c r="AI154" i="40"/>
  <c r="AH154" i="40"/>
  <c r="AE154" i="40"/>
  <c r="AD154" i="40"/>
  <c r="Y154" i="40"/>
  <c r="X154" i="40"/>
  <c r="W154" i="40"/>
  <c r="U154" i="40"/>
  <c r="T154" i="40"/>
  <c r="S154" i="40"/>
  <c r="AP153" i="40"/>
  <c r="AO153" i="40"/>
  <c r="AZ153" i="40" s="1"/>
  <c r="AF153" i="40"/>
  <c r="AX153" i="40" s="1"/>
  <c r="Z153" i="40"/>
  <c r="AT153" i="40" s="1"/>
  <c r="R153" i="40"/>
  <c r="V153" i="40" s="1"/>
  <c r="AP152" i="40"/>
  <c r="AO152" i="40"/>
  <c r="AF152" i="40"/>
  <c r="AX152" i="40" s="1"/>
  <c r="Z152" i="40"/>
  <c r="R152" i="40"/>
  <c r="AN151" i="40"/>
  <c r="AM151" i="40"/>
  <c r="AL151" i="40"/>
  <c r="AK151" i="40"/>
  <c r="AJ151" i="40"/>
  <c r="AI151" i="40"/>
  <c r="AH151" i="40"/>
  <c r="AE151" i="40"/>
  <c r="AD151" i="40"/>
  <c r="Y151" i="40"/>
  <c r="X151" i="40"/>
  <c r="W151" i="40"/>
  <c r="U151" i="40"/>
  <c r="T151" i="40"/>
  <c r="S151" i="40"/>
  <c r="AP150" i="40"/>
  <c r="BA150" i="40" s="1"/>
  <c r="AO150" i="40"/>
  <c r="AF150" i="40"/>
  <c r="AX150" i="40" s="1"/>
  <c r="Z150" i="40"/>
  <c r="AT150" i="40" s="1"/>
  <c r="R150" i="40"/>
  <c r="V150" i="40" s="1"/>
  <c r="AP149" i="40"/>
  <c r="BA149" i="40" s="1"/>
  <c r="AO149" i="40"/>
  <c r="AZ149" i="40" s="1"/>
  <c r="AF149" i="40"/>
  <c r="AX149" i="40" s="1"/>
  <c r="Z149" i="40"/>
  <c r="AT149" i="40" s="1"/>
  <c r="R149" i="40"/>
  <c r="V149" i="40" s="1"/>
  <c r="AP148" i="40"/>
  <c r="BA148" i="40" s="1"/>
  <c r="AO148" i="40"/>
  <c r="AF148" i="40"/>
  <c r="AX148" i="40" s="1"/>
  <c r="Z148" i="40"/>
  <c r="AT148" i="40" s="1"/>
  <c r="R148" i="40"/>
  <c r="V148" i="40" s="1"/>
  <c r="AP147" i="40"/>
  <c r="BA147" i="40" s="1"/>
  <c r="AO147" i="40"/>
  <c r="AZ147" i="40" s="1"/>
  <c r="AF147" i="40"/>
  <c r="AX147" i="40" s="1"/>
  <c r="Z147" i="40"/>
  <c r="AT147" i="40" s="1"/>
  <c r="R147" i="40"/>
  <c r="V147" i="40" s="1"/>
  <c r="AP146" i="40"/>
  <c r="BA146" i="40" s="1"/>
  <c r="AO146" i="40"/>
  <c r="AZ146" i="40" s="1"/>
  <c r="AF146" i="40"/>
  <c r="AX146" i="40" s="1"/>
  <c r="Z146" i="40"/>
  <c r="AT146" i="40" s="1"/>
  <c r="R146" i="40"/>
  <c r="V146" i="40" s="1"/>
  <c r="AC146" i="40" s="1"/>
  <c r="AW146" i="40" s="1"/>
  <c r="AP145" i="40"/>
  <c r="BA145" i="40" s="1"/>
  <c r="AO145" i="40"/>
  <c r="AF145" i="40"/>
  <c r="Z145" i="40"/>
  <c r="V145" i="40"/>
  <c r="AS145" i="40" s="1"/>
  <c r="R145" i="40"/>
  <c r="AN144" i="40"/>
  <c r="AM144" i="40"/>
  <c r="AL144" i="40"/>
  <c r="AK144" i="40"/>
  <c r="AJ144" i="40"/>
  <c r="AI144" i="40"/>
  <c r="AH144" i="40"/>
  <c r="AE144" i="40"/>
  <c r="AD144" i="40"/>
  <c r="Y144" i="40"/>
  <c r="X144" i="40"/>
  <c r="W144" i="40"/>
  <c r="U144" i="40"/>
  <c r="T144" i="40"/>
  <c r="S144" i="40"/>
  <c r="AP143" i="40"/>
  <c r="BA143" i="40" s="1"/>
  <c r="AO143" i="40"/>
  <c r="AF143" i="40"/>
  <c r="AX143" i="40" s="1"/>
  <c r="Z143" i="40"/>
  <c r="AT143" i="40" s="1"/>
  <c r="R143" i="40"/>
  <c r="V143" i="40" s="1"/>
  <c r="AP142" i="40"/>
  <c r="BA142" i="40" s="1"/>
  <c r="AO142" i="40"/>
  <c r="AF142" i="40"/>
  <c r="AX142" i="40" s="1"/>
  <c r="Z142" i="40"/>
  <c r="AT142" i="40" s="1"/>
  <c r="R142" i="40"/>
  <c r="V142" i="40" s="1"/>
  <c r="AC142" i="40" s="1"/>
  <c r="AW142" i="40" s="1"/>
  <c r="AP141" i="40"/>
  <c r="BA141" i="40" s="1"/>
  <c r="AO141" i="40"/>
  <c r="AF141" i="40"/>
  <c r="AX141" i="40" s="1"/>
  <c r="Z141" i="40"/>
  <c r="AT141" i="40" s="1"/>
  <c r="R141" i="40"/>
  <c r="V141" i="40" s="1"/>
  <c r="AP140" i="40"/>
  <c r="BA140" i="40" s="1"/>
  <c r="AO140" i="40"/>
  <c r="AF140" i="40"/>
  <c r="AX140" i="40" s="1"/>
  <c r="Z140" i="40"/>
  <c r="AT140" i="40" s="1"/>
  <c r="R140" i="40"/>
  <c r="V140" i="40" s="1"/>
  <c r="AP139" i="40"/>
  <c r="BA139" i="40" s="1"/>
  <c r="AO139" i="40"/>
  <c r="AF139" i="40"/>
  <c r="AX139" i="40" s="1"/>
  <c r="Z139" i="40"/>
  <c r="AT139" i="40" s="1"/>
  <c r="R139" i="40"/>
  <c r="V139" i="40" s="1"/>
  <c r="AP138" i="40"/>
  <c r="AO138" i="40"/>
  <c r="AF138" i="40"/>
  <c r="Z138" i="40"/>
  <c r="AT138" i="40" s="1"/>
  <c r="R138" i="40"/>
  <c r="V138" i="40" s="1"/>
  <c r="AN137" i="40"/>
  <c r="AM137" i="40"/>
  <c r="AL137" i="40"/>
  <c r="AK137" i="40"/>
  <c r="AJ137" i="40"/>
  <c r="AI137" i="40"/>
  <c r="AH137" i="40"/>
  <c r="AE137" i="40"/>
  <c r="AD137" i="40"/>
  <c r="Y137" i="40"/>
  <c r="X137" i="40"/>
  <c r="W137" i="40"/>
  <c r="U137" i="40"/>
  <c r="T137" i="40"/>
  <c r="S137" i="40"/>
  <c r="AP136" i="40"/>
  <c r="BA136" i="40" s="1"/>
  <c r="AO136" i="40"/>
  <c r="AZ136" i="40" s="1"/>
  <c r="AF136" i="40"/>
  <c r="AX136" i="40" s="1"/>
  <c r="Z136" i="40"/>
  <c r="AT136" i="40" s="1"/>
  <c r="R136" i="40"/>
  <c r="V136" i="40" s="1"/>
  <c r="AS136" i="40" s="1"/>
  <c r="AP135" i="40"/>
  <c r="AO135" i="40"/>
  <c r="AZ135" i="40" s="1"/>
  <c r="AF135" i="40"/>
  <c r="AX135" i="40" s="1"/>
  <c r="Z135" i="40"/>
  <c r="R135" i="40"/>
  <c r="V135" i="40" s="1"/>
  <c r="AS135" i="40" s="1"/>
  <c r="AP134" i="40"/>
  <c r="BA134" i="40" s="1"/>
  <c r="AO134" i="40"/>
  <c r="AF134" i="40"/>
  <c r="AX134" i="40" s="1"/>
  <c r="Z134" i="40"/>
  <c r="AT134" i="40" s="1"/>
  <c r="R134" i="40"/>
  <c r="V134" i="40" s="1"/>
  <c r="AS134" i="40" s="1"/>
  <c r="AP133" i="40"/>
  <c r="BA133" i="40" s="1"/>
  <c r="AO133" i="40"/>
  <c r="AF133" i="40"/>
  <c r="AX133" i="40" s="1"/>
  <c r="Z133" i="40"/>
  <c r="AT133" i="40" s="1"/>
  <c r="R133" i="40"/>
  <c r="V133" i="40" s="1"/>
  <c r="AP132" i="40"/>
  <c r="BA132" i="40" s="1"/>
  <c r="AO132" i="40"/>
  <c r="AZ132" i="40" s="1"/>
  <c r="AF132" i="40"/>
  <c r="AX132" i="40" s="1"/>
  <c r="Z132" i="40"/>
  <c r="AT132" i="40" s="1"/>
  <c r="R132" i="40"/>
  <c r="V132" i="40" s="1"/>
  <c r="AS132" i="40" s="1"/>
  <c r="AP131" i="40"/>
  <c r="AO131" i="40"/>
  <c r="AZ131" i="40" s="1"/>
  <c r="AF131" i="40"/>
  <c r="Z131" i="40"/>
  <c r="R131" i="40"/>
  <c r="V131" i="40" s="1"/>
  <c r="AS131" i="40" s="1"/>
  <c r="AN130" i="40"/>
  <c r="AM130" i="40"/>
  <c r="AL130" i="40"/>
  <c r="AK130" i="40"/>
  <c r="AJ130" i="40"/>
  <c r="AI130" i="40"/>
  <c r="AH130" i="40"/>
  <c r="AE130" i="40"/>
  <c r="AD130" i="40"/>
  <c r="Y130" i="40"/>
  <c r="X130" i="40"/>
  <c r="W130" i="40"/>
  <c r="U130" i="40"/>
  <c r="T130" i="40"/>
  <c r="S130" i="40"/>
  <c r="AP129" i="40"/>
  <c r="AO129" i="40"/>
  <c r="AZ129" i="40" s="1"/>
  <c r="AZ130" i="40" s="1"/>
  <c r="AF129" i="40"/>
  <c r="AX129" i="40" s="1"/>
  <c r="AX130" i="40" s="1"/>
  <c r="Z129" i="40"/>
  <c r="R129" i="40"/>
  <c r="AN128" i="40"/>
  <c r="AM128" i="40"/>
  <c r="AL128" i="40"/>
  <c r="AK128" i="40"/>
  <c r="AJ128" i="40"/>
  <c r="AI128" i="40"/>
  <c r="AH128" i="40"/>
  <c r="AE128" i="40"/>
  <c r="AD128" i="40"/>
  <c r="Y128" i="40"/>
  <c r="X128" i="40"/>
  <c r="W128" i="40"/>
  <c r="U128" i="40"/>
  <c r="T128" i="40"/>
  <c r="S128" i="40"/>
  <c r="AP127" i="40"/>
  <c r="AO127" i="40"/>
  <c r="AZ127" i="40" s="1"/>
  <c r="AF127" i="40"/>
  <c r="AF128" i="40" s="1"/>
  <c r="Z127" i="40"/>
  <c r="AT127" i="40" s="1"/>
  <c r="R127" i="40"/>
  <c r="V127" i="40" s="1"/>
  <c r="AB127" i="40" s="1"/>
  <c r="AV127" i="40" s="1"/>
  <c r="AP126" i="40"/>
  <c r="BA126" i="40" s="1"/>
  <c r="AO126" i="40"/>
  <c r="AF126" i="40"/>
  <c r="AX126" i="40" s="1"/>
  <c r="Z126" i="40"/>
  <c r="R126" i="40"/>
  <c r="V126" i="40" s="1"/>
  <c r="AC126" i="40" s="1"/>
  <c r="AN125" i="40"/>
  <c r="AM125" i="40"/>
  <c r="AL125" i="40"/>
  <c r="AK125" i="40"/>
  <c r="AJ125" i="40"/>
  <c r="AI125" i="40"/>
  <c r="AH125" i="40"/>
  <c r="AE125" i="40"/>
  <c r="AD125" i="40"/>
  <c r="Y125" i="40"/>
  <c r="X125" i="40"/>
  <c r="W125" i="40"/>
  <c r="U125" i="40"/>
  <c r="T125" i="40"/>
  <c r="S125" i="40"/>
  <c r="AP124" i="40"/>
  <c r="BA124" i="40" s="1"/>
  <c r="AO124" i="40"/>
  <c r="AF124" i="40"/>
  <c r="AX124" i="40" s="1"/>
  <c r="Z124" i="40"/>
  <c r="AT124" i="40" s="1"/>
  <c r="R124" i="40"/>
  <c r="V124" i="40" s="1"/>
  <c r="AB124" i="40" s="1"/>
  <c r="AV124" i="40" s="1"/>
  <c r="AP123" i="40"/>
  <c r="BA123" i="40" s="1"/>
  <c r="AO123" i="40"/>
  <c r="AF123" i="40"/>
  <c r="AX123" i="40" s="1"/>
  <c r="Z123" i="40"/>
  <c r="AT123" i="40" s="1"/>
  <c r="R123" i="40"/>
  <c r="V123" i="40" s="1"/>
  <c r="AC123" i="40" s="1"/>
  <c r="AW123" i="40" s="1"/>
  <c r="AP122" i="40"/>
  <c r="BA122" i="40" s="1"/>
  <c r="AO122" i="40"/>
  <c r="AF122" i="40"/>
  <c r="AX122" i="40" s="1"/>
  <c r="Z122" i="40"/>
  <c r="AT122" i="40" s="1"/>
  <c r="R122" i="40"/>
  <c r="V122" i="40" s="1"/>
  <c r="AP121" i="40"/>
  <c r="BA121" i="40" s="1"/>
  <c r="AO121" i="40"/>
  <c r="AF121" i="40"/>
  <c r="AX121" i="40" s="1"/>
  <c r="Z121" i="40"/>
  <c r="AT121" i="40" s="1"/>
  <c r="R121" i="40"/>
  <c r="V121" i="40" s="1"/>
  <c r="AC121" i="40" s="1"/>
  <c r="AW121" i="40" s="1"/>
  <c r="AP120" i="40"/>
  <c r="BA120" i="40" s="1"/>
  <c r="AO120" i="40"/>
  <c r="AZ120" i="40" s="1"/>
  <c r="AF120" i="40"/>
  <c r="Z120" i="40"/>
  <c r="R120" i="40"/>
  <c r="V120" i="40" s="1"/>
  <c r="AN119" i="40"/>
  <c r="AM119" i="40"/>
  <c r="AL119" i="40"/>
  <c r="AK119" i="40"/>
  <c r="AJ119" i="40"/>
  <c r="AI119" i="40"/>
  <c r="AH119" i="40"/>
  <c r="AE119" i="40"/>
  <c r="AD119" i="40"/>
  <c r="Y119" i="40"/>
  <c r="X119" i="40"/>
  <c r="W119" i="40"/>
  <c r="U119" i="40"/>
  <c r="T119" i="40"/>
  <c r="S119" i="40"/>
  <c r="AP118" i="40"/>
  <c r="AO118" i="40"/>
  <c r="AZ118" i="40" s="1"/>
  <c r="AF118" i="40"/>
  <c r="AX118" i="40" s="1"/>
  <c r="Z118" i="40"/>
  <c r="AT118" i="40" s="1"/>
  <c r="R118" i="40"/>
  <c r="V118" i="40" s="1"/>
  <c r="AC118" i="40" s="1"/>
  <c r="AW118" i="40" s="1"/>
  <c r="AP117" i="40"/>
  <c r="AO117" i="40"/>
  <c r="AZ117" i="40" s="1"/>
  <c r="AF117" i="40"/>
  <c r="AX117" i="40" s="1"/>
  <c r="Z117" i="40"/>
  <c r="AT117" i="40" s="1"/>
  <c r="R117" i="40"/>
  <c r="V117" i="40" s="1"/>
  <c r="AP116" i="40"/>
  <c r="AO116" i="40"/>
  <c r="AZ116" i="40" s="1"/>
  <c r="AF116" i="40"/>
  <c r="AX116" i="40" s="1"/>
  <c r="Z116" i="40"/>
  <c r="R116" i="40"/>
  <c r="V116" i="40" s="1"/>
  <c r="AC116" i="40" s="1"/>
  <c r="AN115" i="40"/>
  <c r="AM115" i="40"/>
  <c r="AL115" i="40"/>
  <c r="AK115" i="40"/>
  <c r="AJ115" i="40"/>
  <c r="AI115" i="40"/>
  <c r="AH115" i="40"/>
  <c r="AE115" i="40"/>
  <c r="AD115" i="40"/>
  <c r="Y115" i="40"/>
  <c r="X115" i="40"/>
  <c r="W115" i="40"/>
  <c r="U115" i="40"/>
  <c r="T115" i="40"/>
  <c r="S115" i="40"/>
  <c r="AP114" i="40"/>
  <c r="BA114" i="40" s="1"/>
  <c r="AO114" i="40"/>
  <c r="AF114" i="40"/>
  <c r="AX114" i="40" s="1"/>
  <c r="Z114" i="40"/>
  <c r="AT114" i="40" s="1"/>
  <c r="R114" i="40"/>
  <c r="V114" i="40" s="1"/>
  <c r="AX113" i="40"/>
  <c r="AP113" i="40"/>
  <c r="BA113" i="40" s="1"/>
  <c r="AO113" i="40"/>
  <c r="AF113" i="40"/>
  <c r="Z113" i="40"/>
  <c r="AT113" i="40" s="1"/>
  <c r="R113" i="40"/>
  <c r="V113" i="40" s="1"/>
  <c r="AP112" i="40"/>
  <c r="BA112" i="40" s="1"/>
  <c r="AO112" i="40"/>
  <c r="AF112" i="40"/>
  <c r="AX112" i="40" s="1"/>
  <c r="Z112" i="40"/>
  <c r="R112" i="40"/>
  <c r="V112" i="40" s="1"/>
  <c r="AP111" i="40"/>
  <c r="BA111" i="40" s="1"/>
  <c r="AO111" i="40"/>
  <c r="AF111" i="40"/>
  <c r="Z111" i="40"/>
  <c r="AT111" i="40" s="1"/>
  <c r="R111" i="40"/>
  <c r="AN110" i="40"/>
  <c r="AM110" i="40"/>
  <c r="AL110" i="40"/>
  <c r="AK110" i="40"/>
  <c r="AJ110" i="40"/>
  <c r="AI110" i="40"/>
  <c r="AH110" i="40"/>
  <c r="AE110" i="40"/>
  <c r="AD110" i="40"/>
  <c r="Y110" i="40"/>
  <c r="X110" i="40"/>
  <c r="W110" i="40"/>
  <c r="U110" i="40"/>
  <c r="T110" i="40"/>
  <c r="S110" i="40"/>
  <c r="AP109" i="40"/>
  <c r="BA109" i="40" s="1"/>
  <c r="BA110" i="40" s="1"/>
  <c r="AO109" i="40"/>
  <c r="AF109" i="40"/>
  <c r="AF110" i="40" s="1"/>
  <c r="Z109" i="40"/>
  <c r="Z110" i="40" s="1"/>
  <c r="R109" i="40"/>
  <c r="AN108" i="40"/>
  <c r="AM108" i="40"/>
  <c r="AL108" i="40"/>
  <c r="AK108" i="40"/>
  <c r="AJ108" i="40"/>
  <c r="AI108" i="40"/>
  <c r="AH108" i="40"/>
  <c r="AE108" i="40"/>
  <c r="AD108" i="40"/>
  <c r="Y108" i="40"/>
  <c r="X108" i="40"/>
  <c r="W108" i="40"/>
  <c r="U108" i="40"/>
  <c r="T108" i="40"/>
  <c r="S108" i="40"/>
  <c r="AP107" i="40"/>
  <c r="BA107" i="40" s="1"/>
  <c r="AO107" i="40"/>
  <c r="AF107" i="40"/>
  <c r="AX107" i="40" s="1"/>
  <c r="Z107" i="40"/>
  <c r="AT107" i="40" s="1"/>
  <c r="R107" i="40"/>
  <c r="V107" i="40" s="1"/>
  <c r="AC107" i="40" s="1"/>
  <c r="AW107" i="40" s="1"/>
  <c r="BA106" i="40"/>
  <c r="AP106" i="40"/>
  <c r="AO106" i="40"/>
  <c r="AF106" i="40"/>
  <c r="AX106" i="40" s="1"/>
  <c r="Z106" i="40"/>
  <c r="AT106" i="40" s="1"/>
  <c r="R106" i="40"/>
  <c r="V106" i="40" s="1"/>
  <c r="AP105" i="40"/>
  <c r="BA105" i="40" s="1"/>
  <c r="AO105" i="40"/>
  <c r="AF105" i="40"/>
  <c r="AX105" i="40" s="1"/>
  <c r="Z105" i="40"/>
  <c r="R105" i="40"/>
  <c r="V105" i="40" s="1"/>
  <c r="AC105" i="40" s="1"/>
  <c r="AW105" i="40" s="1"/>
  <c r="AP104" i="40"/>
  <c r="BA104" i="40" s="1"/>
  <c r="AO104" i="40"/>
  <c r="AF104" i="40"/>
  <c r="AX104" i="40" s="1"/>
  <c r="Z104" i="40"/>
  <c r="AT104" i="40" s="1"/>
  <c r="R104" i="40"/>
  <c r="V104" i="40" s="1"/>
  <c r="AC104" i="40" s="1"/>
  <c r="AW104" i="40" s="1"/>
  <c r="BA103" i="40"/>
  <c r="AP103" i="40"/>
  <c r="AO103" i="40"/>
  <c r="AF103" i="40"/>
  <c r="Z103" i="40"/>
  <c r="AT103" i="40" s="1"/>
  <c r="R103" i="40"/>
  <c r="V103" i="40" s="1"/>
  <c r="AN102" i="40"/>
  <c r="AM102" i="40"/>
  <c r="AL102" i="40"/>
  <c r="AK102" i="40"/>
  <c r="AJ102" i="40"/>
  <c r="AI102" i="40"/>
  <c r="AH102" i="40"/>
  <c r="AE102" i="40"/>
  <c r="AD102" i="40"/>
  <c r="Y102" i="40"/>
  <c r="X102" i="40"/>
  <c r="W102" i="40"/>
  <c r="U102" i="40"/>
  <c r="T102" i="40"/>
  <c r="S102" i="40"/>
  <c r="AP101" i="40"/>
  <c r="AO101" i="40"/>
  <c r="AZ101" i="40" s="1"/>
  <c r="AF101" i="40"/>
  <c r="AX101" i="40" s="1"/>
  <c r="Z101" i="40"/>
  <c r="AT101" i="40" s="1"/>
  <c r="R101" i="40"/>
  <c r="V101" i="40" s="1"/>
  <c r="AP100" i="40"/>
  <c r="BA100" i="40" s="1"/>
  <c r="AO100" i="40"/>
  <c r="AZ100" i="40" s="1"/>
  <c r="AF100" i="40"/>
  <c r="AX100" i="40" s="1"/>
  <c r="Z100" i="40"/>
  <c r="AT100" i="40" s="1"/>
  <c r="R100" i="40"/>
  <c r="V100" i="40" s="1"/>
  <c r="AP99" i="40"/>
  <c r="AO99" i="40"/>
  <c r="AF99" i="40"/>
  <c r="AX99" i="40" s="1"/>
  <c r="Z99" i="40"/>
  <c r="R99" i="40"/>
  <c r="R102" i="40" s="1"/>
  <c r="AN98" i="40"/>
  <c r="AM98" i="40"/>
  <c r="AL98" i="40"/>
  <c r="AK98" i="40"/>
  <c r="AJ98" i="40"/>
  <c r="AI98" i="40"/>
  <c r="AH98" i="40"/>
  <c r="AE98" i="40"/>
  <c r="AD98" i="40"/>
  <c r="Y98" i="40"/>
  <c r="X98" i="40"/>
  <c r="W98" i="40"/>
  <c r="U98" i="40"/>
  <c r="T98" i="40"/>
  <c r="S98" i="40"/>
  <c r="AX97" i="40"/>
  <c r="AP97" i="40"/>
  <c r="BA97" i="40" s="1"/>
  <c r="AO97" i="40"/>
  <c r="AZ97" i="40" s="1"/>
  <c r="AF97" i="40"/>
  <c r="Z97" i="40"/>
  <c r="AT97" i="40" s="1"/>
  <c r="R97" i="40"/>
  <c r="V97" i="40" s="1"/>
  <c r="AP96" i="40"/>
  <c r="BA96" i="40" s="1"/>
  <c r="AO96" i="40"/>
  <c r="AF96" i="40"/>
  <c r="AX96" i="40" s="1"/>
  <c r="Z96" i="40"/>
  <c r="AT96" i="40" s="1"/>
  <c r="R96" i="40"/>
  <c r="V96" i="40" s="1"/>
  <c r="AC96" i="40" s="1"/>
  <c r="AW96" i="40" s="1"/>
  <c r="AP95" i="40"/>
  <c r="BA95" i="40" s="1"/>
  <c r="AO95" i="40"/>
  <c r="AF95" i="40"/>
  <c r="AX95" i="40" s="1"/>
  <c r="Z95" i="40"/>
  <c r="AT95" i="40" s="1"/>
  <c r="R95" i="40"/>
  <c r="V95" i="40" s="1"/>
  <c r="AP94" i="40"/>
  <c r="BA94" i="40" s="1"/>
  <c r="AO94" i="40"/>
  <c r="AF94" i="40"/>
  <c r="Z94" i="40"/>
  <c r="AT94" i="40" s="1"/>
  <c r="R94" i="40"/>
  <c r="AP93" i="40"/>
  <c r="BA93" i="40" s="1"/>
  <c r="AO93" i="40"/>
  <c r="AF93" i="40"/>
  <c r="AX93" i="40" s="1"/>
  <c r="Z93" i="40"/>
  <c r="AT93" i="40" s="1"/>
  <c r="R93" i="40"/>
  <c r="V93" i="40" s="1"/>
  <c r="AB93" i="40" s="1"/>
  <c r="AN92" i="40"/>
  <c r="AM92" i="40"/>
  <c r="AL92" i="40"/>
  <c r="AK92" i="40"/>
  <c r="AJ92" i="40"/>
  <c r="AI92" i="40"/>
  <c r="AH92" i="40"/>
  <c r="AE92" i="40"/>
  <c r="AD92" i="40"/>
  <c r="Y92" i="40"/>
  <c r="X92" i="40"/>
  <c r="W92" i="40"/>
  <c r="U92" i="40"/>
  <c r="T92" i="40"/>
  <c r="S92" i="40"/>
  <c r="AP91" i="40"/>
  <c r="BA91" i="40" s="1"/>
  <c r="AO91" i="40"/>
  <c r="AF91" i="40"/>
  <c r="AX91" i="40" s="1"/>
  <c r="Z91" i="40"/>
  <c r="AT91" i="40" s="1"/>
  <c r="R91" i="40"/>
  <c r="V91" i="40" s="1"/>
  <c r="AC91" i="40" s="1"/>
  <c r="AW91" i="40" s="1"/>
  <c r="AP90" i="40"/>
  <c r="AO90" i="40"/>
  <c r="AZ90" i="40" s="1"/>
  <c r="AF90" i="40"/>
  <c r="AX90" i="40" s="1"/>
  <c r="Z90" i="40"/>
  <c r="R90" i="40"/>
  <c r="V90" i="40" s="1"/>
  <c r="AC90" i="40" s="1"/>
  <c r="AW90" i="40" s="1"/>
  <c r="AN89" i="40"/>
  <c r="AM89" i="40"/>
  <c r="AL89" i="40"/>
  <c r="AK89" i="40"/>
  <c r="AJ89" i="40"/>
  <c r="AI89" i="40"/>
  <c r="AH89" i="40"/>
  <c r="AE89" i="40"/>
  <c r="AD89" i="40"/>
  <c r="Y89" i="40"/>
  <c r="X89" i="40"/>
  <c r="W89" i="40"/>
  <c r="U89" i="40"/>
  <c r="T89" i="40"/>
  <c r="S89" i="40"/>
  <c r="AP88" i="40"/>
  <c r="BA88" i="40" s="1"/>
  <c r="AO88" i="40"/>
  <c r="AZ88" i="40" s="1"/>
  <c r="AF88" i="40"/>
  <c r="AX88" i="40" s="1"/>
  <c r="Z88" i="40"/>
  <c r="AT88" i="40" s="1"/>
  <c r="R88" i="40"/>
  <c r="V88" i="40" s="1"/>
  <c r="AC88" i="40" s="1"/>
  <c r="AW88" i="40" s="1"/>
  <c r="AP87" i="40"/>
  <c r="BA87" i="40" s="1"/>
  <c r="AO87" i="40"/>
  <c r="AZ87" i="40" s="1"/>
  <c r="AF87" i="40"/>
  <c r="AX87" i="40" s="1"/>
  <c r="Z87" i="40"/>
  <c r="AT87" i="40" s="1"/>
  <c r="R87" i="40"/>
  <c r="V87" i="40" s="1"/>
  <c r="AC87" i="40" s="1"/>
  <c r="AW87" i="40" s="1"/>
  <c r="AP86" i="40"/>
  <c r="BA86" i="40" s="1"/>
  <c r="AO86" i="40"/>
  <c r="AZ86" i="40" s="1"/>
  <c r="AF86" i="40"/>
  <c r="AX86" i="40" s="1"/>
  <c r="Z86" i="40"/>
  <c r="AT86" i="40" s="1"/>
  <c r="R86" i="40"/>
  <c r="V86" i="40" s="1"/>
  <c r="AC86" i="40" s="1"/>
  <c r="AW86" i="40" s="1"/>
  <c r="AP85" i="40"/>
  <c r="BA85" i="40" s="1"/>
  <c r="AO85" i="40"/>
  <c r="AZ85" i="40" s="1"/>
  <c r="AF85" i="40"/>
  <c r="AX85" i="40" s="1"/>
  <c r="Z85" i="40"/>
  <c r="AT85" i="40" s="1"/>
  <c r="R85" i="40"/>
  <c r="V85" i="40" s="1"/>
  <c r="AC85" i="40" s="1"/>
  <c r="AW85" i="40" s="1"/>
  <c r="AP84" i="40"/>
  <c r="BA84" i="40" s="1"/>
  <c r="AO84" i="40"/>
  <c r="AZ84" i="40" s="1"/>
  <c r="AF84" i="40"/>
  <c r="AX84" i="40" s="1"/>
  <c r="Z84" i="40"/>
  <c r="AT84" i="40" s="1"/>
  <c r="R84" i="40"/>
  <c r="V84" i="40" s="1"/>
  <c r="AC84" i="40" s="1"/>
  <c r="AW84" i="40" s="1"/>
  <c r="AP83" i="40"/>
  <c r="AO83" i="40"/>
  <c r="AZ83" i="40" s="1"/>
  <c r="AF83" i="40"/>
  <c r="AX83" i="40" s="1"/>
  <c r="Z83" i="40"/>
  <c r="R83" i="40"/>
  <c r="AN82" i="40"/>
  <c r="AM82" i="40"/>
  <c r="AL82" i="40"/>
  <c r="AK82" i="40"/>
  <c r="AJ82" i="40"/>
  <c r="AI82" i="40"/>
  <c r="AH82" i="40"/>
  <c r="AE82" i="40"/>
  <c r="AD82" i="40"/>
  <c r="Y82" i="40"/>
  <c r="X82" i="40"/>
  <c r="W82" i="40"/>
  <c r="U82" i="40"/>
  <c r="T82" i="40"/>
  <c r="S82" i="40"/>
  <c r="AP81" i="40"/>
  <c r="BA81" i="40" s="1"/>
  <c r="AO81" i="40"/>
  <c r="AF81" i="40"/>
  <c r="AX81" i="40" s="1"/>
  <c r="Z81" i="40"/>
  <c r="AT81" i="40" s="1"/>
  <c r="R81" i="40"/>
  <c r="V81" i="40" s="1"/>
  <c r="AP80" i="40"/>
  <c r="BA80" i="40" s="1"/>
  <c r="AO80" i="40"/>
  <c r="AF80" i="40"/>
  <c r="AX80" i="40" s="1"/>
  <c r="Z80" i="40"/>
  <c r="AT80" i="40" s="1"/>
  <c r="R80" i="40"/>
  <c r="V80" i="40" s="1"/>
  <c r="AP79" i="40"/>
  <c r="BA79" i="40" s="1"/>
  <c r="AO79" i="40"/>
  <c r="AF79" i="40"/>
  <c r="AX79" i="40" s="1"/>
  <c r="Z79" i="40"/>
  <c r="AT79" i="40" s="1"/>
  <c r="R79" i="40"/>
  <c r="V79" i="40" s="1"/>
  <c r="AP78" i="40"/>
  <c r="BA78" i="40" s="1"/>
  <c r="AO78" i="40"/>
  <c r="AF78" i="40"/>
  <c r="AX78" i="40" s="1"/>
  <c r="Z78" i="40"/>
  <c r="AT78" i="40" s="1"/>
  <c r="R78" i="40"/>
  <c r="V78" i="40" s="1"/>
  <c r="AX77" i="40"/>
  <c r="AP77" i="40"/>
  <c r="BA77" i="40" s="1"/>
  <c r="AO77" i="40"/>
  <c r="AF77" i="40"/>
  <c r="Z77" i="40"/>
  <c r="AT77" i="40" s="1"/>
  <c r="R77" i="40"/>
  <c r="V77" i="40" s="1"/>
  <c r="AP76" i="40"/>
  <c r="BA76" i="40" s="1"/>
  <c r="AO76" i="40"/>
  <c r="AF76" i="40"/>
  <c r="Z76" i="40"/>
  <c r="R76" i="40"/>
  <c r="V76" i="40" s="1"/>
  <c r="AN75" i="40"/>
  <c r="AM75" i="40"/>
  <c r="AL75" i="40"/>
  <c r="AK75" i="40"/>
  <c r="AJ75" i="40"/>
  <c r="AI75" i="40"/>
  <c r="AH75" i="40"/>
  <c r="AE75" i="40"/>
  <c r="AD75" i="40"/>
  <c r="Y75" i="40"/>
  <c r="X75" i="40"/>
  <c r="W75" i="40"/>
  <c r="U75" i="40"/>
  <c r="T75" i="40"/>
  <c r="S75" i="40"/>
  <c r="AP74" i="40"/>
  <c r="BA74" i="40" s="1"/>
  <c r="AO74" i="40"/>
  <c r="AF74" i="40"/>
  <c r="AX74" i="40" s="1"/>
  <c r="Z74" i="40"/>
  <c r="AT74" i="40" s="1"/>
  <c r="R74" i="40"/>
  <c r="V74" i="40" s="1"/>
  <c r="AP73" i="40"/>
  <c r="BA73" i="40" s="1"/>
  <c r="AO73" i="40"/>
  <c r="AF73" i="40"/>
  <c r="AX73" i="40" s="1"/>
  <c r="Z73" i="40"/>
  <c r="AT73" i="40" s="1"/>
  <c r="R73" i="40"/>
  <c r="V73" i="40" s="1"/>
  <c r="AP72" i="40"/>
  <c r="BA72" i="40" s="1"/>
  <c r="AO72" i="40"/>
  <c r="AF72" i="40"/>
  <c r="AX72" i="40" s="1"/>
  <c r="Z72" i="40"/>
  <c r="AT72" i="40" s="1"/>
  <c r="R72" i="40"/>
  <c r="V72" i="40" s="1"/>
  <c r="AC72" i="40" s="1"/>
  <c r="AW72" i="40" s="1"/>
  <c r="AP71" i="40"/>
  <c r="BA71" i="40" s="1"/>
  <c r="AO71" i="40"/>
  <c r="AF71" i="40"/>
  <c r="AX71" i="40" s="1"/>
  <c r="Z71" i="40"/>
  <c r="AT71" i="40" s="1"/>
  <c r="R71" i="40"/>
  <c r="V71" i="40" s="1"/>
  <c r="AC71" i="40" s="1"/>
  <c r="AW71" i="40" s="1"/>
  <c r="AP70" i="40"/>
  <c r="BA70" i="40" s="1"/>
  <c r="AO70" i="40"/>
  <c r="AF70" i="40"/>
  <c r="AX70" i="40" s="1"/>
  <c r="Z70" i="40"/>
  <c r="R70" i="40"/>
  <c r="V70" i="40" s="1"/>
  <c r="AC70" i="40" s="1"/>
  <c r="AW70" i="40" s="1"/>
  <c r="AP69" i="40"/>
  <c r="AO69" i="40"/>
  <c r="AF69" i="40"/>
  <c r="AX69" i="40" s="1"/>
  <c r="Z69" i="40"/>
  <c r="AT69" i="40" s="1"/>
  <c r="R69" i="40"/>
  <c r="V69" i="40" s="1"/>
  <c r="AC69" i="40" s="1"/>
  <c r="AW69" i="40" s="1"/>
  <c r="AN68" i="40"/>
  <c r="AM68" i="40"/>
  <c r="AL68" i="40"/>
  <c r="AK68" i="40"/>
  <c r="AJ68" i="40"/>
  <c r="AI68" i="40"/>
  <c r="AH68" i="40"/>
  <c r="AE68" i="40"/>
  <c r="AD68" i="40"/>
  <c r="Y68" i="40"/>
  <c r="X68" i="40"/>
  <c r="W68" i="40"/>
  <c r="U68" i="40"/>
  <c r="T68" i="40"/>
  <c r="S68" i="40"/>
  <c r="AP67" i="40"/>
  <c r="BA67" i="40" s="1"/>
  <c r="AO67" i="40"/>
  <c r="AF67" i="40"/>
  <c r="AX67" i="40" s="1"/>
  <c r="Z67" i="40"/>
  <c r="R67" i="40"/>
  <c r="V67" i="40" s="1"/>
  <c r="AC67" i="40" s="1"/>
  <c r="AW67" i="40" s="1"/>
  <c r="AZ66" i="40"/>
  <c r="AP66" i="40"/>
  <c r="AO66" i="40"/>
  <c r="AF66" i="40"/>
  <c r="AX66" i="40" s="1"/>
  <c r="Z66" i="40"/>
  <c r="AT66" i="40" s="1"/>
  <c r="R66" i="40"/>
  <c r="V66" i="40" s="1"/>
  <c r="AC66" i="40" s="1"/>
  <c r="AW66" i="40" s="1"/>
  <c r="AP65" i="40"/>
  <c r="BA65" i="40" s="1"/>
  <c r="AO65" i="40"/>
  <c r="AZ65" i="40" s="1"/>
  <c r="AF65" i="40"/>
  <c r="AX65" i="40" s="1"/>
  <c r="Z65" i="40"/>
  <c r="R65" i="40"/>
  <c r="V65" i="40" s="1"/>
  <c r="AC65" i="40" s="1"/>
  <c r="AW65" i="40" s="1"/>
  <c r="AP64" i="40"/>
  <c r="BA64" i="40" s="1"/>
  <c r="AO64" i="40"/>
  <c r="AF64" i="40"/>
  <c r="AX64" i="40" s="1"/>
  <c r="Z64" i="40"/>
  <c r="AT64" i="40" s="1"/>
  <c r="R64" i="40"/>
  <c r="V64" i="40" s="1"/>
  <c r="AC64" i="40" s="1"/>
  <c r="AW64" i="40" s="1"/>
  <c r="AP63" i="40"/>
  <c r="AO63" i="40"/>
  <c r="AZ63" i="40" s="1"/>
  <c r="AF63" i="40"/>
  <c r="AX63" i="40" s="1"/>
  <c r="Z63" i="40"/>
  <c r="R63" i="40"/>
  <c r="V63" i="40" s="1"/>
  <c r="AC63" i="40" s="1"/>
  <c r="AW63" i="40" s="1"/>
  <c r="AP62" i="40"/>
  <c r="BA62" i="40" s="1"/>
  <c r="AO62" i="40"/>
  <c r="AZ62" i="40" s="1"/>
  <c r="AF62" i="40"/>
  <c r="Z62" i="40"/>
  <c r="R62" i="40"/>
  <c r="AN61" i="40"/>
  <c r="AM61" i="40"/>
  <c r="AL61" i="40"/>
  <c r="AK61" i="40"/>
  <c r="AJ61" i="40"/>
  <c r="AI61" i="40"/>
  <c r="AH61" i="40"/>
  <c r="AE61" i="40"/>
  <c r="AD61" i="40"/>
  <c r="Y61" i="40"/>
  <c r="X61" i="40"/>
  <c r="W61" i="40"/>
  <c r="U61" i="40"/>
  <c r="T61" i="40"/>
  <c r="S61" i="40"/>
  <c r="AP60" i="40"/>
  <c r="BA60" i="40" s="1"/>
  <c r="AO60" i="40"/>
  <c r="AZ60" i="40" s="1"/>
  <c r="AF60" i="40"/>
  <c r="AX60" i="40" s="1"/>
  <c r="Z60" i="40"/>
  <c r="AT60" i="40" s="1"/>
  <c r="R60" i="40"/>
  <c r="V60" i="40" s="1"/>
  <c r="AZ59" i="40"/>
  <c r="AP59" i="40"/>
  <c r="BA59" i="40" s="1"/>
  <c r="AO59" i="40"/>
  <c r="AF59" i="40"/>
  <c r="AX59" i="40" s="1"/>
  <c r="Z59" i="40"/>
  <c r="AT59" i="40" s="1"/>
  <c r="R59" i="40"/>
  <c r="V59" i="40" s="1"/>
  <c r="AP58" i="40"/>
  <c r="BA58" i="40" s="1"/>
  <c r="AO58" i="40"/>
  <c r="AZ58" i="40" s="1"/>
  <c r="AF58" i="40"/>
  <c r="AX58" i="40" s="1"/>
  <c r="Z58" i="40"/>
  <c r="AT58" i="40" s="1"/>
  <c r="R58" i="40"/>
  <c r="V58" i="40" s="1"/>
  <c r="AP57" i="40"/>
  <c r="AO57" i="40"/>
  <c r="AZ57" i="40" s="1"/>
  <c r="AF57" i="40"/>
  <c r="Z57" i="40"/>
  <c r="AT57" i="40" s="1"/>
  <c r="R57" i="40"/>
  <c r="V57" i="40" s="1"/>
  <c r="AP56" i="40"/>
  <c r="AO56" i="40"/>
  <c r="AF56" i="40"/>
  <c r="Z56" i="40"/>
  <c r="AT56" i="40" s="1"/>
  <c r="R56" i="40"/>
  <c r="AN55" i="40"/>
  <c r="AM55" i="40"/>
  <c r="AL55" i="40"/>
  <c r="AK55" i="40"/>
  <c r="AJ55" i="40"/>
  <c r="AI55" i="40"/>
  <c r="AH55" i="40"/>
  <c r="AE55" i="40"/>
  <c r="AD55" i="40"/>
  <c r="Y55" i="40"/>
  <c r="X55" i="40"/>
  <c r="W55" i="40"/>
  <c r="U55" i="40"/>
  <c r="T55" i="40"/>
  <c r="S55" i="40"/>
  <c r="AP54" i="40"/>
  <c r="AO54" i="40"/>
  <c r="AF54" i="40"/>
  <c r="AF177" i="40" s="1"/>
  <c r="Z54" i="40"/>
  <c r="Z177" i="40" s="1"/>
  <c r="R54" i="40"/>
  <c r="R177" i="40" s="1"/>
  <c r="AN53" i="40"/>
  <c r="AM53" i="40"/>
  <c r="AL53" i="40"/>
  <c r="AK53" i="40"/>
  <c r="AJ53" i="40"/>
  <c r="AI53" i="40"/>
  <c r="AH53" i="40"/>
  <c r="AE53" i="40"/>
  <c r="AD53" i="40"/>
  <c r="Y53" i="40"/>
  <c r="X53" i="40"/>
  <c r="W53" i="40"/>
  <c r="U53" i="40"/>
  <c r="T53" i="40"/>
  <c r="S53" i="40"/>
  <c r="AP52" i="40"/>
  <c r="BA52" i="40" s="1"/>
  <c r="AO52" i="40"/>
  <c r="AF52" i="40"/>
  <c r="AX52" i="40" s="1"/>
  <c r="Z52" i="40"/>
  <c r="AT52" i="40" s="1"/>
  <c r="R52" i="40"/>
  <c r="V52" i="40" s="1"/>
  <c r="AC52" i="40" s="1"/>
  <c r="AW52" i="40" s="1"/>
  <c r="AP51" i="40"/>
  <c r="BA51" i="40" s="1"/>
  <c r="AO51" i="40"/>
  <c r="AF51" i="40"/>
  <c r="AX51" i="40" s="1"/>
  <c r="Z51" i="40"/>
  <c r="AT51" i="40" s="1"/>
  <c r="R51" i="40"/>
  <c r="V51" i="40" s="1"/>
  <c r="AC51" i="40" s="1"/>
  <c r="AW51" i="40" s="1"/>
  <c r="AP50" i="40"/>
  <c r="BA50" i="40" s="1"/>
  <c r="AO50" i="40"/>
  <c r="AF50" i="40"/>
  <c r="AX50" i="40" s="1"/>
  <c r="Z50" i="40"/>
  <c r="AT50" i="40" s="1"/>
  <c r="R50" i="40"/>
  <c r="V50" i="40" s="1"/>
  <c r="AC50" i="40" s="1"/>
  <c r="AW50" i="40" s="1"/>
  <c r="AP49" i="40"/>
  <c r="BA49" i="40" s="1"/>
  <c r="AO49" i="40"/>
  <c r="AF49" i="40"/>
  <c r="AX49" i="40" s="1"/>
  <c r="Z49" i="40"/>
  <c r="R49" i="40"/>
  <c r="V49" i="40" s="1"/>
  <c r="AC49" i="40" s="1"/>
  <c r="AW49" i="40" s="1"/>
  <c r="AP48" i="40"/>
  <c r="AO48" i="40"/>
  <c r="AF48" i="40"/>
  <c r="AX48" i="40" s="1"/>
  <c r="Z48" i="40"/>
  <c r="AT48" i="40" s="1"/>
  <c r="R48" i="40"/>
  <c r="V48" i="40" s="1"/>
  <c r="AC48" i="40" s="1"/>
  <c r="AW48" i="40" s="1"/>
  <c r="AP47" i="40"/>
  <c r="BA47" i="40" s="1"/>
  <c r="AO47" i="40"/>
  <c r="AF47" i="40"/>
  <c r="Z47" i="40"/>
  <c r="AT47" i="40" s="1"/>
  <c r="R47" i="40"/>
  <c r="V47" i="40" s="1"/>
  <c r="AC47" i="40" s="1"/>
  <c r="AW47" i="40" s="1"/>
  <c r="AN46" i="40"/>
  <c r="AM46" i="40"/>
  <c r="AL46" i="40"/>
  <c r="AK46" i="40"/>
  <c r="AJ46" i="40"/>
  <c r="AI46" i="40"/>
  <c r="AH46" i="40"/>
  <c r="AE46" i="40"/>
  <c r="AD46" i="40"/>
  <c r="Y46" i="40"/>
  <c r="X46" i="40"/>
  <c r="W46" i="40"/>
  <c r="U46" i="40"/>
  <c r="T46" i="40"/>
  <c r="S46" i="40"/>
  <c r="AP45" i="40"/>
  <c r="BA45" i="40" s="1"/>
  <c r="AO45" i="40"/>
  <c r="AZ45" i="40" s="1"/>
  <c r="AF45" i="40"/>
  <c r="AX45" i="40" s="1"/>
  <c r="Z45" i="40"/>
  <c r="R45" i="40"/>
  <c r="V45" i="40" s="1"/>
  <c r="AZ44" i="40"/>
  <c r="AP44" i="40"/>
  <c r="BA44" i="40" s="1"/>
  <c r="AO44" i="40"/>
  <c r="AF44" i="40"/>
  <c r="AX44" i="40" s="1"/>
  <c r="Z44" i="40"/>
  <c r="AT44" i="40" s="1"/>
  <c r="R44" i="40"/>
  <c r="V44" i="40" s="1"/>
  <c r="AP43" i="40"/>
  <c r="BA43" i="40" s="1"/>
  <c r="AO43" i="40"/>
  <c r="AZ43" i="40" s="1"/>
  <c r="AF43" i="40"/>
  <c r="AX43" i="40" s="1"/>
  <c r="Z43" i="40"/>
  <c r="AT43" i="40" s="1"/>
  <c r="R43" i="40"/>
  <c r="V43" i="40" s="1"/>
  <c r="AP42" i="40"/>
  <c r="BA42" i="40" s="1"/>
  <c r="AO42" i="40"/>
  <c r="AZ42" i="40" s="1"/>
  <c r="AF42" i="40"/>
  <c r="AX42" i="40" s="1"/>
  <c r="Z42" i="40"/>
  <c r="AT42" i="40" s="1"/>
  <c r="R42" i="40"/>
  <c r="V42" i="40" s="1"/>
  <c r="BA41" i="40"/>
  <c r="AP41" i="40"/>
  <c r="AO41" i="40"/>
  <c r="AZ41" i="40" s="1"/>
  <c r="AF41" i="40"/>
  <c r="AX41" i="40" s="1"/>
  <c r="Z41" i="40"/>
  <c r="R41" i="40"/>
  <c r="V41" i="40" s="1"/>
  <c r="AN40" i="40"/>
  <c r="AM40" i="40"/>
  <c r="AL40" i="40"/>
  <c r="AK40" i="40"/>
  <c r="AJ40" i="40"/>
  <c r="AI40" i="40"/>
  <c r="AH40" i="40"/>
  <c r="AE40" i="40"/>
  <c r="AD40" i="40"/>
  <c r="Y40" i="40"/>
  <c r="X40" i="40"/>
  <c r="W40" i="40"/>
  <c r="U40" i="40"/>
  <c r="T40" i="40"/>
  <c r="S40" i="40"/>
  <c r="AP39" i="40"/>
  <c r="BA39" i="40" s="1"/>
  <c r="AO39" i="40"/>
  <c r="AZ39" i="40" s="1"/>
  <c r="AF39" i="40"/>
  <c r="AX39" i="40" s="1"/>
  <c r="Z39" i="40"/>
  <c r="AT39" i="40" s="1"/>
  <c r="R39" i="40"/>
  <c r="V39" i="40" s="1"/>
  <c r="AP38" i="40"/>
  <c r="BA38" i="40" s="1"/>
  <c r="AO38" i="40"/>
  <c r="AZ38" i="40" s="1"/>
  <c r="AF38" i="40"/>
  <c r="AX38" i="40" s="1"/>
  <c r="Z38" i="40"/>
  <c r="AT38" i="40" s="1"/>
  <c r="R38" i="40"/>
  <c r="V38" i="40" s="1"/>
  <c r="AP37" i="40"/>
  <c r="BA37" i="40" s="1"/>
  <c r="AO37" i="40"/>
  <c r="AZ37" i="40" s="1"/>
  <c r="AF37" i="40"/>
  <c r="AX37" i="40" s="1"/>
  <c r="Z37" i="40"/>
  <c r="AT37" i="40" s="1"/>
  <c r="R37" i="40"/>
  <c r="V37" i="40" s="1"/>
  <c r="AP36" i="40"/>
  <c r="BA36" i="40" s="1"/>
  <c r="AO36" i="40"/>
  <c r="AZ36" i="40" s="1"/>
  <c r="AF36" i="40"/>
  <c r="AX36" i="40" s="1"/>
  <c r="Z36" i="40"/>
  <c r="AT36" i="40" s="1"/>
  <c r="R36" i="40"/>
  <c r="V36" i="40" s="1"/>
  <c r="AP35" i="40"/>
  <c r="AO35" i="40"/>
  <c r="AF35" i="40"/>
  <c r="Z35" i="40"/>
  <c r="R35" i="40"/>
  <c r="AN34" i="40"/>
  <c r="AM34" i="40"/>
  <c r="AL34" i="40"/>
  <c r="AK34" i="40"/>
  <c r="AJ34" i="40"/>
  <c r="AI34" i="40"/>
  <c r="AH34" i="40"/>
  <c r="AE34" i="40"/>
  <c r="AD34" i="40"/>
  <c r="Y34" i="40"/>
  <c r="X34" i="40"/>
  <c r="W34" i="40"/>
  <c r="U34" i="40"/>
  <c r="T34" i="40"/>
  <c r="S34" i="40"/>
  <c r="AP33" i="40"/>
  <c r="BA33" i="40" s="1"/>
  <c r="AO33" i="40"/>
  <c r="AF33" i="40"/>
  <c r="AX33" i="40" s="1"/>
  <c r="Z33" i="40"/>
  <c r="AT33" i="40" s="1"/>
  <c r="R33" i="40"/>
  <c r="V33" i="40" s="1"/>
  <c r="AX32" i="40"/>
  <c r="AP32" i="40"/>
  <c r="AO32" i="40"/>
  <c r="AF32" i="40"/>
  <c r="Z32" i="40"/>
  <c r="AT32" i="40" s="1"/>
  <c r="R32" i="40"/>
  <c r="V32" i="40" s="1"/>
  <c r="AC32" i="40" s="1"/>
  <c r="AP31" i="40"/>
  <c r="BA31" i="40" s="1"/>
  <c r="AO31" i="40"/>
  <c r="AF31" i="40"/>
  <c r="AX31" i="40" s="1"/>
  <c r="Z31" i="40"/>
  <c r="AT31" i="40" s="1"/>
  <c r="R31" i="40"/>
  <c r="V31" i="40" s="1"/>
  <c r="AC31" i="40" s="1"/>
  <c r="AW31" i="40" s="1"/>
  <c r="AP30" i="40"/>
  <c r="AP173" i="40" s="1"/>
  <c r="AO30" i="40"/>
  <c r="AF30" i="40"/>
  <c r="AF173" i="40" s="1"/>
  <c r="Z30" i="40"/>
  <c r="Z173" i="40" s="1"/>
  <c r="R30" i="40"/>
  <c r="R173" i="40" s="1"/>
  <c r="AP29" i="40"/>
  <c r="BA29" i="40" s="1"/>
  <c r="AO29" i="40"/>
  <c r="AF29" i="40"/>
  <c r="AX29" i="40" s="1"/>
  <c r="Z29" i="40"/>
  <c r="AT29" i="40" s="1"/>
  <c r="R29" i="40"/>
  <c r="AP28" i="40"/>
  <c r="AO28" i="40"/>
  <c r="AF28" i="40"/>
  <c r="AX28" i="40" s="1"/>
  <c r="Z28" i="40"/>
  <c r="R28" i="40"/>
  <c r="V28" i="40" s="1"/>
  <c r="AC28" i="40" s="1"/>
  <c r="AW28" i="40" s="1"/>
  <c r="AN27" i="40"/>
  <c r="AM27" i="40"/>
  <c r="AL27" i="40"/>
  <c r="AK27" i="40"/>
  <c r="AJ27" i="40"/>
  <c r="AI27" i="40"/>
  <c r="AH27" i="40"/>
  <c r="AE27" i="40"/>
  <c r="AD27" i="40"/>
  <c r="Y27" i="40"/>
  <c r="X27" i="40"/>
  <c r="W27" i="40"/>
  <c r="U27" i="40"/>
  <c r="T27" i="40"/>
  <c r="S27" i="40"/>
  <c r="AP26" i="40"/>
  <c r="AP178" i="40" s="1"/>
  <c r="AO26" i="40"/>
  <c r="AF26" i="40"/>
  <c r="Z26" i="40"/>
  <c r="Z27" i="40" s="1"/>
  <c r="R26" i="40"/>
  <c r="AN25" i="40"/>
  <c r="AM25" i="40"/>
  <c r="AL25" i="40"/>
  <c r="AK25" i="40"/>
  <c r="AJ25" i="40"/>
  <c r="AI25" i="40"/>
  <c r="AH25" i="40"/>
  <c r="AE25" i="40"/>
  <c r="AD25" i="40"/>
  <c r="Y25" i="40"/>
  <c r="X25" i="40"/>
  <c r="W25" i="40"/>
  <c r="U25" i="40"/>
  <c r="T25" i="40"/>
  <c r="S25" i="40"/>
  <c r="AP24" i="40"/>
  <c r="AO24" i="40"/>
  <c r="AZ24" i="40" s="1"/>
  <c r="AF24" i="40"/>
  <c r="AX24" i="40" s="1"/>
  <c r="Z24" i="40"/>
  <c r="AT24" i="40" s="1"/>
  <c r="R24" i="40"/>
  <c r="V24" i="40" s="1"/>
  <c r="AP23" i="40"/>
  <c r="AO23" i="40"/>
  <c r="AZ23" i="40" s="1"/>
  <c r="AF23" i="40"/>
  <c r="AX23" i="40" s="1"/>
  <c r="Z23" i="40"/>
  <c r="R23" i="40"/>
  <c r="AN22" i="40"/>
  <c r="AM22" i="40"/>
  <c r="AL22" i="40"/>
  <c r="AK22" i="40"/>
  <c r="AJ22" i="40"/>
  <c r="AI22" i="40"/>
  <c r="AH22" i="40"/>
  <c r="AE22" i="40"/>
  <c r="AD22" i="40"/>
  <c r="Y22" i="40"/>
  <c r="X22" i="40"/>
  <c r="W22" i="40"/>
  <c r="U22" i="40"/>
  <c r="T22" i="40"/>
  <c r="S22" i="40"/>
  <c r="AP21" i="40"/>
  <c r="BA21" i="40" s="1"/>
  <c r="AO21" i="40"/>
  <c r="AF21" i="40"/>
  <c r="AX21" i="40" s="1"/>
  <c r="Z21" i="40"/>
  <c r="AT21" i="40" s="1"/>
  <c r="R21" i="40"/>
  <c r="V21" i="40" s="1"/>
  <c r="AS21" i="40" s="1"/>
  <c r="AP20" i="40"/>
  <c r="BA20" i="40" s="1"/>
  <c r="AO20" i="40"/>
  <c r="AF20" i="40"/>
  <c r="AX20" i="40" s="1"/>
  <c r="Z20" i="40"/>
  <c r="AT20" i="40" s="1"/>
  <c r="R20" i="40"/>
  <c r="V20" i="40" s="1"/>
  <c r="AS20" i="40" s="1"/>
  <c r="AP19" i="40"/>
  <c r="BA19" i="40" s="1"/>
  <c r="AO19" i="40"/>
  <c r="AF19" i="40"/>
  <c r="Z19" i="40"/>
  <c r="R19" i="40"/>
  <c r="V19" i="40" s="1"/>
  <c r="AS19" i="40" s="1"/>
  <c r="AN18" i="40"/>
  <c r="AM18" i="40"/>
  <c r="AL18" i="40"/>
  <c r="AK18" i="40"/>
  <c r="AJ18" i="40"/>
  <c r="AI18" i="40"/>
  <c r="AH18" i="40"/>
  <c r="AE18" i="40"/>
  <c r="AD18" i="40"/>
  <c r="Y18" i="40"/>
  <c r="X18" i="40"/>
  <c r="W18" i="40"/>
  <c r="U18" i="40"/>
  <c r="T18" i="40"/>
  <c r="S18" i="40"/>
  <c r="AP17" i="40"/>
  <c r="BA17" i="40" s="1"/>
  <c r="AO17" i="40"/>
  <c r="AZ17" i="40" s="1"/>
  <c r="AF17" i="40"/>
  <c r="AX17" i="40" s="1"/>
  <c r="Z17" i="40"/>
  <c r="AT17" i="40" s="1"/>
  <c r="R17" i="40"/>
  <c r="V17" i="40" s="1"/>
  <c r="AP16" i="40"/>
  <c r="BA16" i="40" s="1"/>
  <c r="AO16" i="40"/>
  <c r="AZ16" i="40" s="1"/>
  <c r="AF16" i="40"/>
  <c r="AF18" i="40" s="1"/>
  <c r="Z16" i="40"/>
  <c r="AT16" i="40" s="1"/>
  <c r="R16" i="40"/>
  <c r="V16" i="40" s="1"/>
  <c r="AN15" i="40"/>
  <c r="AM15" i="40"/>
  <c r="AL15" i="40"/>
  <c r="AK15" i="40"/>
  <c r="AJ15" i="40"/>
  <c r="AI15" i="40"/>
  <c r="AH15" i="40"/>
  <c r="AE15" i="40"/>
  <c r="AD15" i="40"/>
  <c r="Y15" i="40"/>
  <c r="X15" i="40"/>
  <c r="W15" i="40"/>
  <c r="U15" i="40"/>
  <c r="T15" i="40"/>
  <c r="S15" i="40"/>
  <c r="AP14" i="40"/>
  <c r="BA14" i="40" s="1"/>
  <c r="AO14" i="40"/>
  <c r="AZ14" i="40" s="1"/>
  <c r="AF14" i="40"/>
  <c r="Z14" i="40"/>
  <c r="R14" i="40"/>
  <c r="V14" i="40" s="1"/>
  <c r="AS14" i="40" s="1"/>
  <c r="AP13" i="40"/>
  <c r="BA13" i="40" s="1"/>
  <c r="AO13" i="40"/>
  <c r="AZ13" i="40" s="1"/>
  <c r="AF13" i="40"/>
  <c r="AX13" i="40" s="1"/>
  <c r="Z13" i="40"/>
  <c r="R13" i="40"/>
  <c r="V13" i="40" s="1"/>
  <c r="AC13" i="40" s="1"/>
  <c r="AW13" i="40" s="1"/>
  <c r="AP12" i="40"/>
  <c r="BA12" i="40" s="1"/>
  <c r="AO12" i="40"/>
  <c r="AF12" i="40"/>
  <c r="Z12" i="40"/>
  <c r="R12" i="40"/>
  <c r="V12" i="40" s="1"/>
  <c r="AN135" i="39"/>
  <c r="AG36" i="45" s="1"/>
  <c r="AM135" i="39"/>
  <c r="AF36" i="45" s="1"/>
  <c r="AL135" i="39"/>
  <c r="AE36" i="45" s="1"/>
  <c r="AK135" i="39"/>
  <c r="AD36" i="45" s="1"/>
  <c r="AJ135" i="39"/>
  <c r="AC36" i="45" s="1"/>
  <c r="AI135" i="39"/>
  <c r="AB36" i="45" s="1"/>
  <c r="AH135" i="39"/>
  <c r="AA36" i="45" s="1"/>
  <c r="AE135" i="39"/>
  <c r="AD135" i="39"/>
  <c r="W36" i="45" s="1"/>
  <c r="Y135" i="39"/>
  <c r="R36" i="45" s="1"/>
  <c r="X135" i="39"/>
  <c r="Q36" i="45" s="1"/>
  <c r="W135" i="39"/>
  <c r="P36" i="45" s="1"/>
  <c r="U135" i="39"/>
  <c r="T135" i="39"/>
  <c r="M36" i="45" s="1"/>
  <c r="S135" i="39"/>
  <c r="L36" i="45" s="1"/>
  <c r="Q135" i="39"/>
  <c r="J36" i="45" s="1"/>
  <c r="P135" i="39"/>
  <c r="I36" i="45" s="1"/>
  <c r="O135" i="39"/>
  <c r="H36" i="45" s="1"/>
  <c r="N135" i="39"/>
  <c r="G36" i="45" s="1"/>
  <c r="M135" i="39"/>
  <c r="F36" i="45" s="1"/>
  <c r="L135" i="39"/>
  <c r="E36" i="45" s="1"/>
  <c r="K135" i="39"/>
  <c r="D36" i="45" s="1"/>
  <c r="J135" i="39"/>
  <c r="C36" i="45" s="1"/>
  <c r="I135" i="39"/>
  <c r="B36" i="45" s="1"/>
  <c r="AN134" i="39"/>
  <c r="AG35" i="45" s="1"/>
  <c r="AM134" i="39"/>
  <c r="AF35" i="45" s="1"/>
  <c r="AL134" i="39"/>
  <c r="AE35" i="45" s="1"/>
  <c r="AK134" i="39"/>
  <c r="AD35" i="45" s="1"/>
  <c r="AJ134" i="39"/>
  <c r="AC35" i="45" s="1"/>
  <c r="AI134" i="39"/>
  <c r="AB35" i="45" s="1"/>
  <c r="AH134" i="39"/>
  <c r="AA35" i="45" s="1"/>
  <c r="AE134" i="39"/>
  <c r="AD134" i="39"/>
  <c r="W35" i="45" s="1"/>
  <c r="Y134" i="39"/>
  <c r="R35" i="45" s="1"/>
  <c r="X134" i="39"/>
  <c r="Q35" i="45" s="1"/>
  <c r="W134" i="39"/>
  <c r="P35" i="45" s="1"/>
  <c r="U134" i="39"/>
  <c r="T134" i="39"/>
  <c r="M35" i="45" s="1"/>
  <c r="S134" i="39"/>
  <c r="L35" i="45" s="1"/>
  <c r="Q134" i="39"/>
  <c r="J35" i="45" s="1"/>
  <c r="P134" i="39"/>
  <c r="I35" i="45" s="1"/>
  <c r="O134" i="39"/>
  <c r="H35" i="45" s="1"/>
  <c r="N134" i="39"/>
  <c r="G35" i="45" s="1"/>
  <c r="M134" i="39"/>
  <c r="F35" i="45" s="1"/>
  <c r="L134" i="39"/>
  <c r="E35" i="45" s="1"/>
  <c r="K134" i="39"/>
  <c r="D35" i="45" s="1"/>
  <c r="J134" i="39"/>
  <c r="C35" i="45" s="1"/>
  <c r="I134" i="39"/>
  <c r="B35" i="45" s="1"/>
  <c r="AN133" i="39"/>
  <c r="AG34" i="45" s="1"/>
  <c r="AM133" i="39"/>
  <c r="AF34" i="45" s="1"/>
  <c r="AL133" i="39"/>
  <c r="AE34" i="45" s="1"/>
  <c r="AK133" i="39"/>
  <c r="AD34" i="45" s="1"/>
  <c r="AJ133" i="39"/>
  <c r="AC34" i="45" s="1"/>
  <c r="AI133" i="39"/>
  <c r="AB34" i="45" s="1"/>
  <c r="AH133" i="39"/>
  <c r="AA34" i="45" s="1"/>
  <c r="AE133" i="39"/>
  <c r="AD133" i="39"/>
  <c r="W34" i="45" s="1"/>
  <c r="Y133" i="39"/>
  <c r="R34" i="45" s="1"/>
  <c r="X133" i="39"/>
  <c r="Q34" i="45" s="1"/>
  <c r="W133" i="39"/>
  <c r="P34" i="45" s="1"/>
  <c r="U133" i="39"/>
  <c r="T133" i="39"/>
  <c r="M34" i="45" s="1"/>
  <c r="S133" i="39"/>
  <c r="L34" i="45" s="1"/>
  <c r="Q133" i="39"/>
  <c r="J34" i="45" s="1"/>
  <c r="P133" i="39"/>
  <c r="I34" i="45" s="1"/>
  <c r="O133" i="39"/>
  <c r="H34" i="45" s="1"/>
  <c r="N133" i="39"/>
  <c r="G34" i="45" s="1"/>
  <c r="M133" i="39"/>
  <c r="F34" i="45" s="1"/>
  <c r="L133" i="39"/>
  <c r="E34" i="45" s="1"/>
  <c r="K133" i="39"/>
  <c r="D34" i="45" s="1"/>
  <c r="J133" i="39"/>
  <c r="C34" i="45" s="1"/>
  <c r="I133" i="39"/>
  <c r="B34" i="45" s="1"/>
  <c r="AN132" i="39"/>
  <c r="AG33" i="45" s="1"/>
  <c r="AM132" i="39"/>
  <c r="AF33" i="45" s="1"/>
  <c r="AL132" i="39"/>
  <c r="AE33" i="45" s="1"/>
  <c r="AK132" i="39"/>
  <c r="AD33" i="45" s="1"/>
  <c r="AJ132" i="39"/>
  <c r="AC33" i="45" s="1"/>
  <c r="AI132" i="39"/>
  <c r="AB33" i="45" s="1"/>
  <c r="AH132" i="39"/>
  <c r="AA33" i="45" s="1"/>
  <c r="AE132" i="39"/>
  <c r="AD132" i="39"/>
  <c r="W33" i="45" s="1"/>
  <c r="Y132" i="39"/>
  <c r="R33" i="45" s="1"/>
  <c r="X132" i="39"/>
  <c r="Q33" i="45" s="1"/>
  <c r="W132" i="39"/>
  <c r="P33" i="45" s="1"/>
  <c r="U132" i="39"/>
  <c r="T132" i="39"/>
  <c r="M33" i="45" s="1"/>
  <c r="S132" i="39"/>
  <c r="L33" i="45" s="1"/>
  <c r="Q132" i="39"/>
  <c r="J33" i="45" s="1"/>
  <c r="P132" i="39"/>
  <c r="I33" i="45" s="1"/>
  <c r="O132" i="39"/>
  <c r="H33" i="45" s="1"/>
  <c r="N132" i="39"/>
  <c r="G33" i="45" s="1"/>
  <c r="M132" i="39"/>
  <c r="F33" i="45" s="1"/>
  <c r="L132" i="39"/>
  <c r="E33" i="45" s="1"/>
  <c r="K132" i="39"/>
  <c r="D33" i="45" s="1"/>
  <c r="J132" i="39"/>
  <c r="C33" i="45" s="1"/>
  <c r="I132" i="39"/>
  <c r="B33" i="45" s="1"/>
  <c r="BA131" i="39"/>
  <c r="AT32" i="45" s="1"/>
  <c r="AZ131" i="39"/>
  <c r="AS32" i="45" s="1"/>
  <c r="AY131" i="39"/>
  <c r="AR32" i="45" s="1"/>
  <c r="AX131" i="39"/>
  <c r="AW131" i="39"/>
  <c r="AV131" i="39"/>
  <c r="AT131" i="39"/>
  <c r="AM32" i="45" s="1"/>
  <c r="AS131" i="39"/>
  <c r="AR131" i="39"/>
  <c r="AQ131" i="39"/>
  <c r="AJ32" i="45" s="1"/>
  <c r="AP131" i="39"/>
  <c r="AI32" i="45" s="1"/>
  <c r="AO131" i="39"/>
  <c r="AH32" i="45" s="1"/>
  <c r="AN131" i="39"/>
  <c r="AG32" i="45" s="1"/>
  <c r="AM131" i="39"/>
  <c r="AF32" i="45" s="1"/>
  <c r="AL131" i="39"/>
  <c r="AE32" i="45" s="1"/>
  <c r="AK131" i="39"/>
  <c r="AD32" i="45" s="1"/>
  <c r="AJ131" i="39"/>
  <c r="AC32" i="45" s="1"/>
  <c r="AI131" i="39"/>
  <c r="AB32" i="45" s="1"/>
  <c r="AH131" i="39"/>
  <c r="AA32" i="45" s="1"/>
  <c r="AG131" i="39"/>
  <c r="AF131" i="39"/>
  <c r="AE131" i="39"/>
  <c r="AD131" i="39"/>
  <c r="W32" i="45" s="1"/>
  <c r="AC131" i="39"/>
  <c r="AB131" i="39"/>
  <c r="AA131" i="39"/>
  <c r="Z131" i="39"/>
  <c r="S32" i="45" s="1"/>
  <c r="Y131" i="39"/>
  <c r="R32" i="45" s="1"/>
  <c r="X131" i="39"/>
  <c r="Q32" i="45" s="1"/>
  <c r="W131" i="39"/>
  <c r="P32" i="45" s="1"/>
  <c r="V131" i="39"/>
  <c r="U131" i="39"/>
  <c r="T131" i="39"/>
  <c r="M32" i="45" s="1"/>
  <c r="S131" i="39"/>
  <c r="L32" i="45" s="1"/>
  <c r="R131" i="39"/>
  <c r="K32" i="45" s="1"/>
  <c r="Q131" i="39"/>
  <c r="J32" i="45" s="1"/>
  <c r="P131" i="39"/>
  <c r="I32" i="45" s="1"/>
  <c r="O131" i="39"/>
  <c r="H32" i="45" s="1"/>
  <c r="N131" i="39"/>
  <c r="G32" i="45" s="1"/>
  <c r="M131" i="39"/>
  <c r="F32" i="45" s="1"/>
  <c r="L131" i="39"/>
  <c r="E32" i="45" s="1"/>
  <c r="K131" i="39"/>
  <c r="D32" i="45" s="1"/>
  <c r="J131" i="39"/>
  <c r="C32" i="45" s="1"/>
  <c r="I131" i="39"/>
  <c r="B32" i="45" s="1"/>
  <c r="BA130" i="39"/>
  <c r="AT31" i="45" s="1"/>
  <c r="AZ130" i="39"/>
  <c r="AS31" i="45" s="1"/>
  <c r="AY130" i="39"/>
  <c r="AR31" i="45" s="1"/>
  <c r="AX130" i="39"/>
  <c r="AW130" i="39"/>
  <c r="AV130" i="39"/>
  <c r="AT130" i="39"/>
  <c r="AM31" i="45" s="1"/>
  <c r="AS130" i="39"/>
  <c r="AR130" i="39"/>
  <c r="AQ130" i="39"/>
  <c r="AJ31" i="45" s="1"/>
  <c r="AP130" i="39"/>
  <c r="AI31" i="45" s="1"/>
  <c r="AO130" i="39"/>
  <c r="AH31" i="45" s="1"/>
  <c r="AN130" i="39"/>
  <c r="AG31" i="45" s="1"/>
  <c r="AM130" i="39"/>
  <c r="AF31" i="45" s="1"/>
  <c r="AL130" i="39"/>
  <c r="AE31" i="45" s="1"/>
  <c r="AK130" i="39"/>
  <c r="AD31" i="45" s="1"/>
  <c r="AJ130" i="39"/>
  <c r="AC31" i="45" s="1"/>
  <c r="AI130" i="39"/>
  <c r="AB31" i="45" s="1"/>
  <c r="AH130" i="39"/>
  <c r="AA31" i="45" s="1"/>
  <c r="AG130" i="39"/>
  <c r="AF130" i="39"/>
  <c r="AE130" i="39"/>
  <c r="AD130" i="39"/>
  <c r="W31" i="45" s="1"/>
  <c r="AC130" i="39"/>
  <c r="AB130" i="39"/>
  <c r="AA130" i="39"/>
  <c r="Z130" i="39"/>
  <c r="S31" i="45" s="1"/>
  <c r="Y130" i="39"/>
  <c r="R31" i="45" s="1"/>
  <c r="X130" i="39"/>
  <c r="Q31" i="45" s="1"/>
  <c r="W130" i="39"/>
  <c r="P31" i="45" s="1"/>
  <c r="V130" i="39"/>
  <c r="U130" i="39"/>
  <c r="T130" i="39"/>
  <c r="M31" i="45" s="1"/>
  <c r="S130" i="39"/>
  <c r="L31" i="45" s="1"/>
  <c r="R130" i="39"/>
  <c r="K31" i="45" s="1"/>
  <c r="Q130" i="39"/>
  <c r="J31" i="45" s="1"/>
  <c r="P130" i="39"/>
  <c r="I31" i="45" s="1"/>
  <c r="O130" i="39"/>
  <c r="H31" i="45" s="1"/>
  <c r="N130" i="39"/>
  <c r="G31" i="45" s="1"/>
  <c r="M130" i="39"/>
  <c r="F31" i="45" s="1"/>
  <c r="L130" i="39"/>
  <c r="E31" i="45" s="1"/>
  <c r="K130" i="39"/>
  <c r="D31" i="45" s="1"/>
  <c r="J130" i="39"/>
  <c r="C31" i="45" s="1"/>
  <c r="I130" i="39"/>
  <c r="B31" i="45" s="1"/>
  <c r="AN129" i="39"/>
  <c r="AG30" i="45" s="1"/>
  <c r="AM129" i="39"/>
  <c r="AF30" i="45" s="1"/>
  <c r="AL129" i="39"/>
  <c r="AE30" i="45" s="1"/>
  <c r="AK129" i="39"/>
  <c r="AD30" i="45" s="1"/>
  <c r="AJ129" i="39"/>
  <c r="AC30" i="45" s="1"/>
  <c r="AI129" i="39"/>
  <c r="AB30" i="45" s="1"/>
  <c r="AH129" i="39"/>
  <c r="AA30" i="45" s="1"/>
  <c r="AE129" i="39"/>
  <c r="AD129" i="39"/>
  <c r="W30" i="45" s="1"/>
  <c r="Y129" i="39"/>
  <c r="R30" i="45" s="1"/>
  <c r="X129" i="39"/>
  <c r="Q30" i="45" s="1"/>
  <c r="W129" i="39"/>
  <c r="P30" i="45" s="1"/>
  <c r="U129" i="39"/>
  <c r="T129" i="39"/>
  <c r="M30" i="45" s="1"/>
  <c r="S129" i="39"/>
  <c r="L30" i="45" s="1"/>
  <c r="Q129" i="39"/>
  <c r="J30" i="45" s="1"/>
  <c r="P129" i="39"/>
  <c r="I30" i="45" s="1"/>
  <c r="O129" i="39"/>
  <c r="H30" i="45" s="1"/>
  <c r="N129" i="39"/>
  <c r="G30" i="45" s="1"/>
  <c r="M129" i="39"/>
  <c r="F30" i="45" s="1"/>
  <c r="L129" i="39"/>
  <c r="E30" i="45" s="1"/>
  <c r="K129" i="39"/>
  <c r="D30" i="45" s="1"/>
  <c r="J129" i="39"/>
  <c r="C30" i="45" s="1"/>
  <c r="I129" i="39"/>
  <c r="B30" i="45" s="1"/>
  <c r="AN128" i="39"/>
  <c r="AG29" i="45" s="1"/>
  <c r="AM128" i="39"/>
  <c r="AF29" i="45" s="1"/>
  <c r="AL128" i="39"/>
  <c r="AE29" i="45" s="1"/>
  <c r="AK128" i="39"/>
  <c r="AD29" i="45" s="1"/>
  <c r="AJ128" i="39"/>
  <c r="AC29" i="45" s="1"/>
  <c r="AI128" i="39"/>
  <c r="AB29" i="45" s="1"/>
  <c r="AH128" i="39"/>
  <c r="AA29" i="45" s="1"/>
  <c r="AE128" i="39"/>
  <c r="AD128" i="39"/>
  <c r="W29" i="45" s="1"/>
  <c r="Y128" i="39"/>
  <c r="R29" i="45" s="1"/>
  <c r="X128" i="39"/>
  <c r="Q29" i="45" s="1"/>
  <c r="W128" i="39"/>
  <c r="P29" i="45" s="1"/>
  <c r="U128" i="39"/>
  <c r="T128" i="39"/>
  <c r="M29" i="45" s="1"/>
  <c r="S128" i="39"/>
  <c r="L29" i="45" s="1"/>
  <c r="Q128" i="39"/>
  <c r="J29" i="45" s="1"/>
  <c r="P128" i="39"/>
  <c r="I29" i="45" s="1"/>
  <c r="O128" i="39"/>
  <c r="H29" i="45" s="1"/>
  <c r="N128" i="39"/>
  <c r="G29" i="45" s="1"/>
  <c r="M128" i="39"/>
  <c r="F29" i="45" s="1"/>
  <c r="L128" i="39"/>
  <c r="E29" i="45" s="1"/>
  <c r="K128" i="39"/>
  <c r="D29" i="45" s="1"/>
  <c r="J128" i="39"/>
  <c r="C29" i="45" s="1"/>
  <c r="I128" i="39"/>
  <c r="B29" i="45" s="1"/>
  <c r="AN127" i="39"/>
  <c r="AG28" i="45" s="1"/>
  <c r="AM127" i="39"/>
  <c r="AF28" i="45" s="1"/>
  <c r="AL127" i="39"/>
  <c r="AE28" i="45" s="1"/>
  <c r="AK127" i="39"/>
  <c r="AD28" i="45" s="1"/>
  <c r="AI127" i="39"/>
  <c r="AB28" i="45" s="1"/>
  <c r="AH127" i="39"/>
  <c r="AA28" i="45" s="1"/>
  <c r="AE127" i="39"/>
  <c r="AD127" i="39"/>
  <c r="W28" i="45" s="1"/>
  <c r="Y127" i="39"/>
  <c r="R28" i="45" s="1"/>
  <c r="X127" i="39"/>
  <c r="Q28" i="45" s="1"/>
  <c r="U127" i="39"/>
  <c r="T127" i="39"/>
  <c r="M28" i="45" s="1"/>
  <c r="Q127" i="39"/>
  <c r="J28" i="45" s="1"/>
  <c r="P127" i="39"/>
  <c r="I28" i="45" s="1"/>
  <c r="O127" i="39"/>
  <c r="H28" i="45" s="1"/>
  <c r="N127" i="39"/>
  <c r="G28" i="45" s="1"/>
  <c r="M127" i="39"/>
  <c r="F28" i="45" s="1"/>
  <c r="L127" i="39"/>
  <c r="E28" i="45" s="1"/>
  <c r="K127" i="39"/>
  <c r="D28" i="45" s="1"/>
  <c r="J127" i="39"/>
  <c r="C28" i="45" s="1"/>
  <c r="I127" i="39"/>
  <c r="B28" i="45" s="1"/>
  <c r="AN126" i="39"/>
  <c r="AM126" i="39"/>
  <c r="AL126" i="39"/>
  <c r="AK126" i="39"/>
  <c r="AJ126" i="39"/>
  <c r="AI126" i="39"/>
  <c r="AH126" i="39"/>
  <c r="AE126" i="39"/>
  <c r="AD126" i="39"/>
  <c r="Y126" i="39"/>
  <c r="X126" i="39"/>
  <c r="W126" i="39"/>
  <c r="U126" i="39"/>
  <c r="T126" i="39"/>
  <c r="S126" i="39"/>
  <c r="Q126" i="39"/>
  <c r="P126" i="39"/>
  <c r="O126" i="39"/>
  <c r="N126" i="39"/>
  <c r="N125" i="39" s="1"/>
  <c r="M126" i="39"/>
  <c r="L126" i="39"/>
  <c r="K126" i="39"/>
  <c r="J126" i="39"/>
  <c r="J125" i="39" s="1"/>
  <c r="I126" i="39"/>
  <c r="Q122" i="39"/>
  <c r="J19" i="45" s="1"/>
  <c r="P122" i="39"/>
  <c r="I19" i="45" s="1"/>
  <c r="O122" i="39"/>
  <c r="H19" i="45" s="1"/>
  <c r="N122" i="39"/>
  <c r="G19" i="45" s="1"/>
  <c r="M122" i="39"/>
  <c r="F19" i="45" s="1"/>
  <c r="L122" i="39"/>
  <c r="E19" i="45" s="1"/>
  <c r="K122" i="39"/>
  <c r="D19" i="45" s="1"/>
  <c r="J122" i="39"/>
  <c r="C19" i="45" s="1"/>
  <c r="I122" i="39"/>
  <c r="B19" i="45" s="1"/>
  <c r="AN121" i="39"/>
  <c r="AM121" i="39"/>
  <c r="AL121" i="39"/>
  <c r="AK121" i="39"/>
  <c r="AJ121" i="39"/>
  <c r="AI121" i="39"/>
  <c r="AH121" i="39"/>
  <c r="AE121" i="39"/>
  <c r="AD121" i="39"/>
  <c r="Y121" i="39"/>
  <c r="X121" i="39"/>
  <c r="W121" i="39"/>
  <c r="U121" i="39"/>
  <c r="T121" i="39"/>
  <c r="S121" i="39"/>
  <c r="AP120" i="39"/>
  <c r="BA120" i="39" s="1"/>
  <c r="AO120" i="39"/>
  <c r="AF120" i="39"/>
  <c r="AX120" i="39" s="1"/>
  <c r="Z120" i="39"/>
  <c r="AT120" i="39" s="1"/>
  <c r="R120" i="39"/>
  <c r="V120" i="39" s="1"/>
  <c r="AC120" i="39" s="1"/>
  <c r="AW120" i="39" s="1"/>
  <c r="AP119" i="39"/>
  <c r="BA119" i="39" s="1"/>
  <c r="AO119" i="39"/>
  <c r="AF119" i="39"/>
  <c r="AX119" i="39" s="1"/>
  <c r="Z119" i="39"/>
  <c r="AT119" i="39" s="1"/>
  <c r="R119" i="39"/>
  <c r="V119" i="39" s="1"/>
  <c r="AB119" i="39" s="1"/>
  <c r="AV119" i="39" s="1"/>
  <c r="AP118" i="39"/>
  <c r="AO118" i="39"/>
  <c r="AF118" i="39"/>
  <c r="AX118" i="39" s="1"/>
  <c r="Z118" i="39"/>
  <c r="AT118" i="39" s="1"/>
  <c r="R118" i="39"/>
  <c r="V118" i="39" s="1"/>
  <c r="AP117" i="39"/>
  <c r="BA117" i="39" s="1"/>
  <c r="AO117" i="39"/>
  <c r="AF117" i="39"/>
  <c r="Z117" i="39"/>
  <c r="R117" i="39"/>
  <c r="V117" i="39" s="1"/>
  <c r="AN116" i="39"/>
  <c r="AM116" i="39"/>
  <c r="AL116" i="39"/>
  <c r="AK116" i="39"/>
  <c r="AJ116" i="39"/>
  <c r="AI116" i="39"/>
  <c r="AH116" i="39"/>
  <c r="AE116" i="39"/>
  <c r="AD116" i="39"/>
  <c r="Y116" i="39"/>
  <c r="X116" i="39"/>
  <c r="W116" i="39"/>
  <c r="U116" i="39"/>
  <c r="T116" i="39"/>
  <c r="S116" i="39"/>
  <c r="AP115" i="39"/>
  <c r="BA115" i="39" s="1"/>
  <c r="AO115" i="39"/>
  <c r="AF115" i="39"/>
  <c r="Z115" i="39"/>
  <c r="AT115" i="39" s="1"/>
  <c r="R115" i="39"/>
  <c r="V115" i="39" s="1"/>
  <c r="AC115" i="39" s="1"/>
  <c r="AW115" i="39" s="1"/>
  <c r="AP114" i="39"/>
  <c r="AO114" i="39"/>
  <c r="AF114" i="39"/>
  <c r="AX114" i="39" s="1"/>
  <c r="Z114" i="39"/>
  <c r="R114" i="39"/>
  <c r="AN113" i="39"/>
  <c r="AM113" i="39"/>
  <c r="AL113" i="39"/>
  <c r="AK113" i="39"/>
  <c r="AJ113" i="39"/>
  <c r="AI113" i="39"/>
  <c r="AH113" i="39"/>
  <c r="AE113" i="39"/>
  <c r="AD113" i="39"/>
  <c r="Y113" i="39"/>
  <c r="X113" i="39"/>
  <c r="W113" i="39"/>
  <c r="U113" i="39"/>
  <c r="T113" i="39"/>
  <c r="S113" i="39"/>
  <c r="AP112" i="39"/>
  <c r="BA112" i="39" s="1"/>
  <c r="AO112" i="39"/>
  <c r="AZ112" i="39" s="1"/>
  <c r="AF112" i="39"/>
  <c r="AX112" i="39" s="1"/>
  <c r="Z112" i="39"/>
  <c r="AT112" i="39" s="1"/>
  <c r="R112" i="39"/>
  <c r="V112" i="39" s="1"/>
  <c r="AP111" i="39"/>
  <c r="BA111" i="39" s="1"/>
  <c r="AO111" i="39"/>
  <c r="AZ111" i="39" s="1"/>
  <c r="AF111" i="39"/>
  <c r="AX111" i="39" s="1"/>
  <c r="Z111" i="39"/>
  <c r="AT111" i="39" s="1"/>
  <c r="R111" i="39"/>
  <c r="V111" i="39" s="1"/>
  <c r="AP110" i="39"/>
  <c r="BA110" i="39" s="1"/>
  <c r="AO110" i="39"/>
  <c r="AZ110" i="39" s="1"/>
  <c r="AF110" i="39"/>
  <c r="AX110" i="39" s="1"/>
  <c r="Z110" i="39"/>
  <c r="AT110" i="39" s="1"/>
  <c r="R110" i="39"/>
  <c r="V110" i="39" s="1"/>
  <c r="AP109" i="39"/>
  <c r="BA109" i="39" s="1"/>
  <c r="AO109" i="39"/>
  <c r="AZ109" i="39" s="1"/>
  <c r="AF109" i="39"/>
  <c r="AX109" i="39" s="1"/>
  <c r="Z109" i="39"/>
  <c r="AT109" i="39" s="1"/>
  <c r="R109" i="39"/>
  <c r="V109" i="39" s="1"/>
  <c r="AP108" i="39"/>
  <c r="BA108" i="39" s="1"/>
  <c r="AO108" i="39"/>
  <c r="AZ108" i="39" s="1"/>
  <c r="AF108" i="39"/>
  <c r="AX108" i="39" s="1"/>
  <c r="Z108" i="39"/>
  <c r="R108" i="39"/>
  <c r="V108" i="39" s="1"/>
  <c r="AP107" i="39"/>
  <c r="BA107" i="39" s="1"/>
  <c r="AO107" i="39"/>
  <c r="AF107" i="39"/>
  <c r="AX107" i="39" s="1"/>
  <c r="Z107" i="39"/>
  <c r="R107" i="39"/>
  <c r="AN106" i="39"/>
  <c r="AM106" i="39"/>
  <c r="AL106" i="39"/>
  <c r="AK106" i="39"/>
  <c r="AJ106" i="39"/>
  <c r="AI106" i="39"/>
  <c r="AH106" i="39"/>
  <c r="AE106" i="39"/>
  <c r="AD106" i="39"/>
  <c r="Y106" i="39"/>
  <c r="X106" i="39"/>
  <c r="W106" i="39"/>
  <c r="U106" i="39"/>
  <c r="T106" i="39"/>
  <c r="S106" i="39"/>
  <c r="AP105" i="39"/>
  <c r="AO105" i="39"/>
  <c r="AZ105" i="39" s="1"/>
  <c r="AF105" i="39"/>
  <c r="AX105" i="39" s="1"/>
  <c r="Z105" i="39"/>
  <c r="AT105" i="39" s="1"/>
  <c r="R105" i="39"/>
  <c r="V105" i="39" s="1"/>
  <c r="AP104" i="39"/>
  <c r="AO104" i="39"/>
  <c r="AZ104" i="39" s="1"/>
  <c r="AF104" i="39"/>
  <c r="AX104" i="39" s="1"/>
  <c r="Z104" i="39"/>
  <c r="AT104" i="39" s="1"/>
  <c r="R104" i="39"/>
  <c r="V104" i="39" s="1"/>
  <c r="AP103" i="39"/>
  <c r="BA103" i="39" s="1"/>
  <c r="AO103" i="39"/>
  <c r="AZ103" i="39" s="1"/>
  <c r="AF103" i="39"/>
  <c r="AX103" i="39" s="1"/>
  <c r="Z103" i="39"/>
  <c r="AT103" i="39" s="1"/>
  <c r="R103" i="39"/>
  <c r="V103" i="39" s="1"/>
  <c r="AC103" i="39" s="1"/>
  <c r="AW103" i="39" s="1"/>
  <c r="AP102" i="39"/>
  <c r="BA102" i="39" s="1"/>
  <c r="AO102" i="39"/>
  <c r="AZ102" i="39" s="1"/>
  <c r="AF102" i="39"/>
  <c r="AX102" i="39" s="1"/>
  <c r="Z102" i="39"/>
  <c r="R102" i="39"/>
  <c r="V102" i="39" s="1"/>
  <c r="AP101" i="39"/>
  <c r="BA101" i="39" s="1"/>
  <c r="AO101" i="39"/>
  <c r="AZ101" i="39" s="1"/>
  <c r="AF101" i="39"/>
  <c r="AX101" i="39" s="1"/>
  <c r="Z101" i="39"/>
  <c r="AT101" i="39" s="1"/>
  <c r="R101" i="39"/>
  <c r="V101" i="39" s="1"/>
  <c r="AP100" i="39"/>
  <c r="BA100" i="39" s="1"/>
  <c r="AO100" i="39"/>
  <c r="AZ100" i="39" s="1"/>
  <c r="AF100" i="39"/>
  <c r="Z100" i="39"/>
  <c r="AT100" i="39" s="1"/>
  <c r="R100" i="39"/>
  <c r="V100" i="39" s="1"/>
  <c r="AN99" i="39"/>
  <c r="AM99" i="39"/>
  <c r="AL99" i="39"/>
  <c r="AK99" i="39"/>
  <c r="AJ99" i="39"/>
  <c r="AI99" i="39"/>
  <c r="AH99" i="39"/>
  <c r="AE99" i="39"/>
  <c r="AD99" i="39"/>
  <c r="Y99" i="39"/>
  <c r="X99" i="39"/>
  <c r="W99" i="39"/>
  <c r="U99" i="39"/>
  <c r="T99" i="39"/>
  <c r="S99" i="39"/>
  <c r="AP98" i="39"/>
  <c r="BA98" i="39" s="1"/>
  <c r="AO98" i="39"/>
  <c r="AZ98" i="39" s="1"/>
  <c r="AF98" i="39"/>
  <c r="AX98" i="39" s="1"/>
  <c r="Z98" i="39"/>
  <c r="AT98" i="39" s="1"/>
  <c r="R98" i="39"/>
  <c r="V98" i="39" s="1"/>
  <c r="AP97" i="39"/>
  <c r="BA97" i="39" s="1"/>
  <c r="AO97" i="39"/>
  <c r="AZ97" i="39" s="1"/>
  <c r="AF97" i="39"/>
  <c r="AX97" i="39" s="1"/>
  <c r="Z97" i="39"/>
  <c r="AT97" i="39" s="1"/>
  <c r="R97" i="39"/>
  <c r="V97" i="39" s="1"/>
  <c r="AP96" i="39"/>
  <c r="BA96" i="39" s="1"/>
  <c r="AO96" i="39"/>
  <c r="AZ96" i="39" s="1"/>
  <c r="AF96" i="39"/>
  <c r="AX96" i="39" s="1"/>
  <c r="Z96" i="39"/>
  <c r="AT96" i="39" s="1"/>
  <c r="R96" i="39"/>
  <c r="V96" i="39" s="1"/>
  <c r="AP95" i="39"/>
  <c r="BA95" i="39" s="1"/>
  <c r="AO95" i="39"/>
  <c r="AF95" i="39"/>
  <c r="AX95" i="39" s="1"/>
  <c r="Z95" i="39"/>
  <c r="AT95" i="39" s="1"/>
  <c r="R95" i="39"/>
  <c r="V95" i="39" s="1"/>
  <c r="AP94" i="39"/>
  <c r="BA94" i="39" s="1"/>
  <c r="AO94" i="39"/>
  <c r="AF94" i="39"/>
  <c r="AX94" i="39" s="1"/>
  <c r="Z94" i="39"/>
  <c r="AT94" i="39" s="1"/>
  <c r="R94" i="39"/>
  <c r="V94" i="39" s="1"/>
  <c r="AP93" i="39"/>
  <c r="BA93" i="39" s="1"/>
  <c r="AO93" i="39"/>
  <c r="AF93" i="39"/>
  <c r="AX93" i="39" s="1"/>
  <c r="Z93" i="39"/>
  <c r="R93" i="39"/>
  <c r="AN92" i="39"/>
  <c r="AM92" i="39"/>
  <c r="AL92" i="39"/>
  <c r="AK92" i="39"/>
  <c r="AJ92" i="39"/>
  <c r="AI92" i="39"/>
  <c r="AH92" i="39"/>
  <c r="AE92" i="39"/>
  <c r="AD92" i="39"/>
  <c r="Y92" i="39"/>
  <c r="X92" i="39"/>
  <c r="W92" i="39"/>
  <c r="U92" i="39"/>
  <c r="T92" i="39"/>
  <c r="S92" i="39"/>
  <c r="AP91" i="39"/>
  <c r="BA91" i="39" s="1"/>
  <c r="AO91" i="39"/>
  <c r="AF91" i="39"/>
  <c r="AX91" i="39" s="1"/>
  <c r="Z91" i="39"/>
  <c r="AT91" i="39" s="1"/>
  <c r="R91" i="39"/>
  <c r="V91" i="39" s="1"/>
  <c r="AC91" i="39" s="1"/>
  <c r="AW91" i="39" s="1"/>
  <c r="AP90" i="39"/>
  <c r="BA90" i="39" s="1"/>
  <c r="AO90" i="39"/>
  <c r="AF90" i="39"/>
  <c r="AX90" i="39" s="1"/>
  <c r="Z90" i="39"/>
  <c r="AT90" i="39" s="1"/>
  <c r="R90" i="39"/>
  <c r="V90" i="39" s="1"/>
  <c r="AP89" i="39"/>
  <c r="BA89" i="39" s="1"/>
  <c r="AO89" i="39"/>
  <c r="AF89" i="39"/>
  <c r="AX89" i="39" s="1"/>
  <c r="Z89" i="39"/>
  <c r="AT89" i="39" s="1"/>
  <c r="R89" i="39"/>
  <c r="V89" i="39" s="1"/>
  <c r="AC89" i="39" s="1"/>
  <c r="AW89" i="39" s="1"/>
  <c r="AP88" i="39"/>
  <c r="BA88" i="39" s="1"/>
  <c r="AO88" i="39"/>
  <c r="AF88" i="39"/>
  <c r="AX88" i="39" s="1"/>
  <c r="Z88" i="39"/>
  <c r="AT88" i="39" s="1"/>
  <c r="R88" i="39"/>
  <c r="V88" i="39" s="1"/>
  <c r="AB88" i="39" s="1"/>
  <c r="AV88" i="39" s="1"/>
  <c r="AP87" i="39"/>
  <c r="BA87" i="39" s="1"/>
  <c r="AO87" i="39"/>
  <c r="AF87" i="39"/>
  <c r="AX87" i="39" s="1"/>
  <c r="Z87" i="39"/>
  <c r="AT87" i="39" s="1"/>
  <c r="R87" i="39"/>
  <c r="V87" i="39" s="1"/>
  <c r="AP86" i="39"/>
  <c r="BA86" i="39" s="1"/>
  <c r="AO86" i="39"/>
  <c r="AF86" i="39"/>
  <c r="Z86" i="39"/>
  <c r="AT86" i="39" s="1"/>
  <c r="R86" i="39"/>
  <c r="AN85" i="39"/>
  <c r="AM85" i="39"/>
  <c r="AL85" i="39"/>
  <c r="AK85" i="39"/>
  <c r="AJ85" i="39"/>
  <c r="AI85" i="39"/>
  <c r="AH85" i="39"/>
  <c r="AE85" i="39"/>
  <c r="AD85" i="39"/>
  <c r="Y85" i="39"/>
  <c r="X85" i="39"/>
  <c r="W85" i="39"/>
  <c r="U85" i="39"/>
  <c r="T85" i="39"/>
  <c r="S85" i="39"/>
  <c r="AP84" i="39"/>
  <c r="BA84" i="39" s="1"/>
  <c r="AO84" i="39"/>
  <c r="AZ84" i="39" s="1"/>
  <c r="AF84" i="39"/>
  <c r="AX84" i="39" s="1"/>
  <c r="Z84" i="39"/>
  <c r="AT84" i="39" s="1"/>
  <c r="R84" i="39"/>
  <c r="V84" i="39" s="1"/>
  <c r="AC84" i="39" s="1"/>
  <c r="AW84" i="39" s="1"/>
  <c r="AP83" i="39"/>
  <c r="BA83" i="39" s="1"/>
  <c r="AO83" i="39"/>
  <c r="AZ83" i="39" s="1"/>
  <c r="AF83" i="39"/>
  <c r="AX83" i="39" s="1"/>
  <c r="Z83" i="39"/>
  <c r="AT83" i="39" s="1"/>
  <c r="R83" i="39"/>
  <c r="V83" i="39" s="1"/>
  <c r="AC83" i="39" s="1"/>
  <c r="AW83" i="39" s="1"/>
  <c r="AP82" i="39"/>
  <c r="BA82" i="39" s="1"/>
  <c r="AO82" i="39"/>
  <c r="AZ82" i="39" s="1"/>
  <c r="AF82" i="39"/>
  <c r="AX82" i="39" s="1"/>
  <c r="Z82" i="39"/>
  <c r="AT82" i="39" s="1"/>
  <c r="R82" i="39"/>
  <c r="V82" i="39" s="1"/>
  <c r="AC82" i="39" s="1"/>
  <c r="AW82" i="39" s="1"/>
  <c r="AP81" i="39"/>
  <c r="BA81" i="39" s="1"/>
  <c r="AO81" i="39"/>
  <c r="AZ81" i="39" s="1"/>
  <c r="AF81" i="39"/>
  <c r="AX81" i="39" s="1"/>
  <c r="Z81" i="39"/>
  <c r="AT81" i="39" s="1"/>
  <c r="R81" i="39"/>
  <c r="V81" i="39" s="1"/>
  <c r="AC81" i="39" s="1"/>
  <c r="AW81" i="39" s="1"/>
  <c r="AP80" i="39"/>
  <c r="BA80" i="39" s="1"/>
  <c r="AO80" i="39"/>
  <c r="AZ80" i="39" s="1"/>
  <c r="AF80" i="39"/>
  <c r="AX80" i="39" s="1"/>
  <c r="Z80" i="39"/>
  <c r="AT80" i="39" s="1"/>
  <c r="R80" i="39"/>
  <c r="V80" i="39" s="1"/>
  <c r="AC80" i="39" s="1"/>
  <c r="AW80" i="39" s="1"/>
  <c r="AP79" i="39"/>
  <c r="BA79" i="39" s="1"/>
  <c r="AO79" i="39"/>
  <c r="AF79" i="39"/>
  <c r="Z79" i="39"/>
  <c r="AT79" i="39" s="1"/>
  <c r="R79" i="39"/>
  <c r="V79" i="39" s="1"/>
  <c r="AC79" i="39" s="1"/>
  <c r="AN78" i="39"/>
  <c r="AM78" i="39"/>
  <c r="AL78" i="39"/>
  <c r="AK78" i="39"/>
  <c r="AJ78" i="39"/>
  <c r="AI78" i="39"/>
  <c r="AH78" i="39"/>
  <c r="AE78" i="39"/>
  <c r="AD78" i="39"/>
  <c r="Y78" i="39"/>
  <c r="X78" i="39"/>
  <c r="W78" i="39"/>
  <c r="U78" i="39"/>
  <c r="T78" i="39"/>
  <c r="S78" i="39"/>
  <c r="AP77" i="39"/>
  <c r="BA77" i="39" s="1"/>
  <c r="AO77" i="39"/>
  <c r="AZ77" i="39" s="1"/>
  <c r="AF77" i="39"/>
  <c r="AX77" i="39" s="1"/>
  <c r="Z77" i="39"/>
  <c r="AT77" i="39" s="1"/>
  <c r="R77" i="39"/>
  <c r="V77" i="39" s="1"/>
  <c r="AP76" i="39"/>
  <c r="AO76" i="39"/>
  <c r="AZ76" i="39" s="1"/>
  <c r="AF76" i="39"/>
  <c r="AX76" i="39" s="1"/>
  <c r="Z76" i="39"/>
  <c r="R76" i="39"/>
  <c r="V76" i="39" s="1"/>
  <c r="AC76" i="39" s="1"/>
  <c r="AW76" i="39" s="1"/>
  <c r="AP75" i="39"/>
  <c r="AO75" i="39"/>
  <c r="AZ75" i="39" s="1"/>
  <c r="AF75" i="39"/>
  <c r="AX75" i="39" s="1"/>
  <c r="Z75" i="39"/>
  <c r="AT75" i="39" s="1"/>
  <c r="R75" i="39"/>
  <c r="V75" i="39" s="1"/>
  <c r="AP74" i="39"/>
  <c r="AO74" i="39"/>
  <c r="AZ74" i="39" s="1"/>
  <c r="AF74" i="39"/>
  <c r="AX74" i="39" s="1"/>
  <c r="Z74" i="39"/>
  <c r="AT74" i="39" s="1"/>
  <c r="R74" i="39"/>
  <c r="V74" i="39" s="1"/>
  <c r="AC74" i="39" s="1"/>
  <c r="AW74" i="39" s="1"/>
  <c r="AP73" i="39"/>
  <c r="BA73" i="39" s="1"/>
  <c r="AO73" i="39"/>
  <c r="AF73" i="39"/>
  <c r="AX73" i="39" s="1"/>
  <c r="Z73" i="39"/>
  <c r="AT73" i="39" s="1"/>
  <c r="R73" i="39"/>
  <c r="V73" i="39" s="1"/>
  <c r="AS73" i="39" s="1"/>
  <c r="AP72" i="39"/>
  <c r="AO72" i="39"/>
  <c r="AF72" i="39"/>
  <c r="Z72" i="39"/>
  <c r="AT72" i="39" s="1"/>
  <c r="R72" i="39"/>
  <c r="AN71" i="39"/>
  <c r="AM71" i="39"/>
  <c r="AL71" i="39"/>
  <c r="AK71" i="39"/>
  <c r="AJ71" i="39"/>
  <c r="AI71" i="39"/>
  <c r="AH71" i="39"/>
  <c r="AE71" i="39"/>
  <c r="AD71" i="39"/>
  <c r="Y71" i="39"/>
  <c r="X71" i="39"/>
  <c r="W71" i="39"/>
  <c r="U71" i="39"/>
  <c r="T71" i="39"/>
  <c r="S71" i="39"/>
  <c r="AP70" i="39"/>
  <c r="BA70" i="39" s="1"/>
  <c r="AO70" i="39"/>
  <c r="AZ70" i="39" s="1"/>
  <c r="AF70" i="39"/>
  <c r="AX70" i="39" s="1"/>
  <c r="Z70" i="39"/>
  <c r="AT70" i="39" s="1"/>
  <c r="R70" i="39"/>
  <c r="V70" i="39" s="1"/>
  <c r="AP69" i="39"/>
  <c r="BA69" i="39" s="1"/>
  <c r="AO69" i="39"/>
  <c r="AZ69" i="39" s="1"/>
  <c r="AF69" i="39"/>
  <c r="AX69" i="39" s="1"/>
  <c r="Z69" i="39"/>
  <c r="AT69" i="39" s="1"/>
  <c r="R69" i="39"/>
  <c r="V69" i="39" s="1"/>
  <c r="AP68" i="39"/>
  <c r="BA68" i="39" s="1"/>
  <c r="AO68" i="39"/>
  <c r="AZ68" i="39" s="1"/>
  <c r="AF68" i="39"/>
  <c r="AX68" i="39" s="1"/>
  <c r="Z68" i="39"/>
  <c r="AT68" i="39" s="1"/>
  <c r="R68" i="39"/>
  <c r="V68" i="39" s="1"/>
  <c r="AP67" i="39"/>
  <c r="BA67" i="39" s="1"/>
  <c r="AO67" i="39"/>
  <c r="AZ67" i="39" s="1"/>
  <c r="AF67" i="39"/>
  <c r="AX67" i="39" s="1"/>
  <c r="Z67" i="39"/>
  <c r="AT67" i="39" s="1"/>
  <c r="R67" i="39"/>
  <c r="V67" i="39" s="1"/>
  <c r="AA67" i="39" s="1"/>
  <c r="AP66" i="39"/>
  <c r="BA66" i="39" s="1"/>
  <c r="AO66" i="39"/>
  <c r="AZ66" i="39" s="1"/>
  <c r="AF66" i="39"/>
  <c r="AX66" i="39" s="1"/>
  <c r="Z66" i="39"/>
  <c r="AT66" i="39" s="1"/>
  <c r="R66" i="39"/>
  <c r="V66" i="39" s="1"/>
  <c r="AP65" i="39"/>
  <c r="BA65" i="39" s="1"/>
  <c r="AO65" i="39"/>
  <c r="AZ65" i="39" s="1"/>
  <c r="AF65" i="39"/>
  <c r="Z65" i="39"/>
  <c r="AT65" i="39" s="1"/>
  <c r="R65" i="39"/>
  <c r="V65" i="39" s="1"/>
  <c r="AC65" i="39" s="1"/>
  <c r="AW65" i="39" s="1"/>
  <c r="AN64" i="39"/>
  <c r="AM64" i="39"/>
  <c r="AL64" i="39"/>
  <c r="AK64" i="39"/>
  <c r="AI64" i="39"/>
  <c r="AH64" i="39"/>
  <c r="AE64" i="39"/>
  <c r="AD64" i="39"/>
  <c r="Y64" i="39"/>
  <c r="X64" i="39"/>
  <c r="U64" i="39"/>
  <c r="T64" i="39"/>
  <c r="AP63" i="39"/>
  <c r="BA63" i="39" s="1"/>
  <c r="AO63" i="39"/>
  <c r="AZ63" i="39" s="1"/>
  <c r="AF63" i="39"/>
  <c r="AX63" i="39" s="1"/>
  <c r="Z63" i="39"/>
  <c r="AT63" i="39" s="1"/>
  <c r="R63" i="39"/>
  <c r="V63" i="39" s="1"/>
  <c r="AC63" i="39" s="1"/>
  <c r="AW63" i="39" s="1"/>
  <c r="AP62" i="39"/>
  <c r="BA62" i="39" s="1"/>
  <c r="AO62" i="39"/>
  <c r="AZ62" i="39" s="1"/>
  <c r="AF62" i="39"/>
  <c r="AX62" i="39" s="1"/>
  <c r="Z62" i="39"/>
  <c r="AT62" i="39" s="1"/>
  <c r="R62" i="39"/>
  <c r="V62" i="39" s="1"/>
  <c r="AC62" i="39" s="1"/>
  <c r="AW62" i="39" s="1"/>
  <c r="AP61" i="39"/>
  <c r="BA61" i="39" s="1"/>
  <c r="AO61" i="39"/>
  <c r="AZ61" i="39" s="1"/>
  <c r="AF61" i="39"/>
  <c r="AX61" i="39" s="1"/>
  <c r="Z61" i="39"/>
  <c r="AT61" i="39" s="1"/>
  <c r="R61" i="39"/>
  <c r="V61" i="39" s="1"/>
  <c r="AC61" i="39" s="1"/>
  <c r="AW61" i="39" s="1"/>
  <c r="AP60" i="39"/>
  <c r="BA60" i="39" s="1"/>
  <c r="AJ60" i="39"/>
  <c r="AJ127" i="39" s="1"/>
  <c r="AC28" i="45" s="1"/>
  <c r="AF60" i="39"/>
  <c r="AX60" i="39" s="1"/>
  <c r="Z60" i="39"/>
  <c r="AT60" i="39" s="1"/>
  <c r="S60" i="39"/>
  <c r="S127" i="39" s="1"/>
  <c r="L28" i="45" s="1"/>
  <c r="R60" i="39"/>
  <c r="V60" i="39" s="1"/>
  <c r="AP59" i="39"/>
  <c r="BA59" i="39" s="1"/>
  <c r="AO59" i="39"/>
  <c r="AF59" i="39"/>
  <c r="AX59" i="39" s="1"/>
  <c r="W59" i="39"/>
  <c r="AP58" i="39"/>
  <c r="AO58" i="39"/>
  <c r="AF58" i="39"/>
  <c r="AX58" i="39" s="1"/>
  <c r="Z58" i="39"/>
  <c r="AT58" i="39" s="1"/>
  <c r="R58" i="39"/>
  <c r="V58" i="39" s="1"/>
  <c r="AC58" i="39" s="1"/>
  <c r="AN57" i="39"/>
  <c r="AM57" i="39"/>
  <c r="AL57" i="39"/>
  <c r="AK57" i="39"/>
  <c r="AJ57" i="39"/>
  <c r="AI57" i="39"/>
  <c r="AH57" i="39"/>
  <c r="AE57" i="39"/>
  <c r="AD57" i="39"/>
  <c r="Y57" i="39"/>
  <c r="X57" i="39"/>
  <c r="W57" i="39"/>
  <c r="U57" i="39"/>
  <c r="T57" i="39"/>
  <c r="S57" i="39"/>
  <c r="AP56" i="39"/>
  <c r="BA56" i="39" s="1"/>
  <c r="BA57" i="39" s="1"/>
  <c r="AO56" i="39"/>
  <c r="AF56" i="39"/>
  <c r="AF57" i="39" s="1"/>
  <c r="Z56" i="39"/>
  <c r="Z57" i="39" s="1"/>
  <c r="R56" i="39"/>
  <c r="V56" i="39" s="1"/>
  <c r="AN55" i="39"/>
  <c r="AM55" i="39"/>
  <c r="AL55" i="39"/>
  <c r="AK55" i="39"/>
  <c r="AJ55" i="39"/>
  <c r="AI55" i="39"/>
  <c r="AH55" i="39"/>
  <c r="AE55" i="39"/>
  <c r="AD55" i="39"/>
  <c r="Y55" i="39"/>
  <c r="X55" i="39"/>
  <c r="W55" i="39"/>
  <c r="U55" i="39"/>
  <c r="T55" i="39"/>
  <c r="S55" i="39"/>
  <c r="AP54" i="39"/>
  <c r="BA54" i="39" s="1"/>
  <c r="AO54" i="39"/>
  <c r="AF54" i="39"/>
  <c r="AX54" i="39" s="1"/>
  <c r="Z54" i="39"/>
  <c r="AT54" i="39" s="1"/>
  <c r="R54" i="39"/>
  <c r="V54" i="39" s="1"/>
  <c r="AC54" i="39" s="1"/>
  <c r="AW54" i="39" s="1"/>
  <c r="AP53" i="39"/>
  <c r="BA53" i="39" s="1"/>
  <c r="AO53" i="39"/>
  <c r="AF53" i="39"/>
  <c r="AX53" i="39" s="1"/>
  <c r="Z53" i="39"/>
  <c r="AT53" i="39" s="1"/>
  <c r="R53" i="39"/>
  <c r="V53" i="39" s="1"/>
  <c r="AP52" i="39"/>
  <c r="BA52" i="39" s="1"/>
  <c r="AO52" i="39"/>
  <c r="AZ52" i="39" s="1"/>
  <c r="AF52" i="39"/>
  <c r="AX52" i="39" s="1"/>
  <c r="Z52" i="39"/>
  <c r="AT52" i="39" s="1"/>
  <c r="R52" i="39"/>
  <c r="V52" i="39" s="1"/>
  <c r="AC52" i="39" s="1"/>
  <c r="AW52" i="39" s="1"/>
  <c r="AP51" i="39"/>
  <c r="BA51" i="39" s="1"/>
  <c r="AO51" i="39"/>
  <c r="AZ51" i="39" s="1"/>
  <c r="AF51" i="39"/>
  <c r="AX51" i="39" s="1"/>
  <c r="Z51" i="39"/>
  <c r="AT51" i="39" s="1"/>
  <c r="R51" i="39"/>
  <c r="V51" i="39" s="1"/>
  <c r="AC51" i="39" s="1"/>
  <c r="AW51" i="39" s="1"/>
  <c r="AP50" i="39"/>
  <c r="AO50" i="39"/>
  <c r="AF50" i="39"/>
  <c r="Z50" i="39"/>
  <c r="R50" i="39"/>
  <c r="V50" i="39" s="1"/>
  <c r="AC50" i="39" s="1"/>
  <c r="AN49" i="39"/>
  <c r="AM49" i="39"/>
  <c r="AL49" i="39"/>
  <c r="AK49" i="39"/>
  <c r="AJ49" i="39"/>
  <c r="AI49" i="39"/>
  <c r="AH49" i="39"/>
  <c r="AE49" i="39"/>
  <c r="AD49" i="39"/>
  <c r="Y49" i="39"/>
  <c r="X49" i="39"/>
  <c r="W49" i="39"/>
  <c r="U49" i="39"/>
  <c r="T49" i="39"/>
  <c r="S49" i="39"/>
  <c r="AP48" i="39"/>
  <c r="BA48" i="39" s="1"/>
  <c r="AO48" i="39"/>
  <c r="AF48" i="39"/>
  <c r="AX48" i="39" s="1"/>
  <c r="Z48" i="39"/>
  <c r="AT48" i="39" s="1"/>
  <c r="R48" i="39"/>
  <c r="V48" i="39" s="1"/>
  <c r="AS48" i="39" s="1"/>
  <c r="AP47" i="39"/>
  <c r="BA47" i="39" s="1"/>
  <c r="AO47" i="39"/>
  <c r="AF47" i="39"/>
  <c r="AX47" i="39" s="1"/>
  <c r="Z47" i="39"/>
  <c r="AT47" i="39" s="1"/>
  <c r="R47" i="39"/>
  <c r="V47" i="39" s="1"/>
  <c r="AS47" i="39" s="1"/>
  <c r="AP46" i="39"/>
  <c r="BA46" i="39" s="1"/>
  <c r="AO46" i="39"/>
  <c r="AF46" i="39"/>
  <c r="Z46" i="39"/>
  <c r="R46" i="39"/>
  <c r="V46" i="39" s="1"/>
  <c r="AS46" i="39" s="1"/>
  <c r="AN45" i="39"/>
  <c r="AM45" i="39"/>
  <c r="AL45" i="39"/>
  <c r="AK45" i="39"/>
  <c r="AJ45" i="39"/>
  <c r="AI45" i="39"/>
  <c r="AH45" i="39"/>
  <c r="AE45" i="39"/>
  <c r="AD45" i="39"/>
  <c r="Y45" i="39"/>
  <c r="X45" i="39"/>
  <c r="W45" i="39"/>
  <c r="U45" i="39"/>
  <c r="T45" i="39"/>
  <c r="S45" i="39"/>
  <c r="AP44" i="39"/>
  <c r="BA44" i="39" s="1"/>
  <c r="BA45" i="39" s="1"/>
  <c r="AO44" i="39"/>
  <c r="AO45" i="39" s="1"/>
  <c r="AF44" i="39"/>
  <c r="AF45" i="39" s="1"/>
  <c r="Z44" i="39"/>
  <c r="AT44" i="39" s="1"/>
  <c r="AT45" i="39" s="1"/>
  <c r="R44" i="39"/>
  <c r="V44" i="39" s="1"/>
  <c r="AN43" i="39"/>
  <c r="AM43" i="39"/>
  <c r="AL43" i="39"/>
  <c r="AK43" i="39"/>
  <c r="AJ43" i="39"/>
  <c r="AI43" i="39"/>
  <c r="AH43" i="39"/>
  <c r="AE43" i="39"/>
  <c r="AD43" i="39"/>
  <c r="Y43" i="39"/>
  <c r="X43" i="39"/>
  <c r="W43" i="39"/>
  <c r="U43" i="39"/>
  <c r="T43" i="39"/>
  <c r="S43" i="39"/>
  <c r="AP42" i="39"/>
  <c r="AO42" i="39"/>
  <c r="AO134" i="39" s="1"/>
  <c r="AH35" i="45" s="1"/>
  <c r="AF42" i="39"/>
  <c r="AF43" i="39" s="1"/>
  <c r="Z42" i="39"/>
  <c r="R42" i="39"/>
  <c r="V42" i="39" s="1"/>
  <c r="V43" i="39" s="1"/>
  <c r="AN41" i="39"/>
  <c r="AM41" i="39"/>
  <c r="AL41" i="39"/>
  <c r="AK41" i="39"/>
  <c r="AJ41" i="39"/>
  <c r="AI41" i="39"/>
  <c r="AH41" i="39"/>
  <c r="AE41" i="39"/>
  <c r="AD41" i="39"/>
  <c r="Y41" i="39"/>
  <c r="X41" i="39"/>
  <c r="W41" i="39"/>
  <c r="U41" i="39"/>
  <c r="T41" i="39"/>
  <c r="S41" i="39"/>
  <c r="AP40" i="39"/>
  <c r="BA40" i="39" s="1"/>
  <c r="AO40" i="39"/>
  <c r="AZ40" i="39" s="1"/>
  <c r="AF40" i="39"/>
  <c r="AX40" i="39" s="1"/>
  <c r="Z40" i="39"/>
  <c r="AT40" i="39" s="1"/>
  <c r="R40" i="39"/>
  <c r="V40" i="39" s="1"/>
  <c r="AC40" i="39" s="1"/>
  <c r="AW40" i="39" s="1"/>
  <c r="AP39" i="39"/>
  <c r="BA39" i="39" s="1"/>
  <c r="AO39" i="39"/>
  <c r="AZ39" i="39" s="1"/>
  <c r="AF39" i="39"/>
  <c r="AX39" i="39" s="1"/>
  <c r="Z39" i="39"/>
  <c r="AT39" i="39" s="1"/>
  <c r="R39" i="39"/>
  <c r="V39" i="39" s="1"/>
  <c r="AP38" i="39"/>
  <c r="BA38" i="39" s="1"/>
  <c r="AO38" i="39"/>
  <c r="AZ38" i="39" s="1"/>
  <c r="AF38" i="39"/>
  <c r="AX38" i="39" s="1"/>
  <c r="Z38" i="39"/>
  <c r="AT38" i="39" s="1"/>
  <c r="R38" i="39"/>
  <c r="V38" i="39" s="1"/>
  <c r="AC38" i="39" s="1"/>
  <c r="AW38" i="39" s="1"/>
  <c r="AP37" i="39"/>
  <c r="AO37" i="39"/>
  <c r="AF37" i="39"/>
  <c r="Z37" i="39"/>
  <c r="R37" i="39"/>
  <c r="AN36" i="39"/>
  <c r="AM36" i="39"/>
  <c r="AL36" i="39"/>
  <c r="AK36" i="39"/>
  <c r="AJ36" i="39"/>
  <c r="AI36" i="39"/>
  <c r="AH36" i="39"/>
  <c r="AE36" i="39"/>
  <c r="AD36" i="39"/>
  <c r="Y36" i="39"/>
  <c r="X36" i="39"/>
  <c r="W36" i="39"/>
  <c r="U36" i="39"/>
  <c r="T36" i="39"/>
  <c r="S36" i="39"/>
  <c r="AP35" i="39"/>
  <c r="BA35" i="39" s="1"/>
  <c r="AO35" i="39"/>
  <c r="AF35" i="39"/>
  <c r="AX35" i="39" s="1"/>
  <c r="Z35" i="39"/>
  <c r="AT35" i="39" s="1"/>
  <c r="R35" i="39"/>
  <c r="V35" i="39" s="1"/>
  <c r="AP34" i="39"/>
  <c r="BA34" i="39" s="1"/>
  <c r="AO34" i="39"/>
  <c r="AF34" i="39"/>
  <c r="AX34" i="39" s="1"/>
  <c r="Z34" i="39"/>
  <c r="AT34" i="39" s="1"/>
  <c r="R34" i="39"/>
  <c r="V34" i="39" s="1"/>
  <c r="AS34" i="39" s="1"/>
  <c r="AP33" i="39"/>
  <c r="BA33" i="39" s="1"/>
  <c r="AO33" i="39"/>
  <c r="AF33" i="39"/>
  <c r="AX33" i="39" s="1"/>
  <c r="Z33" i="39"/>
  <c r="AT33" i="39" s="1"/>
  <c r="R33" i="39"/>
  <c r="V33" i="39" s="1"/>
  <c r="AP32" i="39"/>
  <c r="BA32" i="39" s="1"/>
  <c r="AO32" i="39"/>
  <c r="AF32" i="39"/>
  <c r="AX32" i="39" s="1"/>
  <c r="Z32" i="39"/>
  <c r="AT32" i="39" s="1"/>
  <c r="R32" i="39"/>
  <c r="V32" i="39" s="1"/>
  <c r="AS32" i="39" s="1"/>
  <c r="AP31" i="39"/>
  <c r="BA31" i="39" s="1"/>
  <c r="AO31" i="39"/>
  <c r="AF31" i="39"/>
  <c r="Z31" i="39"/>
  <c r="R31" i="39"/>
  <c r="V31" i="39" s="1"/>
  <c r="AN30" i="39"/>
  <c r="AM30" i="39"/>
  <c r="AL30" i="39"/>
  <c r="AK30" i="39"/>
  <c r="AJ30" i="39"/>
  <c r="AI30" i="39"/>
  <c r="AH30" i="39"/>
  <c r="AE30" i="39"/>
  <c r="AD30" i="39"/>
  <c r="Y30" i="39"/>
  <c r="X30" i="39"/>
  <c r="W30" i="39"/>
  <c r="U30" i="39"/>
  <c r="T30" i="39"/>
  <c r="S30" i="39"/>
  <c r="AP29" i="39"/>
  <c r="AO29" i="39"/>
  <c r="AZ29" i="39" s="1"/>
  <c r="AF29" i="39"/>
  <c r="AX29" i="39" s="1"/>
  <c r="Z29" i="39"/>
  <c r="AT29" i="39" s="1"/>
  <c r="R29" i="39"/>
  <c r="V29" i="39" s="1"/>
  <c r="AP28" i="39"/>
  <c r="AO28" i="39"/>
  <c r="AZ28" i="39" s="1"/>
  <c r="AF28" i="39"/>
  <c r="AX28" i="39" s="1"/>
  <c r="Z28" i="39"/>
  <c r="AT28" i="39" s="1"/>
  <c r="R28" i="39"/>
  <c r="V28" i="39" s="1"/>
  <c r="AP27" i="39"/>
  <c r="AO27" i="39"/>
  <c r="AZ27" i="39" s="1"/>
  <c r="AF27" i="39"/>
  <c r="AX27" i="39" s="1"/>
  <c r="Z27" i="39"/>
  <c r="AT27" i="39" s="1"/>
  <c r="R27" i="39"/>
  <c r="V27" i="39" s="1"/>
  <c r="AP26" i="39"/>
  <c r="AO26" i="39"/>
  <c r="AZ26" i="39" s="1"/>
  <c r="AF26" i="39"/>
  <c r="AX26" i="39" s="1"/>
  <c r="Z26" i="39"/>
  <c r="AT26" i="39" s="1"/>
  <c r="R26" i="39"/>
  <c r="V26" i="39" s="1"/>
  <c r="AP25" i="39"/>
  <c r="AO25" i="39"/>
  <c r="AZ25" i="39" s="1"/>
  <c r="AF25" i="39"/>
  <c r="Z25" i="39"/>
  <c r="R25" i="39"/>
  <c r="AN24" i="39"/>
  <c r="AM24" i="39"/>
  <c r="AL24" i="39"/>
  <c r="AK24" i="39"/>
  <c r="AJ24" i="39"/>
  <c r="AI24" i="39"/>
  <c r="AH24" i="39"/>
  <c r="AE24" i="39"/>
  <c r="AD24" i="39"/>
  <c r="Y24" i="39"/>
  <c r="X24" i="39"/>
  <c r="W24" i="39"/>
  <c r="U24" i="39"/>
  <c r="T24" i="39"/>
  <c r="S24" i="39"/>
  <c r="AP23" i="39"/>
  <c r="BA23" i="39" s="1"/>
  <c r="AO23" i="39"/>
  <c r="AZ23" i="39" s="1"/>
  <c r="AF23" i="39"/>
  <c r="AX23" i="39" s="1"/>
  <c r="Z23" i="39"/>
  <c r="AT23" i="39" s="1"/>
  <c r="R23" i="39"/>
  <c r="V23" i="39" s="1"/>
  <c r="AP22" i="39"/>
  <c r="AO22" i="39"/>
  <c r="AZ22" i="39" s="1"/>
  <c r="AF22" i="39"/>
  <c r="Z22" i="39"/>
  <c r="R22" i="39"/>
  <c r="V22" i="39" s="1"/>
  <c r="AP21" i="39"/>
  <c r="BA21" i="39" s="1"/>
  <c r="AO21" i="39"/>
  <c r="AZ21" i="39" s="1"/>
  <c r="AF21" i="39"/>
  <c r="AX21" i="39" s="1"/>
  <c r="Z21" i="39"/>
  <c r="AT21" i="39" s="1"/>
  <c r="R21" i="39"/>
  <c r="V21" i="39" s="1"/>
  <c r="AC21" i="39" s="1"/>
  <c r="AW21" i="39" s="1"/>
  <c r="AP20" i="39"/>
  <c r="BA20" i="39" s="1"/>
  <c r="AO20" i="39"/>
  <c r="AZ20" i="39" s="1"/>
  <c r="AF20" i="39"/>
  <c r="AX20" i="39" s="1"/>
  <c r="Z20" i="39"/>
  <c r="AT20" i="39" s="1"/>
  <c r="R20" i="39"/>
  <c r="V20" i="39" s="1"/>
  <c r="AP19" i="39"/>
  <c r="AO19" i="39"/>
  <c r="AF19" i="39"/>
  <c r="Z19" i="39"/>
  <c r="R19" i="39"/>
  <c r="V19" i="39" s="1"/>
  <c r="AC19" i="39" s="1"/>
  <c r="AN18" i="39"/>
  <c r="AM18" i="39"/>
  <c r="AL18" i="39"/>
  <c r="AK18" i="39"/>
  <c r="AJ18" i="39"/>
  <c r="AI18" i="39"/>
  <c r="AH18" i="39"/>
  <c r="AE18" i="39"/>
  <c r="AD18" i="39"/>
  <c r="Y18" i="39"/>
  <c r="X18" i="39"/>
  <c r="W18" i="39"/>
  <c r="U18" i="39"/>
  <c r="T18" i="39"/>
  <c r="S18" i="39"/>
  <c r="AP17" i="39"/>
  <c r="AO17" i="39"/>
  <c r="AF17" i="39"/>
  <c r="AX17" i="39" s="1"/>
  <c r="Z17" i="39"/>
  <c r="AT17" i="39" s="1"/>
  <c r="R17" i="39"/>
  <c r="AP16" i="39"/>
  <c r="BA16" i="39" s="1"/>
  <c r="AO16" i="39"/>
  <c r="AQ16" i="39" s="1"/>
  <c r="AY16" i="39" s="1"/>
  <c r="AF16" i="39"/>
  <c r="AX16" i="39" s="1"/>
  <c r="Z16" i="39"/>
  <c r="AT16" i="39" s="1"/>
  <c r="R16" i="39"/>
  <c r="V16" i="39" s="1"/>
  <c r="AP15" i="39"/>
  <c r="BA15" i="39" s="1"/>
  <c r="AO15" i="39"/>
  <c r="AF15" i="39"/>
  <c r="AX15" i="39" s="1"/>
  <c r="Z15" i="39"/>
  <c r="AT15" i="39" s="1"/>
  <c r="R15" i="39"/>
  <c r="V15" i="39" s="1"/>
  <c r="AP14" i="39"/>
  <c r="AO14" i="39"/>
  <c r="AF14" i="39"/>
  <c r="AX14" i="39" s="1"/>
  <c r="Z14" i="39"/>
  <c r="R14" i="39"/>
  <c r="AN13" i="39"/>
  <c r="AM13" i="39"/>
  <c r="AL13" i="39"/>
  <c r="AK13" i="39"/>
  <c r="AJ13" i="39"/>
  <c r="AI13" i="39"/>
  <c r="AH13" i="39"/>
  <c r="AE13" i="39"/>
  <c r="AD13" i="39"/>
  <c r="Y13" i="39"/>
  <c r="X13" i="39"/>
  <c r="W13" i="39"/>
  <c r="U13" i="39"/>
  <c r="T13" i="39"/>
  <c r="S13" i="39"/>
  <c r="AP12" i="39"/>
  <c r="AP13" i="39" s="1"/>
  <c r="AO12" i="39"/>
  <c r="AO13" i="39" s="1"/>
  <c r="AF12" i="39"/>
  <c r="Z12" i="39"/>
  <c r="R12" i="39"/>
  <c r="AU134" i="39" l="1"/>
  <c r="AN35" i="45" s="1"/>
  <c r="AB80" i="39"/>
  <c r="AV80" i="39" s="1"/>
  <c r="AQ80" i="39"/>
  <c r="AY80" i="39" s="1"/>
  <c r="AP116" i="39"/>
  <c r="AQ74" i="39"/>
  <c r="AY74" i="39" s="1"/>
  <c r="AO113" i="39"/>
  <c r="AU121" i="39"/>
  <c r="AB79" i="39"/>
  <c r="AV79" i="39" s="1"/>
  <c r="K125" i="39"/>
  <c r="O125" i="39"/>
  <c r="AM125" i="39"/>
  <c r="AA69" i="39"/>
  <c r="AU135" i="39"/>
  <c r="AN36" i="45" s="1"/>
  <c r="AU128" i="39"/>
  <c r="AN29" i="45" s="1"/>
  <c r="AU113" i="39"/>
  <c r="AU99" i="39"/>
  <c r="AU85" i="39"/>
  <c r="AU71" i="39"/>
  <c r="AU55" i="39"/>
  <c r="AO78" i="39"/>
  <c r="AQ79" i="39"/>
  <c r="AF135" i="39"/>
  <c r="AF85" i="39"/>
  <c r="AU116" i="39"/>
  <c r="AU106" i="39"/>
  <c r="AU92" i="39"/>
  <c r="AU78" i="39"/>
  <c r="AU64" i="39"/>
  <c r="AU36" i="39"/>
  <c r="Z135" i="39"/>
  <c r="S36" i="45" s="1"/>
  <c r="Z18" i="39"/>
  <c r="AA27" i="39"/>
  <c r="R128" i="39"/>
  <c r="K29" i="45" s="1"/>
  <c r="AB48" i="39"/>
  <c r="AV48" i="39" s="1"/>
  <c r="AX113" i="39"/>
  <c r="AU49" i="39"/>
  <c r="AU30" i="39"/>
  <c r="AP167" i="40"/>
  <c r="AP143" i="41"/>
  <c r="S144" i="41"/>
  <c r="AH125" i="39"/>
  <c r="AL125" i="39"/>
  <c r="AQ36" i="42"/>
  <c r="AY36" i="42" s="1"/>
  <c r="AQ67" i="42"/>
  <c r="AY67" i="42" s="1"/>
  <c r="AC78" i="42"/>
  <c r="AC101" i="42"/>
  <c r="AW101" i="42" s="1"/>
  <c r="AQ106" i="42"/>
  <c r="AY106" i="42" s="1"/>
  <c r="AO113" i="42"/>
  <c r="AQ191" i="42"/>
  <c r="AY191" i="42" s="1"/>
  <c r="AU202" i="42"/>
  <c r="AQ66" i="42"/>
  <c r="AY66" i="42" s="1"/>
  <c r="AA165" i="42"/>
  <c r="AQ166" i="42"/>
  <c r="AY166" i="42" s="1"/>
  <c r="AU200" i="42"/>
  <c r="BA38" i="42"/>
  <c r="AQ72" i="42"/>
  <c r="AY72" i="42" s="1"/>
  <c r="AF97" i="42"/>
  <c r="Z145" i="42"/>
  <c r="AU199" i="42"/>
  <c r="AU206" i="42"/>
  <c r="AU52" i="42"/>
  <c r="AU195" i="42"/>
  <c r="Z201" i="42"/>
  <c r="AQ21" i="42"/>
  <c r="AY21" i="42" s="1"/>
  <c r="AA24" i="42"/>
  <c r="AQ31" i="42"/>
  <c r="AQ71" i="42"/>
  <c r="AY71" i="42" s="1"/>
  <c r="R94" i="42"/>
  <c r="AA117" i="42"/>
  <c r="AF142" i="42"/>
  <c r="R145" i="42"/>
  <c r="AQ182" i="42"/>
  <c r="AY182" i="42" s="1"/>
  <c r="AQ192" i="42"/>
  <c r="AY192" i="42" s="1"/>
  <c r="X198" i="42"/>
  <c r="AH198" i="42"/>
  <c r="Z34" i="42"/>
  <c r="AA55" i="42"/>
  <c r="AS55" i="42"/>
  <c r="Z63" i="42"/>
  <c r="AZ66" i="42"/>
  <c r="AB96" i="42"/>
  <c r="AV96" i="42" s="1"/>
  <c r="AQ107" i="42"/>
  <c r="AY107" i="42" s="1"/>
  <c r="BA123" i="42"/>
  <c r="BA133" i="42"/>
  <c r="AT150" i="42"/>
  <c r="AA171" i="42"/>
  <c r="K198" i="42"/>
  <c r="O198" i="42"/>
  <c r="T198" i="42"/>
  <c r="AI198" i="42"/>
  <c r="AM198" i="42"/>
  <c r="AX26" i="42"/>
  <c r="AX38" i="42"/>
  <c r="AA40" i="42"/>
  <c r="Z44" i="42"/>
  <c r="AQ48" i="42"/>
  <c r="AY48" i="42" s="1"/>
  <c r="AX94" i="42"/>
  <c r="AP97" i="42"/>
  <c r="AZ106" i="42"/>
  <c r="AX113" i="42"/>
  <c r="AP119" i="42"/>
  <c r="AQ117" i="42"/>
  <c r="AY117" i="42" s="1"/>
  <c r="Z123" i="42"/>
  <c r="AT120" i="42"/>
  <c r="AX135" i="42"/>
  <c r="AX153" i="42"/>
  <c r="AQ165" i="42"/>
  <c r="AY165" i="42" s="1"/>
  <c r="AP175" i="42"/>
  <c r="AB171" i="42"/>
  <c r="AV171" i="42" s="1"/>
  <c r="AS171" i="42"/>
  <c r="AJ144" i="41"/>
  <c r="AO143" i="41" s="1"/>
  <c r="R148" i="41"/>
  <c r="AX99" i="41"/>
  <c r="AU145" i="41"/>
  <c r="AU144" i="41" s="1"/>
  <c r="AU152" i="41"/>
  <c r="AO153" i="41"/>
  <c r="AO32" i="41"/>
  <c r="AT52" i="41"/>
  <c r="AB73" i="41"/>
  <c r="AV73" i="41" s="1"/>
  <c r="AS73" i="41"/>
  <c r="AU153" i="41"/>
  <c r="AU29" i="41"/>
  <c r="AP153" i="41"/>
  <c r="R32" i="41"/>
  <c r="AA69" i="41"/>
  <c r="AB118" i="41"/>
  <c r="AV118" i="41" s="1"/>
  <c r="AU151" i="41"/>
  <c r="AU148" i="41"/>
  <c r="AU146" i="41"/>
  <c r="AU16" i="41"/>
  <c r="AU96" i="41"/>
  <c r="AU141" i="41" s="1"/>
  <c r="AZ30" i="41"/>
  <c r="AP74" i="41"/>
  <c r="AP21" i="41"/>
  <c r="AF153" i="41"/>
  <c r="AF32" i="41"/>
  <c r="AB47" i="41"/>
  <c r="AV47" i="41" s="1"/>
  <c r="AA48" i="41"/>
  <c r="AT74" i="41"/>
  <c r="AF85" i="41"/>
  <c r="AB87" i="41"/>
  <c r="AV87" i="41" s="1"/>
  <c r="AS87" i="41"/>
  <c r="R99" i="41"/>
  <c r="AQ115" i="41"/>
  <c r="AY115" i="41" s="1"/>
  <c r="X144" i="41"/>
  <c r="AZ27" i="41"/>
  <c r="AP148" i="41"/>
  <c r="AB48" i="41"/>
  <c r="AV48" i="41" s="1"/>
  <c r="AS48" i="41"/>
  <c r="AA73" i="41"/>
  <c r="AQ82" i="41"/>
  <c r="R88" i="41"/>
  <c r="O142" i="41"/>
  <c r="T144" i="41"/>
  <c r="AQ163" i="40"/>
  <c r="AY163" i="40" s="1"/>
  <c r="AU169" i="40"/>
  <c r="AU176" i="40"/>
  <c r="AU15" i="40"/>
  <c r="AU177" i="40"/>
  <c r="AF22" i="40"/>
  <c r="AA44" i="40"/>
  <c r="AB69" i="40"/>
  <c r="AV69" i="40" s="1"/>
  <c r="AQ90" i="40"/>
  <c r="AQ103" i="40"/>
  <c r="AQ106" i="40"/>
  <c r="AY106" i="40" s="1"/>
  <c r="W168" i="40"/>
  <c r="AE168" i="40"/>
  <c r="AU172" i="40"/>
  <c r="AU170" i="40"/>
  <c r="AU55" i="40"/>
  <c r="AU165" i="40" s="1"/>
  <c r="AQ62" i="40"/>
  <c r="AF130" i="40"/>
  <c r="AO130" i="40"/>
  <c r="AU175" i="40"/>
  <c r="AU40" i="40"/>
  <c r="BA26" i="40"/>
  <c r="BA178" i="40" s="1"/>
  <c r="AP27" i="40"/>
  <c r="BA30" i="40"/>
  <c r="BA173" i="40" s="1"/>
  <c r="Z53" i="40"/>
  <c r="AQ67" i="40"/>
  <c r="AY67" i="40" s="1"/>
  <c r="Z89" i="40"/>
  <c r="AF115" i="40"/>
  <c r="AQ134" i="40"/>
  <c r="AY134" i="40" s="1"/>
  <c r="AF53" i="40"/>
  <c r="AB49" i="40"/>
  <c r="AV49" i="40" s="1"/>
  <c r="AF144" i="40"/>
  <c r="AO15" i="40"/>
  <c r="AP137" i="40"/>
  <c r="AB19" i="40"/>
  <c r="Z25" i="40"/>
  <c r="AQ26" i="40"/>
  <c r="AQ63" i="40"/>
  <c r="AY63" i="40" s="1"/>
  <c r="AQ64" i="40"/>
  <c r="AY64" i="40" s="1"/>
  <c r="AB71" i="40"/>
  <c r="AV71" i="40" s="1"/>
  <c r="AO92" i="40"/>
  <c r="AC93" i="40"/>
  <c r="AB104" i="40"/>
  <c r="AV104" i="40" s="1"/>
  <c r="AS104" i="40"/>
  <c r="AQ158" i="40"/>
  <c r="AY158" i="40" s="1"/>
  <c r="AF78" i="39"/>
  <c r="AQ93" i="39"/>
  <c r="AY93" i="39" s="1"/>
  <c r="AO116" i="39"/>
  <c r="AB115" i="39"/>
  <c r="AV115" i="39" s="1"/>
  <c r="AS115" i="39"/>
  <c r="AA117" i="39"/>
  <c r="AU127" i="39"/>
  <c r="AN28" i="45" s="1"/>
  <c r="AU126" i="39"/>
  <c r="AU18" i="39"/>
  <c r="AU41" i="39"/>
  <c r="AU132" i="39"/>
  <c r="AN33" i="45" s="1"/>
  <c r="AU24" i="39"/>
  <c r="AU43" i="39"/>
  <c r="AA70" i="39"/>
  <c r="AB84" i="39"/>
  <c r="AV84" i="39" s="1"/>
  <c r="AS84" i="39"/>
  <c r="AA16" i="39"/>
  <c r="V37" i="39"/>
  <c r="AQ63" i="39"/>
  <c r="AY63" i="39" s="1"/>
  <c r="AQ77" i="39"/>
  <c r="AY77" i="39" s="1"/>
  <c r="AB83" i="39"/>
  <c r="AV83" i="39" s="1"/>
  <c r="AQ98" i="39"/>
  <c r="AY98" i="39" s="1"/>
  <c r="AQ102" i="39"/>
  <c r="AY102" i="39" s="1"/>
  <c r="AU133" i="39"/>
  <c r="AN34" i="45" s="1"/>
  <c r="AU129" i="39"/>
  <c r="AN30" i="45" s="1"/>
  <c r="AU13" i="39"/>
  <c r="AN125" i="39"/>
  <c r="AB34" i="39"/>
  <c r="AV34" i="39" s="1"/>
  <c r="Z128" i="39"/>
  <c r="S29" i="45" s="1"/>
  <c r="AZ44" i="39"/>
  <c r="AZ45" i="39" s="1"/>
  <c r="BA49" i="39"/>
  <c r="AQ62" i="39"/>
  <c r="AY62" i="39" s="1"/>
  <c r="AZ71" i="39"/>
  <c r="AB73" i="39"/>
  <c r="AV73" i="39" s="1"/>
  <c r="AQ75" i="39"/>
  <c r="AY75" i="39" s="1"/>
  <c r="AQ76" i="39"/>
  <c r="AY76" i="39" s="1"/>
  <c r="AB82" i="39"/>
  <c r="AV82" i="39" s="1"/>
  <c r="AF92" i="39"/>
  <c r="AO106" i="39"/>
  <c r="Z116" i="39"/>
  <c r="BA114" i="39"/>
  <c r="BA116" i="39" s="1"/>
  <c r="AF116" i="39"/>
  <c r="Z121" i="39"/>
  <c r="O123" i="39"/>
  <c r="X125" i="39"/>
  <c r="AX12" i="39"/>
  <c r="AP36" i="39"/>
  <c r="AF128" i="39"/>
  <c r="Z49" i="39"/>
  <c r="AT46" i="39"/>
  <c r="AT49" i="39" s="1"/>
  <c r="AB54" i="39"/>
  <c r="AV54" i="39" s="1"/>
  <c r="AQ61" i="39"/>
  <c r="AY61" i="39" s="1"/>
  <c r="AX72" i="39"/>
  <c r="AP85" i="39"/>
  <c r="BA99" i="39"/>
  <c r="AQ107" i="39"/>
  <c r="AQ108" i="39"/>
  <c r="AY108" i="39" s="1"/>
  <c r="AQ109" i="39"/>
  <c r="AY109" i="39" s="1"/>
  <c r="AQ110" i="39"/>
  <c r="AY110" i="39" s="1"/>
  <c r="AQ111" i="39"/>
  <c r="AY111" i="39" s="1"/>
  <c r="AQ115" i="39"/>
  <c r="AY115" i="39" s="1"/>
  <c r="AB120" i="39"/>
  <c r="AV120" i="39" s="1"/>
  <c r="AI125" i="39"/>
  <c r="Z36" i="39"/>
  <c r="AF49" i="39"/>
  <c r="AO55" i="39"/>
  <c r="AZ107" i="39"/>
  <c r="AZ113" i="39" s="1"/>
  <c r="AF113" i="39"/>
  <c r="L125" i="39"/>
  <c r="P125" i="39"/>
  <c r="AC71" i="42"/>
  <c r="AW71" i="42" s="1"/>
  <c r="AA71" i="42"/>
  <c r="AZ94" i="42"/>
  <c r="AF41" i="42"/>
  <c r="AQ49" i="42"/>
  <c r="AY49" i="42" s="1"/>
  <c r="AA53" i="42"/>
  <c r="AS53" i="42"/>
  <c r="AS57" i="42"/>
  <c r="AC81" i="42"/>
  <c r="AW81" i="42" s="1"/>
  <c r="AC82" i="42"/>
  <c r="AW82" i="42" s="1"/>
  <c r="AQ86" i="42"/>
  <c r="AY86" i="42" s="1"/>
  <c r="V89" i="42"/>
  <c r="AA89" i="42" s="1"/>
  <c r="AQ90" i="42"/>
  <c r="AY90" i="42" s="1"/>
  <c r="AT97" i="42"/>
  <c r="BA95" i="42"/>
  <c r="BA97" i="42" s="1"/>
  <c r="AQ111" i="42"/>
  <c r="AY111" i="42" s="1"/>
  <c r="AX132" i="42"/>
  <c r="AQ141" i="42"/>
  <c r="AY141" i="42" s="1"/>
  <c r="R150" i="42"/>
  <c r="Z159" i="42"/>
  <c r="AF162" i="42"/>
  <c r="L198" i="42"/>
  <c r="P198" i="42"/>
  <c r="AZ34" i="42"/>
  <c r="Z41" i="42"/>
  <c r="AF18" i="42"/>
  <c r="R22" i="42"/>
  <c r="AP22" i="42"/>
  <c r="Z30" i="42"/>
  <c r="AQ51" i="42"/>
  <c r="AY51" i="42" s="1"/>
  <c r="AX58" i="42"/>
  <c r="AQ64" i="42"/>
  <c r="AA69" i="42"/>
  <c r="AQ69" i="42"/>
  <c r="AQ70" i="42"/>
  <c r="AY70" i="42" s="1"/>
  <c r="AA73" i="42"/>
  <c r="AQ73" i="42"/>
  <c r="AY73" i="42" s="1"/>
  <c r="AQ74" i="42"/>
  <c r="AY74" i="42" s="1"/>
  <c r="BA76" i="42"/>
  <c r="BA207" i="42" s="1"/>
  <c r="AQ93" i="42"/>
  <c r="AY93" i="42" s="1"/>
  <c r="AQ109" i="42"/>
  <c r="AY109" i="42" s="1"/>
  <c r="AB115" i="42"/>
  <c r="AV115" i="42" s="1"/>
  <c r="AA118" i="42"/>
  <c r="AA120" i="42"/>
  <c r="V138" i="42"/>
  <c r="BA141" i="42"/>
  <c r="AP162" i="42"/>
  <c r="AA172" i="42"/>
  <c r="AB189" i="42"/>
  <c r="AV189" i="42" s="1"/>
  <c r="AQ193" i="42"/>
  <c r="AY193" i="42" s="1"/>
  <c r="AO75" i="42"/>
  <c r="AZ110" i="42"/>
  <c r="AO18" i="42"/>
  <c r="R201" i="42"/>
  <c r="AO201" i="42"/>
  <c r="BA22" i="42"/>
  <c r="AT44" i="42"/>
  <c r="AP58" i="42"/>
  <c r="BA84" i="42"/>
  <c r="AQ87" i="42"/>
  <c r="AY87" i="42" s="1"/>
  <c r="AQ91" i="42"/>
  <c r="AY91" i="42" s="1"/>
  <c r="AQ108" i="42"/>
  <c r="AY108" i="42" s="1"/>
  <c r="AB118" i="42"/>
  <c r="AV118" i="42" s="1"/>
  <c r="AS118" i="42"/>
  <c r="AB120" i="42"/>
  <c r="AT123" i="42"/>
  <c r="AZ129" i="42"/>
  <c r="AQ170" i="42"/>
  <c r="AY170" i="42" s="1"/>
  <c r="AB172" i="42"/>
  <c r="AV172" i="42" s="1"/>
  <c r="AS172" i="42"/>
  <c r="O196" i="42"/>
  <c r="R145" i="41"/>
  <c r="R152" i="41"/>
  <c r="R27" i="41"/>
  <c r="AP27" i="41"/>
  <c r="R153" i="41"/>
  <c r="BA68" i="41"/>
  <c r="V86" i="41"/>
  <c r="AC86" i="41" s="1"/>
  <c r="AO88" i="41"/>
  <c r="AA101" i="41"/>
  <c r="AP102" i="41"/>
  <c r="AQ121" i="41"/>
  <c r="AY121" i="41" s="1"/>
  <c r="R140" i="41"/>
  <c r="BA17" i="41"/>
  <c r="BA21" i="41" s="1"/>
  <c r="Z27" i="41"/>
  <c r="AZ28" i="41"/>
  <c r="AZ29" i="41" s="1"/>
  <c r="AP29" i="41"/>
  <c r="AF52" i="41"/>
  <c r="Z63" i="41"/>
  <c r="AO67" i="41"/>
  <c r="AA71" i="41"/>
  <c r="BA85" i="41"/>
  <c r="AQ83" i="41"/>
  <c r="AY83" i="41" s="1"/>
  <c r="AQ98" i="41"/>
  <c r="AY98" i="41" s="1"/>
  <c r="AF102" i="41"/>
  <c r="AB101" i="41"/>
  <c r="AS101" i="41"/>
  <c r="AQ111" i="41"/>
  <c r="AY111" i="41" s="1"/>
  <c r="AQ120" i="41"/>
  <c r="AY120" i="41" s="1"/>
  <c r="Z128" i="41"/>
  <c r="AQ129" i="41"/>
  <c r="AQ134" i="41"/>
  <c r="Z81" i="41"/>
  <c r="AF146" i="41"/>
  <c r="AF27" i="41"/>
  <c r="AZ32" i="41"/>
  <c r="AQ37" i="41"/>
  <c r="AY37" i="41" s="1"/>
  <c r="AO45" i="41"/>
  <c r="AO52" i="41"/>
  <c r="AB51" i="41"/>
  <c r="AV51" i="41" s="1"/>
  <c r="AT60" i="41"/>
  <c r="AA58" i="41"/>
  <c r="AF63" i="41"/>
  <c r="BA63" i="41"/>
  <c r="AO74" i="41"/>
  <c r="AB71" i="41"/>
  <c r="AV71" i="41" s="1"/>
  <c r="AS71" i="41"/>
  <c r="AT109" i="41"/>
  <c r="AQ114" i="41"/>
  <c r="AY114" i="41" s="1"/>
  <c r="AQ132" i="41"/>
  <c r="AY132" i="41" s="1"/>
  <c r="AQ138" i="41"/>
  <c r="AY138" i="41" s="1"/>
  <c r="W144" i="41"/>
  <c r="AE144" i="41"/>
  <c r="AQ13" i="40"/>
  <c r="AY13" i="40" s="1"/>
  <c r="BA15" i="40"/>
  <c r="AO25" i="40"/>
  <c r="Z34" i="40"/>
  <c r="AF40" i="40"/>
  <c r="AP53" i="40"/>
  <c r="AT49" i="40"/>
  <c r="AT53" i="40" s="1"/>
  <c r="Z82" i="40"/>
  <c r="AX89" i="40"/>
  <c r="AW92" i="40"/>
  <c r="AO102" i="40"/>
  <c r="AQ100" i="40"/>
  <c r="AY100" i="40" s="1"/>
  <c r="AF108" i="40"/>
  <c r="AB107" i="40"/>
  <c r="AV107" i="40" s="1"/>
  <c r="AS107" i="40"/>
  <c r="AQ111" i="40"/>
  <c r="AY111" i="40" s="1"/>
  <c r="Z119" i="40"/>
  <c r="Z128" i="40"/>
  <c r="AA127" i="40"/>
  <c r="AG127" i="40" s="1"/>
  <c r="AR127" i="40" s="1"/>
  <c r="AQ146" i="40"/>
  <c r="AY146" i="40" s="1"/>
  <c r="AX154" i="40"/>
  <c r="AQ156" i="40"/>
  <c r="AY156" i="40" s="1"/>
  <c r="AZ12" i="40"/>
  <c r="AZ15" i="40" s="1"/>
  <c r="AA16" i="40"/>
  <c r="Z22" i="40"/>
  <c r="R25" i="40"/>
  <c r="AP46" i="40"/>
  <c r="AQ45" i="40"/>
  <c r="AY45" i="40" s="1"/>
  <c r="AO61" i="40"/>
  <c r="AQ57" i="40"/>
  <c r="AY57" i="40" s="1"/>
  <c r="AZ64" i="40"/>
  <c r="AB70" i="40"/>
  <c r="AV70" i="40" s="1"/>
  <c r="AO89" i="40"/>
  <c r="AB145" i="40"/>
  <c r="AZ25" i="40"/>
  <c r="AQ44" i="40"/>
  <c r="AY44" i="40" s="1"/>
  <c r="AB47" i="40"/>
  <c r="AB51" i="40"/>
  <c r="AV51" i="40" s="1"/>
  <c r="R61" i="40"/>
  <c r="AQ65" i="40"/>
  <c r="AY65" i="40" s="1"/>
  <c r="R89" i="40"/>
  <c r="AA90" i="40"/>
  <c r="AP108" i="40"/>
  <c r="AQ105" i="40"/>
  <c r="AY105" i="40" s="1"/>
  <c r="AQ112" i="40"/>
  <c r="AY112" i="40" s="1"/>
  <c r="AZ119" i="40"/>
  <c r="AX127" i="40"/>
  <c r="AX128" i="40" s="1"/>
  <c r="AA134" i="40"/>
  <c r="AX138" i="40"/>
  <c r="AO144" i="40"/>
  <c r="AO160" i="40"/>
  <c r="O166" i="40"/>
  <c r="W198" i="42"/>
  <c r="AD144" i="41"/>
  <c r="AC140" i="42"/>
  <c r="AW140" i="42" s="1"/>
  <c r="AA140" i="42"/>
  <c r="AC147" i="42"/>
  <c r="AW147" i="42" s="1"/>
  <c r="AB147" i="42"/>
  <c r="AV147" i="42" s="1"/>
  <c r="Z205" i="42"/>
  <c r="V19" i="42"/>
  <c r="AC19" i="42" s="1"/>
  <c r="AO22" i="42"/>
  <c r="AT28" i="42"/>
  <c r="AT30" i="42" s="1"/>
  <c r="R38" i="42"/>
  <c r="V35" i="42"/>
  <c r="AC35" i="42" s="1"/>
  <c r="AC38" i="42" s="1"/>
  <c r="AX44" i="42"/>
  <c r="AO208" i="42"/>
  <c r="AZ45" i="42"/>
  <c r="AA57" i="42"/>
  <c r="AT84" i="42"/>
  <c r="AO88" i="42"/>
  <c r="AQ85" i="42"/>
  <c r="AT110" i="42"/>
  <c r="AQ105" i="42"/>
  <c r="AY105" i="42" s="1"/>
  <c r="AQ112" i="42"/>
  <c r="AY112" i="42" s="1"/>
  <c r="AC121" i="42"/>
  <c r="AW121" i="42" s="1"/>
  <c r="AS121" i="42"/>
  <c r="AA121" i="42"/>
  <c r="AX124" i="42"/>
  <c r="AX129" i="42" s="1"/>
  <c r="AF129" i="42"/>
  <c r="AP132" i="42"/>
  <c r="BA130" i="42"/>
  <c r="BA132" i="42" s="1"/>
  <c r="AC131" i="42"/>
  <c r="AW131" i="42" s="1"/>
  <c r="AA131" i="42"/>
  <c r="V146" i="42"/>
  <c r="AS146" i="42" s="1"/>
  <c r="AC152" i="42"/>
  <c r="AW152" i="42" s="1"/>
  <c r="AA152" i="42"/>
  <c r="AC178" i="42"/>
  <c r="AW178" i="42" s="1"/>
  <c r="AB178" i="42"/>
  <c r="AV178" i="42" s="1"/>
  <c r="AT179" i="42"/>
  <c r="Z181" i="42"/>
  <c r="AC193" i="42"/>
  <c r="AW193" i="42" s="1"/>
  <c r="AA193" i="42"/>
  <c r="R168" i="42"/>
  <c r="V163" i="42"/>
  <c r="AA163" i="42" s="1"/>
  <c r="AQ174" i="42"/>
  <c r="AY174" i="42" s="1"/>
  <c r="AZ174" i="42"/>
  <c r="AS182" i="42"/>
  <c r="V187" i="42"/>
  <c r="AZ12" i="42"/>
  <c r="AZ14" i="42"/>
  <c r="AQ19" i="42"/>
  <c r="AQ20" i="42"/>
  <c r="AY20" i="42" s="1"/>
  <c r="AF26" i="42"/>
  <c r="BA26" i="42"/>
  <c r="AB24" i="42"/>
  <c r="AV24" i="42" s="1"/>
  <c r="AS24" i="42"/>
  <c r="AP26" i="42"/>
  <c r="AQ37" i="42"/>
  <c r="AY37" i="42" s="1"/>
  <c r="AZ39" i="42"/>
  <c r="AO41" i="42"/>
  <c r="AP41" i="42"/>
  <c r="AF44" i="42"/>
  <c r="AS43" i="42"/>
  <c r="AB43" i="42"/>
  <c r="AV43" i="42" s="1"/>
  <c r="V45" i="42"/>
  <c r="AZ47" i="42"/>
  <c r="AO52" i="42"/>
  <c r="AQ47" i="42"/>
  <c r="AZ48" i="42"/>
  <c r="AQ50" i="42"/>
  <c r="AY50" i="42" s="1"/>
  <c r="Z58" i="42"/>
  <c r="AT53" i="42"/>
  <c r="AT58" i="42" s="1"/>
  <c r="AC54" i="42"/>
  <c r="AW54" i="42" s="1"/>
  <c r="AB54" i="42"/>
  <c r="AV54" i="42" s="1"/>
  <c r="BA55" i="42"/>
  <c r="BA58" i="42" s="1"/>
  <c r="AT59" i="42"/>
  <c r="Z68" i="42"/>
  <c r="AT64" i="42"/>
  <c r="AT68" i="42" s="1"/>
  <c r="AX76" i="42"/>
  <c r="AX207" i="42" s="1"/>
  <c r="Z77" i="42"/>
  <c r="AZ87" i="42"/>
  <c r="AQ89" i="42"/>
  <c r="AQ94" i="42" s="1"/>
  <c r="AO94" i="42"/>
  <c r="AX95" i="42"/>
  <c r="AX97" i="42" s="1"/>
  <c r="Z97" i="42"/>
  <c r="Z103" i="42"/>
  <c r="AT98" i="42"/>
  <c r="AT103" i="42" s="1"/>
  <c r="BA103" i="42"/>
  <c r="AX110" i="42"/>
  <c r="BA114" i="42"/>
  <c r="BA119" i="42" s="1"/>
  <c r="AQ118" i="42"/>
  <c r="AY118" i="42" s="1"/>
  <c r="AQ130" i="42"/>
  <c r="BA139" i="42"/>
  <c r="AQ139" i="42"/>
  <c r="AY139" i="42" s="1"/>
  <c r="AX145" i="42"/>
  <c r="AB149" i="42"/>
  <c r="AV149" i="42" s="1"/>
  <c r="AC167" i="42"/>
  <c r="AW167" i="42" s="1"/>
  <c r="AA167" i="42"/>
  <c r="AC169" i="42"/>
  <c r="AS169" i="42"/>
  <c r="AB169" i="42"/>
  <c r="AV169" i="42" s="1"/>
  <c r="AA169" i="42"/>
  <c r="AL144" i="41"/>
  <c r="AC25" i="42"/>
  <c r="AW25" i="42" s="1"/>
  <c r="AS25" i="42"/>
  <c r="AA25" i="42"/>
  <c r="AO38" i="42"/>
  <c r="AQ35" i="42"/>
  <c r="AQ140" i="42"/>
  <c r="AY140" i="42" s="1"/>
  <c r="AZ140" i="42"/>
  <c r="AX22" i="42"/>
  <c r="V23" i="42"/>
  <c r="AA23" i="42" s="1"/>
  <c r="R26" i="42"/>
  <c r="BA30" i="42"/>
  <c r="BA41" i="42"/>
  <c r="AC56" i="42"/>
  <c r="AW56" i="42" s="1"/>
  <c r="AB56" i="42"/>
  <c r="AV56" i="42" s="1"/>
  <c r="AQ65" i="42"/>
  <c r="AY65" i="42" s="1"/>
  <c r="AP75" i="42"/>
  <c r="BA69" i="42"/>
  <c r="BA75" i="42" s="1"/>
  <c r="AZ70" i="42"/>
  <c r="AZ72" i="42"/>
  <c r="AZ74" i="42"/>
  <c r="Z84" i="42"/>
  <c r="Z88" i="42"/>
  <c r="AT85" i="42"/>
  <c r="AT88" i="42" s="1"/>
  <c r="AZ85" i="42"/>
  <c r="AC89" i="42"/>
  <c r="AW89" i="42" s="1"/>
  <c r="AC91" i="42"/>
  <c r="AW91" i="42" s="1"/>
  <c r="AA91" i="42"/>
  <c r="AC93" i="42"/>
  <c r="AW93" i="42" s="1"/>
  <c r="AA93" i="42"/>
  <c r="R110" i="42"/>
  <c r="AO110" i="42"/>
  <c r="AQ104" i="42"/>
  <c r="AQ110" i="42" s="1"/>
  <c r="R113" i="42"/>
  <c r="V111" i="42"/>
  <c r="AT133" i="42"/>
  <c r="AT135" i="42" s="1"/>
  <c r="Z135" i="42"/>
  <c r="AT154" i="42"/>
  <c r="AT159" i="42" s="1"/>
  <c r="AS161" i="42"/>
  <c r="AC161" i="42"/>
  <c r="AW161" i="42" s="1"/>
  <c r="AO168" i="42"/>
  <c r="AQ163" i="42"/>
  <c r="AZ163" i="42"/>
  <c r="R187" i="42"/>
  <c r="AT26" i="42"/>
  <c r="Z26" i="42"/>
  <c r="R34" i="42"/>
  <c r="AO34" i="42"/>
  <c r="AP38" i="42"/>
  <c r="AX39" i="42"/>
  <c r="AX41" i="42" s="1"/>
  <c r="AP44" i="42"/>
  <c r="AT45" i="42"/>
  <c r="AT46" i="42" s="1"/>
  <c r="AF58" i="42"/>
  <c r="R75" i="42"/>
  <c r="AP77" i="42"/>
  <c r="AF84" i="42"/>
  <c r="AP94" i="42"/>
  <c r="BA89" i="42"/>
  <c r="AF103" i="42"/>
  <c r="Z110" i="42"/>
  <c r="AZ111" i="42"/>
  <c r="AZ113" i="42" s="1"/>
  <c r="AF119" i="42"/>
  <c r="AX114" i="42"/>
  <c r="AX119" i="42" s="1"/>
  <c r="AC115" i="42"/>
  <c r="AW115" i="42" s="1"/>
  <c r="AA115" i="42"/>
  <c r="AC117" i="42"/>
  <c r="AW117" i="42" s="1"/>
  <c r="AS117" i="42"/>
  <c r="AB117" i="42"/>
  <c r="AV117" i="42" s="1"/>
  <c r="AF135" i="42"/>
  <c r="AF145" i="42"/>
  <c r="R153" i="42"/>
  <c r="AZ151" i="42"/>
  <c r="AZ153" i="42" s="1"/>
  <c r="AO153" i="42"/>
  <c r="AQ151" i="42"/>
  <c r="AB155" i="42"/>
  <c r="AV155" i="42" s="1"/>
  <c r="AS155" i="42"/>
  <c r="AC155" i="42"/>
  <c r="AW155" i="42" s="1"/>
  <c r="AA155" i="42"/>
  <c r="AC180" i="42"/>
  <c r="AW180" i="42" s="1"/>
  <c r="AS180" i="42"/>
  <c r="AA180" i="42"/>
  <c r="AF30" i="42"/>
  <c r="AX27" i="42"/>
  <c r="AX30" i="42" s="1"/>
  <c r="AC58" i="42"/>
  <c r="R68" i="42"/>
  <c r="AO68" i="42"/>
  <c r="AZ64" i="42"/>
  <c r="AZ68" i="42" s="1"/>
  <c r="AC75" i="42"/>
  <c r="AX78" i="42"/>
  <c r="AX84" i="42" s="1"/>
  <c r="R88" i="42"/>
  <c r="AX88" i="42"/>
  <c r="AX98" i="42"/>
  <c r="AX103" i="42" s="1"/>
  <c r="AQ116" i="42"/>
  <c r="AY116" i="42" s="1"/>
  <c r="AQ131" i="42"/>
  <c r="AY131" i="42" s="1"/>
  <c r="AO132" i="42"/>
  <c r="AO145" i="42"/>
  <c r="V144" i="42"/>
  <c r="AQ148" i="42"/>
  <c r="AY148" i="42" s="1"/>
  <c r="V151" i="42"/>
  <c r="AZ161" i="42"/>
  <c r="AQ161" i="42"/>
  <c r="AY161" i="42" s="1"/>
  <c r="AF175" i="42"/>
  <c r="AX169" i="42"/>
  <c r="AC173" i="42"/>
  <c r="AW173" i="42" s="1"/>
  <c r="AS173" i="42"/>
  <c r="AB173" i="42"/>
  <c r="AV173" i="42" s="1"/>
  <c r="AA173" i="42"/>
  <c r="AF159" i="42"/>
  <c r="AX154" i="42"/>
  <c r="AA164" i="42"/>
  <c r="AQ164" i="42"/>
  <c r="AY164" i="42" s="1"/>
  <c r="AZ165" i="42"/>
  <c r="AA170" i="42"/>
  <c r="BA170" i="42"/>
  <c r="AA174" i="42"/>
  <c r="AC179" i="42"/>
  <c r="AW179" i="42" s="1"/>
  <c r="AT187" i="42"/>
  <c r="Z187" i="42"/>
  <c r="AZ193" i="42"/>
  <c r="AD198" i="42"/>
  <c r="AP113" i="42"/>
  <c r="BA111" i="42"/>
  <c r="BA113" i="42" s="1"/>
  <c r="Z119" i="42"/>
  <c r="AF123" i="42"/>
  <c r="AX120" i="42"/>
  <c r="R129" i="42"/>
  <c r="AO129" i="42"/>
  <c r="R132" i="42"/>
  <c r="AT143" i="42"/>
  <c r="AT145" i="42" s="1"/>
  <c r="AB170" i="42"/>
  <c r="AS170" i="42"/>
  <c r="AQ172" i="42"/>
  <c r="AY172" i="42" s="1"/>
  <c r="AZ172" i="42"/>
  <c r="AB174" i="42"/>
  <c r="AV174" i="42" s="1"/>
  <c r="AS174" i="42"/>
  <c r="BA192" i="42"/>
  <c r="AE198" i="42"/>
  <c r="BA164" i="42"/>
  <c r="AF181" i="42"/>
  <c r="AX176" i="42"/>
  <c r="AX181" i="42" s="1"/>
  <c r="AO187" i="42"/>
  <c r="AC14" i="41"/>
  <c r="AW14" i="41" s="1"/>
  <c r="AA14" i="41"/>
  <c r="AZ16" i="41"/>
  <c r="AO16" i="41"/>
  <c r="AT32" i="41"/>
  <c r="Z21" i="41"/>
  <c r="AC50" i="41"/>
  <c r="AW50" i="41" s="1"/>
  <c r="AA50" i="41"/>
  <c r="R67" i="41"/>
  <c r="V64" i="41"/>
  <c r="V67" i="41" s="1"/>
  <c r="AZ113" i="41"/>
  <c r="AQ113" i="41"/>
  <c r="AY113" i="41" s="1"/>
  <c r="AC135" i="41"/>
  <c r="AW135" i="41" s="1"/>
  <c r="AS135" i="41"/>
  <c r="AA135" i="41"/>
  <c r="BA137" i="41"/>
  <c r="AQ137" i="41"/>
  <c r="AY137" i="41" s="1"/>
  <c r="AO145" i="41"/>
  <c r="AA13" i="41"/>
  <c r="AA15" i="41"/>
  <c r="R146" i="41"/>
  <c r="AF152" i="41"/>
  <c r="AT22" i="41"/>
  <c r="AT27" i="41" s="1"/>
  <c r="V30" i="41"/>
  <c r="AS30" i="41" s="1"/>
  <c r="AA31" i="41"/>
  <c r="AF148" i="41"/>
  <c r="BA33" i="41"/>
  <c r="BA38" i="41" s="1"/>
  <c r="AF38" i="41"/>
  <c r="R45" i="41"/>
  <c r="AZ39" i="41"/>
  <c r="AQ43" i="41"/>
  <c r="AY43" i="41" s="1"/>
  <c r="AQ44" i="41"/>
  <c r="AY44" i="41" s="1"/>
  <c r="AA46" i="41"/>
  <c r="AP52" i="41"/>
  <c r="AC47" i="41"/>
  <c r="AW47" i="41" s="1"/>
  <c r="AA47" i="41"/>
  <c r="AC49" i="41"/>
  <c r="AW49" i="41" s="1"/>
  <c r="AS49" i="41"/>
  <c r="AB49" i="41"/>
  <c r="AV49" i="41" s="1"/>
  <c r="AA49" i="41"/>
  <c r="AB50" i="41"/>
  <c r="AV50" i="41" s="1"/>
  <c r="AS50" i="41"/>
  <c r="AA51" i="41"/>
  <c r="AP60" i="41"/>
  <c r="BA53" i="41"/>
  <c r="BA60" i="41" s="1"/>
  <c r="Z60" i="41"/>
  <c r="AQ65" i="41"/>
  <c r="AY65" i="41" s="1"/>
  <c r="AF74" i="41"/>
  <c r="BA74" i="41"/>
  <c r="AC72" i="41"/>
  <c r="AW72" i="41" s="1"/>
  <c r="AS72" i="41"/>
  <c r="AB72" i="41"/>
  <c r="AV72" i="41" s="1"/>
  <c r="AA72" i="41"/>
  <c r="AS105" i="41"/>
  <c r="AC105" i="41"/>
  <c r="AW105" i="41" s="1"/>
  <c r="AX110" i="41"/>
  <c r="AX116" i="41" s="1"/>
  <c r="AF116" i="41"/>
  <c r="BA112" i="41"/>
  <c r="AQ112" i="41"/>
  <c r="AY112" i="41" s="1"/>
  <c r="AA126" i="41"/>
  <c r="AS126" i="41"/>
  <c r="AC126" i="41"/>
  <c r="AW126" i="41" s="1"/>
  <c r="AB126" i="41"/>
  <c r="AV126" i="41" s="1"/>
  <c r="AO27" i="41"/>
  <c r="AS54" i="41"/>
  <c r="AA54" i="41"/>
  <c r="AC68" i="41"/>
  <c r="AS68" i="41"/>
  <c r="AB68" i="41"/>
  <c r="AV68" i="41" s="1"/>
  <c r="AA68" i="41"/>
  <c r="BA75" i="41"/>
  <c r="BA81" i="41" s="1"/>
  <c r="AP81" i="41"/>
  <c r="AX109" i="41"/>
  <c r="R116" i="41"/>
  <c r="V110" i="41"/>
  <c r="AC110" i="41" s="1"/>
  <c r="AC116" i="41" s="1"/>
  <c r="AC137" i="41"/>
  <c r="AW137" i="41" s="1"/>
  <c r="AA137" i="41"/>
  <c r="Z145" i="41"/>
  <c r="AQ13" i="41"/>
  <c r="AY13" i="41" s="1"/>
  <c r="AO146" i="41"/>
  <c r="AT152" i="41"/>
  <c r="AX152" i="41"/>
  <c r="V22" i="41"/>
  <c r="V27" i="41" s="1"/>
  <c r="AQ31" i="41"/>
  <c r="AY31" i="41" s="1"/>
  <c r="Z148" i="41"/>
  <c r="AQ39" i="41"/>
  <c r="AZ62" i="41"/>
  <c r="AQ62" i="41"/>
  <c r="AY62" i="41" s="1"/>
  <c r="BA86" i="41"/>
  <c r="BA88" i="41" s="1"/>
  <c r="AQ86" i="41"/>
  <c r="AY86" i="41" s="1"/>
  <c r="AY88" i="41" s="1"/>
  <c r="AT100" i="41"/>
  <c r="AT102" i="41" s="1"/>
  <c r="Z102" i="41"/>
  <c r="AF109" i="41"/>
  <c r="AA125" i="41"/>
  <c r="AB125" i="41"/>
  <c r="BA130" i="41"/>
  <c r="AQ130" i="41"/>
  <c r="AY130" i="41" s="1"/>
  <c r="AC136" i="41"/>
  <c r="AW136" i="41" s="1"/>
  <c r="AA136" i="41"/>
  <c r="AP16" i="41"/>
  <c r="AF145" i="41"/>
  <c r="AQ14" i="41"/>
  <c r="AY14" i="41" s="1"/>
  <c r="AX151" i="41"/>
  <c r="AX17" i="41"/>
  <c r="AX21" i="41" s="1"/>
  <c r="AO152" i="41"/>
  <c r="AX22" i="41"/>
  <c r="AX27" i="41" s="1"/>
  <c r="AQ28" i="41"/>
  <c r="AY28" i="41" s="1"/>
  <c r="Z32" i="41"/>
  <c r="AQ30" i="41"/>
  <c r="BA31" i="41"/>
  <c r="BA32" i="41" s="1"/>
  <c r="V39" i="41"/>
  <c r="AB39" i="41" s="1"/>
  <c r="AB46" i="41"/>
  <c r="AS46" i="41"/>
  <c r="AT67" i="41"/>
  <c r="AZ66" i="41"/>
  <c r="AQ66" i="41"/>
  <c r="AY66" i="41" s="1"/>
  <c r="AC70" i="41"/>
  <c r="AW70" i="41" s="1"/>
  <c r="AS70" i="41"/>
  <c r="AB70" i="41"/>
  <c r="AV70" i="41" s="1"/>
  <c r="AA70" i="41"/>
  <c r="Z94" i="41"/>
  <c r="AC98" i="41"/>
  <c r="AW98" i="41" s="1"/>
  <c r="AA98" i="41"/>
  <c r="AX102" i="41"/>
  <c r="BA101" i="41"/>
  <c r="BA102" i="41" s="1"/>
  <c r="AC117" i="41"/>
  <c r="AW117" i="41" s="1"/>
  <c r="AA117" i="41"/>
  <c r="AP124" i="41"/>
  <c r="AQ117" i="41"/>
  <c r="BA119" i="41"/>
  <c r="BA124" i="41" s="1"/>
  <c r="AQ119" i="41"/>
  <c r="AY119" i="41" s="1"/>
  <c r="AZ131" i="41"/>
  <c r="AQ131" i="41"/>
  <c r="AY131" i="41" s="1"/>
  <c r="AX82" i="41"/>
  <c r="AX85" i="41" s="1"/>
  <c r="Z88" i="41"/>
  <c r="AZ95" i="41"/>
  <c r="AZ154" i="41" s="1"/>
  <c r="AZ97" i="41"/>
  <c r="AZ99" i="41" s="1"/>
  <c r="AO116" i="41"/>
  <c r="AS118" i="41"/>
  <c r="R133" i="41"/>
  <c r="AX133" i="41"/>
  <c r="AF133" i="41"/>
  <c r="AZ138" i="41"/>
  <c r="AS51" i="41"/>
  <c r="AF60" i="41"/>
  <c r="AX53" i="41"/>
  <c r="AX60" i="41" s="1"/>
  <c r="AO63" i="41"/>
  <c r="AZ64" i="41"/>
  <c r="AF81" i="41"/>
  <c r="AX75" i="41"/>
  <c r="AX81" i="41" s="1"/>
  <c r="AQ84" i="41"/>
  <c r="AY84" i="41" s="1"/>
  <c r="AX88" i="41"/>
  <c r="AT89" i="41"/>
  <c r="AT94" i="41" s="1"/>
  <c r="V95" i="41"/>
  <c r="AC95" i="41" s="1"/>
  <c r="AC154" i="41" s="1"/>
  <c r="V97" i="41"/>
  <c r="BA99" i="41"/>
  <c r="BA109" i="41"/>
  <c r="Z109" i="41"/>
  <c r="Z116" i="41"/>
  <c r="AF124" i="41"/>
  <c r="AT125" i="41"/>
  <c r="AT128" i="41" s="1"/>
  <c r="V129" i="41"/>
  <c r="AC129" i="41" s="1"/>
  <c r="AC133" i="41" s="1"/>
  <c r="AO133" i="41"/>
  <c r="V134" i="41"/>
  <c r="V140" i="41" s="1"/>
  <c r="AQ136" i="41"/>
  <c r="AY136" i="41" s="1"/>
  <c r="R63" i="41"/>
  <c r="AQ87" i="41"/>
  <c r="AY87" i="41" s="1"/>
  <c r="AZ87" i="41"/>
  <c r="AZ88" i="41" s="1"/>
  <c r="AF94" i="41"/>
  <c r="AX89" i="41"/>
  <c r="AX94" i="41" s="1"/>
  <c r="AQ95" i="41"/>
  <c r="AQ154" i="41" s="1"/>
  <c r="AP99" i="41"/>
  <c r="AC106" i="41"/>
  <c r="AW106" i="41" s="1"/>
  <c r="AQ110" i="41"/>
  <c r="AY110" i="41" s="1"/>
  <c r="AO124" i="41"/>
  <c r="AZ117" i="41"/>
  <c r="AA118" i="41"/>
  <c r="AQ122" i="41"/>
  <c r="AY122" i="41" s="1"/>
  <c r="AQ123" i="41"/>
  <c r="AY123" i="41" s="1"/>
  <c r="AF128" i="41"/>
  <c r="AX125" i="41"/>
  <c r="AX128" i="41" s="1"/>
  <c r="I142" i="41"/>
  <c r="V15" i="40"/>
  <c r="AP75" i="40"/>
  <c r="BA69" i="40"/>
  <c r="AC106" i="40"/>
  <c r="AW106" i="40" s="1"/>
  <c r="AS106" i="40"/>
  <c r="AB106" i="40"/>
  <c r="AV106" i="40" s="1"/>
  <c r="AA106" i="40"/>
  <c r="AO128" i="40"/>
  <c r="AQ126" i="40"/>
  <c r="AY126" i="40" s="1"/>
  <c r="AT135" i="40"/>
  <c r="AA135" i="40"/>
  <c r="AC138" i="40"/>
  <c r="AW138" i="40" s="1"/>
  <c r="AA138" i="40"/>
  <c r="AP151" i="40"/>
  <c r="AO171" i="40"/>
  <c r="BA48" i="40"/>
  <c r="BA53" i="40" s="1"/>
  <c r="V54" i="40"/>
  <c r="AA54" i="40" s="1"/>
  <c r="BA18" i="40"/>
  <c r="AO18" i="40"/>
  <c r="AP22" i="40"/>
  <c r="AT30" i="40"/>
  <c r="AT173" i="40" s="1"/>
  <c r="BA63" i="40"/>
  <c r="BA68" i="40" s="1"/>
  <c r="AT105" i="40"/>
  <c r="AT108" i="40" s="1"/>
  <c r="AA105" i="40"/>
  <c r="AB140" i="40"/>
  <c r="AV140" i="40" s="1"/>
  <c r="AC140" i="40"/>
  <c r="AW140" i="40" s="1"/>
  <c r="AP18" i="40"/>
  <c r="AX30" i="40"/>
  <c r="AX173" i="40" s="1"/>
  <c r="R171" i="40"/>
  <c r="AO46" i="40"/>
  <c r="AC74" i="40"/>
  <c r="AW74" i="40" s="1"/>
  <c r="AB74" i="40"/>
  <c r="AV74" i="40" s="1"/>
  <c r="AA74" i="40"/>
  <c r="Z75" i="40"/>
  <c r="AZ94" i="40"/>
  <c r="AQ94" i="40"/>
  <c r="AY94" i="40" s="1"/>
  <c r="AO119" i="40"/>
  <c r="AT144" i="40"/>
  <c r="BA163" i="40"/>
  <c r="BA164" i="40" s="1"/>
  <c r="AP15" i="40"/>
  <c r="Z18" i="40"/>
  <c r="AT19" i="40"/>
  <c r="AT22" i="40" s="1"/>
  <c r="AB20" i="40"/>
  <c r="AV20" i="40" s="1"/>
  <c r="AA31" i="40"/>
  <c r="AS31" i="40"/>
  <c r="V35" i="40"/>
  <c r="AB35" i="40" s="1"/>
  <c r="AQ41" i="40"/>
  <c r="AQ42" i="40"/>
  <c r="AY42" i="40" s="1"/>
  <c r="AQ43" i="40"/>
  <c r="AY43" i="40" s="1"/>
  <c r="AC53" i="40"/>
  <c r="AX47" i="40"/>
  <c r="AX53" i="40" s="1"/>
  <c r="AA48" i="40"/>
  <c r="AS48" i="40"/>
  <c r="AA50" i="40"/>
  <c r="AS50" i="40"/>
  <c r="AA52" i="40"/>
  <c r="AS52" i="40"/>
  <c r="AT54" i="40"/>
  <c r="AT55" i="40" s="1"/>
  <c r="Z55" i="40"/>
  <c r="V56" i="40"/>
  <c r="V61" i="40" s="1"/>
  <c r="R68" i="40"/>
  <c r="AO68" i="40"/>
  <c r="AX75" i="40"/>
  <c r="AT70" i="40"/>
  <c r="AT75" i="40" s="1"/>
  <c r="AA70" i="40"/>
  <c r="AZ89" i="40"/>
  <c r="AQ101" i="40"/>
  <c r="AY101" i="40" s="1"/>
  <c r="BA101" i="40"/>
  <c r="AC103" i="40"/>
  <c r="AS103" i="40"/>
  <c r="AB103" i="40"/>
  <c r="AA103" i="40"/>
  <c r="AP110" i="40"/>
  <c r="AA121" i="40"/>
  <c r="AS121" i="40"/>
  <c r="AZ126" i="40"/>
  <c r="AZ128" i="40" s="1"/>
  <c r="AA140" i="40"/>
  <c r="AG140" i="40" s="1"/>
  <c r="AR140" i="40" s="1"/>
  <c r="BA151" i="40"/>
  <c r="AA149" i="40"/>
  <c r="AB149" i="40"/>
  <c r="AV149" i="40" s="1"/>
  <c r="BA46" i="40"/>
  <c r="AT61" i="40"/>
  <c r="BA66" i="40"/>
  <c r="AQ66" i="40"/>
  <c r="AY66" i="40" s="1"/>
  <c r="AC73" i="40"/>
  <c r="AW73" i="40" s="1"/>
  <c r="AW75" i="40" s="1"/>
  <c r="AB73" i="40"/>
  <c r="AV73" i="40" s="1"/>
  <c r="AT76" i="40"/>
  <c r="AT82" i="40" s="1"/>
  <c r="AZ91" i="40"/>
  <c r="AZ92" i="40" s="1"/>
  <c r="AQ91" i="40"/>
  <c r="AY91" i="40" s="1"/>
  <c r="AT131" i="40"/>
  <c r="Z137" i="40"/>
  <c r="AA131" i="40"/>
  <c r="AB142" i="40"/>
  <c r="AV142" i="40" s="1"/>
  <c r="AA142" i="40"/>
  <c r="AQ148" i="40"/>
  <c r="AY148" i="40" s="1"/>
  <c r="AZ148" i="40"/>
  <c r="AC156" i="40"/>
  <c r="AW156" i="40" s="1"/>
  <c r="AA156" i="40"/>
  <c r="AC158" i="40"/>
  <c r="AW158" i="40" s="1"/>
  <c r="AA158" i="40"/>
  <c r="AQ14" i="40"/>
  <c r="AQ15" i="40" s="1"/>
  <c r="AT23" i="40"/>
  <c r="AT25" i="40" s="1"/>
  <c r="AT28" i="40"/>
  <c r="AZ56" i="40"/>
  <c r="AZ61" i="40" s="1"/>
  <c r="R130" i="40"/>
  <c r="V129" i="40"/>
  <c r="AC129" i="40" s="1"/>
  <c r="AW129" i="40" s="1"/>
  <c r="AW130" i="40" s="1"/>
  <c r="AQ12" i="40"/>
  <c r="AX16" i="40"/>
  <c r="AX18" i="40" s="1"/>
  <c r="AX19" i="40"/>
  <c r="AX22" i="40" s="1"/>
  <c r="V23" i="40"/>
  <c r="AC23" i="40" s="1"/>
  <c r="AW23" i="40" s="1"/>
  <c r="AZ35" i="40"/>
  <c r="AX46" i="40"/>
  <c r="AX54" i="40"/>
  <c r="AX177" i="40" s="1"/>
  <c r="Z61" i="40"/>
  <c r="AQ56" i="40"/>
  <c r="V62" i="40"/>
  <c r="AC62" i="40" s="1"/>
  <c r="AC68" i="40" s="1"/>
  <c r="AP68" i="40"/>
  <c r="AZ67" i="40"/>
  <c r="AB96" i="40"/>
  <c r="AV96" i="40" s="1"/>
  <c r="BA108" i="40"/>
  <c r="BA125" i="40"/>
  <c r="BA131" i="40"/>
  <c r="AQ131" i="40"/>
  <c r="BA135" i="40"/>
  <c r="AQ135" i="40"/>
  <c r="AY135" i="40" s="1"/>
  <c r="AW155" i="40"/>
  <c r="AP160" i="40"/>
  <c r="BA155" i="40"/>
  <c r="AQ155" i="40"/>
  <c r="AY155" i="40" s="1"/>
  <c r="AY160" i="40" s="1"/>
  <c r="BA157" i="40"/>
  <c r="AQ157" i="40"/>
  <c r="AY157" i="40" s="1"/>
  <c r="BA159" i="40"/>
  <c r="AQ159" i="40"/>
  <c r="AY159" i="40" s="1"/>
  <c r="AS71" i="40"/>
  <c r="AF82" i="40"/>
  <c r="AX76" i="40"/>
  <c r="AX82" i="40" s="1"/>
  <c r="AF89" i="40"/>
  <c r="R98" i="40"/>
  <c r="AZ99" i="40"/>
  <c r="AZ102" i="40" s="1"/>
  <c r="AT109" i="40"/>
  <c r="AT110" i="40" s="1"/>
  <c r="AZ134" i="40"/>
  <c r="R154" i="40"/>
  <c r="AO154" i="40"/>
  <c r="AZ156" i="40"/>
  <c r="AZ158" i="40"/>
  <c r="AD168" i="40"/>
  <c r="AF75" i="40"/>
  <c r="V83" i="40"/>
  <c r="AC83" i="40" s="1"/>
  <c r="AC89" i="40" s="1"/>
  <c r="R92" i="40"/>
  <c r="V99" i="40"/>
  <c r="AC99" i="40" s="1"/>
  <c r="AW99" i="40" s="1"/>
  <c r="AQ104" i="40"/>
  <c r="AY104" i="40" s="1"/>
  <c r="AB105" i="40"/>
  <c r="AV105" i="40" s="1"/>
  <c r="AS105" i="40"/>
  <c r="AQ107" i="40"/>
  <c r="AY107" i="40" s="1"/>
  <c r="AX109" i="40"/>
  <c r="AX110" i="40" s="1"/>
  <c r="R115" i="40"/>
  <c r="AT116" i="40"/>
  <c r="AT119" i="40" s="1"/>
  <c r="AP125" i="40"/>
  <c r="AQ132" i="40"/>
  <c r="AY132" i="40" s="1"/>
  <c r="AQ136" i="40"/>
  <c r="AY136" i="40" s="1"/>
  <c r="Z144" i="40"/>
  <c r="V152" i="40"/>
  <c r="AA71" i="40"/>
  <c r="AG71" i="40" s="1"/>
  <c r="AR71" i="40" s="1"/>
  <c r="BA82" i="40"/>
  <c r="AP92" i="40"/>
  <c r="BA90" i="40"/>
  <c r="BA92" i="40" s="1"/>
  <c r="AX92" i="40"/>
  <c r="BA98" i="40"/>
  <c r="AF98" i="40"/>
  <c r="AQ95" i="40"/>
  <c r="AY95" i="40" s="1"/>
  <c r="Z102" i="40"/>
  <c r="AQ99" i="40"/>
  <c r="AY99" i="40" s="1"/>
  <c r="AA104" i="40"/>
  <c r="AG104" i="40" s="1"/>
  <c r="AR104" i="40" s="1"/>
  <c r="AA107" i="40"/>
  <c r="Z115" i="40"/>
  <c r="AZ112" i="40"/>
  <c r="R119" i="40"/>
  <c r="AQ120" i="40"/>
  <c r="AY120" i="40" s="1"/>
  <c r="AO137" i="40"/>
  <c r="AQ145" i="40"/>
  <c r="AY145" i="40" s="1"/>
  <c r="AZ152" i="40"/>
  <c r="AZ154" i="40" s="1"/>
  <c r="R160" i="40"/>
  <c r="Z164" i="40"/>
  <c r="I166" i="40"/>
  <c r="J168" i="40"/>
  <c r="N168" i="40"/>
  <c r="S168" i="40"/>
  <c r="AH168" i="40"/>
  <c r="AO167" i="40" s="1"/>
  <c r="AL168" i="40"/>
  <c r="AZ15" i="39"/>
  <c r="AQ15" i="39"/>
  <c r="AY15" i="39" s="1"/>
  <c r="AC105" i="39"/>
  <c r="AW105" i="39" s="1"/>
  <c r="AA105" i="39"/>
  <c r="BA36" i="39"/>
  <c r="AF24" i="39"/>
  <c r="BA28" i="39"/>
  <c r="AQ28" i="39"/>
  <c r="AY28" i="39" s="1"/>
  <c r="AS98" i="39"/>
  <c r="AC98" i="39"/>
  <c r="AW98" i="39" s="1"/>
  <c r="AC75" i="39"/>
  <c r="AW75" i="39" s="1"/>
  <c r="AA75" i="39"/>
  <c r="AP129" i="39"/>
  <c r="AI30" i="45" s="1"/>
  <c r="BA25" i="39"/>
  <c r="AQ25" i="39"/>
  <c r="BA27" i="39"/>
  <c r="AQ27" i="39"/>
  <c r="AY27" i="39" s="1"/>
  <c r="AO24" i="39"/>
  <c r="AZ19" i="39"/>
  <c r="BA26" i="39"/>
  <c r="AQ26" i="39"/>
  <c r="AY26" i="39" s="1"/>
  <c r="BA29" i="39"/>
  <c r="AQ29" i="39"/>
  <c r="AY29" i="39" s="1"/>
  <c r="AP30" i="39"/>
  <c r="AT92" i="39"/>
  <c r="AA101" i="39"/>
  <c r="AC101" i="39"/>
  <c r="AW101" i="39" s="1"/>
  <c r="AC104" i="39"/>
  <c r="AW104" i="39" s="1"/>
  <c r="AA104" i="39"/>
  <c r="AP45" i="39"/>
  <c r="AX86" i="39"/>
  <c r="AX92" i="39" s="1"/>
  <c r="AP92" i="39"/>
  <c r="BA12" i="39"/>
  <c r="BA135" i="39" s="1"/>
  <c r="AT36" i="45" s="1"/>
  <c r="AT37" i="39"/>
  <c r="AT41" i="39" s="1"/>
  <c r="AP134" i="39"/>
  <c r="AI35" i="45" s="1"/>
  <c r="AQ44" i="39"/>
  <c r="AQ45" i="39" s="1"/>
  <c r="AX46" i="39"/>
  <c r="AP49" i="39"/>
  <c r="Z55" i="39"/>
  <c r="AA54" i="39"/>
  <c r="AT56" i="39"/>
  <c r="AT57" i="39" s="1"/>
  <c r="AT71" i="39"/>
  <c r="AP71" i="39"/>
  <c r="AX78" i="39"/>
  <c r="AC85" i="39"/>
  <c r="AO85" i="39"/>
  <c r="AA88" i="39"/>
  <c r="AB89" i="39"/>
  <c r="AV89" i="39" s="1"/>
  <c r="AA91" i="39"/>
  <c r="AQ103" i="39"/>
  <c r="AY103" i="39" s="1"/>
  <c r="AQ105" i="39"/>
  <c r="AY105" i="39" s="1"/>
  <c r="AA112" i="39"/>
  <c r="AQ112" i="39"/>
  <c r="AY112" i="39" s="1"/>
  <c r="AX115" i="39"/>
  <c r="AX132" i="39" s="1"/>
  <c r="T125" i="39"/>
  <c r="R132" i="39"/>
  <c r="K33" i="45" s="1"/>
  <c r="AF129" i="39"/>
  <c r="AZ30" i="39"/>
  <c r="AT31" i="39"/>
  <c r="AT36" i="39" s="1"/>
  <c r="AX37" i="39"/>
  <c r="AX128" i="39" s="1"/>
  <c r="AQ42" i="39"/>
  <c r="AQ43" i="39" s="1"/>
  <c r="AT50" i="39"/>
  <c r="AT55" i="39" s="1"/>
  <c r="AX56" i="39"/>
  <c r="AX57" i="39" s="1"/>
  <c r="AQ58" i="39"/>
  <c r="AY58" i="39" s="1"/>
  <c r="AO60" i="39"/>
  <c r="AO127" i="39" s="1"/>
  <c r="AH28" i="45" s="1"/>
  <c r="AJ64" i="39"/>
  <c r="AA65" i="39"/>
  <c r="BA71" i="39"/>
  <c r="AT85" i="39"/>
  <c r="AB81" i="39"/>
  <c r="AV81" i="39" s="1"/>
  <c r="AQ81" i="39"/>
  <c r="AY81" i="39" s="1"/>
  <c r="AC88" i="39"/>
  <c r="AW88" i="39" s="1"/>
  <c r="Z92" i="39"/>
  <c r="Z99" i="39"/>
  <c r="AF99" i="39"/>
  <c r="AP99" i="39"/>
  <c r="BA113" i="39"/>
  <c r="AT114" i="39"/>
  <c r="AT116" i="39" s="1"/>
  <c r="AT117" i="39"/>
  <c r="AT121" i="39" s="1"/>
  <c r="AD125" i="39"/>
  <c r="AA102" i="39"/>
  <c r="R135" i="39"/>
  <c r="K36" i="45" s="1"/>
  <c r="AP135" i="39"/>
  <c r="AI36" i="45" s="1"/>
  <c r="Z133" i="39"/>
  <c r="S34" i="45" s="1"/>
  <c r="AO129" i="39"/>
  <c r="AH30" i="45" s="1"/>
  <c r="AO30" i="39"/>
  <c r="AF36" i="39"/>
  <c r="AX31" i="39"/>
  <c r="AX36" i="39" s="1"/>
  <c r="AB32" i="39"/>
  <c r="AV32" i="39" s="1"/>
  <c r="AO128" i="39"/>
  <c r="AH29" i="45" s="1"/>
  <c r="AZ42" i="39"/>
  <c r="AZ43" i="39" s="1"/>
  <c r="AO43" i="39"/>
  <c r="AB46" i="39"/>
  <c r="R55" i="39"/>
  <c r="AF55" i="39"/>
  <c r="AX50" i="39"/>
  <c r="AX55" i="39" s="1"/>
  <c r="AZ58" i="39"/>
  <c r="R71" i="39"/>
  <c r="AF71" i="39"/>
  <c r="AO71" i="39"/>
  <c r="AS88" i="39"/>
  <c r="AQ97" i="39"/>
  <c r="AY97" i="39" s="1"/>
  <c r="R106" i="39"/>
  <c r="AQ101" i="39"/>
  <c r="AY101" i="39" s="1"/>
  <c r="AP113" i="39"/>
  <c r="AA109" i="39"/>
  <c r="AA111" i="39"/>
  <c r="AA115" i="39"/>
  <c r="AF121" i="39"/>
  <c r="AX117" i="39"/>
  <c r="AX121" i="39" s="1"/>
  <c r="AA120" i="39"/>
  <c r="AE125" i="39"/>
  <c r="Q198" i="42"/>
  <c r="AN198" i="42"/>
  <c r="S125" i="39"/>
  <c r="Y198" i="42"/>
  <c r="AA29" i="42"/>
  <c r="AB29" i="42"/>
  <c r="AV29" i="42" s="1"/>
  <c r="AS29" i="42"/>
  <c r="AC29" i="42"/>
  <c r="AW29" i="42" s="1"/>
  <c r="AY31" i="42"/>
  <c r="AA28" i="42"/>
  <c r="AB28" i="42"/>
  <c r="AV28" i="42" s="1"/>
  <c r="AS28" i="42"/>
  <c r="AC28" i="42"/>
  <c r="AW28" i="42" s="1"/>
  <c r="AA27" i="42"/>
  <c r="AB27" i="42"/>
  <c r="V30" i="42"/>
  <c r="AS27" i="42"/>
  <c r="AC27" i="42"/>
  <c r="AP199" i="42"/>
  <c r="AP18" i="42"/>
  <c r="BA12" i="42"/>
  <c r="AZ24" i="42"/>
  <c r="AQ24" i="42"/>
  <c r="AY24" i="42" s="1"/>
  <c r="AO30" i="42"/>
  <c r="AZ27" i="42"/>
  <c r="AQ27" i="42"/>
  <c r="AZ28" i="42"/>
  <c r="AQ28" i="42"/>
  <c r="AY28" i="42" s="1"/>
  <c r="V34" i="42"/>
  <c r="AS31" i="42"/>
  <c r="AB31" i="42"/>
  <c r="AA31" i="42"/>
  <c r="AS32" i="42"/>
  <c r="AB32" i="42"/>
  <c r="AV32" i="42" s="1"/>
  <c r="AA32" i="42"/>
  <c r="AT35" i="42"/>
  <c r="Z38" i="42"/>
  <c r="AC51" i="42"/>
  <c r="AW51" i="42" s="1"/>
  <c r="AS51" i="42"/>
  <c r="AB51" i="42"/>
  <c r="AV51" i="42" s="1"/>
  <c r="AA51" i="42"/>
  <c r="AX69" i="42"/>
  <c r="AX75" i="42" s="1"/>
  <c r="AF75" i="42"/>
  <c r="AW78" i="42"/>
  <c r="AA80" i="42"/>
  <c r="AB80" i="42"/>
  <c r="AV80" i="42" s="1"/>
  <c r="R84" i="42"/>
  <c r="V84" i="42"/>
  <c r="V95" i="42"/>
  <c r="R97" i="42"/>
  <c r="AW98" i="42"/>
  <c r="AA100" i="42"/>
  <c r="AB100" i="42"/>
  <c r="AV100" i="42" s="1"/>
  <c r="AO123" i="42"/>
  <c r="AZ120" i="42"/>
  <c r="AQ120" i="42"/>
  <c r="Z129" i="42"/>
  <c r="AT124" i="42"/>
  <c r="AT129" i="42" s="1"/>
  <c r="AA137" i="42"/>
  <c r="AB137" i="42"/>
  <c r="AV137" i="42" s="1"/>
  <c r="AS137" i="42"/>
  <c r="AC137" i="42"/>
  <c r="AW137" i="42" s="1"/>
  <c r="AS144" i="42"/>
  <c r="AA144" i="42"/>
  <c r="AC144" i="42"/>
  <c r="AW144" i="42" s="1"/>
  <c r="AB144" i="42"/>
  <c r="AV144" i="42" s="1"/>
  <c r="AF199" i="42"/>
  <c r="AX12" i="42"/>
  <c r="AF201" i="42"/>
  <c r="AX14" i="42"/>
  <c r="AT14" i="42"/>
  <c r="AF205" i="42"/>
  <c r="AX17" i="42"/>
  <c r="AX205" i="42" s="1"/>
  <c r="AT17" i="42"/>
  <c r="AY19" i="42"/>
  <c r="AZ22" i="42"/>
  <c r="AF22" i="42"/>
  <c r="AB25" i="42"/>
  <c r="R30" i="42"/>
  <c r="AC31" i="42"/>
  <c r="AC32" i="42"/>
  <c r="AW32" i="42" s="1"/>
  <c r="AS33" i="42"/>
  <c r="AB33" i="42"/>
  <c r="AV33" i="42" s="1"/>
  <c r="AA33" i="42"/>
  <c r="AZ38" i="42"/>
  <c r="AT36" i="42"/>
  <c r="AA36" i="42"/>
  <c r="AT41" i="42"/>
  <c r="AZ41" i="42"/>
  <c r="BA44" i="42"/>
  <c r="AA43" i="42"/>
  <c r="AC43" i="42"/>
  <c r="AW43" i="42" s="1"/>
  <c r="AZ43" i="42"/>
  <c r="AQ43" i="42"/>
  <c r="AY43" i="42" s="1"/>
  <c r="AP208" i="42"/>
  <c r="AP46" i="42"/>
  <c r="BA45" i="42"/>
  <c r="AQ45" i="42"/>
  <c r="AF206" i="42"/>
  <c r="AX50" i="42"/>
  <c r="AX206" i="42" s="1"/>
  <c r="AT74" i="42"/>
  <c r="AA74" i="42"/>
  <c r="AC79" i="42"/>
  <c r="AW79" i="42" s="1"/>
  <c r="AA81" i="42"/>
  <c r="AB81" i="42"/>
  <c r="AV81" i="42" s="1"/>
  <c r="AC83" i="42"/>
  <c r="AW83" i="42" s="1"/>
  <c r="AZ88" i="42"/>
  <c r="AC94" i="42"/>
  <c r="AC99" i="42"/>
  <c r="AW99" i="42" s="1"/>
  <c r="AA101" i="42"/>
  <c r="AB101" i="42"/>
  <c r="AV101" i="42" s="1"/>
  <c r="AC134" i="42"/>
  <c r="AW134" i="42" s="1"/>
  <c r="AA134" i="42"/>
  <c r="AS134" i="42"/>
  <c r="AB134" i="42"/>
  <c r="AV134" i="42" s="1"/>
  <c r="R142" i="42"/>
  <c r="V136" i="42"/>
  <c r="AQ147" i="42"/>
  <c r="AY147" i="42" s="1"/>
  <c r="AZ147" i="42"/>
  <c r="Z199" i="42"/>
  <c r="Z18" i="42"/>
  <c r="AP201" i="42"/>
  <c r="BA14" i="42"/>
  <c r="AP205" i="42"/>
  <c r="BA17" i="42"/>
  <c r="AT19" i="42"/>
  <c r="AT22" i="42" s="1"/>
  <c r="Z22" i="42"/>
  <c r="AO26" i="42"/>
  <c r="AZ29" i="42"/>
  <c r="AQ29" i="42"/>
  <c r="AY29" i="42" s="1"/>
  <c r="AY35" i="42"/>
  <c r="AT37" i="42"/>
  <c r="AA37" i="42"/>
  <c r="AC40" i="42"/>
  <c r="AW40" i="42" s="1"/>
  <c r="AS40" i="42"/>
  <c r="AB40" i="42"/>
  <c r="AV40" i="42" s="1"/>
  <c r="AF200" i="42"/>
  <c r="AX47" i="42"/>
  <c r="AT70" i="42"/>
  <c r="AA70" i="42"/>
  <c r="AA79" i="42"/>
  <c r="AB79" i="42"/>
  <c r="AV79" i="42" s="1"/>
  <c r="AA83" i="42"/>
  <c r="AB83" i="42"/>
  <c r="AV83" i="42" s="1"/>
  <c r="AC88" i="42"/>
  <c r="AW85" i="42"/>
  <c r="AW88" i="42" s="1"/>
  <c r="AY85" i="42"/>
  <c r="AA99" i="42"/>
  <c r="AB99" i="42"/>
  <c r="AV99" i="42" s="1"/>
  <c r="R103" i="42"/>
  <c r="V103" i="42"/>
  <c r="AC116" i="42"/>
  <c r="AW116" i="42" s="1"/>
  <c r="AS116" i="42"/>
  <c r="AB116" i="42"/>
  <c r="AV116" i="42" s="1"/>
  <c r="AA116" i="42"/>
  <c r="AS125" i="42"/>
  <c r="AB125" i="42"/>
  <c r="AV125" i="42" s="1"/>
  <c r="AA125" i="42"/>
  <c r="AC125" i="42"/>
  <c r="AW125" i="42" s="1"/>
  <c r="BA125" i="42"/>
  <c r="AQ125" i="42"/>
  <c r="AY125" i="42" s="1"/>
  <c r="AW130" i="42"/>
  <c r="AS138" i="42"/>
  <c r="AC138" i="42"/>
  <c r="AW138" i="42" s="1"/>
  <c r="AA138" i="42"/>
  <c r="AB138" i="42"/>
  <c r="AV138" i="42" s="1"/>
  <c r="Z153" i="42"/>
  <c r="AT151" i="42"/>
  <c r="AT153" i="42" s="1"/>
  <c r="AB163" i="42"/>
  <c r="AC18" i="42"/>
  <c r="AW12" i="42"/>
  <c r="AQ12" i="42"/>
  <c r="AQ13" i="42"/>
  <c r="AY13" i="42" s="1"/>
  <c r="AW14" i="42"/>
  <c r="AQ14" i="42"/>
  <c r="AQ15" i="42"/>
  <c r="AY15" i="42" s="1"/>
  <c r="AQ16" i="42"/>
  <c r="AY16" i="42" s="1"/>
  <c r="AW17" i="42"/>
  <c r="AQ17" i="42"/>
  <c r="AA21" i="42"/>
  <c r="AZ25" i="42"/>
  <c r="AQ25" i="42"/>
  <c r="AY25" i="42" s="1"/>
  <c r="AP30" i="42"/>
  <c r="AP34" i="42"/>
  <c r="BA31" i="42"/>
  <c r="AQ32" i="42"/>
  <c r="AY32" i="42" s="1"/>
  <c r="BA32" i="42"/>
  <c r="AF38" i="42"/>
  <c r="AC39" i="42"/>
  <c r="V41" i="42"/>
  <c r="AS39" i="42"/>
  <c r="AB39" i="42"/>
  <c r="AA42" i="42"/>
  <c r="AC42" i="42"/>
  <c r="AO44" i="42"/>
  <c r="AZ42" i="42"/>
  <c r="AZ44" i="42" s="1"/>
  <c r="AQ42" i="42"/>
  <c r="V208" i="42"/>
  <c r="V46" i="42"/>
  <c r="AS45" i="42"/>
  <c r="AB45" i="42"/>
  <c r="AA45" i="42"/>
  <c r="AT48" i="42"/>
  <c r="AA48" i="42"/>
  <c r="Z206" i="42"/>
  <c r="AT50" i="42"/>
  <c r="AA50" i="42"/>
  <c r="AF52" i="42"/>
  <c r="AT72" i="42"/>
  <c r="AA72" i="42"/>
  <c r="V18" i="42"/>
  <c r="AS12" i="42"/>
  <c r="AB12" i="42"/>
  <c r="AA12" i="42"/>
  <c r="AS13" i="42"/>
  <c r="AB13" i="42"/>
  <c r="AV13" i="42" s="1"/>
  <c r="AA13" i="42"/>
  <c r="V201" i="42"/>
  <c r="AS14" i="42"/>
  <c r="AB14" i="42"/>
  <c r="AA14" i="42"/>
  <c r="AS15" i="42"/>
  <c r="AB15" i="42"/>
  <c r="AV15" i="42" s="1"/>
  <c r="AA15" i="42"/>
  <c r="AS16" i="42"/>
  <c r="AB16" i="42"/>
  <c r="AV16" i="42" s="1"/>
  <c r="AA16" i="42"/>
  <c r="V205" i="42"/>
  <c r="AS17" i="42"/>
  <c r="AB17" i="42"/>
  <c r="AA17" i="42"/>
  <c r="AA20" i="42"/>
  <c r="AZ23" i="42"/>
  <c r="AQ23" i="42"/>
  <c r="AX31" i="42"/>
  <c r="AX34" i="42" s="1"/>
  <c r="AF34" i="42"/>
  <c r="AT31" i="42"/>
  <c r="AT34" i="42" s="1"/>
  <c r="AQ33" i="42"/>
  <c r="AY33" i="42" s="1"/>
  <c r="BA33" i="42"/>
  <c r="AW35" i="42"/>
  <c r="AW38" i="42" s="1"/>
  <c r="AA39" i="42"/>
  <c r="AB42" i="42"/>
  <c r="AS42" i="42"/>
  <c r="AS44" i="42" s="1"/>
  <c r="R44" i="42"/>
  <c r="V44" i="42"/>
  <c r="AC45" i="42"/>
  <c r="Z200" i="42"/>
  <c r="Z52" i="42"/>
  <c r="AT47" i="42"/>
  <c r="AA47" i="42"/>
  <c r="AT49" i="42"/>
  <c r="AA49" i="42"/>
  <c r="AA59" i="42"/>
  <c r="V63" i="42"/>
  <c r="AS59" i="42"/>
  <c r="AC59" i="42"/>
  <c r="AB59" i="42"/>
  <c r="AA60" i="42"/>
  <c r="AS60" i="42"/>
  <c r="AC60" i="42"/>
  <c r="AW60" i="42" s="1"/>
  <c r="AB60" i="42"/>
  <c r="AV60" i="42" s="1"/>
  <c r="AA61" i="42"/>
  <c r="AS61" i="42"/>
  <c r="AC61" i="42"/>
  <c r="AW61" i="42" s="1"/>
  <c r="AB61" i="42"/>
  <c r="AV61" i="42" s="1"/>
  <c r="AA62" i="42"/>
  <c r="AS62" i="42"/>
  <c r="AC62" i="42"/>
  <c r="AW62" i="42" s="1"/>
  <c r="AB62" i="42"/>
  <c r="AV62" i="42" s="1"/>
  <c r="AX64" i="42"/>
  <c r="AX68" i="42" s="1"/>
  <c r="AF68" i="42"/>
  <c r="AQ75" i="42"/>
  <c r="AY69" i="42"/>
  <c r="AA78" i="42"/>
  <c r="AB78" i="42"/>
  <c r="AC80" i="42"/>
  <c r="AW80" i="42" s="1"/>
  <c r="AS80" i="42"/>
  <c r="AS84" i="42" s="1"/>
  <c r="AA82" i="42"/>
  <c r="AB82" i="42"/>
  <c r="AV82" i="42" s="1"/>
  <c r="BA94" i="42"/>
  <c r="AA98" i="42"/>
  <c r="AB98" i="42"/>
  <c r="AC100" i="42"/>
  <c r="AW100" i="42" s="1"/>
  <c r="AS100" i="42"/>
  <c r="AS103" i="42" s="1"/>
  <c r="AA102" i="42"/>
  <c r="AB102" i="42"/>
  <c r="AV102" i="42" s="1"/>
  <c r="AC110" i="42"/>
  <c r="AW104" i="42"/>
  <c r="AW110" i="42" s="1"/>
  <c r="AZ114" i="42"/>
  <c r="AQ114" i="42"/>
  <c r="AO119" i="42"/>
  <c r="R41" i="42"/>
  <c r="AZ53" i="42"/>
  <c r="AQ53" i="42"/>
  <c r="AZ57" i="42"/>
  <c r="AQ57" i="42"/>
  <c r="AY57" i="42" s="1"/>
  <c r="AX63" i="42"/>
  <c r="V68" i="42"/>
  <c r="AS64" i="42"/>
  <c r="AB64" i="42"/>
  <c r="AA64" i="42"/>
  <c r="AS66" i="42"/>
  <c r="AB66" i="42"/>
  <c r="AV66" i="42" s="1"/>
  <c r="AA66" i="42"/>
  <c r="AF94" i="42"/>
  <c r="AZ115" i="42"/>
  <c r="AQ115" i="42"/>
  <c r="AY115" i="42" s="1"/>
  <c r="AV120" i="42"/>
  <c r="AB122" i="42"/>
  <c r="AV122" i="42" s="1"/>
  <c r="AS122" i="42"/>
  <c r="AA122" i="42"/>
  <c r="AS126" i="42"/>
  <c r="AB126" i="42"/>
  <c r="AV126" i="42" s="1"/>
  <c r="AA126" i="42"/>
  <c r="AC126" i="42"/>
  <c r="AW126" i="42" s="1"/>
  <c r="BA126" i="42"/>
  <c r="AQ126" i="42"/>
  <c r="AY126" i="42" s="1"/>
  <c r="AT130" i="42"/>
  <c r="AT132" i="42" s="1"/>
  <c r="Z132" i="42"/>
  <c r="AA130" i="42"/>
  <c r="AX142" i="42"/>
  <c r="S202" i="42"/>
  <c r="S198" i="42" s="1"/>
  <c r="S142" i="42"/>
  <c r="AT139" i="42"/>
  <c r="AT142" i="42" s="1"/>
  <c r="AA139" i="42"/>
  <c r="Z142" i="42"/>
  <c r="AF150" i="42"/>
  <c r="AX146" i="42"/>
  <c r="AX150" i="42" s="1"/>
  <c r="AZ154" i="42"/>
  <c r="AQ154" i="42"/>
  <c r="AO159" i="42"/>
  <c r="BA155" i="42"/>
  <c r="BA159" i="42" s="1"/>
  <c r="AP159" i="42"/>
  <c r="AS157" i="42"/>
  <c r="AC157" i="42"/>
  <c r="AW157" i="42" s="1"/>
  <c r="AA157" i="42"/>
  <c r="AB157" i="42"/>
  <c r="AV157" i="42" s="1"/>
  <c r="AC158" i="42"/>
  <c r="AW158" i="42" s="1"/>
  <c r="AA158" i="42"/>
  <c r="AS158" i="42"/>
  <c r="AB158" i="42"/>
  <c r="AV158" i="42" s="1"/>
  <c r="AQ169" i="42"/>
  <c r="AZ169" i="42"/>
  <c r="AO175" i="42"/>
  <c r="AF187" i="42"/>
  <c r="AX182" i="42"/>
  <c r="AX187" i="42" s="1"/>
  <c r="AB20" i="42"/>
  <c r="AV20" i="42" s="1"/>
  <c r="AS20" i="42"/>
  <c r="AB21" i="42"/>
  <c r="AV21" i="42" s="1"/>
  <c r="AS21" i="42"/>
  <c r="AB36" i="42"/>
  <c r="AV36" i="42" s="1"/>
  <c r="AS36" i="42"/>
  <c r="AB37" i="42"/>
  <c r="AV37" i="42" s="1"/>
  <c r="AS37" i="42"/>
  <c r="AO46" i="42"/>
  <c r="R200" i="42"/>
  <c r="R52" i="42"/>
  <c r="AB47" i="42"/>
  <c r="AO200" i="42"/>
  <c r="AB48" i="42"/>
  <c r="AV48" i="42" s="1"/>
  <c r="AS48" i="42"/>
  <c r="AB49" i="42"/>
  <c r="AV49" i="42" s="1"/>
  <c r="AS49" i="42"/>
  <c r="R206" i="42"/>
  <c r="AB50" i="42"/>
  <c r="AO206" i="42"/>
  <c r="AZ50" i="42"/>
  <c r="BA52" i="42"/>
  <c r="AB53" i="42"/>
  <c r="AW53" i="42"/>
  <c r="AS54" i="42"/>
  <c r="AB55" i="42"/>
  <c r="AS56" i="42"/>
  <c r="AB57" i="42"/>
  <c r="AP202" i="42"/>
  <c r="BA59" i="42"/>
  <c r="AP63" i="42"/>
  <c r="AP68" i="42"/>
  <c r="BA64" i="42"/>
  <c r="BA68" i="42" s="1"/>
  <c r="AY64" i="42"/>
  <c r="AT69" i="42"/>
  <c r="Z75" i="42"/>
  <c r="AO84" i="42"/>
  <c r="AZ78" i="42"/>
  <c r="AQ78" i="42"/>
  <c r="AZ79" i="42"/>
  <c r="AQ79" i="42"/>
  <c r="AY79" i="42" s="1"/>
  <c r="AZ80" i="42"/>
  <c r="AQ80" i="42"/>
  <c r="AY80" i="42" s="1"/>
  <c r="AZ81" i="42"/>
  <c r="AQ81" i="42"/>
  <c r="AY81" i="42" s="1"/>
  <c r="AZ82" i="42"/>
  <c r="AQ82" i="42"/>
  <c r="AY82" i="42" s="1"/>
  <c r="AZ83" i="42"/>
  <c r="AQ83" i="42"/>
  <c r="AY83" i="42" s="1"/>
  <c r="V88" i="42"/>
  <c r="AS85" i="42"/>
  <c r="AB85" i="42"/>
  <c r="AA85" i="42"/>
  <c r="AS86" i="42"/>
  <c r="AB86" i="42"/>
  <c r="AV86" i="42" s="1"/>
  <c r="AA86" i="42"/>
  <c r="AS87" i="42"/>
  <c r="AB87" i="42"/>
  <c r="AV87" i="42" s="1"/>
  <c r="AA87" i="42"/>
  <c r="AA90" i="42"/>
  <c r="AA92" i="42"/>
  <c r="AZ95" i="42"/>
  <c r="AQ95" i="42"/>
  <c r="AS96" i="42"/>
  <c r="AO97" i="42"/>
  <c r="AO103" i="42"/>
  <c r="AZ98" i="42"/>
  <c r="AQ98" i="42"/>
  <c r="AZ99" i="42"/>
  <c r="AQ99" i="42"/>
  <c r="AY99" i="42" s="1"/>
  <c r="AZ100" i="42"/>
  <c r="AQ100" i="42"/>
  <c r="AY100" i="42" s="1"/>
  <c r="AZ101" i="42"/>
  <c r="AQ101" i="42"/>
  <c r="AY101" i="42" s="1"/>
  <c r="AZ102" i="42"/>
  <c r="AQ102" i="42"/>
  <c r="AY102" i="42" s="1"/>
  <c r="V110" i="42"/>
  <c r="AS104" i="42"/>
  <c r="AB104" i="42"/>
  <c r="AA104" i="42"/>
  <c r="AS105" i="42"/>
  <c r="AB105" i="42"/>
  <c r="AV105" i="42" s="1"/>
  <c r="AA105" i="42"/>
  <c r="AS106" i="42"/>
  <c r="AB106" i="42"/>
  <c r="AV106" i="42" s="1"/>
  <c r="AA106" i="42"/>
  <c r="AS107" i="42"/>
  <c r="AB107" i="42"/>
  <c r="AV107" i="42" s="1"/>
  <c r="AA107" i="42"/>
  <c r="AS108" i="42"/>
  <c r="AB108" i="42"/>
  <c r="AV108" i="42" s="1"/>
  <c r="AA108" i="42"/>
  <c r="AS109" i="42"/>
  <c r="AB109" i="42"/>
  <c r="AV109" i="42" s="1"/>
  <c r="AA109" i="42"/>
  <c r="AA112" i="42"/>
  <c r="R119" i="42"/>
  <c r="V114" i="42"/>
  <c r="AZ116" i="42"/>
  <c r="AZ117" i="42"/>
  <c r="AZ118" i="42"/>
  <c r="AW120" i="42"/>
  <c r="AS120" i="42"/>
  <c r="AS127" i="42"/>
  <c r="AB127" i="42"/>
  <c r="AV127" i="42" s="1"/>
  <c r="AA127" i="42"/>
  <c r="AC127" i="42"/>
  <c r="AW127" i="42" s="1"/>
  <c r="BA127" i="42"/>
  <c r="AQ127" i="42"/>
  <c r="AY127" i="42" s="1"/>
  <c r="V133" i="42"/>
  <c r="R135" i="42"/>
  <c r="AI195" i="42"/>
  <c r="AO150" i="42"/>
  <c r="AQ146" i="42"/>
  <c r="AZ146" i="42"/>
  <c r="BA152" i="42"/>
  <c r="BA153" i="42" s="1"/>
  <c r="AQ152" i="42"/>
  <c r="AY152" i="42" s="1"/>
  <c r="AP153" i="42"/>
  <c r="BA175" i="42"/>
  <c r="AV170" i="42"/>
  <c r="AF46" i="42"/>
  <c r="AZ55" i="42"/>
  <c r="AQ55" i="42"/>
  <c r="AY55" i="42" s="1"/>
  <c r="R58" i="42"/>
  <c r="V58" i="42"/>
  <c r="AO58" i="42"/>
  <c r="AO63" i="42"/>
  <c r="AZ59" i="42"/>
  <c r="AQ59" i="42"/>
  <c r="AZ60" i="42"/>
  <c r="AQ60" i="42"/>
  <c r="AY60" i="42" s="1"/>
  <c r="AZ61" i="42"/>
  <c r="AQ61" i="42"/>
  <c r="AY61" i="42" s="1"/>
  <c r="AZ62" i="42"/>
  <c r="AQ62" i="42"/>
  <c r="AY62" i="42" s="1"/>
  <c r="AS65" i="42"/>
  <c r="AB65" i="42"/>
  <c r="AV65" i="42" s="1"/>
  <c r="AA65" i="42"/>
  <c r="AS67" i="42"/>
  <c r="AB67" i="42"/>
  <c r="AV67" i="42" s="1"/>
  <c r="AA67" i="42"/>
  <c r="R207" i="42"/>
  <c r="V76" i="42"/>
  <c r="Y144" i="41"/>
  <c r="R199" i="42"/>
  <c r="AO199" i="42"/>
  <c r="R205" i="42"/>
  <c r="AO205" i="42"/>
  <c r="R18" i="42"/>
  <c r="AQ39" i="42"/>
  <c r="AQ40" i="42"/>
  <c r="AY40" i="42" s="1"/>
  <c r="AX45" i="42"/>
  <c r="R46" i="42"/>
  <c r="Z46" i="42"/>
  <c r="V52" i="42"/>
  <c r="AC47" i="42"/>
  <c r="AP200" i="42"/>
  <c r="AP52" i="42"/>
  <c r="V206" i="42"/>
  <c r="AC50" i="42"/>
  <c r="AA54" i="42"/>
  <c r="AZ54" i="42"/>
  <c r="AQ54" i="42"/>
  <c r="AY54" i="42" s="1"/>
  <c r="AA56" i="42"/>
  <c r="AZ56" i="42"/>
  <c r="AQ56" i="42"/>
  <c r="AY56" i="42" s="1"/>
  <c r="R202" i="42"/>
  <c r="R63" i="42"/>
  <c r="AC64" i="42"/>
  <c r="AC201" i="42" s="1"/>
  <c r="AC65" i="42"/>
  <c r="AW65" i="42" s="1"/>
  <c r="AC66" i="42"/>
  <c r="AW66" i="42" s="1"/>
  <c r="AC67" i="42"/>
  <c r="AW67" i="42" s="1"/>
  <c r="AW69" i="42"/>
  <c r="AW75" i="42" s="1"/>
  <c r="AO207" i="42"/>
  <c r="AZ76" i="42"/>
  <c r="AQ76" i="42"/>
  <c r="AP84" i="42"/>
  <c r="AP88" i="42"/>
  <c r="BA85" i="42"/>
  <c r="BA88" i="42" s="1"/>
  <c r="AF88" i="42"/>
  <c r="AT89" i="42"/>
  <c r="AT94" i="42" s="1"/>
  <c r="Z94" i="42"/>
  <c r="AA96" i="42"/>
  <c r="AZ96" i="42"/>
  <c r="AQ96" i="42"/>
  <c r="AY96" i="42" s="1"/>
  <c r="AP103" i="42"/>
  <c r="AP110" i="42"/>
  <c r="BA104" i="42"/>
  <c r="BA110" i="42" s="1"/>
  <c r="AF110" i="42"/>
  <c r="AT111" i="42"/>
  <c r="AT113" i="42" s="1"/>
  <c r="Z113" i="42"/>
  <c r="AF113" i="42"/>
  <c r="AC122" i="42"/>
  <c r="AW122" i="42" s="1"/>
  <c r="R123" i="42"/>
  <c r="V123" i="42"/>
  <c r="AP123" i="42"/>
  <c r="V129" i="42"/>
  <c r="AS124" i="42"/>
  <c r="AB124" i="42"/>
  <c r="AA124" i="42"/>
  <c r="AC124" i="42"/>
  <c r="AP129" i="42"/>
  <c r="BA124" i="42"/>
  <c r="AQ124" i="42"/>
  <c r="AS128" i="42"/>
  <c r="AB128" i="42"/>
  <c r="AV128" i="42" s="1"/>
  <c r="AA128" i="42"/>
  <c r="AC128" i="42"/>
  <c r="AW128" i="42" s="1"/>
  <c r="BA128" i="42"/>
  <c r="AQ128" i="42"/>
  <c r="AY128" i="42" s="1"/>
  <c r="AF132" i="42"/>
  <c r="BA135" i="42"/>
  <c r="AB143" i="42"/>
  <c r="AS143" i="42"/>
  <c r="AS145" i="42" s="1"/>
  <c r="AA143" i="42"/>
  <c r="V145" i="42"/>
  <c r="AC143" i="42"/>
  <c r="AZ144" i="42"/>
  <c r="AQ144" i="42"/>
  <c r="AY144" i="42" s="1"/>
  <c r="AA148" i="42"/>
  <c r="AB148" i="42"/>
  <c r="AV148" i="42" s="1"/>
  <c r="AC148" i="42"/>
  <c r="AW148" i="42" s="1"/>
  <c r="V153" i="42"/>
  <c r="AS151" i="42"/>
  <c r="AB151" i="42"/>
  <c r="AA151" i="42"/>
  <c r="AC151" i="42"/>
  <c r="BA160" i="42"/>
  <c r="BA162" i="42" s="1"/>
  <c r="AQ160" i="42"/>
  <c r="R181" i="42"/>
  <c r="V176" i="42"/>
  <c r="AZ180" i="42"/>
  <c r="AQ180" i="42"/>
  <c r="AY180" i="42" s="1"/>
  <c r="AK195" i="42"/>
  <c r="Z202" i="42"/>
  <c r="AF202" i="42"/>
  <c r="AF63" i="42"/>
  <c r="AB69" i="42"/>
  <c r="AS69" i="42"/>
  <c r="AB70" i="42"/>
  <c r="AV70" i="42" s="1"/>
  <c r="AS70" i="42"/>
  <c r="AB71" i="42"/>
  <c r="AS71" i="42"/>
  <c r="AB72" i="42"/>
  <c r="AV72" i="42" s="1"/>
  <c r="AS72" i="42"/>
  <c r="AB73" i="42"/>
  <c r="AS73" i="42"/>
  <c r="AB74" i="42"/>
  <c r="AV74" i="42" s="1"/>
  <c r="AS74" i="42"/>
  <c r="V75" i="42"/>
  <c r="AT76" i="42"/>
  <c r="AB90" i="42"/>
  <c r="AV90" i="42" s="1"/>
  <c r="AS90" i="42"/>
  <c r="AB91" i="42"/>
  <c r="AV91" i="42" s="1"/>
  <c r="AS91" i="42"/>
  <c r="AB92" i="42"/>
  <c r="AV92" i="42" s="1"/>
  <c r="AS92" i="42"/>
  <c r="AB93" i="42"/>
  <c r="AV93" i="42" s="1"/>
  <c r="AS93" i="42"/>
  <c r="V94" i="42"/>
  <c r="AB111" i="42"/>
  <c r="AS111" i="42"/>
  <c r="AB112" i="42"/>
  <c r="AV112" i="42" s="1"/>
  <c r="AS112" i="42"/>
  <c r="V113" i="42"/>
  <c r="AT114" i="42"/>
  <c r="AT119" i="42" s="1"/>
  <c r="AB121" i="42"/>
  <c r="AB123" i="42" s="1"/>
  <c r="AZ121" i="42"/>
  <c r="AQ121" i="42"/>
  <c r="AY121" i="42" s="1"/>
  <c r="AZ133" i="42"/>
  <c r="AQ133" i="42"/>
  <c r="AO135" i="42"/>
  <c r="AZ136" i="42"/>
  <c r="AQ136" i="42"/>
  <c r="AZ137" i="42"/>
  <c r="AQ137" i="42"/>
  <c r="AY137" i="42" s="1"/>
  <c r="AP145" i="42"/>
  <c r="BA143" i="42"/>
  <c r="BA145" i="42" s="1"/>
  <c r="BA167" i="42"/>
  <c r="BA168" i="42" s="1"/>
  <c r="AQ167" i="42"/>
  <c r="AY167" i="42" s="1"/>
  <c r="AQ173" i="42"/>
  <c r="AY173" i="42" s="1"/>
  <c r="AZ173" i="42"/>
  <c r="AG174" i="42"/>
  <c r="AR174" i="42" s="1"/>
  <c r="AB177" i="42"/>
  <c r="AV177" i="42" s="1"/>
  <c r="AC177" i="42"/>
  <c r="AW177" i="42" s="1"/>
  <c r="AA177" i="42"/>
  <c r="AS177" i="42"/>
  <c r="AZ178" i="42"/>
  <c r="AQ178" i="42"/>
  <c r="AY178" i="42" s="1"/>
  <c r="AO181" i="42"/>
  <c r="AA183" i="42"/>
  <c r="AB183" i="42"/>
  <c r="AV183" i="42" s="1"/>
  <c r="AC183" i="42"/>
  <c r="AW183" i="42" s="1"/>
  <c r="AC184" i="42"/>
  <c r="AW184" i="42" s="1"/>
  <c r="AS184" i="42"/>
  <c r="AB184" i="42"/>
  <c r="AV184" i="42" s="1"/>
  <c r="AA184" i="42"/>
  <c r="V194" i="42"/>
  <c r="AA188" i="42"/>
  <c r="AC188" i="42"/>
  <c r="AS188" i="42"/>
  <c r="AB188" i="42"/>
  <c r="AP194" i="42"/>
  <c r="BA188" i="42"/>
  <c r="AP206" i="42"/>
  <c r="AF77" i="42"/>
  <c r="AX123" i="42"/>
  <c r="AZ122" i="42"/>
  <c r="AQ122" i="42"/>
  <c r="AY122" i="42" s="1"/>
  <c r="AQ132" i="42"/>
  <c r="AY130" i="42"/>
  <c r="AY132" i="42" s="1"/>
  <c r="AZ132" i="42"/>
  <c r="AZ134" i="42"/>
  <c r="AQ134" i="42"/>
  <c r="AY134" i="42" s="1"/>
  <c r="AP142" i="42"/>
  <c r="BA136" i="42"/>
  <c r="AJ202" i="42"/>
  <c r="AJ198" i="42" s="1"/>
  <c r="AO138" i="42"/>
  <c r="AC141" i="42"/>
  <c r="AW141" i="42" s="1"/>
  <c r="AS141" i="42"/>
  <c r="AA141" i="42"/>
  <c r="AJ142" i="42"/>
  <c r="AJ195" i="42" s="1"/>
  <c r="Z150" i="42"/>
  <c r="AQ171" i="42"/>
  <c r="AY171" i="42" s="1"/>
  <c r="AZ171" i="42"/>
  <c r="BA178" i="42"/>
  <c r="BA181" i="42" s="1"/>
  <c r="AP181" i="42"/>
  <c r="AS183" i="42"/>
  <c r="AB185" i="42"/>
  <c r="AV185" i="42" s="1"/>
  <c r="AA185" i="42"/>
  <c r="AC185" i="42"/>
  <c r="AW185" i="42" s="1"/>
  <c r="AX190" i="42"/>
  <c r="AX194" i="42" s="1"/>
  <c r="AF194" i="42"/>
  <c r="AB130" i="42"/>
  <c r="AS130" i="42"/>
  <c r="AB131" i="42"/>
  <c r="AV131" i="42" s="1"/>
  <c r="AS131" i="42"/>
  <c r="V132" i="42"/>
  <c r="AB139" i="42"/>
  <c r="AV139" i="42" s="1"/>
  <c r="AS139" i="42"/>
  <c r="AB140" i="42"/>
  <c r="AV140" i="42" s="1"/>
  <c r="AS140" i="42"/>
  <c r="BA146" i="42"/>
  <c r="BA150" i="42" s="1"/>
  <c r="AP150" i="42"/>
  <c r="AF153" i="42"/>
  <c r="AY163" i="42"/>
  <c r="X195" i="42"/>
  <c r="AB179" i="42"/>
  <c r="AV179" i="42" s="1"/>
  <c r="AA179" i="42"/>
  <c r="AZ189" i="42"/>
  <c r="AQ189" i="42"/>
  <c r="AY189" i="42" s="1"/>
  <c r="AZ143" i="42"/>
  <c r="AQ143" i="42"/>
  <c r="AA147" i="42"/>
  <c r="AG147" i="42" s="1"/>
  <c r="AR147" i="42" s="1"/>
  <c r="AS147" i="42"/>
  <c r="AA149" i="42"/>
  <c r="AC149" i="42"/>
  <c r="AW149" i="42" s="1"/>
  <c r="AQ149" i="42"/>
  <c r="AY149" i="42" s="1"/>
  <c r="AQ153" i="42"/>
  <c r="AY151" i="42"/>
  <c r="AS152" i="42"/>
  <c r="AB152" i="42"/>
  <c r="AV152" i="42" s="1"/>
  <c r="AS156" i="42"/>
  <c r="AA156" i="42"/>
  <c r="AB156" i="42"/>
  <c r="AV156" i="42" s="1"/>
  <c r="AX159" i="42"/>
  <c r="AZ157" i="42"/>
  <c r="AQ157" i="42"/>
  <c r="AY157" i="42" s="1"/>
  <c r="R162" i="42"/>
  <c r="V160" i="42"/>
  <c r="AX162" i="42"/>
  <c r="AX163" i="42"/>
  <c r="AX168" i="42" s="1"/>
  <c r="AF168" i="42"/>
  <c r="AT168" i="42"/>
  <c r="AS166" i="42"/>
  <c r="AB166" i="42"/>
  <c r="AV166" i="42" s="1"/>
  <c r="AA166" i="42"/>
  <c r="AC166" i="42"/>
  <c r="AW166" i="42" s="1"/>
  <c r="AT169" i="42"/>
  <c r="AT175" i="42" s="1"/>
  <c r="Z175" i="42"/>
  <c r="T195" i="42"/>
  <c r="AT181" i="42"/>
  <c r="AA182" i="42"/>
  <c r="AC182" i="42"/>
  <c r="AB182" i="42"/>
  <c r="AZ183" i="42"/>
  <c r="AQ183" i="42"/>
  <c r="AZ184" i="42"/>
  <c r="AQ184" i="42"/>
  <c r="AY184" i="42" s="1"/>
  <c r="AO194" i="42"/>
  <c r="AQ188" i="42"/>
  <c r="AZ188" i="42"/>
  <c r="W195" i="42"/>
  <c r="AZ156" i="42"/>
  <c r="AQ156" i="42"/>
  <c r="AY156" i="42" s="1"/>
  <c r="AS165" i="42"/>
  <c r="AB165" i="42"/>
  <c r="AV165" i="42" s="1"/>
  <c r="AC165" i="42"/>
  <c r="AW165" i="42" s="1"/>
  <c r="AX175" i="42"/>
  <c r="AB180" i="42"/>
  <c r="AP187" i="42"/>
  <c r="BA182" i="42"/>
  <c r="BA187" i="42" s="1"/>
  <c r="Z194" i="42"/>
  <c r="AT188" i="42"/>
  <c r="AT194" i="42" s="1"/>
  <c r="AA190" i="42"/>
  <c r="AC190" i="42"/>
  <c r="AW190" i="42" s="1"/>
  <c r="AB190" i="42"/>
  <c r="AV190" i="42" s="1"/>
  <c r="AE195" i="42"/>
  <c r="R159" i="42"/>
  <c r="V154" i="42"/>
  <c r="AZ158" i="42"/>
  <c r="AQ158" i="42"/>
  <c r="AY158" i="42" s="1"/>
  <c r="Z162" i="42"/>
  <c r="AA161" i="42"/>
  <c r="AB161" i="42"/>
  <c r="AV161" i="42" s="1"/>
  <c r="AP168" i="42"/>
  <c r="AS167" i="42"/>
  <c r="AB167" i="42"/>
  <c r="AV167" i="42" s="1"/>
  <c r="AZ176" i="42"/>
  <c r="AQ176" i="42"/>
  <c r="AS178" i="42"/>
  <c r="AA178" i="42"/>
  <c r="AZ179" i="42"/>
  <c r="AQ179" i="42"/>
  <c r="AY179" i="42" s="1"/>
  <c r="AS186" i="42"/>
  <c r="AA186" i="42"/>
  <c r="AC186" i="42"/>
  <c r="AW186" i="42" s="1"/>
  <c r="AZ186" i="42"/>
  <c r="AQ186" i="42"/>
  <c r="AY186" i="42" s="1"/>
  <c r="AS191" i="42"/>
  <c r="AB191" i="42"/>
  <c r="AV191" i="42" s="1"/>
  <c r="AC191" i="42"/>
  <c r="AW191" i="42" s="1"/>
  <c r="AA191" i="42"/>
  <c r="U195" i="42"/>
  <c r="AS193" i="42"/>
  <c r="AB193" i="42"/>
  <c r="AV193" i="42" s="1"/>
  <c r="S195" i="42"/>
  <c r="AM195" i="42"/>
  <c r="AZ155" i="42"/>
  <c r="AQ155" i="42"/>
  <c r="AY155" i="42" s="1"/>
  <c r="AO162" i="42"/>
  <c r="AT160" i="42"/>
  <c r="AT162" i="42" s="1"/>
  <c r="AZ160" i="42"/>
  <c r="Z168" i="42"/>
  <c r="AS164" i="42"/>
  <c r="AB164" i="42"/>
  <c r="AV164" i="42" s="1"/>
  <c r="R175" i="42"/>
  <c r="V175" i="42"/>
  <c r="AZ177" i="42"/>
  <c r="AQ177" i="42"/>
  <c r="AY177" i="42" s="1"/>
  <c r="Y195" i="42"/>
  <c r="AA189" i="42"/>
  <c r="AG189" i="42" s="1"/>
  <c r="AR189" i="42" s="1"/>
  <c r="AS189" i="42"/>
  <c r="AQ190" i="42"/>
  <c r="AY190" i="42" s="1"/>
  <c r="AN195" i="42"/>
  <c r="I196" i="42"/>
  <c r="I198" i="42"/>
  <c r="M198" i="42"/>
  <c r="AK198" i="42"/>
  <c r="AZ185" i="42"/>
  <c r="AQ185" i="42"/>
  <c r="AY185" i="42" s="1"/>
  <c r="R194" i="42"/>
  <c r="AS192" i="42"/>
  <c r="AB192" i="42"/>
  <c r="AV192" i="42" s="1"/>
  <c r="AA192" i="42"/>
  <c r="U198" i="42"/>
  <c r="AD195" i="42"/>
  <c r="AH195" i="42"/>
  <c r="AL195" i="42"/>
  <c r="AK144" i="41"/>
  <c r="AT21" i="41"/>
  <c r="AA20" i="41"/>
  <c r="AC20" i="41"/>
  <c r="AW20" i="41" s="1"/>
  <c r="AS20" i="41"/>
  <c r="AB20" i="41"/>
  <c r="AV20" i="41" s="1"/>
  <c r="AY30" i="41"/>
  <c r="AA34" i="41"/>
  <c r="AS34" i="41"/>
  <c r="AB34" i="41"/>
  <c r="AV34" i="41" s="1"/>
  <c r="AC34" i="41"/>
  <c r="AW34" i="41" s="1"/>
  <c r="AA35" i="41"/>
  <c r="AB35" i="41"/>
  <c r="AV35" i="41" s="1"/>
  <c r="AC35" i="41"/>
  <c r="AW35" i="41" s="1"/>
  <c r="AS35" i="41"/>
  <c r="AA36" i="41"/>
  <c r="AS36" i="41"/>
  <c r="AB36" i="41"/>
  <c r="AV36" i="41" s="1"/>
  <c r="AC36" i="41"/>
  <c r="AW36" i="41" s="1"/>
  <c r="AA37" i="41"/>
  <c r="AS37" i="41"/>
  <c r="AC37" i="41"/>
  <c r="AW37" i="41" s="1"/>
  <c r="AB37" i="41"/>
  <c r="AV37" i="41" s="1"/>
  <c r="AA18" i="41"/>
  <c r="AS18" i="41"/>
  <c r="AB18" i="41"/>
  <c r="AV18" i="41" s="1"/>
  <c r="AC18" i="41"/>
  <c r="AW18" i="41" s="1"/>
  <c r="AY39" i="41"/>
  <c r="R21" i="41"/>
  <c r="AC22" i="41"/>
  <c r="AC23" i="41"/>
  <c r="AW23" i="41" s="1"/>
  <c r="AC26" i="41"/>
  <c r="AW26" i="41" s="1"/>
  <c r="AB56" i="41"/>
  <c r="AV56" i="41" s="1"/>
  <c r="AS56" i="41"/>
  <c r="AA56" i="41"/>
  <c r="AC76" i="41"/>
  <c r="AW76" i="41" s="1"/>
  <c r="AB76" i="41"/>
  <c r="AV76" i="41" s="1"/>
  <c r="AA104" i="41"/>
  <c r="AB104" i="41"/>
  <c r="AV104" i="41" s="1"/>
  <c r="AS104" i="41"/>
  <c r="AC104" i="41"/>
  <c r="AW104" i="41" s="1"/>
  <c r="AB13" i="41"/>
  <c r="AV13" i="41" s="1"/>
  <c r="AS13" i="41"/>
  <c r="AX13" i="41"/>
  <c r="AX16" i="41" s="1"/>
  <c r="AB14" i="41"/>
  <c r="AV14" i="41" s="1"/>
  <c r="AS14" i="41"/>
  <c r="R151" i="41"/>
  <c r="AB15" i="41"/>
  <c r="AO151" i="41"/>
  <c r="R16" i="41"/>
  <c r="Z16" i="41"/>
  <c r="V17" i="41"/>
  <c r="AP146" i="41"/>
  <c r="V19" i="41"/>
  <c r="AP152" i="41"/>
  <c r="AQ22" i="41"/>
  <c r="AQ23" i="41"/>
  <c r="AY23" i="41" s="1"/>
  <c r="AQ24" i="41"/>
  <c r="AY24" i="41" s="1"/>
  <c r="AQ25" i="41"/>
  <c r="AY25" i="41" s="1"/>
  <c r="AQ26" i="41"/>
  <c r="AY26" i="41" s="1"/>
  <c r="BA28" i="41"/>
  <c r="AO29" i="41"/>
  <c r="AX30" i="41"/>
  <c r="AX32" i="41" s="1"/>
  <c r="AB31" i="41"/>
  <c r="AV31" i="41" s="1"/>
  <c r="AS31" i="41"/>
  <c r="AP32" i="41"/>
  <c r="V33" i="41"/>
  <c r="AT33" i="41"/>
  <c r="AZ37" i="41"/>
  <c r="AF45" i="41"/>
  <c r="AX39" i="41"/>
  <c r="AX45" i="41" s="1"/>
  <c r="AZ45" i="41"/>
  <c r="AQ40" i="41"/>
  <c r="AY40" i="41" s="1"/>
  <c r="AQ41" i="41"/>
  <c r="AY41" i="41" s="1"/>
  <c r="AQ42" i="41"/>
  <c r="AY42" i="41" s="1"/>
  <c r="BA52" i="41"/>
  <c r="R60" i="41"/>
  <c r="V53" i="41"/>
  <c r="AZ53" i="41"/>
  <c r="AQ53" i="41"/>
  <c r="AS57" i="41"/>
  <c r="AA57" i="41"/>
  <c r="AC57" i="41"/>
  <c r="AW57" i="41" s="1"/>
  <c r="AZ57" i="41"/>
  <c r="AQ57" i="41"/>
  <c r="AY57" i="41" s="1"/>
  <c r="AO60" i="41"/>
  <c r="AP63" i="41"/>
  <c r="AX67" i="41"/>
  <c r="AT81" i="41"/>
  <c r="AB78" i="41"/>
  <c r="AV78" i="41" s="1"/>
  <c r="AS78" i="41"/>
  <c r="AA78" i="41"/>
  <c r="AA80" i="41"/>
  <c r="AB86" i="41"/>
  <c r="AF88" i="41"/>
  <c r="T141" i="41"/>
  <c r="V109" i="41"/>
  <c r="V119" i="41"/>
  <c r="R124" i="41"/>
  <c r="AC24" i="41"/>
  <c r="AW24" i="41" s="1"/>
  <c r="AC25" i="41"/>
  <c r="AW25" i="41" s="1"/>
  <c r="AF29" i="41"/>
  <c r="AO148" i="41"/>
  <c r="AO38" i="41"/>
  <c r="AA62" i="41"/>
  <c r="AB62" i="41"/>
  <c r="AV62" i="41" s="1"/>
  <c r="AS62" i="41"/>
  <c r="AQ85" i="41"/>
  <c r="AY82" i="41"/>
  <c r="AY85" i="41" s="1"/>
  <c r="AB90" i="41"/>
  <c r="AV90" i="41" s="1"/>
  <c r="AC90" i="41"/>
  <c r="AW90" i="41" s="1"/>
  <c r="AA90" i="41"/>
  <c r="AA108" i="41"/>
  <c r="AB108" i="41"/>
  <c r="AV108" i="41" s="1"/>
  <c r="AS108" i="41"/>
  <c r="AC108" i="41"/>
  <c r="AW108" i="41" s="1"/>
  <c r="AP145" i="41"/>
  <c r="AT12" i="41"/>
  <c r="V151" i="41"/>
  <c r="AC15" i="41"/>
  <c r="AP151" i="41"/>
  <c r="AT151" i="41"/>
  <c r="Z146" i="41"/>
  <c r="AQ17" i="41"/>
  <c r="AZ17" i="41"/>
  <c r="AQ18" i="41"/>
  <c r="AY18" i="41" s="1"/>
  <c r="Z152" i="41"/>
  <c r="AQ19" i="41"/>
  <c r="AZ19" i="41"/>
  <c r="AQ20" i="41"/>
  <c r="AY20" i="41" s="1"/>
  <c r="AF21" i="41"/>
  <c r="AA22" i="41"/>
  <c r="BA22" i="41"/>
  <c r="BA27" i="41" s="1"/>
  <c r="AA23" i="41"/>
  <c r="AA24" i="41"/>
  <c r="AA25" i="41"/>
  <c r="AA26" i="41"/>
  <c r="AX28" i="41"/>
  <c r="R29" i="41"/>
  <c r="Z29" i="41"/>
  <c r="AQ33" i="41"/>
  <c r="AZ33" i="41"/>
  <c r="AQ34" i="41"/>
  <c r="AY34" i="41" s="1"/>
  <c r="AQ35" i="41"/>
  <c r="AY35" i="41" s="1"/>
  <c r="AQ36" i="41"/>
  <c r="AY36" i="41" s="1"/>
  <c r="R38" i="41"/>
  <c r="Z38" i="41"/>
  <c r="Z45" i="41"/>
  <c r="AT39" i="41"/>
  <c r="AT45" i="41" s="1"/>
  <c r="AC54" i="41"/>
  <c r="AW54" i="41" s="1"/>
  <c r="AB54" i="41"/>
  <c r="AV54" i="41" s="1"/>
  <c r="AC56" i="41"/>
  <c r="AW56" i="41" s="1"/>
  <c r="AC58" i="41"/>
  <c r="AW58" i="41" s="1"/>
  <c r="AB58" i="41"/>
  <c r="AV58" i="41" s="1"/>
  <c r="AC62" i="41"/>
  <c r="AW62" i="41" s="1"/>
  <c r="AS66" i="41"/>
  <c r="AB66" i="41"/>
  <c r="AV66" i="41" s="1"/>
  <c r="AC66" i="41"/>
  <c r="AA66" i="41"/>
  <c r="AG69" i="41"/>
  <c r="AR69" i="41" s="1"/>
  <c r="AG73" i="41"/>
  <c r="AR73" i="41" s="1"/>
  <c r="AA76" i="41"/>
  <c r="AS79" i="41"/>
  <c r="AA79" i="41"/>
  <c r="AC79" i="41"/>
  <c r="AW79" i="41" s="1"/>
  <c r="AZ79" i="41"/>
  <c r="AQ79" i="41"/>
  <c r="AY79" i="41" s="1"/>
  <c r="R85" i="41"/>
  <c r="V82" i="41"/>
  <c r="AZ84" i="41"/>
  <c r="AQ88" i="41"/>
  <c r="AQ133" i="41"/>
  <c r="AY129" i="41"/>
  <c r="AY133" i="41" s="1"/>
  <c r="AX148" i="41"/>
  <c r="AX38" i="41"/>
  <c r="AP45" i="41"/>
  <c r="BA39" i="41"/>
  <c r="BA45" i="41" s="1"/>
  <c r="V12" i="41"/>
  <c r="AQ12" i="41"/>
  <c r="Z151" i="41"/>
  <c r="AF151" i="41"/>
  <c r="AQ15" i="41"/>
  <c r="AF16" i="41"/>
  <c r="BA16" i="41"/>
  <c r="AO21" i="41"/>
  <c r="AB23" i="41"/>
  <c r="AV23" i="41" s="1"/>
  <c r="AB24" i="41"/>
  <c r="AV24" i="41" s="1"/>
  <c r="AB25" i="41"/>
  <c r="AV25" i="41" s="1"/>
  <c r="AB26" i="41"/>
  <c r="AV26" i="41" s="1"/>
  <c r="V28" i="41"/>
  <c r="AT28" i="41"/>
  <c r="AP38" i="41"/>
  <c r="AS40" i="41"/>
  <c r="AB40" i="41"/>
  <c r="AV40" i="41" s="1"/>
  <c r="AA40" i="41"/>
  <c r="AS41" i="41"/>
  <c r="AB41" i="41"/>
  <c r="AV41" i="41" s="1"/>
  <c r="AA41" i="41"/>
  <c r="AS42" i="41"/>
  <c r="AB42" i="41"/>
  <c r="AV42" i="41" s="1"/>
  <c r="AA42" i="41"/>
  <c r="R81" i="41"/>
  <c r="V75" i="41"/>
  <c r="AZ75" i="41"/>
  <c r="AQ75" i="41"/>
  <c r="AO81" i="41"/>
  <c r="AS76" i="41"/>
  <c r="AC80" i="41"/>
  <c r="AW80" i="41" s="1"/>
  <c r="AB80" i="41"/>
  <c r="AV80" i="41" s="1"/>
  <c r="AT85" i="41"/>
  <c r="AA83" i="41"/>
  <c r="AC83" i="41"/>
  <c r="AW83" i="41" s="1"/>
  <c r="AB83" i="41"/>
  <c r="AV83" i="41" s="1"/>
  <c r="R94" i="41"/>
  <c r="V89" i="41"/>
  <c r="AB92" i="41"/>
  <c r="AV92" i="41" s="1"/>
  <c r="AC92" i="41"/>
  <c r="AW92" i="41" s="1"/>
  <c r="AA92" i="41"/>
  <c r="AA43" i="41"/>
  <c r="AA44" i="41"/>
  <c r="AQ46" i="41"/>
  <c r="AW46" i="41"/>
  <c r="AQ47" i="41"/>
  <c r="AY47" i="41" s="1"/>
  <c r="AQ48" i="41"/>
  <c r="AY48" i="41" s="1"/>
  <c r="AQ49" i="41"/>
  <c r="AY49" i="41" s="1"/>
  <c r="AQ50" i="41"/>
  <c r="AY50" i="41" s="1"/>
  <c r="AQ51" i="41"/>
  <c r="AY51" i="41" s="1"/>
  <c r="R52" i="41"/>
  <c r="V52" i="41"/>
  <c r="Z52" i="41"/>
  <c r="AZ54" i="41"/>
  <c r="AQ54" i="41"/>
  <c r="AY54" i="41" s="1"/>
  <c r="AA55" i="41"/>
  <c r="AS55" i="41"/>
  <c r="AZ58" i="41"/>
  <c r="AQ58" i="41"/>
  <c r="AY58" i="41" s="1"/>
  <c r="AA59" i="41"/>
  <c r="AS59" i="41"/>
  <c r="AQ61" i="41"/>
  <c r="AX63" i="41"/>
  <c r="AP67" i="41"/>
  <c r="BA64" i="41"/>
  <c r="BA67" i="41" s="1"/>
  <c r="AA65" i="41"/>
  <c r="AQ68" i="41"/>
  <c r="AQ69" i="41"/>
  <c r="AY69" i="41" s="1"/>
  <c r="AQ70" i="41"/>
  <c r="AY70" i="41" s="1"/>
  <c r="AQ71" i="41"/>
  <c r="AY71" i="41" s="1"/>
  <c r="AQ72" i="41"/>
  <c r="AY72" i="41" s="1"/>
  <c r="AQ73" i="41"/>
  <c r="AY73" i="41" s="1"/>
  <c r="R74" i="41"/>
  <c r="V74" i="41"/>
  <c r="Z74" i="41"/>
  <c r="AZ76" i="41"/>
  <c r="AQ76" i="41"/>
  <c r="AY76" i="41" s="1"/>
  <c r="AA77" i="41"/>
  <c r="AS77" i="41"/>
  <c r="AZ80" i="41"/>
  <c r="AQ80" i="41"/>
  <c r="AY80" i="41" s="1"/>
  <c r="AB84" i="41"/>
  <c r="AV84" i="41" s="1"/>
  <c r="Z85" i="41"/>
  <c r="AZ89" i="41"/>
  <c r="AQ89" i="41"/>
  <c r="AC91" i="41"/>
  <c r="AW91" i="41" s="1"/>
  <c r="AS91" i="41"/>
  <c r="AA91" i="41"/>
  <c r="AZ91" i="41"/>
  <c r="AQ91" i="41"/>
  <c r="AY91" i="41" s="1"/>
  <c r="AS93" i="41"/>
  <c r="AA93" i="41"/>
  <c r="AC93" i="41"/>
  <c r="AW93" i="41" s="1"/>
  <c r="AZ93" i="41"/>
  <c r="AQ93" i="41"/>
  <c r="AY93" i="41" s="1"/>
  <c r="AO94" i="41"/>
  <c r="AV101" i="41"/>
  <c r="AG101" i="41"/>
  <c r="AR101" i="41" s="1"/>
  <c r="AK141" i="41"/>
  <c r="AC103" i="41"/>
  <c r="AS103" i="41"/>
  <c r="AA105" i="41"/>
  <c r="AB105" i="41"/>
  <c r="AV105" i="41" s="1"/>
  <c r="AC107" i="41"/>
  <c r="AW107" i="41" s="1"/>
  <c r="R109" i="41"/>
  <c r="AZ116" i="41"/>
  <c r="AC123" i="41"/>
  <c r="AW123" i="41" s="1"/>
  <c r="AB123" i="41"/>
  <c r="AV123" i="41" s="1"/>
  <c r="AS123" i="41"/>
  <c r="AA123" i="41"/>
  <c r="AA127" i="41"/>
  <c r="AS127" i="41"/>
  <c r="AC127" i="41"/>
  <c r="AW127" i="41" s="1"/>
  <c r="AB127" i="41"/>
  <c r="AV127" i="41" s="1"/>
  <c r="AZ133" i="41"/>
  <c r="AB43" i="41"/>
  <c r="AV43" i="41" s="1"/>
  <c r="AS43" i="41"/>
  <c r="AB44" i="41"/>
  <c r="AV44" i="41" s="1"/>
  <c r="AS44" i="41"/>
  <c r="AX46" i="41"/>
  <c r="AX52" i="41" s="1"/>
  <c r="AB55" i="41"/>
  <c r="AV55" i="41" s="1"/>
  <c r="AZ55" i="41"/>
  <c r="AQ55" i="41"/>
  <c r="AY55" i="41" s="1"/>
  <c r="AB59" i="41"/>
  <c r="AV59" i="41" s="1"/>
  <c r="AZ59" i="41"/>
  <c r="AQ59" i="41"/>
  <c r="AY59" i="41" s="1"/>
  <c r="V61" i="41"/>
  <c r="AQ64" i="41"/>
  <c r="AX68" i="41"/>
  <c r="AX74" i="41" s="1"/>
  <c r="AB77" i="41"/>
  <c r="AV77" i="41" s="1"/>
  <c r="AZ77" i="41"/>
  <c r="AQ77" i="41"/>
  <c r="AY77" i="41" s="1"/>
  <c r="AO85" i="41"/>
  <c r="AZ82" i="41"/>
  <c r="AP85" i="41"/>
  <c r="AT86" i="41"/>
  <c r="AT88" i="41" s="1"/>
  <c r="AA87" i="41"/>
  <c r="AG87" i="41" s="1"/>
  <c r="AR87" i="41" s="1"/>
  <c r="AP88" i="41"/>
  <c r="V100" i="41"/>
  <c r="R102" i="41"/>
  <c r="AA106" i="41"/>
  <c r="AB106" i="41"/>
  <c r="AV106" i="41" s="1"/>
  <c r="AZ46" i="41"/>
  <c r="AZ52" i="41" s="1"/>
  <c r="AZ56" i="41"/>
  <c r="AQ56" i="41"/>
  <c r="AY56" i="41" s="1"/>
  <c r="AT61" i="41"/>
  <c r="AT63" i="41" s="1"/>
  <c r="AZ61" i="41"/>
  <c r="Z67" i="41"/>
  <c r="AS65" i="41"/>
  <c r="AB65" i="41"/>
  <c r="AV65" i="41" s="1"/>
  <c r="AF67" i="41"/>
  <c r="AZ68" i="41"/>
  <c r="AZ74" i="41" s="1"/>
  <c r="AZ78" i="41"/>
  <c r="AQ78" i="41"/>
  <c r="AY78" i="41" s="1"/>
  <c r="AA84" i="41"/>
  <c r="AS84" i="41"/>
  <c r="AP94" i="41"/>
  <c r="BA90" i="41"/>
  <c r="BA94" i="41" s="1"/>
  <c r="AA103" i="41"/>
  <c r="AB103" i="41"/>
  <c r="AA107" i="41"/>
  <c r="AB107" i="41"/>
  <c r="AV107" i="41" s="1"/>
  <c r="AE141" i="41"/>
  <c r="BA125" i="41"/>
  <c r="BA128" i="41" s="1"/>
  <c r="AP128" i="41"/>
  <c r="AQ135" i="41"/>
  <c r="AY135" i="41" s="1"/>
  <c r="AO140" i="41"/>
  <c r="AZ135" i="41"/>
  <c r="AZ140" i="41" s="1"/>
  <c r="AZ90" i="41"/>
  <c r="AQ90" i="41"/>
  <c r="AY90" i="41" s="1"/>
  <c r="Z154" i="41"/>
  <c r="Z96" i="41"/>
  <c r="AP154" i="41"/>
  <c r="AP96" i="41"/>
  <c r="BA95" i="41"/>
  <c r="AY95" i="41"/>
  <c r="AQ96" i="41"/>
  <c r="AT97" i="41"/>
  <c r="AT99" i="41" s="1"/>
  <c r="Z99" i="41"/>
  <c r="AF99" i="41"/>
  <c r="AT110" i="41"/>
  <c r="AT116" i="41" s="1"/>
  <c r="AY117" i="41"/>
  <c r="AZ124" i="41"/>
  <c r="AQ118" i="41"/>
  <c r="AY118" i="41" s="1"/>
  <c r="AZ118" i="41"/>
  <c r="AX119" i="41"/>
  <c r="AX124" i="41" s="1"/>
  <c r="AC122" i="41"/>
  <c r="AW122" i="41" s="1"/>
  <c r="AB122" i="41"/>
  <c r="AV122" i="41" s="1"/>
  <c r="AS122" i="41"/>
  <c r="AA122" i="41"/>
  <c r="AC125" i="41"/>
  <c r="AS125" i="41"/>
  <c r="Z140" i="41"/>
  <c r="AT134" i="41"/>
  <c r="AT140" i="41" s="1"/>
  <c r="AS139" i="41"/>
  <c r="AB139" i="41"/>
  <c r="AV139" i="41" s="1"/>
  <c r="AA139" i="41"/>
  <c r="AC139" i="41"/>
  <c r="AW139" i="41" s="1"/>
  <c r="BA139" i="41"/>
  <c r="BA152" i="41" s="1"/>
  <c r="AQ139" i="41"/>
  <c r="AY139" i="41" s="1"/>
  <c r="AZ100" i="41"/>
  <c r="AQ100" i="41"/>
  <c r="AO102" i="41"/>
  <c r="AO109" i="41"/>
  <c r="AZ103" i="41"/>
  <c r="AQ103" i="41"/>
  <c r="AZ104" i="41"/>
  <c r="AQ104" i="41"/>
  <c r="AY104" i="41" s="1"/>
  <c r="AZ105" i="41"/>
  <c r="AQ105" i="41"/>
  <c r="AY105" i="41" s="1"/>
  <c r="AZ106" i="41"/>
  <c r="AQ106" i="41"/>
  <c r="AY106" i="41" s="1"/>
  <c r="AZ107" i="41"/>
  <c r="AQ107" i="41"/>
  <c r="AY107" i="41" s="1"/>
  <c r="AZ108" i="41"/>
  <c r="AQ108" i="41"/>
  <c r="AY108" i="41" s="1"/>
  <c r="AA110" i="41"/>
  <c r="AS111" i="41"/>
  <c r="AB111" i="41"/>
  <c r="AV111" i="41" s="1"/>
  <c r="AA111" i="41"/>
  <c r="AS112" i="41"/>
  <c r="AB112" i="41"/>
  <c r="AV112" i="41" s="1"/>
  <c r="AA112" i="41"/>
  <c r="AG112" i="41" s="1"/>
  <c r="AR112" i="41" s="1"/>
  <c r="AS113" i="41"/>
  <c r="AB113" i="41"/>
  <c r="AV113" i="41" s="1"/>
  <c r="AA113" i="41"/>
  <c r="AS114" i="41"/>
  <c r="AB114" i="41"/>
  <c r="AV114" i="41" s="1"/>
  <c r="AA114" i="41"/>
  <c r="AS115" i="41"/>
  <c r="AB115" i="41"/>
  <c r="AV115" i="41" s="1"/>
  <c r="AA115" i="41"/>
  <c r="AC121" i="41"/>
  <c r="AW121" i="41" s="1"/>
  <c r="AB121" i="41"/>
  <c r="AV121" i="41" s="1"/>
  <c r="AS121" i="41"/>
  <c r="AA121" i="41"/>
  <c r="U141" i="41"/>
  <c r="Y141" i="41"/>
  <c r="AA128" i="41"/>
  <c r="AJ141" i="41"/>
  <c r="S141" i="41"/>
  <c r="X141" i="41"/>
  <c r="U144" i="41"/>
  <c r="AZ92" i="41"/>
  <c r="AQ92" i="41"/>
  <c r="AY92" i="41" s="1"/>
  <c r="AF154" i="41"/>
  <c r="AX95" i="41"/>
  <c r="AT154" i="41"/>
  <c r="AT96" i="41"/>
  <c r="AY97" i="41"/>
  <c r="AY99" i="41" s="1"/>
  <c r="AZ101" i="41"/>
  <c r="AQ101" i="41"/>
  <c r="AY101" i="41" s="1"/>
  <c r="AP109" i="41"/>
  <c r="AP116" i="41"/>
  <c r="BA110" i="41"/>
  <c r="AT124" i="41"/>
  <c r="AC120" i="41"/>
  <c r="AW120" i="41" s="1"/>
  <c r="AB120" i="41"/>
  <c r="AV120" i="41" s="1"/>
  <c r="AS120" i="41"/>
  <c r="AA120" i="41"/>
  <c r="Z124" i="41"/>
  <c r="R128" i="41"/>
  <c r="V128" i="41"/>
  <c r="Z133" i="41"/>
  <c r="AT129" i="41"/>
  <c r="AT133" i="41" s="1"/>
  <c r="AP133" i="41"/>
  <c r="BA129" i="41"/>
  <c r="AS138" i="41"/>
  <c r="AB138" i="41"/>
  <c r="AV138" i="41" s="1"/>
  <c r="AC138" i="41"/>
  <c r="AW138" i="41" s="1"/>
  <c r="AA138" i="41"/>
  <c r="AI141" i="41"/>
  <c r="AM141" i="41"/>
  <c r="I144" i="41"/>
  <c r="M144" i="41"/>
  <c r="I143" i="41" s="1"/>
  <c r="Q144" i="41"/>
  <c r="O143" i="41" s="1"/>
  <c r="AO96" i="41"/>
  <c r="AB97" i="41"/>
  <c r="AS97" i="41"/>
  <c r="AB98" i="41"/>
  <c r="AV98" i="41" s="1"/>
  <c r="AS98" i="41"/>
  <c r="V99" i="41"/>
  <c r="AB117" i="41"/>
  <c r="AS117" i="41"/>
  <c r="AX140" i="41"/>
  <c r="AY134" i="41"/>
  <c r="AF140" i="41"/>
  <c r="AN141" i="41"/>
  <c r="R96" i="41"/>
  <c r="AO128" i="41"/>
  <c r="AZ125" i="41"/>
  <c r="AQ125" i="41"/>
  <c r="AZ126" i="41"/>
  <c r="AQ126" i="41"/>
  <c r="AY126" i="41" s="1"/>
  <c r="AZ127" i="41"/>
  <c r="AQ127" i="41"/>
  <c r="AY127" i="41" s="1"/>
  <c r="AS130" i="41"/>
  <c r="AB130" i="41"/>
  <c r="AV130" i="41" s="1"/>
  <c r="AA130" i="41"/>
  <c r="AS131" i="41"/>
  <c r="AB131" i="41"/>
  <c r="AV131" i="41" s="1"/>
  <c r="AA131" i="41"/>
  <c r="AS132" i="41"/>
  <c r="AB132" i="41"/>
  <c r="AV132" i="41" s="1"/>
  <c r="AA132" i="41"/>
  <c r="W141" i="41"/>
  <c r="AB135" i="41"/>
  <c r="AV135" i="41" s="1"/>
  <c r="AS136" i="41"/>
  <c r="AB136" i="41"/>
  <c r="AV136" i="41" s="1"/>
  <c r="AD141" i="41"/>
  <c r="AH141" i="41"/>
  <c r="AL141" i="41"/>
  <c r="AP140" i="41"/>
  <c r="AS137" i="41"/>
  <c r="AB137" i="41"/>
  <c r="AV137" i="41" s="1"/>
  <c r="K168" i="40"/>
  <c r="O168" i="40"/>
  <c r="T168" i="40"/>
  <c r="X168" i="40"/>
  <c r="AW32" i="40"/>
  <c r="AV19" i="40"/>
  <c r="AZ21" i="40"/>
  <c r="AQ21" i="40"/>
  <c r="AY21" i="40" s="1"/>
  <c r="R178" i="40"/>
  <c r="V26" i="40"/>
  <c r="AA80" i="40"/>
  <c r="AS80" i="40"/>
  <c r="AC80" i="40"/>
  <c r="AW80" i="40" s="1"/>
  <c r="AB80" i="40"/>
  <c r="AV80" i="40" s="1"/>
  <c r="Z169" i="40"/>
  <c r="AT12" i="40"/>
  <c r="Z15" i="40"/>
  <c r="AA12" i="40"/>
  <c r="AY12" i="40"/>
  <c r="Z175" i="40"/>
  <c r="AT14" i="40"/>
  <c r="AA14" i="40"/>
  <c r="AC17" i="40"/>
  <c r="AW17" i="40" s="1"/>
  <c r="AS17" i="40"/>
  <c r="AB17" i="40"/>
  <c r="AV17" i="40" s="1"/>
  <c r="R22" i="40"/>
  <c r="V22" i="40"/>
  <c r="AS24" i="40"/>
  <c r="AB24" i="40"/>
  <c r="AV24" i="40" s="1"/>
  <c r="AA24" i="40"/>
  <c r="AQ27" i="40"/>
  <c r="AY26" i="40"/>
  <c r="AP176" i="40"/>
  <c r="BA32" i="40"/>
  <c r="AS33" i="40"/>
  <c r="AA33" i="40"/>
  <c r="AC33" i="40"/>
  <c r="AW33" i="40" s="1"/>
  <c r="AZ33" i="40"/>
  <c r="AQ33" i="40"/>
  <c r="AY33" i="40" s="1"/>
  <c r="AS35" i="40"/>
  <c r="AS36" i="40"/>
  <c r="AB36" i="40"/>
  <c r="AV36" i="40" s="1"/>
  <c r="AA36" i="40"/>
  <c r="AC36" i="40"/>
  <c r="AW36" i="40" s="1"/>
  <c r="AS37" i="40"/>
  <c r="AB37" i="40"/>
  <c r="AV37" i="40" s="1"/>
  <c r="AA37" i="40"/>
  <c r="AC37" i="40"/>
  <c r="AW37" i="40" s="1"/>
  <c r="AS38" i="40"/>
  <c r="AB38" i="40"/>
  <c r="AV38" i="40" s="1"/>
  <c r="AA38" i="40"/>
  <c r="AC38" i="40"/>
  <c r="AW38" i="40" s="1"/>
  <c r="AS39" i="40"/>
  <c r="AB39" i="40"/>
  <c r="AV39" i="40" s="1"/>
  <c r="AA39" i="40"/>
  <c r="AC39" i="40"/>
  <c r="AW39" i="40" s="1"/>
  <c r="AW53" i="40"/>
  <c r="AF172" i="40"/>
  <c r="AX57" i="40"/>
  <c r="AY62" i="40"/>
  <c r="AA79" i="40"/>
  <c r="AB79" i="40"/>
  <c r="AV79" i="40" s="1"/>
  <c r="AS79" i="40"/>
  <c r="AC79" i="40"/>
  <c r="AW79" i="40" s="1"/>
  <c r="AF169" i="40"/>
  <c r="AX12" i="40"/>
  <c r="AF175" i="40"/>
  <c r="AX14" i="40"/>
  <c r="AF15" i="40"/>
  <c r="AC16" i="40"/>
  <c r="V18" i="40"/>
  <c r="AS16" i="40"/>
  <c r="AB16" i="40"/>
  <c r="AA19" i="40"/>
  <c r="AC19" i="40"/>
  <c r="AO22" i="40"/>
  <c r="AZ19" i="40"/>
  <c r="AQ19" i="40"/>
  <c r="AB21" i="40"/>
  <c r="AV21" i="40" s="1"/>
  <c r="AX25" i="40"/>
  <c r="BA24" i="40"/>
  <c r="AQ24" i="40"/>
  <c r="AY24" i="40" s="1"/>
  <c r="AF178" i="40"/>
  <c r="AF27" i="40"/>
  <c r="AX26" i="40"/>
  <c r="AB28" i="40"/>
  <c r="AS28" i="40"/>
  <c r="AA28" i="40"/>
  <c r="AO34" i="40"/>
  <c r="AX62" i="40"/>
  <c r="AX68" i="40" s="1"/>
  <c r="AF68" i="40"/>
  <c r="AT63" i="40"/>
  <c r="AT172" i="40" s="1"/>
  <c r="AA63" i="40"/>
  <c r="AT65" i="40"/>
  <c r="AA65" i="40"/>
  <c r="AT67" i="40"/>
  <c r="AA67" i="40"/>
  <c r="AA78" i="40"/>
  <c r="AB78" i="40"/>
  <c r="AV78" i="40" s="1"/>
  <c r="AS78" i="40"/>
  <c r="AC78" i="40"/>
  <c r="AW78" i="40" s="1"/>
  <c r="AS22" i="40"/>
  <c r="AA21" i="40"/>
  <c r="AC21" i="40"/>
  <c r="AW21" i="40" s="1"/>
  <c r="AP25" i="40"/>
  <c r="BA23" i="40"/>
  <c r="AQ23" i="40"/>
  <c r="R27" i="40"/>
  <c r="V176" i="40"/>
  <c r="AB32" i="40"/>
  <c r="AS32" i="40"/>
  <c r="AA32" i="40"/>
  <c r="AT45" i="40"/>
  <c r="AA45" i="40"/>
  <c r="AV47" i="40"/>
  <c r="AC54" i="40"/>
  <c r="AX56" i="40"/>
  <c r="AF61" i="40"/>
  <c r="AA76" i="40"/>
  <c r="AB76" i="40"/>
  <c r="V82" i="40"/>
  <c r="AS76" i="40"/>
  <c r="AC76" i="40"/>
  <c r="AT13" i="40"/>
  <c r="AA13" i="40"/>
  <c r="AT18" i="40"/>
  <c r="AZ18" i="40"/>
  <c r="AA17" i="40"/>
  <c r="BA22" i="40"/>
  <c r="AA20" i="40"/>
  <c r="AC20" i="40"/>
  <c r="AW20" i="40" s="1"/>
  <c r="AZ20" i="40"/>
  <c r="AQ20" i="40"/>
  <c r="AY20" i="40" s="1"/>
  <c r="AC24" i="40"/>
  <c r="AW24" i="40" s="1"/>
  <c r="AP170" i="40"/>
  <c r="AP34" i="40"/>
  <c r="BA28" i="40"/>
  <c r="V29" i="40"/>
  <c r="R34" i="40"/>
  <c r="AZ29" i="40"/>
  <c r="AQ29" i="40"/>
  <c r="AY29" i="40" s="1"/>
  <c r="AB33" i="40"/>
  <c r="AV33" i="40" s="1"/>
  <c r="AT41" i="40"/>
  <c r="Z46" i="40"/>
  <c r="AA41" i="40"/>
  <c r="AC42" i="40"/>
  <c r="AW42" i="40" s="1"/>
  <c r="AS42" i="40"/>
  <c r="AB42" i="40"/>
  <c r="AV42" i="40" s="1"/>
  <c r="AA42" i="40"/>
  <c r="AA77" i="40"/>
  <c r="AS77" i="40"/>
  <c r="AC77" i="40"/>
  <c r="AW77" i="40" s="1"/>
  <c r="AB77" i="40"/>
  <c r="AV77" i="40" s="1"/>
  <c r="AA81" i="40"/>
  <c r="AB81" i="40"/>
  <c r="AV81" i="40" s="1"/>
  <c r="AS81" i="40"/>
  <c r="AC81" i="40"/>
  <c r="AW81" i="40" s="1"/>
  <c r="AT98" i="40"/>
  <c r="U165" i="40"/>
  <c r="AZ70" i="40"/>
  <c r="AQ70" i="40"/>
  <c r="AY70" i="40" s="1"/>
  <c r="AZ74" i="40"/>
  <c r="AQ74" i="40"/>
  <c r="AY74" i="40" s="1"/>
  <c r="AP89" i="40"/>
  <c r="BA83" i="40"/>
  <c r="BA89" i="40" s="1"/>
  <c r="AF92" i="40"/>
  <c r="AA112" i="40"/>
  <c r="AC112" i="40"/>
  <c r="AW112" i="40" s="1"/>
  <c r="AB112" i="40"/>
  <c r="AV112" i="40" s="1"/>
  <c r="AA114" i="40"/>
  <c r="AC114" i="40"/>
  <c r="AW114" i="40" s="1"/>
  <c r="AS114" i="40"/>
  <c r="AB114" i="40"/>
  <c r="AV114" i="40" s="1"/>
  <c r="AS117" i="40"/>
  <c r="AB117" i="40"/>
  <c r="AV117" i="40" s="1"/>
  <c r="AA117" i="40"/>
  <c r="AC117" i="40"/>
  <c r="AW117" i="40" s="1"/>
  <c r="AT120" i="40"/>
  <c r="AT125" i="40" s="1"/>
  <c r="Z125" i="40"/>
  <c r="BA127" i="40"/>
  <c r="BA128" i="40" s="1"/>
  <c r="AQ127" i="40"/>
  <c r="R18" i="40"/>
  <c r="AO173" i="40"/>
  <c r="AZ30" i="40"/>
  <c r="AZ173" i="40" s="1"/>
  <c r="AQ30" i="40"/>
  <c r="AX176" i="40"/>
  <c r="Z171" i="40"/>
  <c r="Z40" i="40"/>
  <c r="AP171" i="40"/>
  <c r="AP40" i="40"/>
  <c r="BA35" i="40"/>
  <c r="AC43" i="40"/>
  <c r="AW43" i="40" s="1"/>
  <c r="AS43" i="40"/>
  <c r="AB43" i="40"/>
  <c r="AV43" i="40" s="1"/>
  <c r="AZ48" i="40"/>
  <c r="AQ48" i="40"/>
  <c r="AY48" i="40" s="1"/>
  <c r="AZ50" i="40"/>
  <c r="AQ50" i="40"/>
  <c r="AY50" i="40" s="1"/>
  <c r="AZ52" i="40"/>
  <c r="AQ52" i="40"/>
  <c r="AY52" i="40" s="1"/>
  <c r="R53" i="40"/>
  <c r="V53" i="40"/>
  <c r="AO53" i="40"/>
  <c r="AO177" i="40"/>
  <c r="AO55" i="40"/>
  <c r="AZ54" i="40"/>
  <c r="AQ54" i="40"/>
  <c r="AX55" i="40"/>
  <c r="AA56" i="40"/>
  <c r="AS57" i="40"/>
  <c r="AB57" i="40"/>
  <c r="AA57" i="40"/>
  <c r="AS58" i="40"/>
  <c r="AB58" i="40"/>
  <c r="AV58" i="40" s="1"/>
  <c r="AA58" i="40"/>
  <c r="AS59" i="40"/>
  <c r="AB59" i="40"/>
  <c r="AV59" i="40" s="1"/>
  <c r="AA59" i="40"/>
  <c r="AS60" i="40"/>
  <c r="AB60" i="40"/>
  <c r="AV60" i="40" s="1"/>
  <c r="AA60" i="40"/>
  <c r="BA75" i="40"/>
  <c r="AZ71" i="40"/>
  <c r="AQ71" i="40"/>
  <c r="AY71" i="40" s="1"/>
  <c r="AS72" i="40"/>
  <c r="R82" i="40"/>
  <c r="AQ83" i="40"/>
  <c r="AQ84" i="40"/>
  <c r="AY84" i="40" s="1"/>
  <c r="AQ85" i="40"/>
  <c r="AY85" i="40" s="1"/>
  <c r="AQ86" i="40"/>
  <c r="AY86" i="40" s="1"/>
  <c r="AQ87" i="40"/>
  <c r="AY87" i="40" s="1"/>
  <c r="AQ88" i="40"/>
  <c r="AY88" i="40" s="1"/>
  <c r="AC92" i="40"/>
  <c r="AA95" i="40"/>
  <c r="AC95" i="40"/>
  <c r="AW95" i="40" s="1"/>
  <c r="AB95" i="40"/>
  <c r="AV95" i="40" s="1"/>
  <c r="AZ95" i="40"/>
  <c r="AT99" i="40"/>
  <c r="AT102" i="40" s="1"/>
  <c r="AS100" i="40"/>
  <c r="AB100" i="40"/>
  <c r="AV100" i="40" s="1"/>
  <c r="AC100" i="40"/>
  <c r="AW100" i="40" s="1"/>
  <c r="AA100" i="40"/>
  <c r="AS101" i="40"/>
  <c r="AB101" i="40"/>
  <c r="AV101" i="40" s="1"/>
  <c r="AA101" i="40"/>
  <c r="AV103" i="40"/>
  <c r="AZ104" i="40"/>
  <c r="AO108" i="40"/>
  <c r="V111" i="40"/>
  <c r="AX111" i="40"/>
  <c r="AX115" i="40" s="1"/>
  <c r="AS112" i="40"/>
  <c r="AA113" i="40"/>
  <c r="AS113" i="40"/>
  <c r="AC113" i="40"/>
  <c r="AW113" i="40" s="1"/>
  <c r="AZ113" i="40"/>
  <c r="AQ113" i="40"/>
  <c r="AY113" i="40" s="1"/>
  <c r="AW116" i="40"/>
  <c r="AC122" i="40"/>
  <c r="AW122" i="40" s="1"/>
  <c r="AB122" i="40"/>
  <c r="AV122" i="40" s="1"/>
  <c r="AS122" i="40"/>
  <c r="AA122" i="40"/>
  <c r="AJ165" i="40"/>
  <c r="AC133" i="40"/>
  <c r="AW133" i="40" s="1"/>
  <c r="AB133" i="40"/>
  <c r="AV133" i="40" s="1"/>
  <c r="AS133" i="40"/>
  <c r="AS137" i="40" s="1"/>
  <c r="AA133" i="40"/>
  <c r="AP82" i="40"/>
  <c r="AT90" i="40"/>
  <c r="AT92" i="40" s="1"/>
  <c r="Z92" i="40"/>
  <c r="AA97" i="40"/>
  <c r="AS97" i="40"/>
  <c r="AZ105" i="40"/>
  <c r="AZ109" i="40"/>
  <c r="AZ110" i="40" s="1"/>
  <c r="AQ109" i="40"/>
  <c r="AQ178" i="40" s="1"/>
  <c r="AO110" i="40"/>
  <c r="AP119" i="40"/>
  <c r="BA116" i="40"/>
  <c r="AQ116" i="40"/>
  <c r="AF25" i="40"/>
  <c r="Z178" i="40"/>
  <c r="AT26" i="40"/>
  <c r="I125" i="39"/>
  <c r="M125" i="39"/>
  <c r="Q125" i="39"/>
  <c r="U125" i="39"/>
  <c r="Y125" i="39"/>
  <c r="R169" i="40"/>
  <c r="AB12" i="40"/>
  <c r="AO169" i="40"/>
  <c r="AS12" i="40"/>
  <c r="AB13" i="40"/>
  <c r="AV13" i="40" s="1"/>
  <c r="AS13" i="40"/>
  <c r="R175" i="40"/>
  <c r="AB14" i="40"/>
  <c r="AO175" i="40"/>
  <c r="R15" i="40"/>
  <c r="AO178" i="40"/>
  <c r="AZ26" i="40"/>
  <c r="AO27" i="40"/>
  <c r="V30" i="40"/>
  <c r="AB31" i="40"/>
  <c r="AV31" i="40" s="1"/>
  <c r="AZ31" i="40"/>
  <c r="AQ31" i="40"/>
  <c r="AY31" i="40" s="1"/>
  <c r="AQ35" i="40"/>
  <c r="AQ36" i="40"/>
  <c r="AY36" i="40" s="1"/>
  <c r="AQ37" i="40"/>
  <c r="AY37" i="40" s="1"/>
  <c r="AQ38" i="40"/>
  <c r="AY38" i="40" s="1"/>
  <c r="AQ39" i="40"/>
  <c r="AY39" i="40" s="1"/>
  <c r="AZ46" i="40"/>
  <c r="AC44" i="40"/>
  <c r="AW44" i="40" s="1"/>
  <c r="AS44" i="40"/>
  <c r="AB44" i="40"/>
  <c r="AV44" i="40" s="1"/>
  <c r="AF46" i="40"/>
  <c r="AS47" i="40"/>
  <c r="AB48" i="40"/>
  <c r="AS49" i="40"/>
  <c r="AB50" i="40"/>
  <c r="AS51" i="40"/>
  <c r="AB52" i="40"/>
  <c r="AP177" i="40"/>
  <c r="BA54" i="40"/>
  <c r="AP55" i="40"/>
  <c r="AP61" i="40"/>
  <c r="BA56" i="40"/>
  <c r="AY56" i="40"/>
  <c r="Z172" i="40"/>
  <c r="AP172" i="40"/>
  <c r="BA57" i="40"/>
  <c r="AT62" i="40"/>
  <c r="Z68" i="40"/>
  <c r="AS69" i="40"/>
  <c r="AA72" i="40"/>
  <c r="AZ72" i="40"/>
  <c r="AQ72" i="40"/>
  <c r="AY72" i="40" s="1"/>
  <c r="AS73" i="40"/>
  <c r="AT83" i="40"/>
  <c r="AT89" i="40" s="1"/>
  <c r="AY90" i="40"/>
  <c r="AW93" i="40"/>
  <c r="AQ93" i="40"/>
  <c r="V94" i="40"/>
  <c r="AX94" i="40"/>
  <c r="AX98" i="40" s="1"/>
  <c r="AS95" i="40"/>
  <c r="AB97" i="40"/>
  <c r="AV97" i="40" s="1"/>
  <c r="Z98" i="40"/>
  <c r="AP98" i="40"/>
  <c r="AA99" i="40"/>
  <c r="AY102" i="40"/>
  <c r="AY103" i="40"/>
  <c r="AZ103" i="40"/>
  <c r="AZ107" i="40"/>
  <c r="R110" i="40"/>
  <c r="V109" i="40"/>
  <c r="AT112" i="40"/>
  <c r="AT115" i="40" s="1"/>
  <c r="BA118" i="40"/>
  <c r="AQ118" i="40"/>
  <c r="AY118" i="40" s="1"/>
  <c r="R137" i="40"/>
  <c r="V137" i="40"/>
  <c r="AE165" i="40"/>
  <c r="AX155" i="40"/>
  <c r="AX160" i="40" s="1"/>
  <c r="AF160" i="40"/>
  <c r="AJ125" i="39"/>
  <c r="AC12" i="40"/>
  <c r="AP169" i="40"/>
  <c r="V175" i="40"/>
  <c r="AC14" i="40"/>
  <c r="AP175" i="40"/>
  <c r="AQ16" i="40"/>
  <c r="AQ17" i="40"/>
  <c r="AY17" i="40" s="1"/>
  <c r="R170" i="40"/>
  <c r="AO170" i="40"/>
  <c r="AZ28" i="40"/>
  <c r="AQ28" i="40"/>
  <c r="R176" i="40"/>
  <c r="AO176" i="40"/>
  <c r="AZ32" i="40"/>
  <c r="AQ32" i="40"/>
  <c r="AF171" i="40"/>
  <c r="AX35" i="40"/>
  <c r="AT35" i="40"/>
  <c r="AC41" i="40"/>
  <c r="V46" i="40"/>
  <c r="AS41" i="40"/>
  <c r="AB41" i="40"/>
  <c r="AA43" i="40"/>
  <c r="AC45" i="40"/>
  <c r="AW45" i="40" s="1"/>
  <c r="AS45" i="40"/>
  <c r="AB45" i="40"/>
  <c r="AV45" i="40" s="1"/>
  <c r="AA47" i="40"/>
  <c r="AZ47" i="40"/>
  <c r="AQ47" i="40"/>
  <c r="AA49" i="40"/>
  <c r="AG49" i="40" s="1"/>
  <c r="AR49" i="40" s="1"/>
  <c r="AZ49" i="40"/>
  <c r="AQ49" i="40"/>
  <c r="AY49" i="40" s="1"/>
  <c r="AA51" i="40"/>
  <c r="AG51" i="40" s="1"/>
  <c r="AR51" i="40" s="1"/>
  <c r="AZ51" i="40"/>
  <c r="AQ51" i="40"/>
  <c r="AY51" i="40" s="1"/>
  <c r="R55" i="40"/>
  <c r="AC56" i="40"/>
  <c r="AC57" i="40"/>
  <c r="AC58" i="40"/>
  <c r="AW58" i="40" s="1"/>
  <c r="AQ58" i="40"/>
  <c r="AY58" i="40" s="1"/>
  <c r="AC59" i="40"/>
  <c r="AW59" i="40" s="1"/>
  <c r="AQ59" i="40"/>
  <c r="AY59" i="40" s="1"/>
  <c r="AC60" i="40"/>
  <c r="AW60" i="40" s="1"/>
  <c r="AQ60" i="40"/>
  <c r="AY60" i="40" s="1"/>
  <c r="AA62" i="40"/>
  <c r="AA64" i="40"/>
  <c r="AA66" i="40"/>
  <c r="AA69" i="40"/>
  <c r="AZ69" i="40"/>
  <c r="AQ69" i="40"/>
  <c r="AS70" i="40"/>
  <c r="AB72" i="40"/>
  <c r="AV72" i="40" s="1"/>
  <c r="AA73" i="40"/>
  <c r="AG73" i="40" s="1"/>
  <c r="AR73" i="40" s="1"/>
  <c r="AZ73" i="40"/>
  <c r="AQ73" i="40"/>
  <c r="AY73" i="40" s="1"/>
  <c r="AS74" i="40"/>
  <c r="R75" i="40"/>
  <c r="V75" i="40"/>
  <c r="AO75" i="40"/>
  <c r="AO82" i="40"/>
  <c r="AZ76" i="40"/>
  <c r="AQ76" i="40"/>
  <c r="AZ77" i="40"/>
  <c r="AQ77" i="40"/>
  <c r="AY77" i="40" s="1"/>
  <c r="AZ78" i="40"/>
  <c r="AQ78" i="40"/>
  <c r="AY78" i="40" s="1"/>
  <c r="AZ79" i="40"/>
  <c r="AQ79" i="40"/>
  <c r="AY79" i="40" s="1"/>
  <c r="AZ80" i="40"/>
  <c r="AQ80" i="40"/>
  <c r="AY80" i="40" s="1"/>
  <c r="AZ81" i="40"/>
  <c r="AQ81" i="40"/>
  <c r="AY81" i="40" s="1"/>
  <c r="V89" i="40"/>
  <c r="AS84" i="40"/>
  <c r="AB84" i="40"/>
  <c r="AV84" i="40" s="1"/>
  <c r="AA84" i="40"/>
  <c r="AS85" i="40"/>
  <c r="AB85" i="40"/>
  <c r="AV85" i="40" s="1"/>
  <c r="AA85" i="40"/>
  <c r="AS86" i="40"/>
  <c r="AB86" i="40"/>
  <c r="AV86" i="40" s="1"/>
  <c r="AA86" i="40"/>
  <c r="AS87" i="40"/>
  <c r="AB87" i="40"/>
  <c r="AV87" i="40" s="1"/>
  <c r="AA87" i="40"/>
  <c r="AG87" i="40" s="1"/>
  <c r="AR87" i="40" s="1"/>
  <c r="AS88" i="40"/>
  <c r="AB88" i="40"/>
  <c r="AV88" i="40" s="1"/>
  <c r="AA88" i="40"/>
  <c r="AA91" i="40"/>
  <c r="AA93" i="40"/>
  <c r="AS93" i="40"/>
  <c r="AV93" i="40"/>
  <c r="AQ96" i="40"/>
  <c r="AY96" i="40" s="1"/>
  <c r="AZ96" i="40"/>
  <c r="AC97" i="40"/>
  <c r="AW97" i="40" s="1"/>
  <c r="AQ97" i="40"/>
  <c r="AY97" i="40" s="1"/>
  <c r="AX102" i="40"/>
  <c r="AC101" i="40"/>
  <c r="AW101" i="40" s="1"/>
  <c r="AF102" i="40"/>
  <c r="AZ106" i="40"/>
  <c r="AG107" i="40"/>
  <c r="AR107" i="40" s="1"/>
  <c r="AB113" i="40"/>
  <c r="AV113" i="40" s="1"/>
  <c r="AZ114" i="40"/>
  <c r="AQ114" i="40"/>
  <c r="AY114" i="40" s="1"/>
  <c r="AC120" i="40"/>
  <c r="AS120" i="40"/>
  <c r="AB120" i="40"/>
  <c r="V125" i="40"/>
  <c r="AA120" i="40"/>
  <c r="AC139" i="40"/>
  <c r="AW139" i="40" s="1"/>
  <c r="AS139" i="40"/>
  <c r="AA139" i="40"/>
  <c r="AB139" i="40"/>
  <c r="AV139" i="40" s="1"/>
  <c r="Y168" i="40"/>
  <c r="Z170" i="40"/>
  <c r="AF170" i="40"/>
  <c r="Z176" i="40"/>
  <c r="AF176" i="40"/>
  <c r="AF34" i="40"/>
  <c r="AO40" i="40"/>
  <c r="R46" i="40"/>
  <c r="AF55" i="40"/>
  <c r="AB63" i="40"/>
  <c r="AV63" i="40" s="1"/>
  <c r="AS63" i="40"/>
  <c r="AB64" i="40"/>
  <c r="AV64" i="40" s="1"/>
  <c r="AS64" i="40"/>
  <c r="AB65" i="40"/>
  <c r="AV65" i="40" s="1"/>
  <c r="AS65" i="40"/>
  <c r="AB66" i="40"/>
  <c r="AV66" i="40" s="1"/>
  <c r="AS66" i="40"/>
  <c r="AB67" i="40"/>
  <c r="AV67" i="40" s="1"/>
  <c r="AS67" i="40"/>
  <c r="AB90" i="40"/>
  <c r="AG90" i="40" s="1"/>
  <c r="AS90" i="40"/>
  <c r="AB91" i="40"/>
  <c r="AV91" i="40" s="1"/>
  <c r="AS91" i="40"/>
  <c r="V92" i="40"/>
  <c r="AP102" i="40"/>
  <c r="BA99" i="40"/>
  <c r="BA102" i="40" s="1"/>
  <c r="R108" i="40"/>
  <c r="V108" i="40"/>
  <c r="Z108" i="40"/>
  <c r="AO115" i="40"/>
  <c r="AZ111" i="40"/>
  <c r="AX119" i="40"/>
  <c r="BA117" i="40"/>
  <c r="AQ117" i="40"/>
  <c r="AY117" i="40" s="1"/>
  <c r="AF125" i="40"/>
  <c r="AX120" i="40"/>
  <c r="AX125" i="40" s="1"/>
  <c r="AB123" i="40"/>
  <c r="AV123" i="40" s="1"/>
  <c r="AS123" i="40"/>
  <c r="AA123" i="40"/>
  <c r="Z130" i="40"/>
  <c r="AT129" i="40"/>
  <c r="AT130" i="40" s="1"/>
  <c r="AX144" i="40"/>
  <c r="AZ141" i="40"/>
  <c r="AQ141" i="40"/>
  <c r="AY141" i="40" s="1"/>
  <c r="AZ143" i="40"/>
  <c r="AQ143" i="40"/>
  <c r="AY143" i="40" s="1"/>
  <c r="AV145" i="40"/>
  <c r="R40" i="40"/>
  <c r="R172" i="40"/>
  <c r="AO172" i="40"/>
  <c r="AO98" i="40"/>
  <c r="AZ93" i="40"/>
  <c r="AA96" i="40"/>
  <c r="AG96" i="40" s="1"/>
  <c r="AR96" i="40" s="1"/>
  <c r="AS96" i="40"/>
  <c r="V102" i="40"/>
  <c r="AS99" i="40"/>
  <c r="AB99" i="40"/>
  <c r="AX103" i="40"/>
  <c r="AX108" i="40" s="1"/>
  <c r="BA115" i="40"/>
  <c r="AP115" i="40"/>
  <c r="V119" i="40"/>
  <c r="AS116" i="40"/>
  <c r="AB116" i="40"/>
  <c r="AA116" i="40"/>
  <c r="AS118" i="40"/>
  <c r="AB118" i="40"/>
  <c r="AV118" i="40" s="1"/>
  <c r="AA118" i="40"/>
  <c r="AS124" i="40"/>
  <c r="AA124" i="40"/>
  <c r="AC124" i="40"/>
  <c r="AW124" i="40" s="1"/>
  <c r="AZ124" i="40"/>
  <c r="AQ124" i="40"/>
  <c r="AY124" i="40" s="1"/>
  <c r="AW126" i="40"/>
  <c r="AQ133" i="40"/>
  <c r="AY133" i="40" s="1"/>
  <c r="AZ133" i="40"/>
  <c r="AZ139" i="40"/>
  <c r="AQ139" i="40"/>
  <c r="AY139" i="40" s="1"/>
  <c r="AS141" i="40"/>
  <c r="AA141" i="40"/>
  <c r="AC141" i="40"/>
  <c r="AW141" i="40" s="1"/>
  <c r="AB141" i="40"/>
  <c r="AV141" i="40" s="1"/>
  <c r="AC143" i="40"/>
  <c r="AW143" i="40" s="1"/>
  <c r="AS143" i="40"/>
  <c r="AA143" i="40"/>
  <c r="AB143" i="40"/>
  <c r="AV143" i="40" s="1"/>
  <c r="AF119" i="40"/>
  <c r="AB121" i="40"/>
  <c r="AZ121" i="40"/>
  <c r="AQ121" i="40"/>
  <c r="AY121" i="40" s="1"/>
  <c r="R125" i="40"/>
  <c r="AA126" i="40"/>
  <c r="AS126" i="40"/>
  <c r="AT126" i="40"/>
  <c r="AT128" i="40" s="1"/>
  <c r="AC127" i="40"/>
  <c r="AW127" i="40" s="1"/>
  <c r="AC130" i="40"/>
  <c r="AP130" i="40"/>
  <c r="AQ129" i="40"/>
  <c r="AF137" i="40"/>
  <c r="AX131" i="40"/>
  <c r="AX137" i="40" s="1"/>
  <c r="AC132" i="40"/>
  <c r="AW132" i="40" s="1"/>
  <c r="AB132" i="40"/>
  <c r="AV132" i="40" s="1"/>
  <c r="AC136" i="40"/>
  <c r="AW136" i="40" s="1"/>
  <c r="AB136" i="40"/>
  <c r="AV136" i="40" s="1"/>
  <c r="AF151" i="40"/>
  <c r="AX145" i="40"/>
  <c r="AX151" i="40" s="1"/>
  <c r="AA148" i="40"/>
  <c r="AS148" i="40"/>
  <c r="AC148" i="40"/>
  <c r="AW148" i="40" s="1"/>
  <c r="AB148" i="40"/>
  <c r="AV148" i="40" s="1"/>
  <c r="AS150" i="40"/>
  <c r="AA150" i="40"/>
  <c r="AB150" i="40"/>
  <c r="AV150" i="40" s="1"/>
  <c r="AK165" i="40"/>
  <c r="AZ122" i="40"/>
  <c r="AQ122" i="40"/>
  <c r="AY122" i="40" s="1"/>
  <c r="AO125" i="40"/>
  <c r="AS127" i="40"/>
  <c r="R128" i="40"/>
  <c r="V128" i="40"/>
  <c r="BA129" i="40"/>
  <c r="BA130" i="40" s="1"/>
  <c r="AC131" i="40"/>
  <c r="AB131" i="40"/>
  <c r="AC135" i="40"/>
  <c r="AW135" i="40" s="1"/>
  <c r="AB135" i="40"/>
  <c r="AV135" i="40" s="1"/>
  <c r="R144" i="40"/>
  <c r="AP144" i="40"/>
  <c r="BA138" i="40"/>
  <c r="BA144" i="40" s="1"/>
  <c r="V151" i="40"/>
  <c r="AA145" i="40"/>
  <c r="AC145" i="40"/>
  <c r="AA147" i="40"/>
  <c r="AC147" i="40"/>
  <c r="AW147" i="40" s="1"/>
  <c r="AB147" i="40"/>
  <c r="AV147" i="40" s="1"/>
  <c r="S165" i="40"/>
  <c r="X165" i="40"/>
  <c r="AZ123" i="40"/>
  <c r="AQ123" i="40"/>
  <c r="AY123" i="40" s="1"/>
  <c r="AB126" i="40"/>
  <c r="AP128" i="40"/>
  <c r="AA132" i="40"/>
  <c r="AC134" i="40"/>
  <c r="AW134" i="40" s="1"/>
  <c r="AB134" i="40"/>
  <c r="AV134" i="40" s="1"/>
  <c r="AA136" i="40"/>
  <c r="V144" i="40"/>
  <c r="AB138" i="40"/>
  <c r="AS138" i="40"/>
  <c r="AS140" i="40"/>
  <c r="AS142" i="40"/>
  <c r="Y165" i="40"/>
  <c r="AA146" i="40"/>
  <c r="AB146" i="40"/>
  <c r="AV146" i="40" s="1"/>
  <c r="AS146" i="40"/>
  <c r="AS147" i="40"/>
  <c r="AC150" i="40"/>
  <c r="AW150" i="40" s="1"/>
  <c r="AQ160" i="40"/>
  <c r="AX163" i="40"/>
  <c r="AF164" i="40"/>
  <c r="AS129" i="40"/>
  <c r="AS130" i="40" s="1"/>
  <c r="AZ138" i="40"/>
  <c r="AQ138" i="40"/>
  <c r="AZ142" i="40"/>
  <c r="AQ142" i="40"/>
  <c r="AY142" i="40" s="1"/>
  <c r="R151" i="40"/>
  <c r="AC149" i="40"/>
  <c r="AW149" i="40" s="1"/>
  <c r="AQ149" i="40"/>
  <c r="AY149" i="40" s="1"/>
  <c r="V154" i="40"/>
  <c r="AS152" i="40"/>
  <c r="AB152" i="40"/>
  <c r="AA152" i="40"/>
  <c r="AC152" i="40"/>
  <c r="AP154" i="40"/>
  <c r="BA152" i="40"/>
  <c r="AQ152" i="40"/>
  <c r="AF154" i="40"/>
  <c r="AC162" i="40"/>
  <c r="AW162" i="40" s="1"/>
  <c r="AB162" i="40"/>
  <c r="AV162" i="40" s="1"/>
  <c r="AS162" i="40"/>
  <c r="AS163" i="40"/>
  <c r="AB163" i="40"/>
  <c r="AV163" i="40" s="1"/>
  <c r="AA163" i="40"/>
  <c r="AS149" i="40"/>
  <c r="AZ150" i="40"/>
  <c r="AQ150" i="40"/>
  <c r="AY150" i="40" s="1"/>
  <c r="Z154" i="40"/>
  <c r="AT152" i="40"/>
  <c r="AT154" i="40" s="1"/>
  <c r="T165" i="40"/>
  <c r="AQ162" i="40"/>
  <c r="AY162" i="40" s="1"/>
  <c r="AZ162" i="40"/>
  <c r="AN165" i="40"/>
  <c r="AZ140" i="40"/>
  <c r="AQ140" i="40"/>
  <c r="AY140" i="40" s="1"/>
  <c r="Z151" i="40"/>
  <c r="AO151" i="40"/>
  <c r="AT145" i="40"/>
  <c r="AT151" i="40" s="1"/>
  <c r="AZ145" i="40"/>
  <c r="AQ147" i="40"/>
  <c r="AY147" i="40" s="1"/>
  <c r="AS153" i="40"/>
  <c r="AB153" i="40"/>
  <c r="AV153" i="40" s="1"/>
  <c r="AA153" i="40"/>
  <c r="AC153" i="40"/>
  <c r="AW153" i="40" s="1"/>
  <c r="BA153" i="40"/>
  <c r="AQ153" i="40"/>
  <c r="AY153" i="40" s="1"/>
  <c r="AT155" i="40"/>
  <c r="Z160" i="40"/>
  <c r="AA155" i="40"/>
  <c r="AT157" i="40"/>
  <c r="AA157" i="40"/>
  <c r="AT159" i="40"/>
  <c r="AA159" i="40"/>
  <c r="AZ161" i="40"/>
  <c r="AQ161" i="40"/>
  <c r="AX164" i="40"/>
  <c r="AA162" i="40"/>
  <c r="AC163" i="40"/>
  <c r="AW163" i="40" s="1"/>
  <c r="W165" i="40"/>
  <c r="AO164" i="40"/>
  <c r="I168" i="40"/>
  <c r="M168" i="40"/>
  <c r="Q168" i="40"/>
  <c r="R164" i="40"/>
  <c r="V161" i="40"/>
  <c r="AI165" i="40"/>
  <c r="AM165" i="40"/>
  <c r="L168" i="40"/>
  <c r="P168" i="40"/>
  <c r="U168" i="40"/>
  <c r="AB155" i="40"/>
  <c r="AS155" i="40"/>
  <c r="AB156" i="40"/>
  <c r="AV156" i="40" s="1"/>
  <c r="AS156" i="40"/>
  <c r="AB157" i="40"/>
  <c r="AV157" i="40" s="1"/>
  <c r="AS157" i="40"/>
  <c r="AB158" i="40"/>
  <c r="AV158" i="40" s="1"/>
  <c r="AS158" i="40"/>
  <c r="AB159" i="40"/>
  <c r="AV159" i="40" s="1"/>
  <c r="AS159" i="40"/>
  <c r="V160" i="40"/>
  <c r="AP164" i="40"/>
  <c r="AT161" i="40"/>
  <c r="AT164" i="40" s="1"/>
  <c r="AD165" i="40"/>
  <c r="AH165" i="40"/>
  <c r="AL165" i="40"/>
  <c r="AA15" i="39"/>
  <c r="AB15" i="39"/>
  <c r="AV15" i="39" s="1"/>
  <c r="AS15" i="39"/>
  <c r="AC15" i="39"/>
  <c r="AW15" i="39" s="1"/>
  <c r="AW19" i="39"/>
  <c r="AP126" i="39"/>
  <c r="BA14" i="39"/>
  <c r="AS20" i="39"/>
  <c r="AB20" i="39"/>
  <c r="AV20" i="39" s="1"/>
  <c r="AA20" i="39"/>
  <c r="AC29" i="39"/>
  <c r="AW29" i="39" s="1"/>
  <c r="AS29" i="39"/>
  <c r="AB29" i="39"/>
  <c r="AV29" i="39" s="1"/>
  <c r="AW50" i="39"/>
  <c r="AA56" i="39"/>
  <c r="AB56" i="39"/>
  <c r="R126" i="39"/>
  <c r="AX18" i="39"/>
  <c r="AZ16" i="39"/>
  <c r="AP132" i="39"/>
  <c r="AI33" i="45" s="1"/>
  <c r="BA17" i="39"/>
  <c r="AP18" i="39"/>
  <c r="Z24" i="39"/>
  <c r="AP127" i="39"/>
  <c r="AI28" i="45" s="1"/>
  <c r="AP24" i="39"/>
  <c r="BA19" i="39"/>
  <c r="AP133" i="39"/>
  <c r="AI34" i="45" s="1"/>
  <c r="BA22" i="39"/>
  <c r="Z129" i="39"/>
  <c r="S30" i="45" s="1"/>
  <c r="AT25" i="39"/>
  <c r="Z30" i="39"/>
  <c r="AA31" i="39"/>
  <c r="AC31" i="39"/>
  <c r="AO36" i="39"/>
  <c r="AZ31" i="39"/>
  <c r="AQ31" i="39"/>
  <c r="AA33" i="39"/>
  <c r="AC33" i="39"/>
  <c r="AW33" i="39" s="1"/>
  <c r="AZ33" i="39"/>
  <c r="AQ33" i="39"/>
  <c r="AY33" i="39" s="1"/>
  <c r="AA35" i="39"/>
  <c r="AC35" i="39"/>
  <c r="AW35" i="39" s="1"/>
  <c r="AZ35" i="39"/>
  <c r="AQ35" i="39"/>
  <c r="AY35" i="39" s="1"/>
  <c r="V128" i="39"/>
  <c r="V41" i="39"/>
  <c r="AS37" i="39"/>
  <c r="AB37" i="39"/>
  <c r="AA37" i="39"/>
  <c r="AS39" i="39"/>
  <c r="AB39" i="39"/>
  <c r="AV39" i="39" s="1"/>
  <c r="AA39" i="39"/>
  <c r="Z134" i="39"/>
  <c r="S35" i="45" s="1"/>
  <c r="AT42" i="39"/>
  <c r="Z43" i="39"/>
  <c r="AC44" i="39"/>
  <c r="V45" i="39"/>
  <c r="AS44" i="39"/>
  <c r="AS45" i="39" s="1"/>
  <c r="AB44" i="39"/>
  <c r="R57" i="39"/>
  <c r="V57" i="39"/>
  <c r="AS60" i="39"/>
  <c r="AC60" i="39"/>
  <c r="AW60" i="39" s="1"/>
  <c r="AB60" i="39"/>
  <c r="AV60" i="39" s="1"/>
  <c r="AA60" i="39"/>
  <c r="AC66" i="39"/>
  <c r="AS66" i="39"/>
  <c r="AB66" i="39"/>
  <c r="AV66" i="39" s="1"/>
  <c r="AA66" i="39"/>
  <c r="BA85" i="39"/>
  <c r="AX100" i="39"/>
  <c r="AX106" i="39" s="1"/>
  <c r="AF106" i="39"/>
  <c r="AS16" i="39"/>
  <c r="AO132" i="39"/>
  <c r="AH33" i="45" s="1"/>
  <c r="AZ17" i="39"/>
  <c r="AQ17" i="39"/>
  <c r="V133" i="39"/>
  <c r="AS22" i="39"/>
  <c r="AB22" i="39"/>
  <c r="AA22" i="39"/>
  <c r="AS23" i="39"/>
  <c r="AB23" i="39"/>
  <c r="AV23" i="39" s="1"/>
  <c r="AA23" i="39"/>
  <c r="AC26" i="39"/>
  <c r="AW26" i="39" s="1"/>
  <c r="AS26" i="39"/>
  <c r="AB26" i="39"/>
  <c r="AV26" i="39" s="1"/>
  <c r="AC28" i="39"/>
  <c r="AW28" i="39" s="1"/>
  <c r="AS28" i="39"/>
  <c r="AB28" i="39"/>
  <c r="AV28" i="39" s="1"/>
  <c r="AS49" i="39"/>
  <c r="AZ47" i="39"/>
  <c r="AQ47" i="39"/>
  <c r="AY47" i="39" s="1"/>
  <c r="R49" i="39"/>
  <c r="AW58" i="39"/>
  <c r="AC87" i="39"/>
  <c r="AW87" i="39" s="1"/>
  <c r="AB87" i="39"/>
  <c r="AV87" i="39" s="1"/>
  <c r="AA87" i="39"/>
  <c r="AS87" i="39"/>
  <c r="AQ14" i="39"/>
  <c r="AO135" i="39"/>
  <c r="AH36" i="45" s="1"/>
  <c r="AZ12" i="39"/>
  <c r="AQ12" i="39"/>
  <c r="AT12" i="39"/>
  <c r="AX13" i="39"/>
  <c r="V14" i="39"/>
  <c r="AF126" i="39"/>
  <c r="AF18" i="39"/>
  <c r="AB16" i="39"/>
  <c r="AV16" i="39" s="1"/>
  <c r="R18" i="39"/>
  <c r="AQ19" i="39"/>
  <c r="AC20" i="39"/>
  <c r="AW20" i="39" s="1"/>
  <c r="AQ20" i="39"/>
  <c r="AY20" i="39" s="1"/>
  <c r="AQ21" i="39"/>
  <c r="AY21" i="39" s="1"/>
  <c r="AC22" i="39"/>
  <c r="AQ22" i="39"/>
  <c r="AC23" i="39"/>
  <c r="AW23" i="39" s="1"/>
  <c r="AQ23" i="39"/>
  <c r="AY23" i="39" s="1"/>
  <c r="AZ24" i="39"/>
  <c r="AA26" i="39"/>
  <c r="AA28" i="39"/>
  <c r="AA29" i="39"/>
  <c r="AP128" i="39"/>
  <c r="AI29" i="45" s="1"/>
  <c r="AP41" i="39"/>
  <c r="BA37" i="39"/>
  <c r="AF134" i="39"/>
  <c r="AX42" i="39"/>
  <c r="AA46" i="39"/>
  <c r="AC46" i="39"/>
  <c r="AO49" i="39"/>
  <c r="AZ46" i="39"/>
  <c r="AQ46" i="39"/>
  <c r="AX49" i="39"/>
  <c r="AB47" i="39"/>
  <c r="AV47" i="39" s="1"/>
  <c r="AA48" i="39"/>
  <c r="AC48" i="39"/>
  <c r="AW48" i="39" s="1"/>
  <c r="AZ48" i="39"/>
  <c r="AQ48" i="39"/>
  <c r="AY48" i="39" s="1"/>
  <c r="AS50" i="39"/>
  <c r="AB50" i="39"/>
  <c r="V55" i="39"/>
  <c r="AA50" i="39"/>
  <c r="AS52" i="39"/>
  <c r="AB52" i="39"/>
  <c r="AV52" i="39" s="1"/>
  <c r="AA52" i="39"/>
  <c r="AC53" i="39"/>
  <c r="AW53" i="39" s="1"/>
  <c r="AB53" i="39"/>
  <c r="AV53" i="39" s="1"/>
  <c r="AA53" i="39"/>
  <c r="AS53" i="39"/>
  <c r="AC56" i="39"/>
  <c r="AS56" i="39"/>
  <c r="AS57" i="39" s="1"/>
  <c r="AC90" i="39"/>
  <c r="AW90" i="39" s="1"/>
  <c r="AB90" i="39"/>
  <c r="AV90" i="39" s="1"/>
  <c r="AA90" i="39"/>
  <c r="AS90" i="39"/>
  <c r="T122" i="39"/>
  <c r="M19" i="45" s="1"/>
  <c r="Y122" i="39"/>
  <c r="AH122" i="39"/>
  <c r="AL122" i="39"/>
  <c r="AE19" i="45" s="1"/>
  <c r="V24" i="39"/>
  <c r="AS19" i="39"/>
  <c r="AB19" i="39"/>
  <c r="AA19" i="39"/>
  <c r="AS21" i="39"/>
  <c r="AB21" i="39"/>
  <c r="AV21" i="39" s="1"/>
  <c r="AA21" i="39"/>
  <c r="AC27" i="39"/>
  <c r="AW27" i="39" s="1"/>
  <c r="AS27" i="39"/>
  <c r="AB27" i="39"/>
  <c r="AV27" i="39" s="1"/>
  <c r="AA47" i="39"/>
  <c r="AC47" i="39"/>
  <c r="AW47" i="39" s="1"/>
  <c r="V49" i="39"/>
  <c r="AS51" i="39"/>
  <c r="AB51" i="39"/>
  <c r="AV51" i="39" s="1"/>
  <c r="AA51" i="39"/>
  <c r="AC68" i="39"/>
  <c r="AW68" i="39" s="1"/>
  <c r="AS68" i="39"/>
  <c r="AB68" i="39"/>
  <c r="AV68" i="39" s="1"/>
  <c r="AA68" i="39"/>
  <c r="BA13" i="39"/>
  <c r="V12" i="39"/>
  <c r="R13" i="39"/>
  <c r="Z13" i="39"/>
  <c r="Z126" i="39"/>
  <c r="AO126" i="39"/>
  <c r="AO18" i="39"/>
  <c r="AT14" i="39"/>
  <c r="AZ14" i="39"/>
  <c r="AC16" i="39"/>
  <c r="AW16" i="39" s="1"/>
  <c r="V17" i="39"/>
  <c r="AT132" i="39"/>
  <c r="AM33" i="45" s="1"/>
  <c r="AF127" i="39"/>
  <c r="AX19" i="39"/>
  <c r="AT19" i="39"/>
  <c r="AF133" i="39"/>
  <c r="AX22" i="39"/>
  <c r="AX133" i="39" s="1"/>
  <c r="AT22" i="39"/>
  <c r="AB31" i="39"/>
  <c r="AS31" i="39"/>
  <c r="AA32" i="39"/>
  <c r="AC32" i="39"/>
  <c r="AW32" i="39" s="1"/>
  <c r="AZ32" i="39"/>
  <c r="AQ32" i="39"/>
  <c r="AY32" i="39" s="1"/>
  <c r="AB33" i="39"/>
  <c r="AV33" i="39" s="1"/>
  <c r="AS33" i="39"/>
  <c r="AA34" i="39"/>
  <c r="AC34" i="39"/>
  <c r="AW34" i="39" s="1"/>
  <c r="AZ34" i="39"/>
  <c r="AQ34" i="39"/>
  <c r="AY34" i="39" s="1"/>
  <c r="AB35" i="39"/>
  <c r="AV35" i="39" s="1"/>
  <c r="AS35" i="39"/>
  <c r="R36" i="39"/>
  <c r="V36" i="39"/>
  <c r="AC37" i="39"/>
  <c r="AS38" i="39"/>
  <c r="AB38" i="39"/>
  <c r="AV38" i="39" s="1"/>
  <c r="AA38" i="39"/>
  <c r="AC39" i="39"/>
  <c r="AW39" i="39" s="1"/>
  <c r="AS40" i="39"/>
  <c r="AB40" i="39"/>
  <c r="AV40" i="39" s="1"/>
  <c r="AA40" i="39"/>
  <c r="AA44" i="39"/>
  <c r="AP55" i="39"/>
  <c r="BA50" i="39"/>
  <c r="BA55" i="39" s="1"/>
  <c r="AS77" i="39"/>
  <c r="AB77" i="39"/>
  <c r="AV77" i="39" s="1"/>
  <c r="AC77" i="39"/>
  <c r="AW77" i="39" s="1"/>
  <c r="AA77" i="39"/>
  <c r="AA97" i="39"/>
  <c r="AB97" i="39"/>
  <c r="AV97" i="39" s="1"/>
  <c r="AS97" i="39"/>
  <c r="AC97" i="39"/>
  <c r="AW97" i="39" s="1"/>
  <c r="AY107" i="39"/>
  <c r="Z132" i="39"/>
  <c r="S33" i="45" s="1"/>
  <c r="AF132" i="39"/>
  <c r="R129" i="39"/>
  <c r="K30" i="45" s="1"/>
  <c r="AX25" i="39"/>
  <c r="R30" i="39"/>
  <c r="AQ37" i="39"/>
  <c r="AZ37" i="39"/>
  <c r="AQ38" i="39"/>
  <c r="AY38" i="39" s="1"/>
  <c r="AQ39" i="39"/>
  <c r="AY39" i="39" s="1"/>
  <c r="AQ40" i="39"/>
  <c r="AY40" i="39" s="1"/>
  <c r="AF41" i="39"/>
  <c r="AA42" i="39"/>
  <c r="BA42" i="39"/>
  <c r="AX44" i="39"/>
  <c r="AX45" i="39" s="1"/>
  <c r="R45" i="39"/>
  <c r="Z45" i="39"/>
  <c r="AQ50" i="39"/>
  <c r="AZ50" i="39"/>
  <c r="AQ51" i="39"/>
  <c r="AY51" i="39" s="1"/>
  <c r="AQ52" i="39"/>
  <c r="AY52" i="39" s="1"/>
  <c r="AX64" i="39"/>
  <c r="AA96" i="39"/>
  <c r="AS96" i="39"/>
  <c r="AC96" i="39"/>
  <c r="AW96" i="39" s="1"/>
  <c r="AB96" i="39"/>
  <c r="AV96" i="39" s="1"/>
  <c r="AC110" i="39"/>
  <c r="AW110" i="39" s="1"/>
  <c r="AS110" i="39"/>
  <c r="AB110" i="39"/>
  <c r="AV110" i="39" s="1"/>
  <c r="AA110" i="39"/>
  <c r="AF13" i="39"/>
  <c r="R133" i="39"/>
  <c r="K34" i="45" s="1"/>
  <c r="AO133" i="39"/>
  <c r="AH34" i="45" s="1"/>
  <c r="R24" i="39"/>
  <c r="V25" i="39"/>
  <c r="AY25" i="39"/>
  <c r="AO41" i="39"/>
  <c r="R134" i="39"/>
  <c r="K35" i="45" s="1"/>
  <c r="AB42" i="39"/>
  <c r="AS42" i="39"/>
  <c r="R43" i="39"/>
  <c r="AP43" i="39"/>
  <c r="AZ53" i="39"/>
  <c r="AQ53" i="39"/>
  <c r="AY53" i="39" s="1"/>
  <c r="AS54" i="39"/>
  <c r="AO57" i="39"/>
  <c r="AZ56" i="39"/>
  <c r="AZ57" i="39" s="1"/>
  <c r="AQ56" i="39"/>
  <c r="AQ134" i="39" s="1"/>
  <c r="AJ35" i="45" s="1"/>
  <c r="AS58" i="39"/>
  <c r="AB58" i="39"/>
  <c r="AA58" i="39"/>
  <c r="W127" i="39"/>
  <c r="W64" i="39"/>
  <c r="W122" i="39" s="1"/>
  <c r="R59" i="39"/>
  <c r="V59" i="39" s="1"/>
  <c r="V127" i="39" s="1"/>
  <c r="Z59" i="39"/>
  <c r="AT59" i="39" s="1"/>
  <c r="AT64" i="39" s="1"/>
  <c r="AZ59" i="39"/>
  <c r="AQ59" i="39"/>
  <c r="AY59" i="39" s="1"/>
  <c r="AF64" i="39"/>
  <c r="AC67" i="39"/>
  <c r="AW67" i="39" s="1"/>
  <c r="AS67" i="39"/>
  <c r="AB67" i="39"/>
  <c r="AV67" i="39" s="1"/>
  <c r="AC69" i="39"/>
  <c r="AW69" i="39" s="1"/>
  <c r="AS69" i="39"/>
  <c r="AB69" i="39"/>
  <c r="AV69" i="39" s="1"/>
  <c r="AC70" i="39"/>
  <c r="AW70" i="39" s="1"/>
  <c r="AS70" i="39"/>
  <c r="AB70" i="39"/>
  <c r="AV70" i="39" s="1"/>
  <c r="R78" i="39"/>
  <c r="V72" i="39"/>
  <c r="AZ72" i="39"/>
  <c r="AQ72" i="39"/>
  <c r="AA73" i="39"/>
  <c r="AC73" i="39"/>
  <c r="AW73" i="39" s="1"/>
  <c r="AZ73" i="39"/>
  <c r="AQ73" i="39"/>
  <c r="AY73" i="39" s="1"/>
  <c r="AS74" i="39"/>
  <c r="AB74" i="39"/>
  <c r="AV74" i="39" s="1"/>
  <c r="AA74" i="39"/>
  <c r="BA74" i="39"/>
  <c r="AT76" i="39"/>
  <c r="AT78" i="39" s="1"/>
  <c r="AA76" i="39"/>
  <c r="R92" i="39"/>
  <c r="V86" i="39"/>
  <c r="AZ86" i="39"/>
  <c r="AQ86" i="39"/>
  <c r="AO92" i="39"/>
  <c r="AZ91" i="39"/>
  <c r="AQ91" i="39"/>
  <c r="AY91" i="39" s="1"/>
  <c r="AZ94" i="39"/>
  <c r="AQ94" i="39"/>
  <c r="AY94" i="39" s="1"/>
  <c r="V106" i="39"/>
  <c r="AS100" i="39"/>
  <c r="AB100" i="39"/>
  <c r="AC100" i="39"/>
  <c r="AA100" i="39"/>
  <c r="BA104" i="39"/>
  <c r="AQ104" i="39"/>
  <c r="AY104" i="39" s="1"/>
  <c r="AF30" i="39"/>
  <c r="R41" i="39"/>
  <c r="Z41" i="39"/>
  <c r="V134" i="39"/>
  <c r="AC42" i="39"/>
  <c r="AZ54" i="39"/>
  <c r="AQ54" i="39"/>
  <c r="AY54" i="39" s="1"/>
  <c r="AP57" i="39"/>
  <c r="AP64" i="39"/>
  <c r="BA58" i="39"/>
  <c r="BA64" i="39" s="1"/>
  <c r="AA94" i="39"/>
  <c r="AB94" i="39"/>
  <c r="AV94" i="39" s="1"/>
  <c r="AS94" i="39"/>
  <c r="AC94" i="39"/>
  <c r="AW94" i="39" s="1"/>
  <c r="AA61" i="39"/>
  <c r="AA62" i="39"/>
  <c r="AA63" i="39"/>
  <c r="AB65" i="39"/>
  <c r="AS65" i="39"/>
  <c r="AX65" i="39"/>
  <c r="AX71" i="39" s="1"/>
  <c r="V71" i="39"/>
  <c r="Z71" i="39"/>
  <c r="AP78" i="39"/>
  <c r="BA75" i="39"/>
  <c r="AY79" i="39"/>
  <c r="AW79" i="39"/>
  <c r="AW85" i="39" s="1"/>
  <c r="AQ82" i="39"/>
  <c r="AY82" i="39" s="1"/>
  <c r="AQ83" i="39"/>
  <c r="AY83" i="39" s="1"/>
  <c r="AQ84" i="39"/>
  <c r="AY84" i="39" s="1"/>
  <c r="R85" i="39"/>
  <c r="V85" i="39"/>
  <c r="Z85" i="39"/>
  <c r="AB91" i="39"/>
  <c r="AV91" i="39" s="1"/>
  <c r="AX99" i="39"/>
  <c r="AA95" i="39"/>
  <c r="AC95" i="39"/>
  <c r="AW95" i="39" s="1"/>
  <c r="AQ95" i="39"/>
  <c r="AY95" i="39" s="1"/>
  <c r="AS102" i="39"/>
  <c r="AB102" i="39"/>
  <c r="AV102" i="39" s="1"/>
  <c r="AC102" i="39"/>
  <c r="AW102" i="39" s="1"/>
  <c r="BA105" i="39"/>
  <c r="AZ115" i="39"/>
  <c r="AB61" i="39"/>
  <c r="AV61" i="39" s="1"/>
  <c r="AS61" i="39"/>
  <c r="AB62" i="39"/>
  <c r="AV62" i="39" s="1"/>
  <c r="AS62" i="39"/>
  <c r="AB63" i="39"/>
  <c r="AV63" i="39" s="1"/>
  <c r="AS63" i="39"/>
  <c r="Z78" i="39"/>
  <c r="AS75" i="39"/>
  <c r="AB75" i="39"/>
  <c r="AV75" i="39" s="1"/>
  <c r="BA76" i="39"/>
  <c r="AX79" i="39"/>
  <c r="AX85" i="39" s="1"/>
  <c r="AZ87" i="39"/>
  <c r="AQ87" i="39"/>
  <c r="AY87" i="39" s="1"/>
  <c r="AS89" i="39"/>
  <c r="AA89" i="39"/>
  <c r="AZ90" i="39"/>
  <c r="AQ90" i="39"/>
  <c r="AY90" i="39" s="1"/>
  <c r="R99" i="39"/>
  <c r="AA98" i="39"/>
  <c r="AB98" i="39"/>
  <c r="AV98" i="39" s="1"/>
  <c r="AM122" i="39"/>
  <c r="AF19" i="45" s="1"/>
  <c r="AP106" i="39"/>
  <c r="AT102" i="39"/>
  <c r="AT106" i="39" s="1"/>
  <c r="AS104" i="39"/>
  <c r="AB104" i="39"/>
  <c r="AV104" i="39" s="1"/>
  <c r="V107" i="39"/>
  <c r="R113" i="39"/>
  <c r="AT108" i="39"/>
  <c r="AA108" i="39"/>
  <c r="AB118" i="39"/>
  <c r="AV118" i="39" s="1"/>
  <c r="AS118" i="39"/>
  <c r="AA118" i="39"/>
  <c r="AC118" i="39"/>
  <c r="AW118" i="39" s="1"/>
  <c r="BA118" i="39"/>
  <c r="BA121" i="39" s="1"/>
  <c r="AP121" i="39"/>
  <c r="AD122" i="39"/>
  <c r="S64" i="39"/>
  <c r="S122" i="39" s="1"/>
  <c r="L19" i="45" s="1"/>
  <c r="AQ65" i="39"/>
  <c r="AQ66" i="39"/>
  <c r="AY66" i="39" s="1"/>
  <c r="AQ67" i="39"/>
  <c r="AY67" i="39" s="1"/>
  <c r="AQ68" i="39"/>
  <c r="AY68" i="39" s="1"/>
  <c r="AQ69" i="39"/>
  <c r="AY69" i="39" s="1"/>
  <c r="AQ70" i="39"/>
  <c r="AY70" i="39" s="1"/>
  <c r="BA72" i="39"/>
  <c r="AS76" i="39"/>
  <c r="AB76" i="39"/>
  <c r="AV76" i="39" s="1"/>
  <c r="AA79" i="39"/>
  <c r="AS79" i="39"/>
  <c r="AZ79" i="39"/>
  <c r="AZ85" i="39" s="1"/>
  <c r="AA80" i="39"/>
  <c r="AG80" i="39" s="1"/>
  <c r="AR80" i="39" s="1"/>
  <c r="AS80" i="39"/>
  <c r="AA81" i="39"/>
  <c r="AG81" i="39" s="1"/>
  <c r="AR81" i="39" s="1"/>
  <c r="AS81" i="39"/>
  <c r="AA82" i="39"/>
  <c r="AS82" i="39"/>
  <c r="AA83" i="39"/>
  <c r="AS83" i="39"/>
  <c r="AA84" i="39"/>
  <c r="BA92" i="39"/>
  <c r="AZ89" i="39"/>
  <c r="AQ89" i="39"/>
  <c r="AY89" i="39" s="1"/>
  <c r="AS91" i="39"/>
  <c r="V93" i="39"/>
  <c r="AB95" i="39"/>
  <c r="AV95" i="39" s="1"/>
  <c r="AS95" i="39"/>
  <c r="AZ95" i="39"/>
  <c r="AQ96" i="39"/>
  <c r="AY96" i="39" s="1"/>
  <c r="AQ100" i="39"/>
  <c r="AZ106" i="39"/>
  <c r="AS103" i="39"/>
  <c r="AB103" i="39"/>
  <c r="AV103" i="39" s="1"/>
  <c r="AA103" i="39"/>
  <c r="AC109" i="39"/>
  <c r="AW109" i="39" s="1"/>
  <c r="AS109" i="39"/>
  <c r="AB109" i="39"/>
  <c r="AV109" i="39" s="1"/>
  <c r="AC111" i="39"/>
  <c r="AW111" i="39" s="1"/>
  <c r="AS111" i="39"/>
  <c r="AB111" i="39"/>
  <c r="AV111" i="39" s="1"/>
  <c r="AZ88" i="39"/>
  <c r="AQ88" i="39"/>
  <c r="AY88" i="39" s="1"/>
  <c r="AO99" i="39"/>
  <c r="AT93" i="39"/>
  <c r="AT99" i="39" s="1"/>
  <c r="AZ93" i="39"/>
  <c r="Z106" i="39"/>
  <c r="AS101" i="39"/>
  <c r="AB101" i="39"/>
  <c r="AV101" i="39" s="1"/>
  <c r="AS105" i="39"/>
  <c r="AB105" i="39"/>
  <c r="AV105" i="39" s="1"/>
  <c r="X122" i="39"/>
  <c r="Q19" i="45" s="1"/>
  <c r="AE122" i="39"/>
  <c r="X19" i="45" s="1"/>
  <c r="AK122" i="39"/>
  <c r="AD19" i="45" s="1"/>
  <c r="I123" i="39"/>
  <c r="R116" i="39"/>
  <c r="V114" i="39"/>
  <c r="AS119" i="39"/>
  <c r="AA119" i="39"/>
  <c r="AC119" i="39"/>
  <c r="AW119" i="39" s="1"/>
  <c r="AZ119" i="39"/>
  <c r="AQ119" i="39"/>
  <c r="AY119" i="39" s="1"/>
  <c r="AZ120" i="39"/>
  <c r="AQ120" i="39"/>
  <c r="AY120" i="39" s="1"/>
  <c r="U122" i="39"/>
  <c r="N19" i="45" s="1"/>
  <c r="AT107" i="39"/>
  <c r="Z113" i="39"/>
  <c r="AC108" i="39"/>
  <c r="AW108" i="39" s="1"/>
  <c r="AS108" i="39"/>
  <c r="AB108" i="39"/>
  <c r="AV108" i="39" s="1"/>
  <c r="AC112" i="39"/>
  <c r="AW112" i="39" s="1"/>
  <c r="AS112" i="39"/>
  <c r="AB112" i="39"/>
  <c r="AV112" i="39" s="1"/>
  <c r="AZ114" i="39"/>
  <c r="AQ114" i="39"/>
  <c r="AC117" i="39"/>
  <c r="V121" i="39"/>
  <c r="AB117" i="39"/>
  <c r="AS117" i="39"/>
  <c r="AS120" i="39"/>
  <c r="AI122" i="39"/>
  <c r="AK125" i="39"/>
  <c r="AZ117" i="39"/>
  <c r="AQ117" i="39"/>
  <c r="R121" i="39"/>
  <c r="AJ122" i="39"/>
  <c r="AC19" i="45" s="1"/>
  <c r="AN122" i="39"/>
  <c r="AG19" i="45" s="1"/>
  <c r="AZ118" i="39"/>
  <c r="AQ118" i="39"/>
  <c r="AY118" i="39" s="1"/>
  <c r="AO121" i="39"/>
  <c r="AV85" i="39" l="1"/>
  <c r="AU122" i="39"/>
  <c r="AN19" i="45" s="1"/>
  <c r="AG83" i="39"/>
  <c r="AR83" i="39" s="1"/>
  <c r="AB49" i="39"/>
  <c r="AB19" i="45"/>
  <c r="AP123" i="39"/>
  <c r="AY42" i="39"/>
  <c r="AQ113" i="39"/>
  <c r="AT128" i="39"/>
  <c r="AM29" i="45" s="1"/>
  <c r="AV46" i="39"/>
  <c r="AV49" i="39" s="1"/>
  <c r="AG120" i="39"/>
  <c r="AR120" i="39" s="1"/>
  <c r="AO64" i="39"/>
  <c r="AO122" i="39" s="1"/>
  <c r="AG54" i="39"/>
  <c r="AR54" i="39" s="1"/>
  <c r="BA30" i="39"/>
  <c r="W19" i="45"/>
  <c r="AF123" i="39"/>
  <c r="W125" i="39"/>
  <c r="Z124" i="39" s="1"/>
  <c r="P28" i="45"/>
  <c r="AU123" i="39"/>
  <c r="R19" i="45"/>
  <c r="AG115" i="39"/>
  <c r="AR115" i="39" s="1"/>
  <c r="AG84" i="39"/>
  <c r="AR84" i="39" s="1"/>
  <c r="Z123" i="39"/>
  <c r="P19" i="45"/>
  <c r="R123" i="39"/>
  <c r="AX41" i="39"/>
  <c r="AA19" i="45"/>
  <c r="AO123" i="39"/>
  <c r="AF167" i="40"/>
  <c r="AF143" i="41"/>
  <c r="AF197" i="42"/>
  <c r="AO197" i="42"/>
  <c r="Z197" i="42"/>
  <c r="AP197" i="42"/>
  <c r="Z143" i="41"/>
  <c r="AP124" i="39"/>
  <c r="Z167" i="40"/>
  <c r="AU125" i="39"/>
  <c r="AF124" i="39"/>
  <c r="AU198" i="42"/>
  <c r="AO124" i="39"/>
  <c r="O124" i="39"/>
  <c r="AY68" i="42"/>
  <c r="AG83" i="42"/>
  <c r="AR83" i="42" s="1"/>
  <c r="AG81" i="42"/>
  <c r="AR81" i="42" s="1"/>
  <c r="AA35" i="42"/>
  <c r="AC146" i="42"/>
  <c r="AG96" i="42"/>
  <c r="AR96" i="42" s="1"/>
  <c r="AB175" i="42"/>
  <c r="BA77" i="42"/>
  <c r="AQ38" i="42"/>
  <c r="AG108" i="42"/>
  <c r="AR108" i="42" s="1"/>
  <c r="AG86" i="42"/>
  <c r="AR86" i="42" s="1"/>
  <c r="AB35" i="42"/>
  <c r="AY75" i="42"/>
  <c r="AG156" i="42"/>
  <c r="AR156" i="42" s="1"/>
  <c r="AG149" i="42"/>
  <c r="AR149" i="42" s="1"/>
  <c r="AZ52" i="42"/>
  <c r="AA175" i="42"/>
  <c r="AG120" i="42"/>
  <c r="AR120" i="42" s="1"/>
  <c r="AG171" i="42"/>
  <c r="AR171" i="42" s="1"/>
  <c r="AA129" i="41"/>
  <c r="AQ99" i="41"/>
  <c r="AS95" i="41"/>
  <c r="AB64" i="41"/>
  <c r="AB67" i="41" s="1"/>
  <c r="AS86" i="41"/>
  <c r="AS88" i="41" s="1"/>
  <c r="AG118" i="41"/>
  <c r="AR118" i="41" s="1"/>
  <c r="AS64" i="41"/>
  <c r="AZ153" i="41"/>
  <c r="AW95" i="41"/>
  <c r="AG48" i="41"/>
  <c r="AR48" i="41" s="1"/>
  <c r="AA86" i="41"/>
  <c r="V88" i="41"/>
  <c r="BA116" i="41"/>
  <c r="AG71" i="41"/>
  <c r="AR71" i="41" s="1"/>
  <c r="I124" i="39"/>
  <c r="AW129" i="41"/>
  <c r="AW133" i="41" s="1"/>
  <c r="AG46" i="41"/>
  <c r="AG139" i="41"/>
  <c r="AR139" i="41" s="1"/>
  <c r="AG50" i="41"/>
  <c r="AR50" i="41" s="1"/>
  <c r="AG51" i="41"/>
  <c r="AR51" i="41" s="1"/>
  <c r="AU168" i="40"/>
  <c r="AZ137" i="40"/>
  <c r="AC35" i="40"/>
  <c r="V40" i="40"/>
  <c r="BA172" i="40"/>
  <c r="AT46" i="40"/>
  <c r="AA35" i="40"/>
  <c r="V171" i="40"/>
  <c r="BA27" i="40"/>
  <c r="I197" i="42"/>
  <c r="V177" i="40"/>
  <c r="AX175" i="40"/>
  <c r="AG118" i="40"/>
  <c r="AR118" i="40" s="1"/>
  <c r="V25" i="40"/>
  <c r="AZ68" i="40"/>
  <c r="AG148" i="40"/>
  <c r="AR148" i="40" s="1"/>
  <c r="AG13" i="40"/>
  <c r="AR13" i="40" s="1"/>
  <c r="Z64" i="39"/>
  <c r="Z122" i="39" s="1"/>
  <c r="S19" i="45" s="1"/>
  <c r="AG29" i="39"/>
  <c r="AR29" i="39" s="1"/>
  <c r="AZ99" i="39"/>
  <c r="AG89" i="39"/>
  <c r="AR89" i="39" s="1"/>
  <c r="AG82" i="39"/>
  <c r="AR82" i="39" s="1"/>
  <c r="AB85" i="39"/>
  <c r="AG74" i="39"/>
  <c r="AR74" i="39" s="1"/>
  <c r="AZ129" i="39"/>
  <c r="AS30" i="45" s="1"/>
  <c r="AY44" i="39"/>
  <c r="AY45" i="39" s="1"/>
  <c r="AY113" i="39"/>
  <c r="AA71" i="39"/>
  <c r="AG102" i="39"/>
  <c r="AR102" i="39" s="1"/>
  <c r="AG40" i="39"/>
  <c r="AR40" i="39" s="1"/>
  <c r="AG38" i="39"/>
  <c r="AR38" i="39" s="1"/>
  <c r="O197" i="42"/>
  <c r="AW94" i="42"/>
  <c r="AQ168" i="42"/>
  <c r="AS187" i="42"/>
  <c r="AA146" i="42"/>
  <c r="AS89" i="42"/>
  <c r="AS94" i="42" s="1"/>
  <c r="AG54" i="42"/>
  <c r="AR54" i="42" s="1"/>
  <c r="AS19" i="42"/>
  <c r="AY89" i="42"/>
  <c r="AY94" i="42" s="1"/>
  <c r="BA200" i="42"/>
  <c r="AT208" i="42"/>
  <c r="AT201" i="42"/>
  <c r="AZ75" i="42"/>
  <c r="AZ18" i="42"/>
  <c r="AG118" i="42"/>
  <c r="AR118" i="42" s="1"/>
  <c r="R144" i="41"/>
  <c r="V143" i="41" s="1"/>
  <c r="AG178" i="42"/>
  <c r="AR178" i="42" s="1"/>
  <c r="AZ194" i="42"/>
  <c r="AG172" i="42"/>
  <c r="AR172" i="42" s="1"/>
  <c r="AG177" i="42"/>
  <c r="AR177" i="42" s="1"/>
  <c r="AB146" i="42"/>
  <c r="AB150" i="42" s="1"/>
  <c r="AB89" i="42"/>
  <c r="AG89" i="42" s="1"/>
  <c r="AR89" i="42" s="1"/>
  <c r="BA206" i="42"/>
  <c r="AG112" i="42"/>
  <c r="AR112" i="42" s="1"/>
  <c r="AG90" i="42"/>
  <c r="AR90" i="42" s="1"/>
  <c r="AW58" i="42"/>
  <c r="V38" i="42"/>
  <c r="AG20" i="42"/>
  <c r="AR20" i="42" s="1"/>
  <c r="AG15" i="42"/>
  <c r="AR15" i="42" s="1"/>
  <c r="AY88" i="42"/>
  <c r="AT202" i="42"/>
  <c r="AQ52" i="42"/>
  <c r="AG152" i="42"/>
  <c r="AR152" i="42" s="1"/>
  <c r="AS150" i="42"/>
  <c r="V150" i="42"/>
  <c r="AG128" i="42"/>
  <c r="AR128" i="42" s="1"/>
  <c r="BA129" i="42"/>
  <c r="AS123" i="42"/>
  <c r="AG109" i="42"/>
  <c r="AR109" i="42" s="1"/>
  <c r="AG105" i="42"/>
  <c r="AR105" i="42" s="1"/>
  <c r="AG87" i="42"/>
  <c r="AR87" i="42" s="1"/>
  <c r="AS88" i="42"/>
  <c r="AS35" i="42"/>
  <c r="AQ88" i="42"/>
  <c r="AY38" i="42"/>
  <c r="BA140" i="41"/>
  <c r="AP141" i="41"/>
  <c r="AG77" i="41"/>
  <c r="AR77" i="41" s="1"/>
  <c r="AG42" i="41"/>
  <c r="AR42" i="41" s="1"/>
  <c r="AO144" i="41"/>
  <c r="AB74" i="41"/>
  <c r="AT146" i="41"/>
  <c r="AV74" i="41"/>
  <c r="AG136" i="41"/>
  <c r="AR136" i="41" s="1"/>
  <c r="AB128" i="41"/>
  <c r="AC74" i="41"/>
  <c r="AC134" i="41"/>
  <c r="AC140" i="41" s="1"/>
  <c r="AB134" i="41"/>
  <c r="AZ96" i="41"/>
  <c r="AY116" i="41"/>
  <c r="V32" i="41"/>
  <c r="AY32" i="41"/>
  <c r="AQ116" i="41"/>
  <c r="AG131" i="41"/>
  <c r="AR131" i="41" s="1"/>
  <c r="AS99" i="41"/>
  <c r="BA133" i="41"/>
  <c r="AG115" i="41"/>
  <c r="AR115" i="41" s="1"/>
  <c r="AG111" i="41"/>
  <c r="AR111" i="41" s="1"/>
  <c r="BA148" i="41"/>
  <c r="AG25" i="41"/>
  <c r="AR25" i="41" s="1"/>
  <c r="AQ32" i="41"/>
  <c r="AG72" i="41"/>
  <c r="AR72" i="41" s="1"/>
  <c r="AG105" i="40"/>
  <c r="AR105" i="40" s="1"/>
  <c r="AW83" i="40"/>
  <c r="AW89" i="40" s="1"/>
  <c r="AB56" i="40"/>
  <c r="AB61" i="40" s="1"/>
  <c r="AS18" i="40"/>
  <c r="BA176" i="40"/>
  <c r="AQ46" i="40"/>
  <c r="AA129" i="40"/>
  <c r="AA130" i="40" s="1"/>
  <c r="AA108" i="40"/>
  <c r="AB83" i="40"/>
  <c r="AG83" i="40" s="1"/>
  <c r="AY108" i="40"/>
  <c r="AY92" i="40"/>
  <c r="AW102" i="40"/>
  <c r="AS56" i="40"/>
  <c r="AS61" i="40" s="1"/>
  <c r="AB23" i="40"/>
  <c r="V55" i="40"/>
  <c r="BA25" i="40"/>
  <c r="AY14" i="40"/>
  <c r="AY175" i="40" s="1"/>
  <c r="AC160" i="40"/>
  <c r="AQ137" i="40"/>
  <c r="AG70" i="40"/>
  <c r="AR70" i="40" s="1"/>
  <c r="AS151" i="40"/>
  <c r="BA175" i="40"/>
  <c r="BA154" i="40"/>
  <c r="V130" i="40"/>
  <c r="AG136" i="40"/>
  <c r="AR136" i="40" s="1"/>
  <c r="AA83" i="40"/>
  <c r="AA23" i="40"/>
  <c r="AA25" i="40" s="1"/>
  <c r="AS54" i="40"/>
  <c r="AS55" i="40" s="1"/>
  <c r="AG21" i="40"/>
  <c r="AR21" i="40" s="1"/>
  <c r="AB129" i="40"/>
  <c r="AB130" i="40" s="1"/>
  <c r="AS92" i="40"/>
  <c r="AW144" i="40"/>
  <c r="AS83" i="40"/>
  <c r="AQ108" i="40"/>
  <c r="AQ92" i="40"/>
  <c r="AS23" i="40"/>
  <c r="AS25" i="40" s="1"/>
  <c r="AB54" i="40"/>
  <c r="AZ160" i="40"/>
  <c r="AZ162" i="42"/>
  <c r="AZ187" i="42"/>
  <c r="AS129" i="42"/>
  <c r="AV175" i="42"/>
  <c r="AS206" i="42"/>
  <c r="AB19" i="42"/>
  <c r="AY113" i="42"/>
  <c r="AY104" i="42"/>
  <c r="AY110" i="42" s="1"/>
  <c r="AT63" i="42"/>
  <c r="AY47" i="42"/>
  <c r="AA19" i="42"/>
  <c r="AA22" i="42" s="1"/>
  <c r="AS163" i="42"/>
  <c r="AW132" i="42"/>
  <c r="AG116" i="42"/>
  <c r="AR116" i="42" s="1"/>
  <c r="AG93" i="42"/>
  <c r="AR93" i="42" s="1"/>
  <c r="AG43" i="42"/>
  <c r="AR43" i="42" s="1"/>
  <c r="AG173" i="42"/>
  <c r="AR173" i="42" s="1"/>
  <c r="AZ168" i="42"/>
  <c r="AS175" i="42"/>
  <c r="AG117" i="42"/>
  <c r="AR117" i="42" s="1"/>
  <c r="AZ208" i="42"/>
  <c r="AZ46" i="42"/>
  <c r="AG186" i="42"/>
  <c r="AR186" i="42" s="1"/>
  <c r="AG161" i="42"/>
  <c r="AR161" i="42" s="1"/>
  <c r="AG193" i="42"/>
  <c r="AR193" i="42" s="1"/>
  <c r="AY168" i="42"/>
  <c r="AG141" i="42"/>
  <c r="AR141" i="42" s="1"/>
  <c r="V200" i="42"/>
  <c r="AZ205" i="42"/>
  <c r="AG131" i="42"/>
  <c r="AR131" i="42" s="1"/>
  <c r="AW123" i="42"/>
  <c r="AQ113" i="42"/>
  <c r="AG102" i="42"/>
  <c r="AR102" i="42" s="1"/>
  <c r="AX77" i="42"/>
  <c r="AG16" i="42"/>
  <c r="AR16" i="42" s="1"/>
  <c r="AG48" i="42"/>
  <c r="AR48" i="42" s="1"/>
  <c r="AC163" i="42"/>
  <c r="AW163" i="42" s="1"/>
  <c r="AW168" i="42" s="1"/>
  <c r="V168" i="42"/>
  <c r="AC132" i="42"/>
  <c r="AG101" i="42"/>
  <c r="AR101" i="42" s="1"/>
  <c r="AG74" i="42"/>
  <c r="AR74" i="42" s="1"/>
  <c r="AY22" i="42"/>
  <c r="AG144" i="42"/>
  <c r="AR144" i="42" s="1"/>
  <c r="AG155" i="42"/>
  <c r="AR155" i="42" s="1"/>
  <c r="AC111" i="42"/>
  <c r="AA111" i="42"/>
  <c r="AW169" i="42"/>
  <c r="AW175" i="42" s="1"/>
  <c r="AC175" i="42"/>
  <c r="AZ201" i="42"/>
  <c r="AG24" i="42"/>
  <c r="AR24" i="42" s="1"/>
  <c r="AC23" i="42"/>
  <c r="V26" i="42"/>
  <c r="AB23" i="42"/>
  <c r="AV23" i="42" s="1"/>
  <c r="AC22" i="42"/>
  <c r="AW19" i="42"/>
  <c r="AW22" i="42" s="1"/>
  <c r="AG191" i="42"/>
  <c r="AR191" i="42" s="1"/>
  <c r="AG185" i="42"/>
  <c r="AR185" i="42" s="1"/>
  <c r="AG167" i="42"/>
  <c r="AR167" i="42" s="1"/>
  <c r="BA142" i="42"/>
  <c r="BA194" i="42"/>
  <c r="AS153" i="42"/>
  <c r="AG56" i="42"/>
  <c r="AR56" i="42" s="1"/>
  <c r="AG169" i="42"/>
  <c r="AS58" i="42"/>
  <c r="V22" i="42"/>
  <c r="AG37" i="42"/>
  <c r="AR37" i="42" s="1"/>
  <c r="BA201" i="42"/>
  <c r="AS23" i="42"/>
  <c r="AS26" i="42" s="1"/>
  <c r="AQ22" i="42"/>
  <c r="AW103" i="42"/>
  <c r="AT18" i="42"/>
  <c r="AG170" i="42"/>
  <c r="AR170" i="42" s="1"/>
  <c r="AG115" i="42"/>
  <c r="AR115" i="42" s="1"/>
  <c r="AQ68" i="42"/>
  <c r="AC30" i="41"/>
  <c r="AA30" i="41"/>
  <c r="AA32" i="41" s="1"/>
  <c r="AG130" i="41"/>
  <c r="AR130" i="41" s="1"/>
  <c r="AB129" i="41"/>
  <c r="AG129" i="41" s="1"/>
  <c r="AF141" i="41"/>
  <c r="AG138" i="41"/>
  <c r="AR138" i="41" s="1"/>
  <c r="AB110" i="41"/>
  <c r="AY124" i="41"/>
  <c r="V96" i="41"/>
  <c r="AZ151" i="41"/>
  <c r="R141" i="41"/>
  <c r="AG68" i="41"/>
  <c r="AC96" i="41"/>
  <c r="AF144" i="41"/>
  <c r="AB30" i="41"/>
  <c r="AQ153" i="41"/>
  <c r="AA74" i="41"/>
  <c r="BA151" i="41"/>
  <c r="AA39" i="41"/>
  <c r="AC39" i="41"/>
  <c r="AS129" i="41"/>
  <c r="AS133" i="41" s="1"/>
  <c r="AG125" i="41"/>
  <c r="AS110" i="41"/>
  <c r="AS116" i="41" s="1"/>
  <c r="AG126" i="41"/>
  <c r="AR126" i="41" s="1"/>
  <c r="AA95" i="41"/>
  <c r="AA154" i="41" s="1"/>
  <c r="V154" i="41"/>
  <c r="AG84" i="41"/>
  <c r="AR84" i="41" s="1"/>
  <c r="AZ63" i="41"/>
  <c r="AW52" i="41"/>
  <c r="AV125" i="41"/>
  <c r="AV128" i="41" s="1"/>
  <c r="AW110" i="41"/>
  <c r="AW116" i="41" s="1"/>
  <c r="AQ29" i="41"/>
  <c r="AS22" i="41"/>
  <c r="AS27" i="41" s="1"/>
  <c r="Z144" i="41"/>
  <c r="AG79" i="41"/>
  <c r="AR79" i="41" s="1"/>
  <c r="AS39" i="41"/>
  <c r="AS134" i="41"/>
  <c r="AS140" i="41" s="1"/>
  <c r="AA134" i="41"/>
  <c r="AA140" i="41" s="1"/>
  <c r="AZ67" i="41"/>
  <c r="AS52" i="41"/>
  <c r="AA52" i="41"/>
  <c r="AG44" i="41"/>
  <c r="AR44" i="41" s="1"/>
  <c r="V133" i="41"/>
  <c r="V116" i="41"/>
  <c r="AB95" i="41"/>
  <c r="AB154" i="41" s="1"/>
  <c r="AW68" i="41"/>
  <c r="AW74" i="41" s="1"/>
  <c r="AG55" i="41"/>
  <c r="AR55" i="41" s="1"/>
  <c r="AG92" i="41"/>
  <c r="AR92" i="41" s="1"/>
  <c r="AG40" i="41"/>
  <c r="AR40" i="41" s="1"/>
  <c r="AB22" i="41"/>
  <c r="AG26" i="41"/>
  <c r="AR26" i="41" s="1"/>
  <c r="BA145" i="41"/>
  <c r="AZ60" i="41"/>
  <c r="V45" i="41"/>
  <c r="AS151" i="41"/>
  <c r="AC97" i="41"/>
  <c r="AA97" i="41"/>
  <c r="AA99" i="41" s="1"/>
  <c r="AG70" i="41"/>
  <c r="AR70" i="41" s="1"/>
  <c r="AB52" i="41"/>
  <c r="AV46" i="41"/>
  <c r="AV52" i="41" s="1"/>
  <c r="AS74" i="41"/>
  <c r="AG49" i="41"/>
  <c r="AR49" i="41" s="1"/>
  <c r="AG47" i="41"/>
  <c r="AR47" i="41" s="1"/>
  <c r="AC64" i="41"/>
  <c r="AW64" i="41" s="1"/>
  <c r="AA64" i="41"/>
  <c r="AC52" i="41"/>
  <c r="AB75" i="40"/>
  <c r="AG157" i="40"/>
  <c r="AR157" i="40" s="1"/>
  <c r="AZ53" i="40"/>
  <c r="AG72" i="40"/>
  <c r="AR72" i="40" s="1"/>
  <c r="BA169" i="40"/>
  <c r="AV108" i="40"/>
  <c r="AG114" i="40"/>
  <c r="AR114" i="40" s="1"/>
  <c r="AC75" i="40"/>
  <c r="AG17" i="40"/>
  <c r="AR17" i="40" s="1"/>
  <c r="AX61" i="40"/>
  <c r="AG78" i="40"/>
  <c r="AR78" i="40" s="1"/>
  <c r="AY68" i="40"/>
  <c r="AW160" i="40"/>
  <c r="BA137" i="40"/>
  <c r="AZ171" i="40"/>
  <c r="AZ40" i="40"/>
  <c r="AT34" i="40"/>
  <c r="AW103" i="40"/>
  <c r="AW108" i="40" s="1"/>
  <c r="AC108" i="40"/>
  <c r="AZ164" i="40"/>
  <c r="AW128" i="40"/>
  <c r="AY131" i="40"/>
  <c r="AY137" i="40" s="1"/>
  <c r="AS62" i="40"/>
  <c r="AS68" i="40" s="1"/>
  <c r="AY41" i="40"/>
  <c r="AY46" i="40" s="1"/>
  <c r="AG58" i="40"/>
  <c r="AR58" i="40" s="1"/>
  <c r="AT176" i="40"/>
  <c r="AQ68" i="40"/>
  <c r="AT177" i="40"/>
  <c r="AS175" i="40"/>
  <c r="AZ175" i="40"/>
  <c r="BA160" i="40"/>
  <c r="AG142" i="40"/>
  <c r="AR142" i="40" s="1"/>
  <c r="AT137" i="40"/>
  <c r="AB108" i="40"/>
  <c r="AG74" i="40"/>
  <c r="AR74" i="40" s="1"/>
  <c r="Z165" i="40"/>
  <c r="AG159" i="40"/>
  <c r="AR159" i="40" s="1"/>
  <c r="AG132" i="40"/>
  <c r="AR132" i="40" s="1"/>
  <c r="AG131" i="40"/>
  <c r="AR131" i="40" s="1"/>
  <c r="AS128" i="40"/>
  <c r="AG143" i="40"/>
  <c r="AR143" i="40" s="1"/>
  <c r="AS102" i="40"/>
  <c r="AZ115" i="40"/>
  <c r="V68" i="40"/>
  <c r="AB62" i="40"/>
  <c r="AG103" i="40"/>
  <c r="AR103" i="40" s="1"/>
  <c r="AQ102" i="40"/>
  <c r="AG86" i="40"/>
  <c r="AR86" i="40" s="1"/>
  <c r="AZ172" i="40"/>
  <c r="AZ75" i="40"/>
  <c r="AW62" i="40"/>
  <c r="AW68" i="40" s="1"/>
  <c r="AP168" i="40"/>
  <c r="AY115" i="40"/>
  <c r="AW25" i="40"/>
  <c r="AS108" i="40"/>
  <c r="AX34" i="40"/>
  <c r="AG106" i="40"/>
  <c r="AR106" i="40" s="1"/>
  <c r="AF122" i="39"/>
  <c r="Y19" i="45" s="1"/>
  <c r="AY99" i="39"/>
  <c r="BA106" i="39"/>
  <c r="AZ92" i="39"/>
  <c r="AG76" i="39"/>
  <c r="AR76" i="39" s="1"/>
  <c r="AG47" i="39"/>
  <c r="AR47" i="39" s="1"/>
  <c r="AG53" i="39"/>
  <c r="AR53" i="39" s="1"/>
  <c r="AG26" i="39"/>
  <c r="AR26" i="39" s="1"/>
  <c r="AG23" i="39"/>
  <c r="AR23" i="39" s="1"/>
  <c r="AX116" i="39"/>
  <c r="AQ99" i="39"/>
  <c r="AG119" i="39"/>
  <c r="AR119" i="39" s="1"/>
  <c r="AG117" i="39"/>
  <c r="AZ116" i="39"/>
  <c r="AT113" i="39"/>
  <c r="AG62" i="39"/>
  <c r="AR62" i="39" s="1"/>
  <c r="AG77" i="39"/>
  <c r="AR77" i="39" s="1"/>
  <c r="AG70" i="39"/>
  <c r="AR70" i="39" s="1"/>
  <c r="AG35" i="39"/>
  <c r="AR35" i="39" s="1"/>
  <c r="AG33" i="39"/>
  <c r="AR33" i="39" s="1"/>
  <c r="AG88" i="39"/>
  <c r="AR88" i="39" s="1"/>
  <c r="AQ30" i="39"/>
  <c r="AG103" i="39"/>
  <c r="AR103" i="39" s="1"/>
  <c r="AG95" i="39"/>
  <c r="AR95" i="39" s="1"/>
  <c r="BA129" i="39"/>
  <c r="AT30" i="45" s="1"/>
  <c r="AZ133" i="39"/>
  <c r="AS34" i="45" s="1"/>
  <c r="AT133" i="39"/>
  <c r="AM34" i="45" s="1"/>
  <c r="AG21" i="39"/>
  <c r="AR21" i="39" s="1"/>
  <c r="AG90" i="39"/>
  <c r="AR90" i="39" s="1"/>
  <c r="AG66" i="39"/>
  <c r="AR66" i="39" s="1"/>
  <c r="AG60" i="39"/>
  <c r="AR60" i="39" s="1"/>
  <c r="AZ60" i="39"/>
  <c r="AZ64" i="39" s="1"/>
  <c r="AQ60" i="39"/>
  <c r="AY60" i="39" s="1"/>
  <c r="AY64" i="39" s="1"/>
  <c r="AB187" i="42"/>
  <c r="AV182" i="42"/>
  <c r="AV187" i="42" s="1"/>
  <c r="V181" i="42"/>
  <c r="AC176" i="42"/>
  <c r="AA176" i="42"/>
  <c r="AS176" i="42"/>
  <c r="AS181" i="42" s="1"/>
  <c r="AB176" i="42"/>
  <c r="AC153" i="42"/>
  <c r="AW151" i="42"/>
  <c r="AW153" i="42" s="1"/>
  <c r="AA145" i="42"/>
  <c r="AG143" i="42"/>
  <c r="AB129" i="42"/>
  <c r="AV124" i="42"/>
  <c r="AV129" i="42" s="1"/>
  <c r="AZ207" i="42"/>
  <c r="AZ77" i="42"/>
  <c r="AG67" i="42"/>
  <c r="AR67" i="42" s="1"/>
  <c r="AC133" i="42"/>
  <c r="AB133" i="42"/>
  <c r="V135" i="42"/>
  <c r="AA133" i="42"/>
  <c r="AS133" i="42"/>
  <c r="AS135" i="42" s="1"/>
  <c r="AG104" i="42"/>
  <c r="AA110" i="42"/>
  <c r="AY98" i="42"/>
  <c r="AY103" i="42" s="1"/>
  <c r="AQ103" i="42"/>
  <c r="AV85" i="42"/>
  <c r="AV88" i="42" s="1"/>
  <c r="AB88" i="42"/>
  <c r="AV57" i="42"/>
  <c r="AG57" i="42"/>
  <c r="AR57" i="42" s="1"/>
  <c r="AQ119" i="42"/>
  <c r="AY114" i="42"/>
  <c r="AY119" i="42" s="1"/>
  <c r="V202" i="42"/>
  <c r="AC208" i="42"/>
  <c r="AC46" i="42"/>
  <c r="AW45" i="42"/>
  <c r="AB44" i="42"/>
  <c r="AV42" i="42"/>
  <c r="AV44" i="42" s="1"/>
  <c r="AW18" i="42"/>
  <c r="AS168" i="42"/>
  <c r="AQ208" i="42"/>
  <c r="AY45" i="42"/>
  <c r="AQ46" i="42"/>
  <c r="AV25" i="42"/>
  <c r="AG25" i="42"/>
  <c r="AR25" i="42" s="1"/>
  <c r="AX199" i="42"/>
  <c r="AX18" i="42"/>
  <c r="AQ123" i="42"/>
  <c r="AY120" i="42"/>
  <c r="AY123" i="42" s="1"/>
  <c r="AA113" i="42"/>
  <c r="AT38" i="42"/>
  <c r="AG31" i="42"/>
  <c r="AA34" i="42"/>
  <c r="AQ181" i="42"/>
  <c r="AY176" i="42"/>
  <c r="AY181" i="42" s="1"/>
  <c r="AG190" i="42"/>
  <c r="AR190" i="42" s="1"/>
  <c r="AC187" i="42"/>
  <c r="AW182" i="42"/>
  <c r="AW187" i="42" s="1"/>
  <c r="AA160" i="42"/>
  <c r="V162" i="42"/>
  <c r="AS160" i="42"/>
  <c r="AS162" i="42" s="1"/>
  <c r="AC160" i="42"/>
  <c r="AB160" i="42"/>
  <c r="AF195" i="42"/>
  <c r="AS194" i="42"/>
  <c r="AA153" i="42"/>
  <c r="AG151" i="42"/>
  <c r="AC206" i="42"/>
  <c r="AW50" i="42"/>
  <c r="AW206" i="42" s="1"/>
  <c r="AC200" i="42"/>
  <c r="AW47" i="42"/>
  <c r="AC52" i="42"/>
  <c r="R198" i="42"/>
  <c r="V197" i="42" s="1"/>
  <c r="AZ63" i="42"/>
  <c r="AR169" i="42"/>
  <c r="AG127" i="42"/>
  <c r="AR127" i="42" s="1"/>
  <c r="AV104" i="42"/>
  <c r="AV110" i="42" s="1"/>
  <c r="AB110" i="42"/>
  <c r="AZ103" i="42"/>
  <c r="AQ97" i="42"/>
  <c r="AY95" i="42"/>
  <c r="AY97" i="42" s="1"/>
  <c r="AY78" i="42"/>
  <c r="AY84" i="42" s="1"/>
  <c r="AQ84" i="42"/>
  <c r="AT75" i="42"/>
  <c r="AB58" i="42"/>
  <c r="AV53" i="42"/>
  <c r="AG53" i="42"/>
  <c r="AB206" i="42"/>
  <c r="AV50" i="42"/>
  <c r="AS38" i="42"/>
  <c r="AB22" i="42"/>
  <c r="AV19" i="42"/>
  <c r="AV22" i="42" s="1"/>
  <c r="AY154" i="42"/>
  <c r="AY159" i="42" s="1"/>
  <c r="AQ159" i="42"/>
  <c r="AG126" i="42"/>
  <c r="AR126" i="42" s="1"/>
  <c r="AG64" i="42"/>
  <c r="AA68" i="42"/>
  <c r="AQ58" i="42"/>
  <c r="AY53" i="42"/>
  <c r="AY58" i="42" s="1"/>
  <c r="AZ119" i="42"/>
  <c r="AB84" i="42"/>
  <c r="AV78" i="42"/>
  <c r="AV84" i="42" s="1"/>
  <c r="AS63" i="42"/>
  <c r="AG49" i="42"/>
  <c r="AR49" i="42" s="1"/>
  <c r="AQ200" i="42"/>
  <c r="AA41" i="42"/>
  <c r="AG39" i="42"/>
  <c r="AQ26" i="42"/>
  <c r="AY23" i="42"/>
  <c r="AY26" i="42" s="1"/>
  <c r="AA205" i="42"/>
  <c r="AG17" i="42"/>
  <c r="AS201" i="42"/>
  <c r="AT206" i="42"/>
  <c r="AS208" i="42"/>
  <c r="AS46" i="42"/>
  <c r="AB41" i="42"/>
  <c r="AV39" i="42"/>
  <c r="AV41" i="42" s="1"/>
  <c r="AQ205" i="42"/>
  <c r="AY17" i="42"/>
  <c r="AY205" i="42" s="1"/>
  <c r="AC168" i="42"/>
  <c r="AG138" i="42"/>
  <c r="AR138" i="42" s="1"/>
  <c r="AG125" i="42"/>
  <c r="AR125" i="42" s="1"/>
  <c r="BA208" i="42"/>
  <c r="BA46" i="42"/>
  <c r="AF198" i="42"/>
  <c r="AG137" i="42"/>
  <c r="AR137" i="42" s="1"/>
  <c r="AZ123" i="42"/>
  <c r="AC103" i="42"/>
  <c r="AW84" i="42"/>
  <c r="AG51" i="42"/>
  <c r="AR51" i="42" s="1"/>
  <c r="AG32" i="42"/>
  <c r="AR32" i="42" s="1"/>
  <c r="AB34" i="42"/>
  <c r="AV31" i="42"/>
  <c r="AV34" i="42" s="1"/>
  <c r="AP198" i="42"/>
  <c r="AB30" i="42"/>
  <c r="AV27" i="42"/>
  <c r="AV30" i="42" s="1"/>
  <c r="AT199" i="42"/>
  <c r="AG192" i="42"/>
  <c r="AR192" i="42" s="1"/>
  <c r="AZ181" i="42"/>
  <c r="AV180" i="42"/>
  <c r="AG180" i="42"/>
  <c r="AR180" i="42" s="1"/>
  <c r="AQ194" i="42"/>
  <c r="AY188" i="42"/>
  <c r="AY194" i="42" s="1"/>
  <c r="AY183" i="42"/>
  <c r="AY187" i="42" s="1"/>
  <c r="AQ187" i="42"/>
  <c r="AG182" i="42"/>
  <c r="AA187" i="42"/>
  <c r="AG166" i="42"/>
  <c r="AR166" i="42" s="1"/>
  <c r="AY143" i="42"/>
  <c r="AY145" i="42" s="1"/>
  <c r="AQ145" i="42"/>
  <c r="AG165" i="42"/>
  <c r="AR165" i="42" s="1"/>
  <c r="AW188" i="42"/>
  <c r="AW194" i="42" s="1"/>
  <c r="AC194" i="42"/>
  <c r="AV146" i="42"/>
  <c r="AV150" i="42" s="1"/>
  <c r="AY136" i="42"/>
  <c r="AQ135" i="42"/>
  <c r="AY133" i="42"/>
  <c r="AY135" i="42" s="1"/>
  <c r="AV121" i="42"/>
  <c r="AV123" i="42" s="1"/>
  <c r="AG121" i="42"/>
  <c r="AQ162" i="42"/>
  <c r="AY160" i="42"/>
  <c r="AY162" i="42" s="1"/>
  <c r="AB153" i="42"/>
  <c r="AV151" i="42"/>
  <c r="AV153" i="42" s="1"/>
  <c r="AC145" i="42"/>
  <c r="AW143" i="42"/>
  <c r="AW145" i="42" s="1"/>
  <c r="AB145" i="42"/>
  <c r="AV143" i="42"/>
  <c r="AV145" i="42" s="1"/>
  <c r="AC129" i="42"/>
  <c r="AW124" i="42"/>
  <c r="AW129" i="42" s="1"/>
  <c r="AX208" i="42"/>
  <c r="AX46" i="42"/>
  <c r="V207" i="42"/>
  <c r="AC76" i="42"/>
  <c r="AA76" i="42"/>
  <c r="V77" i="42"/>
  <c r="AS76" i="42"/>
  <c r="AB76" i="42"/>
  <c r="AZ150" i="42"/>
  <c r="AG140" i="42"/>
  <c r="AR140" i="42" s="1"/>
  <c r="AC123" i="42"/>
  <c r="V119" i="42"/>
  <c r="AC114" i="42"/>
  <c r="AS114" i="42"/>
  <c r="AS119" i="42" s="1"/>
  <c r="AB114" i="42"/>
  <c r="AA114" i="42"/>
  <c r="AA202" i="42" s="1"/>
  <c r="AG106" i="42"/>
  <c r="AR106" i="42" s="1"/>
  <c r="AS110" i="42"/>
  <c r="AZ97" i="42"/>
  <c r="AZ84" i="42"/>
  <c r="BA202" i="42"/>
  <c r="BA63" i="42"/>
  <c r="AV55" i="42"/>
  <c r="AG55" i="42"/>
  <c r="AR55" i="42" s="1"/>
  <c r="AV35" i="42"/>
  <c r="AV38" i="42" s="1"/>
  <c r="AB38" i="42"/>
  <c r="AG157" i="42"/>
  <c r="AR157" i="42" s="1"/>
  <c r="AZ159" i="42"/>
  <c r="AG139" i="42"/>
  <c r="AR139" i="42" s="1"/>
  <c r="AG66" i="42"/>
  <c r="AR66" i="42" s="1"/>
  <c r="AB68" i="42"/>
  <c r="AV64" i="42"/>
  <c r="AV68" i="42" s="1"/>
  <c r="AX202" i="42"/>
  <c r="AZ58" i="42"/>
  <c r="AB103" i="42"/>
  <c r="AV98" i="42"/>
  <c r="AV103" i="42" s="1"/>
  <c r="AG82" i="42"/>
  <c r="AR82" i="42" s="1"/>
  <c r="AG78" i="42"/>
  <c r="AA84" i="42"/>
  <c r="AG62" i="42"/>
  <c r="AR62" i="42" s="1"/>
  <c r="AG61" i="42"/>
  <c r="AR61" i="42" s="1"/>
  <c r="AG60" i="42"/>
  <c r="AR60" i="42" s="1"/>
  <c r="AA200" i="42"/>
  <c r="AA52" i="42"/>
  <c r="AG47" i="42"/>
  <c r="AZ26" i="42"/>
  <c r="AB205" i="42"/>
  <c r="AV17" i="42"/>
  <c r="AG12" i="42"/>
  <c r="AA18" i="42"/>
  <c r="V199" i="42"/>
  <c r="AY206" i="42"/>
  <c r="AZ200" i="42"/>
  <c r="AS41" i="42"/>
  <c r="AG21" i="42"/>
  <c r="AR21" i="42" s="1"/>
  <c r="AW205" i="42"/>
  <c r="AQ201" i="42"/>
  <c r="AY14" i="42"/>
  <c r="AY201" i="42" s="1"/>
  <c r="AZ199" i="42"/>
  <c r="AG163" i="42"/>
  <c r="AA168" i="42"/>
  <c r="AA94" i="42"/>
  <c r="AG79" i="42"/>
  <c r="AR79" i="42" s="1"/>
  <c r="AX200" i="42"/>
  <c r="AX52" i="42"/>
  <c r="AX195" i="42" s="1"/>
  <c r="BA205" i="42"/>
  <c r="AA136" i="42"/>
  <c r="AB136" i="42"/>
  <c r="AS136" i="42"/>
  <c r="AS142" i="42" s="1"/>
  <c r="AC136" i="42"/>
  <c r="V142" i="42"/>
  <c r="AG134" i="42"/>
  <c r="AR134" i="42" s="1"/>
  <c r="AG91" i="42"/>
  <c r="AR91" i="42" s="1"/>
  <c r="AS52" i="42"/>
  <c r="AG33" i="42"/>
  <c r="AR33" i="42" s="1"/>
  <c r="AC34" i="42"/>
  <c r="AW31" i="42"/>
  <c r="AW34" i="42" s="1"/>
  <c r="AT205" i="42"/>
  <c r="AX201" i="42"/>
  <c r="AG100" i="42"/>
  <c r="AR100" i="42" s="1"/>
  <c r="AC84" i="42"/>
  <c r="AS34" i="42"/>
  <c r="AY27" i="42"/>
  <c r="AY30" i="42" s="1"/>
  <c r="AQ30" i="42"/>
  <c r="AC30" i="42"/>
  <c r="AW27" i="42"/>
  <c r="AW30" i="42" s="1"/>
  <c r="AG27" i="42"/>
  <c r="AA30" i="42"/>
  <c r="AY34" i="42"/>
  <c r="AB132" i="42"/>
  <c r="AV130" i="42"/>
  <c r="AV132" i="42" s="1"/>
  <c r="AQ138" i="42"/>
  <c r="AY138" i="42" s="1"/>
  <c r="AZ138" i="42"/>
  <c r="AZ202" i="42" s="1"/>
  <c r="AV188" i="42"/>
  <c r="AV194" i="42" s="1"/>
  <c r="AB194" i="42"/>
  <c r="AC150" i="42"/>
  <c r="AW146" i="42"/>
  <c r="AW150" i="42" s="1"/>
  <c r="AO142" i="42"/>
  <c r="AO195" i="42" s="1"/>
  <c r="AB113" i="42"/>
  <c r="AV111" i="42"/>
  <c r="AV113" i="42" s="1"/>
  <c r="AT207" i="42"/>
  <c r="AT77" i="42"/>
  <c r="AS75" i="42"/>
  <c r="AQ41" i="42"/>
  <c r="AY39" i="42"/>
  <c r="AY41" i="42" s="1"/>
  <c r="AQ63" i="42"/>
  <c r="AY59" i="42"/>
  <c r="AB200" i="42"/>
  <c r="AV47" i="42"/>
  <c r="AB52" i="42"/>
  <c r="AS22" i="42"/>
  <c r="AQ175" i="42"/>
  <c r="AY169" i="42"/>
  <c r="AY175" i="42" s="1"/>
  <c r="AG122" i="42"/>
  <c r="AR122" i="42" s="1"/>
  <c r="AA123" i="42"/>
  <c r="AC63" i="42"/>
  <c r="AW59" i="42"/>
  <c r="AB201" i="42"/>
  <c r="AV14" i="42"/>
  <c r="AS18" i="42"/>
  <c r="AA206" i="42"/>
  <c r="AG50" i="42"/>
  <c r="AB208" i="42"/>
  <c r="AB46" i="42"/>
  <c r="AV45" i="42"/>
  <c r="AQ44" i="42"/>
  <c r="AY42" i="42"/>
  <c r="AY44" i="42" s="1"/>
  <c r="AG42" i="42"/>
  <c r="AA44" i="42"/>
  <c r="AW39" i="42"/>
  <c r="AW41" i="42" s="1"/>
  <c r="AC41" i="42"/>
  <c r="BA34" i="42"/>
  <c r="R195" i="42"/>
  <c r="AG184" i="42"/>
  <c r="AR184" i="42" s="1"/>
  <c r="AV73" i="42"/>
  <c r="AG73" i="42"/>
  <c r="AR73" i="42" s="1"/>
  <c r="AV71" i="42"/>
  <c r="AG71" i="42"/>
  <c r="AR71" i="42" s="1"/>
  <c r="AB75" i="42"/>
  <c r="AV69" i="42"/>
  <c r="AG69" i="42"/>
  <c r="V159" i="42"/>
  <c r="AC154" i="42"/>
  <c r="AB154" i="42"/>
  <c r="AS154" i="42"/>
  <c r="AS159" i="42" s="1"/>
  <c r="AA154" i="42"/>
  <c r="Z195" i="42"/>
  <c r="AY153" i="42"/>
  <c r="AZ145" i="42"/>
  <c r="AG179" i="42"/>
  <c r="AR179" i="42" s="1"/>
  <c r="AS132" i="42"/>
  <c r="AP195" i="42"/>
  <c r="AG188" i="42"/>
  <c r="AA194" i="42"/>
  <c r="AG183" i="42"/>
  <c r="AR183" i="42" s="1"/>
  <c r="AZ142" i="42"/>
  <c r="AZ135" i="42"/>
  <c r="AS113" i="42"/>
  <c r="AV89" i="42"/>
  <c r="AV94" i="42" s="1"/>
  <c r="AG148" i="42"/>
  <c r="AR148" i="42" s="1"/>
  <c r="AY124" i="42"/>
  <c r="AY129" i="42" s="1"/>
  <c r="AQ129" i="42"/>
  <c r="AG124" i="42"/>
  <c r="AA129" i="42"/>
  <c r="AQ207" i="42"/>
  <c r="AQ77" i="42"/>
  <c r="AY76" i="42"/>
  <c r="AA75" i="42"/>
  <c r="AC68" i="42"/>
  <c r="AW64" i="42"/>
  <c r="AW68" i="42" s="1"/>
  <c r="AG65" i="42"/>
  <c r="AR65" i="42" s="1"/>
  <c r="AO202" i="42"/>
  <c r="AO198" i="42" s="1"/>
  <c r="AY146" i="42"/>
  <c r="AY150" i="42" s="1"/>
  <c r="AQ150" i="42"/>
  <c r="AG107" i="42"/>
  <c r="AR107" i="42" s="1"/>
  <c r="AG92" i="42"/>
  <c r="AR92" i="42" s="1"/>
  <c r="AG85" i="42"/>
  <c r="AA88" i="42"/>
  <c r="AZ206" i="42"/>
  <c r="AZ175" i="42"/>
  <c r="AG158" i="42"/>
  <c r="AR158" i="42" s="1"/>
  <c r="AA132" i="42"/>
  <c r="AG130" i="42"/>
  <c r="AS68" i="42"/>
  <c r="AA58" i="42"/>
  <c r="AG98" i="42"/>
  <c r="AA103" i="42"/>
  <c r="AB63" i="42"/>
  <c r="AV59" i="42"/>
  <c r="AG59" i="42"/>
  <c r="AA63" i="42"/>
  <c r="AY52" i="42"/>
  <c r="AT200" i="42"/>
  <c r="AT52" i="42"/>
  <c r="AA26" i="42"/>
  <c r="AS205" i="42"/>
  <c r="AA201" i="42"/>
  <c r="AG14" i="42"/>
  <c r="AG13" i="42"/>
  <c r="AR13" i="42" s="1"/>
  <c r="AV12" i="42"/>
  <c r="AB18" i="42"/>
  <c r="AG72" i="42"/>
  <c r="AR72" i="42" s="1"/>
  <c r="AQ206" i="42"/>
  <c r="AA208" i="42"/>
  <c r="AG45" i="42"/>
  <c r="AA46" i="42"/>
  <c r="AC44" i="42"/>
  <c r="AW42" i="42"/>
  <c r="AW44" i="42" s="1"/>
  <c r="AG19" i="42"/>
  <c r="AC205" i="42"/>
  <c r="AQ199" i="42"/>
  <c r="AQ18" i="42"/>
  <c r="AY12" i="42"/>
  <c r="AG164" i="42"/>
  <c r="AR164" i="42" s="1"/>
  <c r="AB168" i="42"/>
  <c r="AV163" i="42"/>
  <c r="AV168" i="42" s="1"/>
  <c r="AG99" i="42"/>
  <c r="AR99" i="42" s="1"/>
  <c r="AG70" i="42"/>
  <c r="AR70" i="42" s="1"/>
  <c r="Z198" i="42"/>
  <c r="AG36" i="42"/>
  <c r="AR36" i="42" s="1"/>
  <c r="AG111" i="42"/>
  <c r="AC95" i="42"/>
  <c r="AB95" i="42"/>
  <c r="V97" i="42"/>
  <c r="AA95" i="42"/>
  <c r="AS95" i="42"/>
  <c r="AS97" i="42" s="1"/>
  <c r="AG80" i="42"/>
  <c r="AR80" i="42" s="1"/>
  <c r="AA38" i="42"/>
  <c r="AG35" i="42"/>
  <c r="AZ30" i="42"/>
  <c r="BA199" i="42"/>
  <c r="BA18" i="42"/>
  <c r="AS30" i="42"/>
  <c r="AG40" i="42"/>
  <c r="AR40" i="42" s="1"/>
  <c r="AG28" i="42"/>
  <c r="AR28" i="42" s="1"/>
  <c r="AQ34" i="42"/>
  <c r="AG29" i="42"/>
  <c r="AR29" i="42" s="1"/>
  <c r="O167" i="40"/>
  <c r="AR125" i="41"/>
  <c r="AV110" i="41"/>
  <c r="AV116" i="41" s="1"/>
  <c r="AB116" i="41"/>
  <c r="AC128" i="41"/>
  <c r="AW125" i="41"/>
  <c r="AW128" i="41" s="1"/>
  <c r="AA96" i="41"/>
  <c r="AG59" i="41"/>
  <c r="AR59" i="41" s="1"/>
  <c r="AQ52" i="41"/>
  <c r="AY46" i="41"/>
  <c r="AY52" i="41" s="1"/>
  <c r="AQ145" i="41"/>
  <c r="AQ16" i="41"/>
  <c r="AY12" i="41"/>
  <c r="AW66" i="41"/>
  <c r="AC67" i="41"/>
  <c r="AQ148" i="41"/>
  <c r="AQ38" i="41"/>
  <c r="AY33" i="41"/>
  <c r="AG58" i="41"/>
  <c r="AR58" i="41" s="1"/>
  <c r="AG135" i="41"/>
  <c r="AR135" i="41" s="1"/>
  <c r="AQ140" i="41"/>
  <c r="AG120" i="41"/>
  <c r="AR120" i="41" s="1"/>
  <c r="AY103" i="41"/>
  <c r="AY109" i="41" s="1"/>
  <c r="AQ109" i="41"/>
  <c r="AQ102" i="41"/>
  <c r="AY100" i="41"/>
  <c r="AY102" i="41" s="1"/>
  <c r="Z141" i="41"/>
  <c r="AG122" i="41"/>
  <c r="AR122" i="41" s="1"/>
  <c r="AG107" i="41"/>
  <c r="AR107" i="41" s="1"/>
  <c r="AG52" i="41"/>
  <c r="AR46" i="41"/>
  <c r="AR52" i="41" s="1"/>
  <c r="AG105" i="41"/>
  <c r="AR105" i="41" s="1"/>
  <c r="AG22" i="41"/>
  <c r="AA27" i="41"/>
  <c r="AQ152" i="41"/>
  <c r="AY19" i="41"/>
  <c r="AY152" i="41" s="1"/>
  <c r="AQ146" i="41"/>
  <c r="AQ21" i="41"/>
  <c r="AY17" i="41"/>
  <c r="AC151" i="41"/>
  <c r="AW15" i="41"/>
  <c r="AG108" i="41"/>
  <c r="AR108" i="41" s="1"/>
  <c r="AG62" i="41"/>
  <c r="AR62" i="41" s="1"/>
  <c r="AG80" i="41"/>
  <c r="AR80" i="41" s="1"/>
  <c r="BA153" i="41"/>
  <c r="BA29" i="41"/>
  <c r="AB140" i="41"/>
  <c r="AV134" i="41"/>
  <c r="AV140" i="41" s="1"/>
  <c r="AG132" i="41"/>
  <c r="AR132" i="41" s="1"/>
  <c r="AY140" i="41"/>
  <c r="AB99" i="41"/>
  <c r="AV97" i="41"/>
  <c r="AV99" i="41" s="1"/>
  <c r="AG137" i="41"/>
  <c r="AR137" i="41" s="1"/>
  <c r="AG113" i="41"/>
  <c r="AR113" i="41" s="1"/>
  <c r="AZ109" i="41"/>
  <c r="AZ102" i="41"/>
  <c r="AQ124" i="41"/>
  <c r="AY154" i="41"/>
  <c r="AY96" i="41"/>
  <c r="AB109" i="41"/>
  <c r="AV103" i="41"/>
  <c r="AV109" i="41" s="1"/>
  <c r="AS154" i="41"/>
  <c r="AS96" i="41"/>
  <c r="AZ85" i="41"/>
  <c r="AV64" i="41"/>
  <c r="AV67" i="41" s="1"/>
  <c r="AG127" i="41"/>
  <c r="AR127" i="41" s="1"/>
  <c r="AS109" i="41"/>
  <c r="AY89" i="41"/>
  <c r="AY94" i="41" s="1"/>
  <c r="AQ94" i="41"/>
  <c r="AG65" i="41"/>
  <c r="AR65" i="41" s="1"/>
  <c r="AY61" i="41"/>
  <c r="AY63" i="41" s="1"/>
  <c r="AQ63" i="41"/>
  <c r="AG43" i="41"/>
  <c r="AR43" i="41" s="1"/>
  <c r="AY75" i="41"/>
  <c r="AY81" i="41" s="1"/>
  <c r="AQ81" i="41"/>
  <c r="AA82" i="41"/>
  <c r="AB82" i="41"/>
  <c r="V85" i="41"/>
  <c r="AS82" i="41"/>
  <c r="AS85" i="41" s="1"/>
  <c r="AC82" i="41"/>
  <c r="AG24" i="41"/>
  <c r="AR24" i="41" s="1"/>
  <c r="AG90" i="41"/>
  <c r="AR90" i="41" s="1"/>
  <c r="AG15" i="41"/>
  <c r="AG78" i="41"/>
  <c r="AR78" i="41" s="1"/>
  <c r="V60" i="41"/>
  <c r="AS53" i="41"/>
  <c r="AS60" i="41" s="1"/>
  <c r="AA53" i="41"/>
  <c r="AC53" i="41"/>
  <c r="AB53" i="41"/>
  <c r="AS32" i="41"/>
  <c r="AQ27" i="41"/>
  <c r="AY22" i="41"/>
  <c r="AY27" i="41" s="1"/>
  <c r="V146" i="41"/>
  <c r="AA17" i="41"/>
  <c r="V21" i="41"/>
  <c r="AC17" i="41"/>
  <c r="AS17" i="41"/>
  <c r="AB17" i="41"/>
  <c r="AB151" i="41"/>
  <c r="AV15" i="41"/>
  <c r="AV151" i="41" s="1"/>
  <c r="AG104" i="41"/>
  <c r="AR104" i="41" s="1"/>
  <c r="AG14" i="41"/>
  <c r="AR14" i="41" s="1"/>
  <c r="AQ45" i="41"/>
  <c r="AG18" i="41"/>
  <c r="AR18" i="41" s="1"/>
  <c r="AG13" i="41"/>
  <c r="AR13" i="41" s="1"/>
  <c r="AZ128" i="41"/>
  <c r="AS75" i="41"/>
  <c r="AS81" i="41" s="1"/>
  <c r="AA75" i="41"/>
  <c r="V81" i="41"/>
  <c r="AC75" i="41"/>
  <c r="AB75" i="41"/>
  <c r="AT153" i="41"/>
  <c r="AT29" i="41"/>
  <c r="AZ152" i="41"/>
  <c r="AZ146" i="41"/>
  <c r="AZ21" i="41"/>
  <c r="AP144" i="41"/>
  <c r="AC88" i="41"/>
  <c r="AW86" i="41"/>
  <c r="AW88" i="41" s="1"/>
  <c r="AY53" i="41"/>
  <c r="AY60" i="41" s="1"/>
  <c r="AQ60" i="41"/>
  <c r="AS45" i="41"/>
  <c r="V148" i="41"/>
  <c r="AA33" i="41"/>
  <c r="V38" i="41"/>
  <c r="AC33" i="41"/>
  <c r="AS33" i="41"/>
  <c r="AB33" i="41"/>
  <c r="V152" i="41"/>
  <c r="AA19" i="41"/>
  <c r="AB19" i="41"/>
  <c r="AC19" i="41"/>
  <c r="AS19" i="41"/>
  <c r="AS152" i="41" s="1"/>
  <c r="AV117" i="41"/>
  <c r="AC100" i="41"/>
  <c r="AB100" i="41"/>
  <c r="V102" i="41"/>
  <c r="AA100" i="41"/>
  <c r="AS100" i="41"/>
  <c r="AS102" i="41" s="1"/>
  <c r="AY64" i="41"/>
  <c r="AY67" i="41" s="1"/>
  <c r="AQ67" i="41"/>
  <c r="AA61" i="41"/>
  <c r="V63" i="41"/>
  <c r="AS61" i="41"/>
  <c r="AS63" i="41" s="1"/>
  <c r="AC61" i="41"/>
  <c r="AB61" i="41"/>
  <c r="AQ74" i="41"/>
  <c r="AY68" i="41"/>
  <c r="AY74" i="41" s="1"/>
  <c r="AW154" i="41"/>
  <c r="AW96" i="41"/>
  <c r="AA45" i="41"/>
  <c r="V153" i="41"/>
  <c r="AC28" i="41"/>
  <c r="V29" i="41"/>
  <c r="AS28" i="41"/>
  <c r="AB28" i="41"/>
  <c r="AA28" i="41"/>
  <c r="V145" i="41"/>
  <c r="AC12" i="41"/>
  <c r="AB12" i="41"/>
  <c r="V16" i="41"/>
  <c r="AS12" i="41"/>
  <c r="AA12" i="41"/>
  <c r="AG76" i="41"/>
  <c r="AR76" i="41" s="1"/>
  <c r="AX146" i="41"/>
  <c r="AV86" i="41"/>
  <c r="AV88" i="41" s="1"/>
  <c r="AB88" i="41"/>
  <c r="AG57" i="41"/>
  <c r="AR57" i="41" s="1"/>
  <c r="AX145" i="41"/>
  <c r="AY45" i="41"/>
  <c r="AG20" i="41"/>
  <c r="AR20" i="41" s="1"/>
  <c r="AA133" i="41"/>
  <c r="AQ128" i="41"/>
  <c r="AY125" i="41"/>
  <c r="AY128" i="41" s="1"/>
  <c r="AX154" i="41"/>
  <c r="AX96" i="41"/>
  <c r="AG121" i="41"/>
  <c r="AR121" i="41" s="1"/>
  <c r="AG114" i="41"/>
  <c r="AR114" i="41" s="1"/>
  <c r="AG110" i="41"/>
  <c r="AA116" i="41"/>
  <c r="AS128" i="41"/>
  <c r="BA154" i="41"/>
  <c r="BA96" i="41"/>
  <c r="AO141" i="41"/>
  <c r="AG103" i="41"/>
  <c r="AA109" i="41"/>
  <c r="AG106" i="41"/>
  <c r="AR106" i="41" s="1"/>
  <c r="AS67" i="41"/>
  <c r="AG123" i="41"/>
  <c r="AR123" i="41" s="1"/>
  <c r="AG117" i="41"/>
  <c r="AC109" i="41"/>
  <c r="AW103" i="41"/>
  <c r="AW109" i="41" s="1"/>
  <c r="AG93" i="41"/>
  <c r="AR93" i="41" s="1"/>
  <c r="AG91" i="41"/>
  <c r="AR91" i="41" s="1"/>
  <c r="AZ94" i="41"/>
  <c r="AS89" i="41"/>
  <c r="AS94" i="41" s="1"/>
  <c r="V94" i="41"/>
  <c r="AC89" i="41"/>
  <c r="AB89" i="41"/>
  <c r="AA89" i="41"/>
  <c r="AG83" i="41"/>
  <c r="AR83" i="41" s="1"/>
  <c r="AZ81" i="41"/>
  <c r="AG41" i="41"/>
  <c r="AR41" i="41" s="1"/>
  <c r="AY153" i="41"/>
  <c r="AY29" i="41"/>
  <c r="AB27" i="41"/>
  <c r="AV22" i="41"/>
  <c r="AV27" i="41" s="1"/>
  <c r="BA146" i="41"/>
  <c r="AQ151" i="41"/>
  <c r="AY15" i="41"/>
  <c r="AY151" i="41" s="1"/>
  <c r="AZ145" i="41"/>
  <c r="AG66" i="41"/>
  <c r="AR66" i="41" s="1"/>
  <c r="AZ148" i="41"/>
  <c r="AZ38" i="41"/>
  <c r="AX153" i="41"/>
  <c r="AX29" i="41"/>
  <c r="AG23" i="41"/>
  <c r="AR23" i="41" s="1"/>
  <c r="AT145" i="41"/>
  <c r="AT16" i="41"/>
  <c r="AA151" i="41"/>
  <c r="AC119" i="41"/>
  <c r="AB119" i="41"/>
  <c r="AV119" i="41" s="1"/>
  <c r="AS119" i="41"/>
  <c r="AS124" i="41" s="1"/>
  <c r="AA119" i="41"/>
  <c r="V124" i="41"/>
  <c r="AA88" i="41"/>
  <c r="AG86" i="41"/>
  <c r="AB45" i="41"/>
  <c r="AV39" i="41"/>
  <c r="AV45" i="41" s="1"/>
  <c r="AT148" i="41"/>
  <c r="AT38" i="41"/>
  <c r="AB32" i="41"/>
  <c r="AV30" i="41"/>
  <c r="AV32" i="41" s="1"/>
  <c r="AG98" i="41"/>
  <c r="AR98" i="41" s="1"/>
  <c r="AG56" i="41"/>
  <c r="AR56" i="41" s="1"/>
  <c r="AC27" i="41"/>
  <c r="AW22" i="41"/>
  <c r="AW27" i="41" s="1"/>
  <c r="AG31" i="41"/>
  <c r="AR31" i="41" s="1"/>
  <c r="AG54" i="41"/>
  <c r="AR54" i="41" s="1"/>
  <c r="AG37" i="41"/>
  <c r="AR37" i="41" s="1"/>
  <c r="AG36" i="41"/>
  <c r="AR36" i="41" s="1"/>
  <c r="AG35" i="41"/>
  <c r="AR35" i="41" s="1"/>
  <c r="AG34" i="41"/>
  <c r="AR34" i="41" s="1"/>
  <c r="I167" i="40"/>
  <c r="V164" i="40"/>
  <c r="AC161" i="40"/>
  <c r="AA161" i="40"/>
  <c r="AS161" i="40"/>
  <c r="AS164" i="40" s="1"/>
  <c r="AB161" i="40"/>
  <c r="AB154" i="40"/>
  <c r="AV152" i="40"/>
  <c r="AV154" i="40" s="1"/>
  <c r="AY138" i="40"/>
  <c r="AY144" i="40" s="1"/>
  <c r="AQ144" i="40"/>
  <c r="AC151" i="40"/>
  <c r="AW145" i="40"/>
  <c r="AW151" i="40" s="1"/>
  <c r="AG158" i="40"/>
  <c r="AR158" i="40" s="1"/>
  <c r="AZ125" i="40"/>
  <c r="AS125" i="40"/>
  <c r="AG93" i="40"/>
  <c r="AZ82" i="40"/>
  <c r="AQ18" i="40"/>
  <c r="AY16" i="40"/>
  <c r="AY18" i="40" s="1"/>
  <c r="AV151" i="40"/>
  <c r="AA125" i="40"/>
  <c r="AG120" i="40"/>
  <c r="AC125" i="40"/>
  <c r="AW120" i="40"/>
  <c r="AW125" i="40" s="1"/>
  <c r="AQ115" i="40"/>
  <c r="AG91" i="40"/>
  <c r="AR91" i="40" s="1"/>
  <c r="AA89" i="40"/>
  <c r="AA75" i="40"/>
  <c r="AG69" i="40"/>
  <c r="AA68" i="40"/>
  <c r="AG62" i="40"/>
  <c r="AQ172" i="40"/>
  <c r="AA53" i="40"/>
  <c r="AG47" i="40"/>
  <c r="AG43" i="40"/>
  <c r="AR43" i="40" s="1"/>
  <c r="AC46" i="40"/>
  <c r="AW41" i="40"/>
  <c r="AW46" i="40" s="1"/>
  <c r="AC15" i="40"/>
  <c r="AW12" i="40"/>
  <c r="AA94" i="40"/>
  <c r="AA98" i="40" s="1"/>
  <c r="AB94" i="40"/>
  <c r="V98" i="40"/>
  <c r="AS94" i="40"/>
  <c r="AS172" i="40" s="1"/>
  <c r="AC94" i="40"/>
  <c r="AC172" i="40" s="1"/>
  <c r="AS75" i="40"/>
  <c r="AV52" i="40"/>
  <c r="AG52" i="40"/>
  <c r="AR52" i="40" s="1"/>
  <c r="AV48" i="40"/>
  <c r="AG48" i="40"/>
  <c r="AR48" i="40" s="1"/>
  <c r="R168" i="40"/>
  <c r="V167" i="40" s="1"/>
  <c r="AC102" i="40"/>
  <c r="AG59" i="40"/>
  <c r="AR59" i="40" s="1"/>
  <c r="AQ177" i="40"/>
  <c r="AQ55" i="40"/>
  <c r="AY54" i="40"/>
  <c r="BA171" i="40"/>
  <c r="BA40" i="40"/>
  <c r="AY125" i="40"/>
  <c r="AG44" i="40"/>
  <c r="AR44" i="40" s="1"/>
  <c r="AS82" i="40"/>
  <c r="AS177" i="40"/>
  <c r="AA176" i="40"/>
  <c r="AG32" i="40"/>
  <c r="AG67" i="40"/>
  <c r="AR67" i="40" s="1"/>
  <c r="AG63" i="40"/>
  <c r="AR63" i="40" s="1"/>
  <c r="AV28" i="40"/>
  <c r="AR90" i="40"/>
  <c r="AS171" i="40"/>
  <c r="AS40" i="40"/>
  <c r="AQ175" i="40"/>
  <c r="V178" i="40"/>
  <c r="AC26" i="40"/>
  <c r="AB26" i="40"/>
  <c r="AS26" i="40"/>
  <c r="AA26" i="40"/>
  <c r="V27" i="40"/>
  <c r="AV22" i="40"/>
  <c r="AB160" i="40"/>
  <c r="AV155" i="40"/>
  <c r="AV160" i="40" s="1"/>
  <c r="AO165" i="40"/>
  <c r="AC154" i="40"/>
  <c r="AW152" i="40"/>
  <c r="AW154" i="40" s="1"/>
  <c r="AB144" i="40"/>
  <c r="AV138" i="40"/>
  <c r="AV144" i="40" s="1"/>
  <c r="AG138" i="40"/>
  <c r="AV126" i="40"/>
  <c r="AV128" i="40" s="1"/>
  <c r="AB128" i="40"/>
  <c r="AY151" i="40"/>
  <c r="AW131" i="40"/>
  <c r="AW137" i="40" s="1"/>
  <c r="AC137" i="40"/>
  <c r="AQ130" i="40"/>
  <c r="AY129" i="40"/>
  <c r="AY130" i="40" s="1"/>
  <c r="AC128" i="40"/>
  <c r="AG124" i="40"/>
  <c r="AR124" i="40" s="1"/>
  <c r="AV99" i="40"/>
  <c r="AV102" i="40" s="1"/>
  <c r="AB102" i="40"/>
  <c r="AB151" i="40"/>
  <c r="AB92" i="40"/>
  <c r="AV90" i="40"/>
  <c r="AV92" i="40" s="1"/>
  <c r="AG139" i="40"/>
  <c r="AR139" i="40" s="1"/>
  <c r="AG88" i="40"/>
  <c r="AR88" i="40" s="1"/>
  <c r="AG84" i="40"/>
  <c r="AR84" i="40" s="1"/>
  <c r="AB89" i="40"/>
  <c r="AG66" i="40"/>
  <c r="AR66" i="40" s="1"/>
  <c r="AW57" i="40"/>
  <c r="AB46" i="40"/>
  <c r="AV41" i="40"/>
  <c r="AV46" i="40" s="1"/>
  <c r="AT171" i="40"/>
  <c r="AT40" i="40"/>
  <c r="AQ176" i="40"/>
  <c r="AY32" i="40"/>
  <c r="AY176" i="40" s="1"/>
  <c r="AT170" i="40"/>
  <c r="AC175" i="40"/>
  <c r="AW14" i="40"/>
  <c r="AW175" i="40" s="1"/>
  <c r="V169" i="40"/>
  <c r="AQ98" i="40"/>
  <c r="AY93" i="40"/>
  <c r="AY98" i="40" s="1"/>
  <c r="AZ178" i="40"/>
  <c r="AZ27" i="40"/>
  <c r="AB175" i="40"/>
  <c r="AV14" i="40"/>
  <c r="AV175" i="40" s="1"/>
  <c r="AS15" i="40"/>
  <c r="AY116" i="40"/>
  <c r="AY119" i="40" s="1"/>
  <c r="AQ119" i="40"/>
  <c r="AQ110" i="40"/>
  <c r="AY109" i="40"/>
  <c r="AY110" i="40" s="1"/>
  <c r="AG122" i="40"/>
  <c r="AR122" i="40" s="1"/>
  <c r="AW119" i="40"/>
  <c r="AG100" i="40"/>
  <c r="AR100" i="40" s="1"/>
  <c r="AG95" i="40"/>
  <c r="AR95" i="40" s="1"/>
  <c r="AQ89" i="40"/>
  <c r="AY83" i="40"/>
  <c r="AY89" i="40" s="1"/>
  <c r="AG60" i="40"/>
  <c r="AR60" i="40" s="1"/>
  <c r="V172" i="40"/>
  <c r="AZ177" i="40"/>
  <c r="AZ55" i="40"/>
  <c r="AX170" i="40"/>
  <c r="AA144" i="40"/>
  <c r="AQ125" i="40"/>
  <c r="AG117" i="40"/>
  <c r="AR117" i="40" s="1"/>
  <c r="AG42" i="40"/>
  <c r="AR42" i="40" s="1"/>
  <c r="AA46" i="40"/>
  <c r="AG41" i="40"/>
  <c r="AG31" i="40"/>
  <c r="AR31" i="40" s="1"/>
  <c r="AS29" i="40"/>
  <c r="AS170" i="40" s="1"/>
  <c r="AA29" i="40"/>
  <c r="AC29" i="40"/>
  <c r="AB29" i="40"/>
  <c r="AV29" i="40" s="1"/>
  <c r="AG20" i="40"/>
  <c r="AR20" i="40" s="1"/>
  <c r="AB53" i="40"/>
  <c r="AS176" i="40"/>
  <c r="AA18" i="40"/>
  <c r="V34" i="40"/>
  <c r="V170" i="40"/>
  <c r="AC22" i="40"/>
  <c r="AW19" i="40"/>
  <c r="AW22" i="40" s="1"/>
  <c r="AA92" i="40"/>
  <c r="AG79" i="40"/>
  <c r="AR79" i="40" s="1"/>
  <c r="AX172" i="40"/>
  <c r="AC171" i="40"/>
  <c r="AC40" i="40"/>
  <c r="AW35" i="40"/>
  <c r="AG24" i="40"/>
  <c r="AR24" i="40" s="1"/>
  <c r="AC25" i="40"/>
  <c r="AA175" i="40"/>
  <c r="AG14" i="40"/>
  <c r="AT169" i="40"/>
  <c r="AT15" i="40"/>
  <c r="AB22" i="40"/>
  <c r="AW176" i="40"/>
  <c r="AG163" i="40"/>
  <c r="AR163" i="40" s="1"/>
  <c r="AB119" i="40"/>
  <c r="AV116" i="40"/>
  <c r="AV119" i="40" s="1"/>
  <c r="AG129" i="40"/>
  <c r="AZ170" i="40"/>
  <c r="AZ34" i="40"/>
  <c r="V110" i="40"/>
  <c r="AC109" i="40"/>
  <c r="AS109" i="40"/>
  <c r="AS110" i="40" s="1"/>
  <c r="AB109" i="40"/>
  <c r="AA109" i="40"/>
  <c r="BA61" i="40"/>
  <c r="AB15" i="40"/>
  <c r="AV12" i="40"/>
  <c r="AG113" i="40"/>
  <c r="AR113" i="40" s="1"/>
  <c r="AV57" i="40"/>
  <c r="AQ61" i="40"/>
  <c r="AB25" i="40"/>
  <c r="AV23" i="40"/>
  <c r="AV25" i="40" s="1"/>
  <c r="AC82" i="40"/>
  <c r="AW76" i="40"/>
  <c r="AW82" i="40" s="1"/>
  <c r="AG76" i="40"/>
  <c r="AA82" i="40"/>
  <c r="AC177" i="40"/>
  <c r="AC55" i="40"/>
  <c r="AW54" i="40"/>
  <c r="AQ25" i="40"/>
  <c r="AY23" i="40"/>
  <c r="AY25" i="40" s="1"/>
  <c r="AZ22" i="40"/>
  <c r="AB18" i="40"/>
  <c r="AV16" i="40"/>
  <c r="AV18" i="40" s="1"/>
  <c r="AF168" i="40"/>
  <c r="AB171" i="40"/>
  <c r="AB40" i="40"/>
  <c r="AV35" i="40"/>
  <c r="AA15" i="40"/>
  <c r="AG12" i="40"/>
  <c r="AS160" i="40"/>
  <c r="R165" i="40"/>
  <c r="AG162" i="40"/>
  <c r="AR162" i="40" s="1"/>
  <c r="AA160" i="40"/>
  <c r="AG155" i="40"/>
  <c r="AS154" i="40"/>
  <c r="AZ144" i="40"/>
  <c r="AF165" i="40"/>
  <c r="AG146" i="40"/>
  <c r="AR146" i="40" s="1"/>
  <c r="AS144" i="40"/>
  <c r="AG147" i="40"/>
  <c r="AR147" i="40" s="1"/>
  <c r="AG145" i="40"/>
  <c r="AA151" i="40"/>
  <c r="AC144" i="40"/>
  <c r="AB137" i="40"/>
  <c r="AV131" i="40"/>
  <c r="AV137" i="40" s="1"/>
  <c r="AG156" i="40"/>
  <c r="AR156" i="40" s="1"/>
  <c r="AG134" i="40"/>
  <c r="AR134" i="40" s="1"/>
  <c r="AG126" i="40"/>
  <c r="AA128" i="40"/>
  <c r="AV121" i="40"/>
  <c r="AG121" i="40"/>
  <c r="AR121" i="40" s="1"/>
  <c r="AG141" i="40"/>
  <c r="AR141" i="40" s="1"/>
  <c r="AG135" i="40"/>
  <c r="AR135" i="40" s="1"/>
  <c r="AS119" i="40"/>
  <c r="AP165" i="40"/>
  <c r="AQ164" i="40"/>
  <c r="AY161" i="40"/>
  <c r="AY164" i="40" s="1"/>
  <c r="AT160" i="40"/>
  <c r="AG153" i="40"/>
  <c r="AR153" i="40" s="1"/>
  <c r="AZ151" i="40"/>
  <c r="AG149" i="40"/>
  <c r="AR149" i="40" s="1"/>
  <c r="AQ154" i="40"/>
  <c r="AY152" i="40"/>
  <c r="AY154" i="40" s="1"/>
  <c r="AG152" i="40"/>
  <c r="AA154" i="40"/>
  <c r="AQ151" i="40"/>
  <c r="AG150" i="40"/>
  <c r="AR150" i="40" s="1"/>
  <c r="AG116" i="40"/>
  <c r="AA119" i="40"/>
  <c r="AZ98" i="40"/>
  <c r="AA137" i="40"/>
  <c r="AG123" i="40"/>
  <c r="AR123" i="40" s="1"/>
  <c r="AB68" i="40"/>
  <c r="AV62" i="40"/>
  <c r="AV68" i="40" s="1"/>
  <c r="AB125" i="40"/>
  <c r="AV120" i="40"/>
  <c r="AG85" i="40"/>
  <c r="AR85" i="40" s="1"/>
  <c r="AS89" i="40"/>
  <c r="AQ82" i="40"/>
  <c r="AY76" i="40"/>
  <c r="AY82" i="40" s="1"/>
  <c r="AQ75" i="40"/>
  <c r="AY69" i="40"/>
  <c r="AY75" i="40" s="1"/>
  <c r="AG64" i="40"/>
  <c r="AR64" i="40" s="1"/>
  <c r="AC61" i="40"/>
  <c r="AW56" i="40"/>
  <c r="AQ53" i="40"/>
  <c r="AY47" i="40"/>
  <c r="AY53" i="40" s="1"/>
  <c r="AS46" i="40"/>
  <c r="AX171" i="40"/>
  <c r="AX40" i="40"/>
  <c r="AZ176" i="40"/>
  <c r="AQ170" i="40"/>
  <c r="AY28" i="40"/>
  <c r="AQ34" i="40"/>
  <c r="AZ108" i="40"/>
  <c r="AA102" i="40"/>
  <c r="AG99" i="40"/>
  <c r="AT68" i="40"/>
  <c r="AY61" i="40"/>
  <c r="BA177" i="40"/>
  <c r="BA55" i="40"/>
  <c r="AV50" i="40"/>
  <c r="AG50" i="40"/>
  <c r="AR50" i="40" s="1"/>
  <c r="AS53" i="40"/>
  <c r="AQ171" i="40"/>
  <c r="AQ40" i="40"/>
  <c r="AY35" i="40"/>
  <c r="V173" i="40"/>
  <c r="AC30" i="40"/>
  <c r="AB30" i="40"/>
  <c r="AS30" i="40"/>
  <c r="AS173" i="40" s="1"/>
  <c r="AA30" i="40"/>
  <c r="AO168" i="40"/>
  <c r="AT178" i="40"/>
  <c r="AT27" i="40"/>
  <c r="BA119" i="40"/>
  <c r="AG97" i="40"/>
  <c r="AR97" i="40" s="1"/>
  <c r="AV75" i="40"/>
  <c r="AG133" i="40"/>
  <c r="AR133" i="40" s="1"/>
  <c r="AC119" i="40"/>
  <c r="AA111" i="40"/>
  <c r="AB111" i="40"/>
  <c r="AC111" i="40"/>
  <c r="AC169" i="40" s="1"/>
  <c r="V115" i="40"/>
  <c r="AS111" i="40"/>
  <c r="AS115" i="40" s="1"/>
  <c r="AG101" i="40"/>
  <c r="AR101" i="40" s="1"/>
  <c r="AG57" i="40"/>
  <c r="AA61" i="40"/>
  <c r="AQ173" i="40"/>
  <c r="AY30" i="40"/>
  <c r="AY173" i="40" s="1"/>
  <c r="AY127" i="40"/>
  <c r="AY128" i="40" s="1"/>
  <c r="AQ128" i="40"/>
  <c r="AG112" i="40"/>
  <c r="AR112" i="40" s="1"/>
  <c r="AG81" i="40"/>
  <c r="AR81" i="40" s="1"/>
  <c r="AG77" i="40"/>
  <c r="AR77" i="40" s="1"/>
  <c r="BA170" i="40"/>
  <c r="BA34" i="40"/>
  <c r="AG23" i="40"/>
  <c r="AZ169" i="40"/>
  <c r="AB82" i="40"/>
  <c r="AV76" i="40"/>
  <c r="AV82" i="40" s="1"/>
  <c r="AB55" i="40"/>
  <c r="AV54" i="40"/>
  <c r="AA177" i="40"/>
  <c r="AG54" i="40"/>
  <c r="AA55" i="40"/>
  <c r="AG45" i="40"/>
  <c r="AR45" i="40" s="1"/>
  <c r="AB176" i="40"/>
  <c r="AV32" i="40"/>
  <c r="AG65" i="40"/>
  <c r="AR65" i="40" s="1"/>
  <c r="AG28" i="40"/>
  <c r="AX178" i="40"/>
  <c r="AX27" i="40"/>
  <c r="AQ22" i="40"/>
  <c r="AY19" i="40"/>
  <c r="AY22" i="40" s="1"/>
  <c r="AG19" i="40"/>
  <c r="AA22" i="40"/>
  <c r="AC18" i="40"/>
  <c r="AW16" i="40"/>
  <c r="AW18" i="40" s="1"/>
  <c r="AX169" i="40"/>
  <c r="AX15" i="40"/>
  <c r="AG39" i="40"/>
  <c r="AR39" i="40" s="1"/>
  <c r="AG38" i="40"/>
  <c r="AR38" i="40" s="1"/>
  <c r="AG37" i="40"/>
  <c r="AR37" i="40" s="1"/>
  <c r="AG36" i="40"/>
  <c r="AR36" i="40" s="1"/>
  <c r="AA171" i="40"/>
  <c r="AG35" i="40"/>
  <c r="AA40" i="40"/>
  <c r="AG33" i="40"/>
  <c r="AR33" i="40" s="1"/>
  <c r="AY178" i="40"/>
  <c r="AY27" i="40"/>
  <c r="AT175" i="40"/>
  <c r="AQ169" i="40"/>
  <c r="Z168" i="40"/>
  <c r="AG80" i="40"/>
  <c r="AR80" i="40" s="1"/>
  <c r="AG16" i="40"/>
  <c r="AC176" i="40"/>
  <c r="AR117" i="39"/>
  <c r="AC107" i="39"/>
  <c r="V113" i="39"/>
  <c r="AS107" i="39"/>
  <c r="AS113" i="39" s="1"/>
  <c r="AB107" i="39"/>
  <c r="AA107" i="39"/>
  <c r="AZ55" i="39"/>
  <c r="AQ128" i="39"/>
  <c r="AJ29" i="45" s="1"/>
  <c r="AQ41" i="39"/>
  <c r="AY37" i="39"/>
  <c r="AO125" i="39"/>
  <c r="AZ132" i="39"/>
  <c r="AS33" i="45" s="1"/>
  <c r="AA128" i="39"/>
  <c r="AG37" i="39"/>
  <c r="AA41" i="39"/>
  <c r="AC36" i="39"/>
  <c r="AW31" i="39"/>
  <c r="AW36" i="39" s="1"/>
  <c r="BA78" i="39"/>
  <c r="AG108" i="39"/>
  <c r="AR108" i="39" s="1"/>
  <c r="AQ129" i="39"/>
  <c r="AJ30" i="45" s="1"/>
  <c r="AA106" i="39"/>
  <c r="AG100" i="39"/>
  <c r="V92" i="39"/>
  <c r="AA86" i="39"/>
  <c r="AS86" i="39"/>
  <c r="AS92" i="39" s="1"/>
  <c r="AC86" i="39"/>
  <c r="AB86" i="39"/>
  <c r="V78" i="39"/>
  <c r="AA72" i="39"/>
  <c r="AC72" i="39"/>
  <c r="AS72" i="39"/>
  <c r="AS78" i="39" s="1"/>
  <c r="AB72" i="39"/>
  <c r="AV58" i="39"/>
  <c r="AB134" i="39"/>
  <c r="AB43" i="39"/>
  <c r="AV42" i="39"/>
  <c r="AY30" i="39"/>
  <c r="AG110" i="39"/>
  <c r="AR110" i="39" s="1"/>
  <c r="AG105" i="39"/>
  <c r="AR105" i="39" s="1"/>
  <c r="R64" i="39"/>
  <c r="R122" i="39" s="1"/>
  <c r="AQ55" i="39"/>
  <c r="AY50" i="39"/>
  <c r="AY55" i="39" s="1"/>
  <c r="BA134" i="39"/>
  <c r="AT35" i="45" s="1"/>
  <c r="BA43" i="39"/>
  <c r="AG67" i="39"/>
  <c r="AR67" i="39" s="1"/>
  <c r="AA45" i="39"/>
  <c r="AG44" i="39"/>
  <c r="AC128" i="39"/>
  <c r="AC41" i="39"/>
  <c r="AW37" i="39"/>
  <c r="AG34" i="39"/>
  <c r="AR34" i="39" s="1"/>
  <c r="AB36" i="39"/>
  <c r="AV31" i="39"/>
  <c r="AV36" i="39" s="1"/>
  <c r="AZ126" i="39"/>
  <c r="AZ18" i="39"/>
  <c r="AG19" i="39"/>
  <c r="AA24" i="39"/>
  <c r="AS55" i="39"/>
  <c r="AG48" i="39"/>
  <c r="AR48" i="39" s="1"/>
  <c r="AZ49" i="39"/>
  <c r="AX134" i="39"/>
  <c r="AX43" i="39"/>
  <c r="AQ133" i="39"/>
  <c r="AJ34" i="45" s="1"/>
  <c r="AY22" i="39"/>
  <c r="AY133" i="39" s="1"/>
  <c r="AR34" i="45" s="1"/>
  <c r="AG87" i="39"/>
  <c r="AR87" i="39" s="1"/>
  <c r="AS133" i="39"/>
  <c r="AG39" i="39"/>
  <c r="AR39" i="39" s="1"/>
  <c r="AB128" i="39"/>
  <c r="AB41" i="39"/>
  <c r="AV37" i="39"/>
  <c r="AQ36" i="39"/>
  <c r="AY31" i="39"/>
  <c r="AY36" i="39" s="1"/>
  <c r="AG31" i="39"/>
  <c r="AA36" i="39"/>
  <c r="BA133" i="39"/>
  <c r="AT34" i="45" s="1"/>
  <c r="BA132" i="39"/>
  <c r="AT33" i="45" s="1"/>
  <c r="AX126" i="39"/>
  <c r="AW55" i="39"/>
  <c r="BA126" i="39"/>
  <c r="BA18" i="39"/>
  <c r="AC24" i="39"/>
  <c r="AS106" i="39"/>
  <c r="AZ78" i="39"/>
  <c r="AA59" i="39"/>
  <c r="AB59" i="39"/>
  <c r="AV59" i="39" s="1"/>
  <c r="AS59" i="39"/>
  <c r="AS64" i="39" s="1"/>
  <c r="AC59" i="39"/>
  <c r="AC127" i="39" s="1"/>
  <c r="V64" i="39"/>
  <c r="AS134" i="39"/>
  <c r="AS43" i="39"/>
  <c r="AS36" i="39"/>
  <c r="V135" i="39"/>
  <c r="V13" i="39"/>
  <c r="AC12" i="39"/>
  <c r="AB12" i="39"/>
  <c r="AS12" i="39"/>
  <c r="AA12" i="39"/>
  <c r="V126" i="39"/>
  <c r="AA14" i="39"/>
  <c r="V18" i="39"/>
  <c r="AS14" i="39"/>
  <c r="AC14" i="39"/>
  <c r="AB14" i="39"/>
  <c r="AQ106" i="39"/>
  <c r="AY100" i="39"/>
  <c r="AY106" i="39" s="1"/>
  <c r="AS71" i="39"/>
  <c r="AY117" i="39"/>
  <c r="AY121" i="39" s="1"/>
  <c r="AQ121" i="39"/>
  <c r="V116" i="39"/>
  <c r="AC114" i="39"/>
  <c r="AA114" i="39"/>
  <c r="AS114" i="39"/>
  <c r="AS116" i="39" s="1"/>
  <c r="AB114" i="39"/>
  <c r="AX129" i="39"/>
  <c r="AX30" i="39"/>
  <c r="AT126" i="39"/>
  <c r="AT18" i="39"/>
  <c r="AB24" i="39"/>
  <c r="AV19" i="39"/>
  <c r="AG109" i="39"/>
  <c r="AR109" i="39" s="1"/>
  <c r="AC57" i="39"/>
  <c r="AW56" i="39"/>
  <c r="AW57" i="39" s="1"/>
  <c r="AA55" i="39"/>
  <c r="AG50" i="39"/>
  <c r="AC133" i="39"/>
  <c r="AW22" i="39"/>
  <c r="AW133" i="39" s="1"/>
  <c r="AT135" i="39"/>
  <c r="AM36" i="45" s="1"/>
  <c r="AT13" i="39"/>
  <c r="AQ126" i="39"/>
  <c r="AQ18" i="39"/>
  <c r="AY14" i="39"/>
  <c r="AG91" i="39"/>
  <c r="AR91" i="39" s="1"/>
  <c r="AC45" i="39"/>
  <c r="AW44" i="39"/>
  <c r="AW45" i="39" s="1"/>
  <c r="AS128" i="39"/>
  <c r="AS41" i="39"/>
  <c r="AZ36" i="39"/>
  <c r="AC55" i="39"/>
  <c r="AG20" i="39"/>
  <c r="AR20" i="39" s="1"/>
  <c r="AP125" i="39"/>
  <c r="AG15" i="39"/>
  <c r="AR15" i="39" s="1"/>
  <c r="AB121" i="39"/>
  <c r="AV117" i="39"/>
  <c r="AV121" i="39" s="1"/>
  <c r="AX127" i="39"/>
  <c r="AX24" i="39"/>
  <c r="AB55" i="39"/>
  <c r="AV50" i="39"/>
  <c r="AV55" i="39" s="1"/>
  <c r="AQ49" i="39"/>
  <c r="AY46" i="39"/>
  <c r="AY49" i="39" s="1"/>
  <c r="AG46" i="39"/>
  <c r="AA49" i="39"/>
  <c r="AZ135" i="39"/>
  <c r="AS36" i="45" s="1"/>
  <c r="AZ13" i="39"/>
  <c r="AB133" i="39"/>
  <c r="AV22" i="39"/>
  <c r="AV133" i="39" s="1"/>
  <c r="AG56" i="39"/>
  <c r="AA57" i="39"/>
  <c r="AS85" i="39"/>
  <c r="AG61" i="39"/>
  <c r="AR61" i="39" s="1"/>
  <c r="AG94" i="39"/>
  <c r="AR94" i="39" s="1"/>
  <c r="AW117" i="39"/>
  <c r="AW121" i="39" s="1"/>
  <c r="AC121" i="39"/>
  <c r="AA93" i="39"/>
  <c r="V99" i="39"/>
  <c r="AS93" i="39"/>
  <c r="AS99" i="39" s="1"/>
  <c r="AC93" i="39"/>
  <c r="AB93" i="39"/>
  <c r="AA85" i="39"/>
  <c r="AG79" i="39"/>
  <c r="AG118" i="39"/>
  <c r="AR118" i="39" s="1"/>
  <c r="AY85" i="39"/>
  <c r="AB71" i="39"/>
  <c r="AV65" i="39"/>
  <c r="AV71" i="39" s="1"/>
  <c r="AG111" i="39"/>
  <c r="AR111" i="39" s="1"/>
  <c r="AW100" i="39"/>
  <c r="AW106" i="39" s="1"/>
  <c r="AC106" i="39"/>
  <c r="AG75" i="39"/>
  <c r="AR75" i="39" s="1"/>
  <c r="AG73" i="39"/>
  <c r="AR73" i="39" s="1"/>
  <c r="V129" i="39"/>
  <c r="AC25" i="39"/>
  <c r="V30" i="39"/>
  <c r="AS25" i="39"/>
  <c r="AB25" i="39"/>
  <c r="AA25" i="39"/>
  <c r="AG101" i="39"/>
  <c r="AR101" i="39" s="1"/>
  <c r="AA134" i="39"/>
  <c r="AA43" i="39"/>
  <c r="AG42" i="39"/>
  <c r="AZ121" i="39"/>
  <c r="AS121" i="39"/>
  <c r="AQ116" i="39"/>
  <c r="AY114" i="39"/>
  <c r="AY116" i="39" s="1"/>
  <c r="AQ71" i="39"/>
  <c r="AY65" i="39"/>
  <c r="AY71" i="39" s="1"/>
  <c r="AP122" i="39"/>
  <c r="AI19" i="45" s="1"/>
  <c r="AG98" i="39"/>
  <c r="AR98" i="39" s="1"/>
  <c r="AA121" i="39"/>
  <c r="AQ85" i="39"/>
  <c r="AG63" i="39"/>
  <c r="AR63" i="39" s="1"/>
  <c r="AG104" i="39"/>
  <c r="AR104" i="39" s="1"/>
  <c r="AC134" i="39"/>
  <c r="AC43" i="39"/>
  <c r="AW42" i="39"/>
  <c r="AV100" i="39"/>
  <c r="AV106" i="39" s="1"/>
  <c r="AB106" i="39"/>
  <c r="AY86" i="39"/>
  <c r="AY92" i="39" s="1"/>
  <c r="AQ92" i="39"/>
  <c r="AQ78" i="39"/>
  <c r="AY72" i="39"/>
  <c r="AY78" i="39" s="1"/>
  <c r="AA64" i="39"/>
  <c r="AG58" i="39"/>
  <c r="AY56" i="39"/>
  <c r="AY57" i="39" s="1"/>
  <c r="AQ57" i="39"/>
  <c r="R127" i="39"/>
  <c r="AG96" i="39"/>
  <c r="AR96" i="39" s="1"/>
  <c r="AZ128" i="39"/>
  <c r="AS29" i="45" s="1"/>
  <c r="AZ41" i="39"/>
  <c r="AG97" i="39"/>
  <c r="AR97" i="39" s="1"/>
  <c r="AZ134" i="39"/>
  <c r="AS35" i="45" s="1"/>
  <c r="AG32" i="39"/>
  <c r="AR32" i="39" s="1"/>
  <c r="AT127" i="39"/>
  <c r="AM28" i="45" s="1"/>
  <c r="AT24" i="39"/>
  <c r="V132" i="39"/>
  <c r="AA17" i="39"/>
  <c r="AS17" i="39"/>
  <c r="AS132" i="39" s="1"/>
  <c r="AC17" i="39"/>
  <c r="AB17" i="39"/>
  <c r="AG68" i="39"/>
  <c r="AR68" i="39" s="1"/>
  <c r="AG65" i="39"/>
  <c r="AG51" i="39"/>
  <c r="AR51" i="39" s="1"/>
  <c r="AS24" i="39"/>
  <c r="AG69" i="39"/>
  <c r="AR69" i="39" s="1"/>
  <c r="AG52" i="39"/>
  <c r="AR52" i="39" s="1"/>
  <c r="AC49" i="39"/>
  <c r="AW46" i="39"/>
  <c r="AW49" i="39" s="1"/>
  <c r="BA128" i="39"/>
  <c r="AT29" i="45" s="1"/>
  <c r="BA41" i="39"/>
  <c r="AG28" i="39"/>
  <c r="AR28" i="39" s="1"/>
  <c r="AQ24" i="39"/>
  <c r="AY19" i="39"/>
  <c r="AF125" i="39"/>
  <c r="AQ135" i="39"/>
  <c r="AJ36" i="45" s="1"/>
  <c r="AQ13" i="39"/>
  <c r="AY12" i="39"/>
  <c r="AG112" i="39"/>
  <c r="AR112" i="39" s="1"/>
  <c r="AA133" i="39"/>
  <c r="AG22" i="39"/>
  <c r="AQ132" i="39"/>
  <c r="AJ33" i="45" s="1"/>
  <c r="AY17" i="39"/>
  <c r="AY132" i="39" s="1"/>
  <c r="AR33" i="45" s="1"/>
  <c r="AG16" i="39"/>
  <c r="AR16" i="39" s="1"/>
  <c r="AW66" i="39"/>
  <c r="AW71" i="39" s="1"/>
  <c r="AC71" i="39"/>
  <c r="AB45" i="39"/>
  <c r="AV44" i="39"/>
  <c r="AV45" i="39" s="1"/>
  <c r="AY134" i="39"/>
  <c r="AR35" i="45" s="1"/>
  <c r="AY43" i="39"/>
  <c r="AT134" i="39"/>
  <c r="AM35" i="45" s="1"/>
  <c r="AT43" i="39"/>
  <c r="AT129" i="39"/>
  <c r="AM30" i="45" s="1"/>
  <c r="AT30" i="39"/>
  <c r="BA127" i="39"/>
  <c r="AT28" i="45" s="1"/>
  <c r="BA24" i="39"/>
  <c r="Z127" i="39"/>
  <c r="AB57" i="39"/>
  <c r="AV56" i="39"/>
  <c r="AV57" i="39" s="1"/>
  <c r="AX135" i="39"/>
  <c r="AG27" i="39"/>
  <c r="AR27" i="39" s="1"/>
  <c r="AQ64" i="39" l="1"/>
  <c r="AQ127" i="39"/>
  <c r="AJ28" i="45" s="1"/>
  <c r="Z125" i="39"/>
  <c r="S28" i="45"/>
  <c r="AH19" i="45"/>
  <c r="AQ123" i="39"/>
  <c r="R125" i="39"/>
  <c r="V124" i="39" s="1"/>
  <c r="K28" i="45"/>
  <c r="K19" i="45"/>
  <c r="V123" i="39"/>
  <c r="AQ167" i="40"/>
  <c r="AQ197" i="42"/>
  <c r="AQ143" i="41"/>
  <c r="AQ124" i="39"/>
  <c r="AS200" i="42"/>
  <c r="AB26" i="42"/>
  <c r="AB94" i="42"/>
  <c r="AV26" i="42"/>
  <c r="V195" i="42"/>
  <c r="AR175" i="42"/>
  <c r="AG146" i="42"/>
  <c r="AG150" i="42" s="1"/>
  <c r="AT141" i="41"/>
  <c r="BA141" i="41"/>
  <c r="AV124" i="41"/>
  <c r="AV83" i="40"/>
  <c r="AV89" i="40" s="1"/>
  <c r="AA34" i="40"/>
  <c r="AS98" i="40"/>
  <c r="AY15" i="40"/>
  <c r="AG92" i="40"/>
  <c r="AR108" i="40"/>
  <c r="AV56" i="40"/>
  <c r="AV61" i="40" s="1"/>
  <c r="AV176" i="40"/>
  <c r="AB177" i="40"/>
  <c r="AG56" i="40"/>
  <c r="AV129" i="40"/>
  <c r="AV130" i="40" s="1"/>
  <c r="AS127" i="39"/>
  <c r="AZ127" i="39"/>
  <c r="AS28" i="45" s="1"/>
  <c r="AT122" i="39"/>
  <c r="AM19" i="45" s="1"/>
  <c r="AA199" i="42"/>
  <c r="AW201" i="42"/>
  <c r="AA150" i="42"/>
  <c r="BA195" i="42"/>
  <c r="BA198" i="42"/>
  <c r="AV201" i="42"/>
  <c r="AG30" i="41"/>
  <c r="BA144" i="41"/>
  <c r="AZ141" i="41"/>
  <c r="AW67" i="41"/>
  <c r="AW134" i="41"/>
  <c r="AW140" i="41" s="1"/>
  <c r="AG74" i="41"/>
  <c r="AG64" i="41"/>
  <c r="AR64" i="41" s="1"/>
  <c r="AR67" i="41" s="1"/>
  <c r="AG134" i="41"/>
  <c r="AR134" i="41" s="1"/>
  <c r="AR140" i="41" s="1"/>
  <c r="AR92" i="40"/>
  <c r="BA165" i="40"/>
  <c r="AA172" i="40"/>
  <c r="AV53" i="40"/>
  <c r="AW23" i="42"/>
  <c r="AW26" i="42" s="1"/>
  <c r="AC26" i="42"/>
  <c r="AT195" i="42"/>
  <c r="AZ195" i="42"/>
  <c r="AG175" i="42"/>
  <c r="AB199" i="42"/>
  <c r="AB202" i="42"/>
  <c r="AW111" i="42"/>
  <c r="AW113" i="42" s="1"/>
  <c r="AC113" i="42"/>
  <c r="AG23" i="42"/>
  <c r="AR23" i="42" s="1"/>
  <c r="AR26" i="42" s="1"/>
  <c r="AS199" i="42"/>
  <c r="AR94" i="42"/>
  <c r="AZ144" i="41"/>
  <c r="V144" i="41"/>
  <c r="AA143" i="41" s="1"/>
  <c r="AV95" i="41"/>
  <c r="AV96" i="41" s="1"/>
  <c r="AR68" i="41"/>
  <c r="AR74" i="41" s="1"/>
  <c r="AB133" i="41"/>
  <c r="AA67" i="41"/>
  <c r="AG95" i="41"/>
  <c r="AR95" i="41" s="1"/>
  <c r="AG128" i="41"/>
  <c r="AW97" i="41"/>
  <c r="AW99" i="41" s="1"/>
  <c r="AC99" i="41"/>
  <c r="AW39" i="41"/>
  <c r="AW45" i="41" s="1"/>
  <c r="AC45" i="41"/>
  <c r="AX141" i="41"/>
  <c r="AB96" i="41"/>
  <c r="AV129" i="41"/>
  <c r="AV133" i="41" s="1"/>
  <c r="AG97" i="41"/>
  <c r="AG99" i="41" s="1"/>
  <c r="AG39" i="41"/>
  <c r="V141" i="41"/>
  <c r="AW30" i="41"/>
  <c r="AW32" i="41" s="1"/>
  <c r="AC32" i="41"/>
  <c r="AV125" i="40"/>
  <c r="AG108" i="40"/>
  <c r="AG137" i="40"/>
  <c r="BA168" i="40"/>
  <c r="AX165" i="40"/>
  <c r="AZ165" i="40"/>
  <c r="AT168" i="40"/>
  <c r="AW61" i="40"/>
  <c r="AT165" i="40"/>
  <c r="BA122" i="39"/>
  <c r="AT19" i="45" s="1"/>
  <c r="V122" i="39"/>
  <c r="AX122" i="39"/>
  <c r="AQ19" i="45" s="1"/>
  <c r="AW24" i="39"/>
  <c r="AV18" i="42"/>
  <c r="AG63" i="42"/>
  <c r="AR59" i="42"/>
  <c r="AG88" i="42"/>
  <c r="AR85" i="42"/>
  <c r="AR88" i="42" s="1"/>
  <c r="AB159" i="42"/>
  <c r="AV154" i="42"/>
  <c r="AV159" i="42" s="1"/>
  <c r="AV75" i="42"/>
  <c r="AV52" i="42"/>
  <c r="AV200" i="42"/>
  <c r="AA142" i="42"/>
  <c r="AG136" i="42"/>
  <c r="AG18" i="42"/>
  <c r="AR12" i="42"/>
  <c r="AG84" i="42"/>
  <c r="AR78" i="42"/>
  <c r="AR84" i="42" s="1"/>
  <c r="AB181" i="42"/>
  <c r="AV176" i="42"/>
  <c r="AV181" i="42" s="1"/>
  <c r="AW136" i="42"/>
  <c r="AW142" i="42" s="1"/>
  <c r="AC142" i="42"/>
  <c r="AC199" i="42"/>
  <c r="AG200" i="42"/>
  <c r="AG52" i="42"/>
  <c r="AR47" i="42"/>
  <c r="AC119" i="42"/>
  <c r="AW114" i="42"/>
  <c r="AW119" i="42" s="1"/>
  <c r="AA207" i="42"/>
  <c r="AA77" i="42"/>
  <c r="AG76" i="42"/>
  <c r="AR121" i="42"/>
  <c r="AR123" i="42" s="1"/>
  <c r="AG123" i="42"/>
  <c r="AY142" i="42"/>
  <c r="AR182" i="42"/>
  <c r="AR187" i="42" s="1"/>
  <c r="AG187" i="42"/>
  <c r="AG94" i="42"/>
  <c r="AV206" i="42"/>
  <c r="AC135" i="42"/>
  <c r="AW133" i="42"/>
  <c r="AW135" i="42" s="1"/>
  <c r="AG38" i="42"/>
  <c r="AR35" i="42"/>
  <c r="AR38" i="42" s="1"/>
  <c r="AA97" i="42"/>
  <c r="AG95" i="42"/>
  <c r="AR111" i="42"/>
  <c r="AR113" i="42" s="1"/>
  <c r="AG113" i="42"/>
  <c r="AG75" i="42"/>
  <c r="AR69" i="42"/>
  <c r="AR75" i="42" s="1"/>
  <c r="AG44" i="42"/>
  <c r="AR42" i="42"/>
  <c r="AR44" i="42" s="1"/>
  <c r="AW63" i="42"/>
  <c r="AV136" i="42"/>
  <c r="AV142" i="42" s="1"/>
  <c r="AB142" i="42"/>
  <c r="AB119" i="42"/>
  <c r="AV114" i="42"/>
  <c r="AV119" i="42" s="1"/>
  <c r="AS207" i="42"/>
  <c r="AS77" i="42"/>
  <c r="AS195" i="42" s="1"/>
  <c r="AS202" i="42"/>
  <c r="AR53" i="42"/>
  <c r="AR58" i="42" s="1"/>
  <c r="AG58" i="42"/>
  <c r="AC162" i="42"/>
  <c r="AW160" i="42"/>
  <c r="AW162" i="42" s="1"/>
  <c r="AW208" i="42"/>
  <c r="AW46" i="42"/>
  <c r="AW176" i="42"/>
  <c r="AW181" i="42" s="1"/>
  <c r="AC181" i="42"/>
  <c r="AY199" i="42"/>
  <c r="AY18" i="42"/>
  <c r="AQ202" i="42"/>
  <c r="AQ198" i="42" s="1"/>
  <c r="AG30" i="42"/>
  <c r="AR27" i="42"/>
  <c r="AR30" i="42" s="1"/>
  <c r="AR163" i="42"/>
  <c r="AR168" i="42" s="1"/>
  <c r="AG168" i="42"/>
  <c r="AT198" i="42"/>
  <c r="AV58" i="42"/>
  <c r="AX198" i="42"/>
  <c r="AY208" i="42"/>
  <c r="AY46" i="42"/>
  <c r="AG110" i="42"/>
  <c r="AR104" i="42"/>
  <c r="AR110" i="42" s="1"/>
  <c r="AB135" i="42"/>
  <c r="AV133" i="42"/>
  <c r="AV135" i="42" s="1"/>
  <c r="AG145" i="42"/>
  <c r="AR143" i="42"/>
  <c r="AR145" i="42" s="1"/>
  <c r="AB97" i="42"/>
  <c r="AV95" i="42"/>
  <c r="AV97" i="42" s="1"/>
  <c r="AG22" i="42"/>
  <c r="AR19" i="42"/>
  <c r="AR22" i="42" s="1"/>
  <c r="AR188" i="42"/>
  <c r="AR194" i="42" s="1"/>
  <c r="AG194" i="42"/>
  <c r="AW154" i="42"/>
  <c r="AW159" i="42" s="1"/>
  <c r="AC159" i="42"/>
  <c r="AG206" i="42"/>
  <c r="AR50" i="42"/>
  <c r="AR206" i="42" s="1"/>
  <c r="AC202" i="42"/>
  <c r="AC97" i="42"/>
  <c r="AW95" i="42"/>
  <c r="AW97" i="42" s="1"/>
  <c r="AG208" i="42"/>
  <c r="AG46" i="42"/>
  <c r="AR45" i="42"/>
  <c r="AG201" i="42"/>
  <c r="AR14" i="42"/>
  <c r="AY200" i="42"/>
  <c r="AV63" i="42"/>
  <c r="AG103" i="42"/>
  <c r="AR98" i="42"/>
  <c r="AR103" i="42" s="1"/>
  <c r="AG132" i="42"/>
  <c r="AR130" i="42"/>
  <c r="AR132" i="42" s="1"/>
  <c r="AY207" i="42"/>
  <c r="AY77" i="42"/>
  <c r="AG129" i="42"/>
  <c r="AR124" i="42"/>
  <c r="AR129" i="42" s="1"/>
  <c r="AA159" i="42"/>
  <c r="AG154" i="42"/>
  <c r="AV208" i="42"/>
  <c r="AV46" i="42"/>
  <c r="AY202" i="42"/>
  <c r="AY63" i="42"/>
  <c r="AZ198" i="42"/>
  <c r="V198" i="42"/>
  <c r="AA197" i="42" s="1"/>
  <c r="AV205" i="42"/>
  <c r="AA119" i="42"/>
  <c r="AG114" i="42"/>
  <c r="AB207" i="42"/>
  <c r="AB77" i="42"/>
  <c r="AV76" i="42"/>
  <c r="AC207" i="42"/>
  <c r="AC77" i="42"/>
  <c r="AW76" i="42"/>
  <c r="AQ142" i="42"/>
  <c r="AQ195" i="42" s="1"/>
  <c r="AG205" i="42"/>
  <c r="AR17" i="42"/>
  <c r="AR205" i="42" s="1"/>
  <c r="AG41" i="42"/>
  <c r="AR39" i="42"/>
  <c r="AR41" i="42" s="1"/>
  <c r="AG68" i="42"/>
  <c r="AR64" i="42"/>
  <c r="AR68" i="42" s="1"/>
  <c r="AW200" i="42"/>
  <c r="AW52" i="42"/>
  <c r="AG153" i="42"/>
  <c r="AR151" i="42"/>
  <c r="AR153" i="42" s="1"/>
  <c r="AV160" i="42"/>
  <c r="AV162" i="42" s="1"/>
  <c r="AB162" i="42"/>
  <c r="AG160" i="42"/>
  <c r="AA162" i="42"/>
  <c r="AG34" i="42"/>
  <c r="AR31" i="42"/>
  <c r="AR34" i="42" s="1"/>
  <c r="AA135" i="42"/>
  <c r="AG133" i="42"/>
  <c r="AG176" i="42"/>
  <c r="AA181" i="42"/>
  <c r="AR30" i="41"/>
  <c r="AR32" i="41" s="1"/>
  <c r="AG32" i="41"/>
  <c r="AG119" i="41"/>
  <c r="AR119" i="41" s="1"/>
  <c r="AA124" i="41"/>
  <c r="AR117" i="41"/>
  <c r="AG116" i="41"/>
  <c r="AR110" i="41"/>
  <c r="AR116" i="41" s="1"/>
  <c r="AS145" i="41"/>
  <c r="AS16" i="41"/>
  <c r="AA81" i="41"/>
  <c r="AG75" i="41"/>
  <c r="AB146" i="41"/>
  <c r="AB21" i="41"/>
  <c r="AV17" i="41"/>
  <c r="AY148" i="41"/>
  <c r="AY38" i="41"/>
  <c r="AG96" i="41"/>
  <c r="AG88" i="41"/>
  <c r="AR86" i="41"/>
  <c r="AR88" i="41" s="1"/>
  <c r="AG89" i="41"/>
  <c r="AA94" i="41"/>
  <c r="AG109" i="41"/>
  <c r="AR103" i="41"/>
  <c r="AR109" i="41" s="1"/>
  <c r="AX144" i="41"/>
  <c r="AB81" i="41"/>
  <c r="AV75" i="41"/>
  <c r="AV81" i="41" s="1"/>
  <c r="AS146" i="41"/>
  <c r="AS21" i="41"/>
  <c r="AB60" i="41"/>
  <c r="AV53" i="41"/>
  <c r="AV60" i="41" s="1"/>
  <c r="AW151" i="41"/>
  <c r="AT144" i="41"/>
  <c r="AG67" i="41"/>
  <c r="AB94" i="41"/>
  <c r="AV89" i="41"/>
  <c r="AV94" i="41" s="1"/>
  <c r="AG133" i="41"/>
  <c r="AR129" i="41"/>
  <c r="AR133" i="41" s="1"/>
  <c r="AB145" i="41"/>
  <c r="AB16" i="41"/>
  <c r="AV12" i="41"/>
  <c r="AB153" i="41"/>
  <c r="AB29" i="41"/>
  <c r="AV28" i="41"/>
  <c r="AB102" i="41"/>
  <c r="AV100" i="41"/>
  <c r="AV102" i="41" s="1"/>
  <c r="AW75" i="41"/>
  <c r="AW81" i="41" s="1"/>
  <c r="AC81" i="41"/>
  <c r="AC146" i="41"/>
  <c r="AC21" i="41"/>
  <c r="AW17" i="41"/>
  <c r="AC60" i="41"/>
  <c r="AW53" i="41"/>
  <c r="AW60" i="41" s="1"/>
  <c r="AC85" i="41"/>
  <c r="AW82" i="41"/>
  <c r="AW85" i="41" s="1"/>
  <c r="AG82" i="41"/>
  <c r="AA85" i="41"/>
  <c r="AB63" i="41"/>
  <c r="AV61" i="41"/>
  <c r="AV63" i="41" s="1"/>
  <c r="AG61" i="41"/>
  <c r="AA63" i="41"/>
  <c r="AA102" i="41"/>
  <c r="AG100" i="41"/>
  <c r="AB152" i="41"/>
  <c r="AV19" i="41"/>
  <c r="AV152" i="41" s="1"/>
  <c r="AS148" i="41"/>
  <c r="AS38" i="41"/>
  <c r="AA146" i="41"/>
  <c r="AG17" i="41"/>
  <c r="AA21" i="41"/>
  <c r="AA153" i="41"/>
  <c r="AA29" i="41"/>
  <c r="AG28" i="41"/>
  <c r="AC153" i="41"/>
  <c r="AC29" i="41"/>
  <c r="AW28" i="41"/>
  <c r="AC63" i="41"/>
  <c r="AW61" i="41"/>
  <c r="AW63" i="41" s="1"/>
  <c r="AA152" i="41"/>
  <c r="AG19" i="41"/>
  <c r="AC148" i="41"/>
  <c r="AC38" i="41"/>
  <c r="AW33" i="41"/>
  <c r="AB85" i="41"/>
  <c r="AV82" i="41"/>
  <c r="AV85" i="41" s="1"/>
  <c r="AG27" i="41"/>
  <c r="AR22" i="41"/>
  <c r="AR27" i="41" s="1"/>
  <c r="AY145" i="41"/>
  <c r="AY16" i="41"/>
  <c r="AR39" i="41"/>
  <c r="AR45" i="41" s="1"/>
  <c r="AG45" i="41"/>
  <c r="AW119" i="41"/>
  <c r="AW124" i="41" s="1"/>
  <c r="AC124" i="41"/>
  <c r="AC94" i="41"/>
  <c r="AW89" i="41"/>
  <c r="AW94" i="41" s="1"/>
  <c r="AA145" i="41"/>
  <c r="AA16" i="41"/>
  <c r="AG12" i="41"/>
  <c r="AC145" i="41"/>
  <c r="AC16" i="41"/>
  <c r="AW12" i="41"/>
  <c r="AS153" i="41"/>
  <c r="AS29" i="41"/>
  <c r="AC102" i="41"/>
  <c r="AW100" i="41"/>
  <c r="AW102" i="41" s="1"/>
  <c r="AB124" i="41"/>
  <c r="AC152" i="41"/>
  <c r="AW19" i="41"/>
  <c r="AW152" i="41" s="1"/>
  <c r="AB148" i="41"/>
  <c r="AV33" i="41"/>
  <c r="AB38" i="41"/>
  <c r="AA148" i="41"/>
  <c r="AA38" i="41"/>
  <c r="AG33" i="41"/>
  <c r="AG53" i="41"/>
  <c r="AA60" i="41"/>
  <c r="AG151" i="41"/>
  <c r="AR15" i="41"/>
  <c r="AR151" i="41" s="1"/>
  <c r="AY146" i="41"/>
  <c r="AY21" i="41"/>
  <c r="AQ141" i="41"/>
  <c r="AQ144" i="41"/>
  <c r="AR128" i="41"/>
  <c r="AG171" i="40"/>
  <c r="AG40" i="40"/>
  <c r="AR35" i="40"/>
  <c r="AR28" i="40"/>
  <c r="AG61" i="40"/>
  <c r="AR56" i="40"/>
  <c r="AG111" i="40"/>
  <c r="AA115" i="40"/>
  <c r="AC173" i="40"/>
  <c r="AW30" i="40"/>
  <c r="AW173" i="40" s="1"/>
  <c r="AG128" i="40"/>
  <c r="AR126" i="40"/>
  <c r="AR128" i="40" s="1"/>
  <c r="AC178" i="40"/>
  <c r="AC27" i="40"/>
  <c r="AW26" i="40"/>
  <c r="AA169" i="40"/>
  <c r="AG175" i="40"/>
  <c r="AR14" i="40"/>
  <c r="AR175" i="40" s="1"/>
  <c r="AW171" i="40"/>
  <c r="AW40" i="40"/>
  <c r="AG29" i="40"/>
  <c r="AR29" i="40" s="1"/>
  <c r="V168" i="40"/>
  <c r="AA167" i="40" s="1"/>
  <c r="AA178" i="40"/>
  <c r="AA27" i="40"/>
  <c r="AG26" i="40"/>
  <c r="AV170" i="40"/>
  <c r="AY177" i="40"/>
  <c r="AY55" i="40"/>
  <c r="AV94" i="40"/>
  <c r="AV98" i="40" s="1"/>
  <c r="AB98" i="40"/>
  <c r="AG53" i="40"/>
  <c r="AR47" i="40"/>
  <c r="AR53" i="40" s="1"/>
  <c r="AG89" i="40"/>
  <c r="AR83" i="40"/>
  <c r="AR89" i="40" s="1"/>
  <c r="AR93" i="40"/>
  <c r="AC164" i="40"/>
  <c r="AW161" i="40"/>
  <c r="AW164" i="40" s="1"/>
  <c r="AR137" i="40"/>
  <c r="AQ168" i="40"/>
  <c r="AA170" i="40"/>
  <c r="AV177" i="40"/>
  <c r="AV55" i="40"/>
  <c r="AC115" i="40"/>
  <c r="AW111" i="40"/>
  <c r="AW115" i="40" s="1"/>
  <c r="AY171" i="40"/>
  <c r="AY40" i="40"/>
  <c r="AR155" i="40"/>
  <c r="AR160" i="40" s="1"/>
  <c r="AG160" i="40"/>
  <c r="AS34" i="40"/>
  <c r="AS165" i="40" s="1"/>
  <c r="AW177" i="40"/>
  <c r="AW55" i="40"/>
  <c r="AG82" i="40"/>
  <c r="AR76" i="40"/>
  <c r="AR82" i="40" s="1"/>
  <c r="AB110" i="40"/>
  <c r="AV109" i="40"/>
  <c r="AV110" i="40" s="1"/>
  <c r="AS169" i="40"/>
  <c r="AS178" i="40"/>
  <c r="AS27" i="40"/>
  <c r="AB34" i="40"/>
  <c r="AG176" i="40"/>
  <c r="AR32" i="40"/>
  <c r="AR176" i="40" s="1"/>
  <c r="AW94" i="40"/>
  <c r="AW98" i="40" s="1"/>
  <c r="AC98" i="40"/>
  <c r="AG94" i="40"/>
  <c r="AR94" i="40" s="1"/>
  <c r="AG75" i="40"/>
  <c r="AR69" i="40"/>
  <c r="AR75" i="40" s="1"/>
  <c r="AG125" i="40"/>
  <c r="AR120" i="40"/>
  <c r="AR125" i="40" s="1"/>
  <c r="AV161" i="40"/>
  <c r="AV164" i="40" s="1"/>
  <c r="AB164" i="40"/>
  <c r="V165" i="40"/>
  <c r="AY172" i="40"/>
  <c r="AG177" i="40"/>
  <c r="AG55" i="40"/>
  <c r="AR54" i="40"/>
  <c r="AW109" i="40"/>
  <c r="AW110" i="40" s="1"/>
  <c r="AC110" i="40"/>
  <c r="AG130" i="40"/>
  <c r="AR129" i="40"/>
  <c r="AR130" i="40" s="1"/>
  <c r="AW29" i="40"/>
  <c r="AC170" i="40"/>
  <c r="AC34" i="40"/>
  <c r="AG46" i="40"/>
  <c r="AR41" i="40"/>
  <c r="AR46" i="40" s="1"/>
  <c r="AG68" i="40"/>
  <c r="AR62" i="40"/>
  <c r="AR68" i="40" s="1"/>
  <c r="AA164" i="40"/>
  <c r="AG161" i="40"/>
  <c r="AG169" i="40" s="1"/>
  <c r="AG25" i="40"/>
  <c r="AR23" i="40"/>
  <c r="AR25" i="40" s="1"/>
  <c r="AR57" i="40"/>
  <c r="AA173" i="40"/>
  <c r="AG30" i="40"/>
  <c r="AG102" i="40"/>
  <c r="AR99" i="40"/>
  <c r="AR102" i="40" s="1"/>
  <c r="AY170" i="40"/>
  <c r="AY34" i="40"/>
  <c r="AV15" i="40"/>
  <c r="AA110" i="40"/>
  <c r="AG109" i="40"/>
  <c r="AG18" i="40"/>
  <c r="AR16" i="40"/>
  <c r="AR18" i="40" s="1"/>
  <c r="AX168" i="40"/>
  <c r="AG22" i="40"/>
  <c r="AR19" i="40"/>
  <c r="AR22" i="40" s="1"/>
  <c r="AZ168" i="40"/>
  <c r="AB115" i="40"/>
  <c r="AV111" i="40"/>
  <c r="AV115" i="40" s="1"/>
  <c r="AB173" i="40"/>
  <c r="AV30" i="40"/>
  <c r="AV173" i="40" s="1"/>
  <c r="AG119" i="40"/>
  <c r="AR116" i="40"/>
  <c r="AR119" i="40" s="1"/>
  <c r="AG154" i="40"/>
  <c r="AR152" i="40"/>
  <c r="AR154" i="40" s="1"/>
  <c r="AQ165" i="40"/>
  <c r="AG151" i="40"/>
  <c r="AR145" i="40"/>
  <c r="AR151" i="40" s="1"/>
  <c r="AR12" i="40"/>
  <c r="AG15" i="40"/>
  <c r="AV171" i="40"/>
  <c r="AV40" i="40"/>
  <c r="AB172" i="40"/>
  <c r="AB169" i="40"/>
  <c r="AW172" i="40"/>
  <c r="AR138" i="40"/>
  <c r="AR144" i="40" s="1"/>
  <c r="AG144" i="40"/>
  <c r="AB178" i="40"/>
  <c r="AV26" i="40"/>
  <c r="AB27" i="40"/>
  <c r="AY169" i="40"/>
  <c r="AB170" i="40"/>
  <c r="AW169" i="40"/>
  <c r="AW15" i="40"/>
  <c r="AY127" i="39"/>
  <c r="AR28" i="45" s="1"/>
  <c r="AY24" i="39"/>
  <c r="AB132" i="39"/>
  <c r="AV17" i="39"/>
  <c r="AV132" i="39" s="1"/>
  <c r="AW134" i="39"/>
  <c r="AW43" i="39"/>
  <c r="AC129" i="39"/>
  <c r="AC30" i="39"/>
  <c r="AW25" i="39"/>
  <c r="AG85" i="39"/>
  <c r="AR79" i="39"/>
  <c r="AR85" i="39" s="1"/>
  <c r="AA116" i="39"/>
  <c r="AG114" i="39"/>
  <c r="AS126" i="39"/>
  <c r="AS18" i="39"/>
  <c r="AA135" i="39"/>
  <c r="AG12" i="39"/>
  <c r="AA13" i="39"/>
  <c r="AG36" i="39"/>
  <c r="AR31" i="39"/>
  <c r="AR36" i="39" s="1"/>
  <c r="AG133" i="39"/>
  <c r="AR22" i="39"/>
  <c r="AR133" i="39" s="1"/>
  <c r="AC132" i="39"/>
  <c r="AW17" i="39"/>
  <c r="AW132" i="39" s="1"/>
  <c r="AB129" i="39"/>
  <c r="AB30" i="39"/>
  <c r="AV25" i="39"/>
  <c r="AG57" i="39"/>
  <c r="AR56" i="39"/>
  <c r="AR57" i="39" s="1"/>
  <c r="AY126" i="39"/>
  <c r="AY18" i="39"/>
  <c r="AV127" i="39"/>
  <c r="AV24" i="39"/>
  <c r="AW114" i="39"/>
  <c r="AW116" i="39" s="1"/>
  <c r="AC116" i="39"/>
  <c r="AS135" i="39"/>
  <c r="AS13" i="39"/>
  <c r="AG59" i="39"/>
  <c r="AR59" i="39" s="1"/>
  <c r="AY129" i="39"/>
  <c r="AR30" i="45" s="1"/>
  <c r="AV64" i="39"/>
  <c r="AW72" i="39"/>
  <c r="AW78" i="39" s="1"/>
  <c r="AC78" i="39"/>
  <c r="AC92" i="39"/>
  <c r="AW86" i="39"/>
  <c r="AW92" i="39" s="1"/>
  <c r="AR100" i="39"/>
  <c r="AR106" i="39" s="1"/>
  <c r="AG106" i="39"/>
  <c r="AR121" i="39"/>
  <c r="AY135" i="39"/>
  <c r="AR36" i="45" s="1"/>
  <c r="AY13" i="39"/>
  <c r="AX125" i="39"/>
  <c r="AG71" i="39"/>
  <c r="AR65" i="39"/>
  <c r="AR71" i="39" s="1"/>
  <c r="AZ122" i="39"/>
  <c r="AS129" i="39"/>
  <c r="AS30" i="39"/>
  <c r="AB99" i="39"/>
  <c r="AV93" i="39"/>
  <c r="AV99" i="39" s="1"/>
  <c r="AG93" i="39"/>
  <c r="AA99" i="39"/>
  <c r="AT125" i="39"/>
  <c r="AV114" i="39"/>
  <c r="AV116" i="39" s="1"/>
  <c r="AB116" i="39"/>
  <c r="AB126" i="39"/>
  <c r="AB18" i="39"/>
  <c r="AV14" i="39"/>
  <c r="AA126" i="39"/>
  <c r="AG14" i="39"/>
  <c r="AA18" i="39"/>
  <c r="AB135" i="39"/>
  <c r="AB13" i="39"/>
  <c r="AV12" i="39"/>
  <c r="AW59" i="39"/>
  <c r="AC64" i="39"/>
  <c r="BA125" i="39"/>
  <c r="AG24" i="39"/>
  <c r="AR19" i="39"/>
  <c r="AG45" i="39"/>
  <c r="AR44" i="39"/>
  <c r="AR45" i="39" s="1"/>
  <c r="AV134" i="39"/>
  <c r="AV43" i="39"/>
  <c r="AB64" i="39"/>
  <c r="AG72" i="39"/>
  <c r="AA78" i="39"/>
  <c r="AG128" i="39"/>
  <c r="AG41" i="39"/>
  <c r="AR37" i="39"/>
  <c r="AY128" i="39"/>
  <c r="AR29" i="45" s="1"/>
  <c r="AY41" i="39"/>
  <c r="AA113" i="39"/>
  <c r="AG107" i="39"/>
  <c r="AC113" i="39"/>
  <c r="AW107" i="39"/>
  <c r="AW113" i="39" s="1"/>
  <c r="AG121" i="39"/>
  <c r="AR58" i="39"/>
  <c r="AG134" i="39"/>
  <c r="AG43" i="39"/>
  <c r="AR42" i="39"/>
  <c r="AA129" i="39"/>
  <c r="AA30" i="39"/>
  <c r="AG25" i="39"/>
  <c r="AG55" i="39"/>
  <c r="AR50" i="39"/>
  <c r="AR55" i="39" s="1"/>
  <c r="AB92" i="39"/>
  <c r="AV86" i="39"/>
  <c r="AV92" i="39" s="1"/>
  <c r="AA132" i="39"/>
  <c r="AG17" i="39"/>
  <c r="AC99" i="39"/>
  <c r="AW93" i="39"/>
  <c r="AW99" i="39" s="1"/>
  <c r="AG49" i="39"/>
  <c r="AR46" i="39"/>
  <c r="AR49" i="39" s="1"/>
  <c r="AQ125" i="39"/>
  <c r="AB127" i="39"/>
  <c r="AQ122" i="39"/>
  <c r="AJ19" i="45" s="1"/>
  <c r="AC126" i="39"/>
  <c r="AC18" i="39"/>
  <c r="AW14" i="39"/>
  <c r="V125" i="39"/>
  <c r="AC135" i="39"/>
  <c r="AW12" i="39"/>
  <c r="AC13" i="39"/>
  <c r="AV128" i="39"/>
  <c r="AV41" i="39"/>
  <c r="AA127" i="39"/>
  <c r="AZ125" i="39"/>
  <c r="AW128" i="39"/>
  <c r="AW41" i="39"/>
  <c r="AB78" i="39"/>
  <c r="AV72" i="39"/>
  <c r="AV78" i="39" s="1"/>
  <c r="AA92" i="39"/>
  <c r="AG86" i="39"/>
  <c r="AV107" i="39"/>
  <c r="AV113" i="39" s="1"/>
  <c r="AB113" i="39"/>
  <c r="AA124" i="39" l="1"/>
  <c r="AG64" i="39"/>
  <c r="AY123" i="39"/>
  <c r="AS19" i="45"/>
  <c r="O19" i="45"/>
  <c r="AA123" i="39"/>
  <c r="AY197" i="42"/>
  <c r="AY167" i="40"/>
  <c r="AY143" i="41"/>
  <c r="AY124" i="39"/>
  <c r="AR146" i="42"/>
  <c r="AR150" i="42" s="1"/>
  <c r="AV202" i="42"/>
  <c r="AG154" i="41"/>
  <c r="AV154" i="41"/>
  <c r="AC168" i="40"/>
  <c r="AV172" i="40"/>
  <c r="AY122" i="39"/>
  <c r="AR19" i="45" s="1"/>
  <c r="AB122" i="39"/>
  <c r="U19" i="45" s="1"/>
  <c r="AR64" i="39"/>
  <c r="AG127" i="39"/>
  <c r="AS122" i="39"/>
  <c r="AA198" i="42"/>
  <c r="AG199" i="42"/>
  <c r="AG202" i="42"/>
  <c r="AG26" i="42"/>
  <c r="AC195" i="42"/>
  <c r="AG140" i="41"/>
  <c r="AC141" i="41"/>
  <c r="AS168" i="40"/>
  <c r="AR172" i="40"/>
  <c r="AY165" i="40"/>
  <c r="AS198" i="42"/>
  <c r="AA195" i="42"/>
  <c r="AV199" i="42"/>
  <c r="AY195" i="42"/>
  <c r="AB198" i="42"/>
  <c r="AB195" i="42"/>
  <c r="AR97" i="41"/>
  <c r="AR99" i="41" s="1"/>
  <c r="AB141" i="41"/>
  <c r="AB144" i="41"/>
  <c r="AS141" i="41"/>
  <c r="AY141" i="41"/>
  <c r="AA141" i="41"/>
  <c r="AV169" i="40"/>
  <c r="AA122" i="39"/>
  <c r="AC125" i="39"/>
  <c r="AC122" i="39"/>
  <c r="V19" i="45" s="1"/>
  <c r="AR63" i="42"/>
  <c r="AG181" i="42"/>
  <c r="AR176" i="42"/>
  <c r="AR181" i="42" s="1"/>
  <c r="AG97" i="42"/>
  <c r="AR95" i="42"/>
  <c r="AR97" i="42" s="1"/>
  <c r="AR200" i="42"/>
  <c r="AR52" i="42"/>
  <c r="AR136" i="42"/>
  <c r="AR142" i="42" s="1"/>
  <c r="AG142" i="42"/>
  <c r="AG135" i="42"/>
  <c r="AR133" i="42"/>
  <c r="AR135" i="42" s="1"/>
  <c r="AW207" i="42"/>
  <c r="AW77" i="42"/>
  <c r="AW195" i="42" s="1"/>
  <c r="AR201" i="42"/>
  <c r="AY198" i="42"/>
  <c r="AR18" i="42"/>
  <c r="AR114" i="42"/>
  <c r="AR119" i="42" s="1"/>
  <c r="AG119" i="42"/>
  <c r="AR208" i="42"/>
  <c r="AR46" i="42"/>
  <c r="AW202" i="42"/>
  <c r="AG207" i="42"/>
  <c r="AR76" i="42"/>
  <c r="AG77" i="42"/>
  <c r="AC198" i="42"/>
  <c r="AV207" i="42"/>
  <c r="AV77" i="42"/>
  <c r="AV195" i="42" s="1"/>
  <c r="AR154" i="42"/>
  <c r="AR159" i="42" s="1"/>
  <c r="AG159" i="42"/>
  <c r="AW199" i="42"/>
  <c r="AG162" i="42"/>
  <c r="AR160" i="42"/>
  <c r="AR162" i="42" s="1"/>
  <c r="AA144" i="41"/>
  <c r="AY144" i="41"/>
  <c r="AR154" i="41"/>
  <c r="AR96" i="41"/>
  <c r="AG145" i="41"/>
  <c r="AR12" i="41"/>
  <c r="AG16" i="41"/>
  <c r="AG152" i="41"/>
  <c r="AR19" i="41"/>
  <c r="AR152" i="41" s="1"/>
  <c r="AW153" i="41"/>
  <c r="AW29" i="41"/>
  <c r="AG146" i="41"/>
  <c r="AG21" i="41"/>
  <c r="AR17" i="41"/>
  <c r="AG102" i="41"/>
  <c r="AR100" i="41"/>
  <c r="AR102" i="41" s="1"/>
  <c r="AR89" i="41"/>
  <c r="AR94" i="41" s="1"/>
  <c r="AG94" i="41"/>
  <c r="AS144" i="41"/>
  <c r="AG124" i="41"/>
  <c r="AG85" i="41"/>
  <c r="AR82" i="41"/>
  <c r="AR85" i="41" s="1"/>
  <c r="AV153" i="41"/>
  <c r="AV29" i="41"/>
  <c r="AV146" i="41"/>
  <c r="AV21" i="41"/>
  <c r="AR53" i="41"/>
  <c r="AR60" i="41" s="1"/>
  <c r="AG60" i="41"/>
  <c r="AC144" i="41"/>
  <c r="AG153" i="41"/>
  <c r="AG29" i="41"/>
  <c r="AR28" i="41"/>
  <c r="AG63" i="41"/>
  <c r="AR61" i="41"/>
  <c r="AR63" i="41" s="1"/>
  <c r="AW146" i="41"/>
  <c r="AW21" i="41"/>
  <c r="AR124" i="41"/>
  <c r="AG148" i="41"/>
  <c r="AG38" i="41"/>
  <c r="AR33" i="41"/>
  <c r="AV148" i="41"/>
  <c r="AV38" i="41"/>
  <c r="AW145" i="41"/>
  <c r="AW16" i="41"/>
  <c r="AW148" i="41"/>
  <c r="AW38" i="41"/>
  <c r="AV145" i="41"/>
  <c r="AV16" i="41"/>
  <c r="AG81" i="41"/>
  <c r="AR75" i="41"/>
  <c r="AR81" i="41" s="1"/>
  <c r="AV178" i="40"/>
  <c r="AV27" i="40"/>
  <c r="AG98" i="40"/>
  <c r="AG178" i="40"/>
  <c r="AG27" i="40"/>
  <c r="AR26" i="40"/>
  <c r="AR171" i="40"/>
  <c r="AR40" i="40"/>
  <c r="AA168" i="40"/>
  <c r="AR170" i="40"/>
  <c r="AG172" i="40"/>
  <c r="AA165" i="40"/>
  <c r="AR177" i="40"/>
  <c r="AR55" i="40"/>
  <c r="AY168" i="40"/>
  <c r="AB168" i="40"/>
  <c r="AG110" i="40"/>
  <c r="AR109" i="40"/>
  <c r="AR110" i="40" s="1"/>
  <c r="AG173" i="40"/>
  <c r="AR30" i="40"/>
  <c r="AR173" i="40" s="1"/>
  <c r="AB165" i="40"/>
  <c r="AC165" i="40"/>
  <c r="AV34" i="40"/>
  <c r="AW178" i="40"/>
  <c r="AW27" i="40"/>
  <c r="AG115" i="40"/>
  <c r="AR111" i="40"/>
  <c r="AR115" i="40" s="1"/>
  <c r="AG34" i="40"/>
  <c r="AR161" i="40"/>
  <c r="AR164" i="40" s="1"/>
  <c r="AG164" i="40"/>
  <c r="AW34" i="40"/>
  <c r="AW170" i="40"/>
  <c r="AW168" i="40" s="1"/>
  <c r="AR15" i="40"/>
  <c r="AR98" i="40"/>
  <c r="AR61" i="40"/>
  <c r="AG170" i="40"/>
  <c r="AR134" i="39"/>
  <c r="AR43" i="39"/>
  <c r="AG113" i="39"/>
  <c r="AR107" i="39"/>
  <c r="AR113" i="39" s="1"/>
  <c r="AR128" i="39"/>
  <c r="AR41" i="39"/>
  <c r="AR72" i="39"/>
  <c r="AR78" i="39" s="1"/>
  <c r="AG78" i="39"/>
  <c r="AV135" i="39"/>
  <c r="AV13" i="39"/>
  <c r="AG126" i="39"/>
  <c r="AG18" i="39"/>
  <c r="AR14" i="39"/>
  <c r="AB125" i="39"/>
  <c r="AY125" i="39"/>
  <c r="AR86" i="39"/>
  <c r="AR92" i="39" s="1"/>
  <c r="AG92" i="39"/>
  <c r="AW126" i="39"/>
  <c r="AW18" i="39"/>
  <c r="AG129" i="39"/>
  <c r="AR25" i="39"/>
  <c r="AG30" i="39"/>
  <c r="AA125" i="39"/>
  <c r="AS125" i="39"/>
  <c r="AW135" i="39"/>
  <c r="AW13" i="39"/>
  <c r="AG132" i="39"/>
  <c r="AR17" i="39"/>
  <c r="AR132" i="39" s="1"/>
  <c r="AR127" i="39"/>
  <c r="AR24" i="39"/>
  <c r="AV126" i="39"/>
  <c r="AV18" i="39"/>
  <c r="AG99" i="39"/>
  <c r="AR93" i="39"/>
  <c r="AR99" i="39" s="1"/>
  <c r="AG135" i="39"/>
  <c r="AR12" i="39"/>
  <c r="AG13" i="39"/>
  <c r="AW127" i="39"/>
  <c r="AW64" i="39"/>
  <c r="AV129" i="39"/>
  <c r="AV30" i="39"/>
  <c r="AV122" i="39" s="1"/>
  <c r="AO19" i="45" s="1"/>
  <c r="AR114" i="39"/>
  <c r="AR116" i="39" s="1"/>
  <c r="AG116" i="39"/>
  <c r="AW129" i="39"/>
  <c r="AW30" i="39"/>
  <c r="T19" i="45" l="1"/>
  <c r="AG123" i="39"/>
  <c r="AL19" i="45"/>
  <c r="AG167" i="40"/>
  <c r="AG197" i="42"/>
  <c r="AG143" i="41"/>
  <c r="AG124" i="39"/>
  <c r="AG168" i="40"/>
  <c r="AG198" i="42"/>
  <c r="AW141" i="41"/>
  <c r="AV141" i="41"/>
  <c r="AV165" i="40"/>
  <c r="AV168" i="40"/>
  <c r="AR167" i="40" s="1"/>
  <c r="AV198" i="42"/>
  <c r="AR199" i="42"/>
  <c r="AG195" i="42"/>
  <c r="AR202" i="42"/>
  <c r="AW198" i="42"/>
  <c r="AG141" i="41"/>
  <c r="AW144" i="41"/>
  <c r="AW165" i="40"/>
  <c r="AG122" i="39"/>
  <c r="Z19" i="45" s="1"/>
  <c r="AW122" i="39"/>
  <c r="AP19" i="45" s="1"/>
  <c r="AR207" i="42"/>
  <c r="AR77" i="42"/>
  <c r="AR195" i="42" s="1"/>
  <c r="AR146" i="41"/>
  <c r="AR21" i="41"/>
  <c r="AR145" i="41"/>
  <c r="AR16" i="41"/>
  <c r="AG144" i="41"/>
  <c r="AV144" i="41"/>
  <c r="AR148" i="41"/>
  <c r="AR38" i="41"/>
  <c r="AR141" i="41" s="1"/>
  <c r="AR153" i="41"/>
  <c r="AR29" i="41"/>
  <c r="AR34" i="40"/>
  <c r="AG165" i="40"/>
  <c r="AR169" i="40"/>
  <c r="AR178" i="40"/>
  <c r="AR27" i="40"/>
  <c r="AR129" i="39"/>
  <c r="AR30" i="39"/>
  <c r="AR126" i="39"/>
  <c r="AR18" i="39"/>
  <c r="AV125" i="39"/>
  <c r="AG125" i="39"/>
  <c r="AR135" i="39"/>
  <c r="AR13" i="39"/>
  <c r="AW125" i="39"/>
  <c r="AR123" i="39" l="1"/>
  <c r="AR143" i="41"/>
  <c r="AR197" i="42"/>
  <c r="AR124" i="39"/>
  <c r="AR198" i="42"/>
  <c r="AR168" i="40"/>
  <c r="AR165" i="40"/>
  <c r="AR122" i="39"/>
  <c r="AK19" i="45" s="1"/>
  <c r="AR144" i="41"/>
  <c r="AR125" i="39"/>
  <c r="AN312" i="32" l="1"/>
  <c r="AM312" i="32"/>
  <c r="AL312" i="32"/>
  <c r="AK312" i="32"/>
  <c r="AJ312" i="32"/>
  <c r="AI312" i="32"/>
  <c r="AH312" i="32"/>
  <c r="AE312" i="32"/>
  <c r="AD312" i="32"/>
  <c r="Y312" i="32"/>
  <c r="X312" i="32"/>
  <c r="W312" i="32"/>
  <c r="U312" i="32"/>
  <c r="T312" i="32"/>
  <c r="S312" i="32"/>
  <c r="Q312" i="32"/>
  <c r="P312" i="32"/>
  <c r="O312" i="32"/>
  <c r="N312" i="32"/>
  <c r="M312" i="32"/>
  <c r="L312" i="32"/>
  <c r="K312" i="32"/>
  <c r="J312" i="32"/>
  <c r="I312" i="32"/>
  <c r="AN311" i="32"/>
  <c r="AM311" i="32"/>
  <c r="AL311" i="32"/>
  <c r="AK311" i="32"/>
  <c r="AJ311" i="32"/>
  <c r="AI311" i="32"/>
  <c r="AH311" i="32"/>
  <c r="AE311" i="32"/>
  <c r="AD311" i="32"/>
  <c r="Y311" i="32"/>
  <c r="X311" i="32"/>
  <c r="W311" i="32"/>
  <c r="U311" i="32"/>
  <c r="T311" i="32"/>
  <c r="S311" i="32"/>
  <c r="Q311" i="32"/>
  <c r="P311" i="32"/>
  <c r="O311" i="32"/>
  <c r="N311" i="32"/>
  <c r="M311" i="32"/>
  <c r="L311" i="32"/>
  <c r="K311" i="32"/>
  <c r="J311" i="32"/>
  <c r="I311" i="32"/>
  <c r="AN310" i="32"/>
  <c r="AM310" i="32"/>
  <c r="AL310" i="32"/>
  <c r="AK310" i="32"/>
  <c r="AJ310" i="32"/>
  <c r="AI310" i="32"/>
  <c r="AH310" i="32"/>
  <c r="AE310" i="32"/>
  <c r="AD310" i="32"/>
  <c r="Y310" i="32"/>
  <c r="X310" i="32"/>
  <c r="W310" i="32"/>
  <c r="U310" i="32"/>
  <c r="T310" i="32"/>
  <c r="S310" i="32"/>
  <c r="Q310" i="32"/>
  <c r="P310" i="32"/>
  <c r="O310" i="32"/>
  <c r="N310" i="32"/>
  <c r="M310" i="32"/>
  <c r="L310" i="32"/>
  <c r="K310" i="32"/>
  <c r="J310" i="32"/>
  <c r="I310" i="32"/>
  <c r="AN309" i="32"/>
  <c r="AM309" i="32"/>
  <c r="AL309" i="32"/>
  <c r="AK309" i="32"/>
  <c r="AJ309" i="32"/>
  <c r="AI309" i="32"/>
  <c r="AH309" i="32"/>
  <c r="AE309" i="32"/>
  <c r="AD309" i="32"/>
  <c r="Y309" i="32"/>
  <c r="X309" i="32"/>
  <c r="W309" i="32"/>
  <c r="U309" i="32"/>
  <c r="T309" i="32"/>
  <c r="S309" i="32"/>
  <c r="Q309" i="32"/>
  <c r="P309" i="32"/>
  <c r="O309" i="32"/>
  <c r="N309" i="32"/>
  <c r="M309" i="32"/>
  <c r="L309" i="32"/>
  <c r="K309" i="32"/>
  <c r="J309" i="32"/>
  <c r="I309" i="32"/>
  <c r="AN308" i="32"/>
  <c r="AM308" i="32"/>
  <c r="AL308" i="32"/>
  <c r="AK308" i="32"/>
  <c r="AJ308" i="32"/>
  <c r="AI308" i="32"/>
  <c r="AH308" i="32"/>
  <c r="AE308" i="32"/>
  <c r="AD308" i="32"/>
  <c r="Y308" i="32"/>
  <c r="X308" i="32"/>
  <c r="W308" i="32"/>
  <c r="U308" i="32"/>
  <c r="T308" i="32"/>
  <c r="S308" i="32"/>
  <c r="Q308" i="32"/>
  <c r="P308" i="32"/>
  <c r="O308" i="32"/>
  <c r="N308" i="32"/>
  <c r="M308" i="32"/>
  <c r="L308" i="32"/>
  <c r="K308" i="32"/>
  <c r="J308" i="32"/>
  <c r="I308" i="32"/>
  <c r="BA307" i="32"/>
  <c r="AZ307" i="32"/>
  <c r="AY307" i="32"/>
  <c r="AX307" i="32"/>
  <c r="AW307" i="32"/>
  <c r="AV307" i="32"/>
  <c r="AU307" i="32"/>
  <c r="AT307" i="32"/>
  <c r="AS307" i="32"/>
  <c r="AR307" i="32"/>
  <c r="AQ307" i="32"/>
  <c r="AP307" i="32"/>
  <c r="AO307" i="32"/>
  <c r="AN307" i="32"/>
  <c r="AM307" i="32"/>
  <c r="AL307" i="32"/>
  <c r="AK307" i="32"/>
  <c r="AJ307" i="32"/>
  <c r="AI307" i="32"/>
  <c r="AH307" i="32"/>
  <c r="AG307" i="32"/>
  <c r="AF307" i="32"/>
  <c r="AE307" i="32"/>
  <c r="AD307" i="32"/>
  <c r="AC307" i="32"/>
  <c r="AB307" i="32"/>
  <c r="AA307" i="32"/>
  <c r="Z307" i="32"/>
  <c r="Y307" i="32"/>
  <c r="X307" i="32"/>
  <c r="W307" i="32"/>
  <c r="V307" i="32"/>
  <c r="U307" i="32"/>
  <c r="T307" i="32"/>
  <c r="S307" i="32"/>
  <c r="R307" i="32"/>
  <c r="Q307" i="32"/>
  <c r="P307" i="32"/>
  <c r="O307" i="32"/>
  <c r="N307" i="32"/>
  <c r="M307" i="32"/>
  <c r="L307" i="32"/>
  <c r="K307" i="32"/>
  <c r="J307" i="32"/>
  <c r="I307" i="32"/>
  <c r="AN306" i="32"/>
  <c r="AM306" i="32"/>
  <c r="AL306" i="32"/>
  <c r="AK306" i="32"/>
  <c r="AJ306" i="32"/>
  <c r="AI306" i="32"/>
  <c r="AH306" i="32"/>
  <c r="AE306" i="32"/>
  <c r="AD306" i="32"/>
  <c r="Y306" i="32"/>
  <c r="X306" i="32"/>
  <c r="W306" i="32"/>
  <c r="U306" i="32"/>
  <c r="T306" i="32"/>
  <c r="S306" i="32"/>
  <c r="Q306" i="32"/>
  <c r="P306" i="32"/>
  <c r="O306" i="32"/>
  <c r="N306" i="32"/>
  <c r="M306" i="32"/>
  <c r="L306" i="32"/>
  <c r="K306" i="32"/>
  <c r="J306" i="32"/>
  <c r="I306" i="32"/>
  <c r="AN305" i="32"/>
  <c r="AM305" i="32"/>
  <c r="AL305" i="32"/>
  <c r="AK305" i="32"/>
  <c r="AJ305" i="32"/>
  <c r="AI305" i="32"/>
  <c r="AH305" i="32"/>
  <c r="AE305" i="32"/>
  <c r="AD305" i="32"/>
  <c r="Y305" i="32"/>
  <c r="X305" i="32"/>
  <c r="W305" i="32"/>
  <c r="U305" i="32"/>
  <c r="T305" i="32"/>
  <c r="S305" i="32"/>
  <c r="Q305" i="32"/>
  <c r="P305" i="32"/>
  <c r="O305" i="32"/>
  <c r="N305" i="32"/>
  <c r="M305" i="32"/>
  <c r="L305" i="32"/>
  <c r="K305" i="32"/>
  <c r="J305" i="32"/>
  <c r="I305" i="32"/>
  <c r="AN304" i="32"/>
  <c r="AM304" i="32"/>
  <c r="AL304" i="32"/>
  <c r="AK304" i="32"/>
  <c r="AJ304" i="32"/>
  <c r="AI304" i="32"/>
  <c r="AH304" i="32"/>
  <c r="AE304" i="32"/>
  <c r="AD304" i="32"/>
  <c r="Y304" i="32"/>
  <c r="X304" i="32"/>
  <c r="W304" i="32"/>
  <c r="U304" i="32"/>
  <c r="T304" i="32"/>
  <c r="S304" i="32"/>
  <c r="Q304" i="32"/>
  <c r="P304" i="32"/>
  <c r="O304" i="32"/>
  <c r="N304" i="32"/>
  <c r="M304" i="32"/>
  <c r="L304" i="32"/>
  <c r="K304" i="32"/>
  <c r="J304" i="32"/>
  <c r="I304" i="32"/>
  <c r="AN303" i="32"/>
  <c r="AM303" i="32"/>
  <c r="AL303" i="32"/>
  <c r="AK303" i="32"/>
  <c r="AJ303" i="32"/>
  <c r="AJ302" i="32" s="1"/>
  <c r="AI303" i="32"/>
  <c r="AH303" i="32"/>
  <c r="AE303" i="32"/>
  <c r="AE302" i="32" s="1"/>
  <c r="AD303" i="32"/>
  <c r="AD302" i="32" s="1"/>
  <c r="Y303" i="32"/>
  <c r="X303" i="32"/>
  <c r="W303" i="32"/>
  <c r="W302" i="32" s="1"/>
  <c r="U303" i="32"/>
  <c r="T303" i="32"/>
  <c r="S303" i="32"/>
  <c r="S302" i="32" s="1"/>
  <c r="Q303" i="32"/>
  <c r="P303" i="32"/>
  <c r="O303" i="32"/>
  <c r="O302" i="32" s="1"/>
  <c r="N303" i="32"/>
  <c r="M303" i="32"/>
  <c r="L303" i="32"/>
  <c r="K303" i="32"/>
  <c r="J303" i="32"/>
  <c r="I303" i="32"/>
  <c r="AN302" i="32"/>
  <c r="AM302" i="32"/>
  <c r="Q299" i="32"/>
  <c r="P299" i="32"/>
  <c r="O299" i="32"/>
  <c r="N299" i="32"/>
  <c r="M299" i="32"/>
  <c r="L299" i="32"/>
  <c r="K299" i="32"/>
  <c r="J299" i="32"/>
  <c r="I300" i="32" s="1"/>
  <c r="I299" i="32"/>
  <c r="AT298" i="32"/>
  <c r="AN298" i="32"/>
  <c r="AM298" i="32"/>
  <c r="AL298" i="32"/>
  <c r="AK298" i="32"/>
  <c r="AJ298" i="32"/>
  <c r="AI298" i="32"/>
  <c r="AH298" i="32"/>
  <c r="AE298" i="32"/>
  <c r="AD298" i="32"/>
  <c r="Z298" i="32"/>
  <c r="Y298" i="32"/>
  <c r="X298" i="32"/>
  <c r="W298" i="32"/>
  <c r="U298" i="32"/>
  <c r="T298" i="32"/>
  <c r="S298" i="32"/>
  <c r="BA297" i="32"/>
  <c r="BA298" i="32" s="1"/>
  <c r="AX297" i="32"/>
  <c r="AX298" i="32" s="1"/>
  <c r="AU297" i="32"/>
  <c r="AU298" i="32" s="1"/>
  <c r="AT297" i="32"/>
  <c r="AP297" i="32"/>
  <c r="AP298" i="32" s="1"/>
  <c r="AO297" i="32"/>
  <c r="AF297" i="32"/>
  <c r="AF298" i="32" s="1"/>
  <c r="Z297" i="32"/>
  <c r="V297" i="32"/>
  <c r="R297" i="32"/>
  <c r="R298" i="32" s="1"/>
  <c r="AP296" i="32"/>
  <c r="AN296" i="32"/>
  <c r="AM296" i="32"/>
  <c r="AL296" i="32"/>
  <c r="AK296" i="32"/>
  <c r="AJ296" i="32"/>
  <c r="AI296" i="32"/>
  <c r="AH296" i="32"/>
  <c r="AE296" i="32"/>
  <c r="AD296" i="32"/>
  <c r="Y296" i="32"/>
  <c r="X296" i="32"/>
  <c r="W296" i="32"/>
  <c r="U296" i="32"/>
  <c r="T296" i="32"/>
  <c r="S296" i="32"/>
  <c r="BA295" i="32"/>
  <c r="AZ295" i="32"/>
  <c r="AX295" i="32"/>
  <c r="AU295" i="32"/>
  <c r="AT295" i="32"/>
  <c r="AS295" i="32"/>
  <c r="AP295" i="32"/>
  <c r="AO295" i="32"/>
  <c r="AF295" i="32"/>
  <c r="AA295" i="32"/>
  <c r="Z295" i="32"/>
  <c r="V295" i="32"/>
  <c r="AC295" i="32" s="1"/>
  <c r="AW295" i="32" s="1"/>
  <c r="R295" i="32"/>
  <c r="BA294" i="32"/>
  <c r="AU294" i="32"/>
  <c r="AP294" i="32"/>
  <c r="AO294" i="32"/>
  <c r="AF294" i="32"/>
  <c r="AX294" i="32" s="1"/>
  <c r="AB294" i="32"/>
  <c r="AV294" i="32" s="1"/>
  <c r="Z294" i="32"/>
  <c r="AT294" i="32" s="1"/>
  <c r="V294" i="32"/>
  <c r="AC294" i="32" s="1"/>
  <c r="AW294" i="32" s="1"/>
  <c r="R294" i="32"/>
  <c r="AZ293" i="32"/>
  <c r="AX293" i="32"/>
  <c r="AU293" i="32"/>
  <c r="AT293" i="32"/>
  <c r="AP293" i="32"/>
  <c r="AO293" i="32"/>
  <c r="AF293" i="32"/>
  <c r="AC293" i="32"/>
  <c r="AW293" i="32" s="1"/>
  <c r="AA293" i="32"/>
  <c r="Z293" i="32"/>
  <c r="V293" i="32"/>
  <c r="R293" i="32"/>
  <c r="BA292" i="32"/>
  <c r="AZ292" i="32"/>
  <c r="AU292" i="32"/>
  <c r="AQ292" i="32"/>
  <c r="AY292" i="32" s="1"/>
  <c r="AP292" i="32"/>
  <c r="AO292" i="32"/>
  <c r="AF292" i="32"/>
  <c r="AX292" i="32" s="1"/>
  <c r="Z292" i="32"/>
  <c r="R292" i="32"/>
  <c r="V292" i="32" s="1"/>
  <c r="BA291" i="32"/>
  <c r="AX291" i="32"/>
  <c r="AW291" i="32"/>
  <c r="AU291" i="32"/>
  <c r="AT291" i="32"/>
  <c r="AS291" i="32"/>
  <c r="AP291" i="32"/>
  <c r="AO291" i="32"/>
  <c r="AF291" i="32"/>
  <c r="AB291" i="32"/>
  <c r="AV291" i="32" s="1"/>
  <c r="AA291" i="32"/>
  <c r="AG291" i="32" s="1"/>
  <c r="AR291" i="32" s="1"/>
  <c r="Z291" i="32"/>
  <c r="R291" i="32"/>
  <c r="V291" i="32" s="1"/>
  <c r="AC291" i="32" s="1"/>
  <c r="AW290" i="32"/>
  <c r="AU290" i="32"/>
  <c r="AP290" i="32"/>
  <c r="AQ290" i="32" s="1"/>
  <c r="AO290" i="32"/>
  <c r="AZ290" i="32" s="1"/>
  <c r="AF290" i="32"/>
  <c r="AC290" i="32"/>
  <c r="AB290" i="32"/>
  <c r="Z290" i="32"/>
  <c r="AT290" i="32" s="1"/>
  <c r="R290" i="32"/>
  <c r="V290" i="32" s="1"/>
  <c r="AP289" i="32"/>
  <c r="AN289" i="32"/>
  <c r="AM289" i="32"/>
  <c r="AL289" i="32"/>
  <c r="AK289" i="32"/>
  <c r="AJ289" i="32"/>
  <c r="AI289" i="32"/>
  <c r="AH289" i="32"/>
  <c r="AE289" i="32"/>
  <c r="AD289" i="32"/>
  <c r="Y289" i="32"/>
  <c r="X289" i="32"/>
  <c r="W289" i="32"/>
  <c r="U289" i="32"/>
  <c r="T289" i="32"/>
  <c r="S289" i="32"/>
  <c r="AZ288" i="32"/>
  <c r="AY288" i="32"/>
  <c r="AX288" i="32"/>
  <c r="AU288" i="32"/>
  <c r="AQ288" i="32"/>
  <c r="AP288" i="32"/>
  <c r="BA288" i="32" s="1"/>
  <c r="AO288" i="32"/>
  <c r="AF288" i="32"/>
  <c r="AA288" i="32"/>
  <c r="Z288" i="32"/>
  <c r="AT288" i="32" s="1"/>
  <c r="V288" i="32"/>
  <c r="AC288" i="32" s="1"/>
  <c r="AW288" i="32" s="1"/>
  <c r="R288" i="32"/>
  <c r="BA287" i="32"/>
  <c r="AZ287" i="32"/>
  <c r="AU287" i="32"/>
  <c r="AU289" i="32" s="1"/>
  <c r="AQ287" i="32"/>
  <c r="AY287" i="32" s="1"/>
  <c r="AP287" i="32"/>
  <c r="AO287" i="32"/>
  <c r="AF287" i="32"/>
  <c r="AX287" i="32" s="1"/>
  <c r="Z287" i="32"/>
  <c r="AT287" i="32" s="1"/>
  <c r="R287" i="32"/>
  <c r="V287" i="32" s="1"/>
  <c r="BA286" i="32"/>
  <c r="AZ286" i="32"/>
  <c r="AX286" i="32"/>
  <c r="AU286" i="32"/>
  <c r="AT286" i="32"/>
  <c r="AS286" i="32"/>
  <c r="AP286" i="32"/>
  <c r="AO286" i="32"/>
  <c r="AF286" i="32"/>
  <c r="AA286" i="32"/>
  <c r="Z286" i="32"/>
  <c r="V286" i="32"/>
  <c r="AC286" i="32" s="1"/>
  <c r="AW286" i="32" s="1"/>
  <c r="R286" i="32"/>
  <c r="BA285" i="32"/>
  <c r="AU285" i="32"/>
  <c r="AQ285" i="32"/>
  <c r="AY285" i="32" s="1"/>
  <c r="AP285" i="32"/>
  <c r="AO285" i="32"/>
  <c r="AZ285" i="32" s="1"/>
  <c r="AF285" i="32"/>
  <c r="AX285" i="32" s="1"/>
  <c r="AC285" i="32"/>
  <c r="AW285" i="32" s="1"/>
  <c r="Z285" i="32"/>
  <c r="V285" i="32"/>
  <c r="R285" i="32"/>
  <c r="BA284" i="32"/>
  <c r="AZ284" i="32"/>
  <c r="AU284" i="32"/>
  <c r="AQ284" i="32"/>
  <c r="AY284" i="32" s="1"/>
  <c r="AP284" i="32"/>
  <c r="AO284" i="32"/>
  <c r="AF284" i="32"/>
  <c r="AX284" i="32" s="1"/>
  <c r="Z284" i="32"/>
  <c r="R284" i="32"/>
  <c r="V284" i="32" s="1"/>
  <c r="BA283" i="32"/>
  <c r="AX283" i="32"/>
  <c r="AU283" i="32"/>
  <c r="AT283" i="32"/>
  <c r="AP283" i="32"/>
  <c r="AO283" i="32"/>
  <c r="AF283" i="32"/>
  <c r="Z283" i="32"/>
  <c r="R283" i="32"/>
  <c r="AO282" i="32"/>
  <c r="AN282" i="32"/>
  <c r="AM282" i="32"/>
  <c r="AL282" i="32"/>
  <c r="AK282" i="32"/>
  <c r="AJ282" i="32"/>
  <c r="AI282" i="32"/>
  <c r="AH282" i="32"/>
  <c r="AE282" i="32"/>
  <c r="AD282" i="32"/>
  <c r="Y282" i="32"/>
  <c r="X282" i="32"/>
  <c r="W282" i="32"/>
  <c r="U282" i="32"/>
  <c r="T282" i="32"/>
  <c r="S282" i="32"/>
  <c r="BA281" i="32"/>
  <c r="AU281" i="32"/>
  <c r="AT281" i="32"/>
  <c r="AS281" i="32"/>
  <c r="AP281" i="32"/>
  <c r="AO281" i="32"/>
  <c r="AF281" i="32"/>
  <c r="AX281" i="32" s="1"/>
  <c r="AB281" i="32"/>
  <c r="AV281" i="32" s="1"/>
  <c r="Z281" i="32"/>
  <c r="V281" i="32"/>
  <c r="R281" i="32"/>
  <c r="AZ280" i="32"/>
  <c r="AX280" i="32"/>
  <c r="AU280" i="32"/>
  <c r="AP280" i="32"/>
  <c r="AO280" i="32"/>
  <c r="AF280" i="32"/>
  <c r="AC280" i="32"/>
  <c r="AW280" i="32" s="1"/>
  <c r="Z280" i="32"/>
  <c r="AA280" i="32" s="1"/>
  <c r="V280" i="32"/>
  <c r="R280" i="32"/>
  <c r="BA279" i="32"/>
  <c r="AZ279" i="32"/>
  <c r="AU279" i="32"/>
  <c r="AQ279" i="32"/>
  <c r="AY279" i="32" s="1"/>
  <c r="AP279" i="32"/>
  <c r="AO279" i="32"/>
  <c r="AF279" i="32"/>
  <c r="AX279" i="32" s="1"/>
  <c r="Z279" i="32"/>
  <c r="AT279" i="32" s="1"/>
  <c r="R279" i="32"/>
  <c r="V279" i="32" s="1"/>
  <c r="BA278" i="32"/>
  <c r="AX278" i="32"/>
  <c r="AU278" i="32"/>
  <c r="AT278" i="32"/>
  <c r="AP278" i="32"/>
  <c r="AO278" i="32"/>
  <c r="AF278" i="32"/>
  <c r="Z278" i="32"/>
  <c r="R278" i="32"/>
  <c r="V278" i="32" s="1"/>
  <c r="AU277" i="32"/>
  <c r="AU282" i="32" s="1"/>
  <c r="AP277" i="32"/>
  <c r="BA277" i="32" s="1"/>
  <c r="AO277" i="32"/>
  <c r="AF277" i="32"/>
  <c r="AX277" i="32" s="1"/>
  <c r="Z277" i="32"/>
  <c r="AT277" i="32" s="1"/>
  <c r="R277" i="32"/>
  <c r="AZ276" i="32"/>
  <c r="AU276" i="32"/>
  <c r="AT276" i="32"/>
  <c r="AP276" i="32"/>
  <c r="AO276" i="32"/>
  <c r="AF276" i="32"/>
  <c r="AA276" i="32"/>
  <c r="Z276" i="32"/>
  <c r="V276" i="32"/>
  <c r="AC276" i="32" s="1"/>
  <c r="R276" i="32"/>
  <c r="AN275" i="32"/>
  <c r="AM275" i="32"/>
  <c r="AL275" i="32"/>
  <c r="AK275" i="32"/>
  <c r="AJ275" i="32"/>
  <c r="AI275" i="32"/>
  <c r="AH275" i="32"/>
  <c r="AE275" i="32"/>
  <c r="AD275" i="32"/>
  <c r="Y275" i="32"/>
  <c r="X275" i="32"/>
  <c r="W275" i="32"/>
  <c r="U275" i="32"/>
  <c r="T275" i="32"/>
  <c r="S275" i="32"/>
  <c r="BA274" i="32"/>
  <c r="AZ274" i="32"/>
  <c r="AU274" i="32"/>
  <c r="AQ274" i="32"/>
  <c r="AY274" i="32" s="1"/>
  <c r="AP274" i="32"/>
  <c r="AO274" i="32"/>
  <c r="AF274" i="32"/>
  <c r="AX274" i="32" s="1"/>
  <c r="AA274" i="32"/>
  <c r="Z274" i="32"/>
  <c r="AT274" i="32" s="1"/>
  <c r="R274" i="32"/>
  <c r="V274" i="32" s="1"/>
  <c r="AC274" i="32" s="1"/>
  <c r="AW274" i="32" s="1"/>
  <c r="AZ273" i="32"/>
  <c r="AX273" i="32"/>
  <c r="AU273" i="32"/>
  <c r="AT273" i="32"/>
  <c r="AS273" i="32"/>
  <c r="AP273" i="32"/>
  <c r="BA273" i="32" s="1"/>
  <c r="AO273" i="32"/>
  <c r="AF273" i="32"/>
  <c r="AC273" i="32"/>
  <c r="AW273" i="32" s="1"/>
  <c r="Z273" i="32"/>
  <c r="V273" i="32"/>
  <c r="AB273" i="32" s="1"/>
  <c r="AV273" i="32" s="1"/>
  <c r="R273" i="32"/>
  <c r="AX272" i="32"/>
  <c r="AU272" i="32"/>
  <c r="AP272" i="32"/>
  <c r="BA272" i="32" s="1"/>
  <c r="AO272" i="32"/>
  <c r="AF272" i="32"/>
  <c r="Z272" i="32"/>
  <c r="AT272" i="32" s="1"/>
  <c r="V272" i="32"/>
  <c r="R272" i="32"/>
  <c r="AZ271" i="32"/>
  <c r="AX271" i="32"/>
  <c r="AU271" i="32"/>
  <c r="AP271" i="32"/>
  <c r="AO271" i="32"/>
  <c r="AF271" i="32"/>
  <c r="AC271" i="32"/>
  <c r="AW271" i="32" s="1"/>
  <c r="Z271" i="32"/>
  <c r="AA271" i="32" s="1"/>
  <c r="V271" i="32"/>
  <c r="R271" i="32"/>
  <c r="BA270" i="32"/>
  <c r="AZ270" i="32"/>
  <c r="AU270" i="32"/>
  <c r="AQ270" i="32"/>
  <c r="AY270" i="32" s="1"/>
  <c r="AP270" i="32"/>
  <c r="AO270" i="32"/>
  <c r="AF270" i="32"/>
  <c r="AX270" i="32" s="1"/>
  <c r="AB270" i="32"/>
  <c r="AV270" i="32" s="1"/>
  <c r="Z270" i="32"/>
  <c r="AT270" i="32" s="1"/>
  <c r="R270" i="32"/>
  <c r="V270" i="32" s="1"/>
  <c r="BA269" i="32"/>
  <c r="AX269" i="32"/>
  <c r="AX275" i="32" s="1"/>
  <c r="AU269" i="32"/>
  <c r="AT269" i="32"/>
  <c r="AP269" i="32"/>
  <c r="AO269" i="32"/>
  <c r="AF269" i="32"/>
  <c r="Z269" i="32"/>
  <c r="R269" i="32"/>
  <c r="AN268" i="32"/>
  <c r="AM268" i="32"/>
  <c r="AL268" i="32"/>
  <c r="AK268" i="32"/>
  <c r="AJ268" i="32"/>
  <c r="AI268" i="32"/>
  <c r="AH268" i="32"/>
  <c r="AE268" i="32"/>
  <c r="AD268" i="32"/>
  <c r="Y268" i="32"/>
  <c r="X268" i="32"/>
  <c r="W268" i="32"/>
  <c r="U268" i="32"/>
  <c r="T268" i="32"/>
  <c r="S268" i="32"/>
  <c r="AX267" i="32"/>
  <c r="AU267" i="32"/>
  <c r="AU268" i="32" s="1"/>
  <c r="AP267" i="32"/>
  <c r="BA267" i="32" s="1"/>
  <c r="AO267" i="32"/>
  <c r="AF267" i="32"/>
  <c r="Z267" i="32"/>
  <c r="AT267" i="32" s="1"/>
  <c r="V267" i="32"/>
  <c r="R267" i="32"/>
  <c r="AZ266" i="32"/>
  <c r="AX266" i="32"/>
  <c r="AU266" i="32"/>
  <c r="AP266" i="32"/>
  <c r="AO266" i="32"/>
  <c r="AF266" i="32"/>
  <c r="AC266" i="32"/>
  <c r="AW266" i="32" s="1"/>
  <c r="Z266" i="32"/>
  <c r="AA266" i="32" s="1"/>
  <c r="V266" i="32"/>
  <c r="R266" i="32"/>
  <c r="BA265" i="32"/>
  <c r="AZ265" i="32"/>
  <c r="AU265" i="32"/>
  <c r="AQ265" i="32"/>
  <c r="AY265" i="32" s="1"/>
  <c r="AP265" i="32"/>
  <c r="AO265" i="32"/>
  <c r="AF265" i="32"/>
  <c r="AX265" i="32" s="1"/>
  <c r="Z265" i="32"/>
  <c r="AT265" i="32" s="1"/>
  <c r="R265" i="32"/>
  <c r="V265" i="32" s="1"/>
  <c r="AX264" i="32"/>
  <c r="AU264" i="32"/>
  <c r="AT264" i="32"/>
  <c r="AP264" i="32"/>
  <c r="BA264" i="32" s="1"/>
  <c r="AO264" i="32"/>
  <c r="AF264" i="32"/>
  <c r="AB264" i="32"/>
  <c r="AV264" i="32" s="1"/>
  <c r="Z264" i="32"/>
  <c r="R264" i="32"/>
  <c r="V264" i="32" s="1"/>
  <c r="AU263" i="32"/>
  <c r="AQ263" i="32"/>
  <c r="AP263" i="32"/>
  <c r="AO263" i="32"/>
  <c r="AF263" i="32"/>
  <c r="AF268" i="32" s="1"/>
  <c r="Z263" i="32"/>
  <c r="R263" i="32"/>
  <c r="AT262" i="32"/>
  <c r="AN262" i="32"/>
  <c r="AM262" i="32"/>
  <c r="AL262" i="32"/>
  <c r="AK262" i="32"/>
  <c r="AJ262" i="32"/>
  <c r="AI262" i="32"/>
  <c r="AH262" i="32"/>
  <c r="AE262" i="32"/>
  <c r="AD262" i="32"/>
  <c r="Z262" i="32"/>
  <c r="Y262" i="32"/>
  <c r="X262" i="32"/>
  <c r="W262" i="32"/>
  <c r="V262" i="32"/>
  <c r="U262" i="32"/>
  <c r="T262" i="32"/>
  <c r="S262" i="32"/>
  <c r="R262" i="32"/>
  <c r="AZ261" i="32"/>
  <c r="AU261" i="32"/>
  <c r="AT261" i="32"/>
  <c r="AQ261" i="32"/>
  <c r="AY261" i="32" s="1"/>
  <c r="AP261" i="32"/>
  <c r="BA261" i="32" s="1"/>
  <c r="AO261" i="32"/>
  <c r="AF261" i="32"/>
  <c r="AX261" i="32" s="1"/>
  <c r="Z261" i="32"/>
  <c r="V261" i="32"/>
  <c r="R261" i="32"/>
  <c r="BA260" i="32"/>
  <c r="BA262" i="32" s="1"/>
  <c r="AU260" i="32"/>
  <c r="AU262" i="32" s="1"/>
  <c r="AS260" i="32"/>
  <c r="AQ260" i="32"/>
  <c r="AQ262" i="32" s="1"/>
  <c r="AP260" i="32"/>
  <c r="AO260" i="32"/>
  <c r="AF260" i="32"/>
  <c r="AA260" i="32"/>
  <c r="Z260" i="32"/>
  <c r="AT260" i="32" s="1"/>
  <c r="R260" i="32"/>
  <c r="V260" i="32" s="1"/>
  <c r="AN259" i="32"/>
  <c r="AM259" i="32"/>
  <c r="AL259" i="32"/>
  <c r="AK259" i="32"/>
  <c r="AJ259" i="32"/>
  <c r="AI259" i="32"/>
  <c r="AH259" i="32"/>
  <c r="AE259" i="32"/>
  <c r="AD259" i="32"/>
  <c r="Y259" i="32"/>
  <c r="X259" i="32"/>
  <c r="W259" i="32"/>
  <c r="U259" i="32"/>
  <c r="T259" i="32"/>
  <c r="S259" i="32"/>
  <c r="AZ258" i="32"/>
  <c r="AX258" i="32"/>
  <c r="AU258" i="32"/>
  <c r="AT258" i="32"/>
  <c r="AP258" i="32"/>
  <c r="BA258" i="32" s="1"/>
  <c r="AO258" i="32"/>
  <c r="AF258" i="32"/>
  <c r="Z258" i="32"/>
  <c r="V258" i="32"/>
  <c r="R258" i="32"/>
  <c r="AU257" i="32"/>
  <c r="AP257" i="32"/>
  <c r="AQ257" i="32" s="1"/>
  <c r="AY257" i="32" s="1"/>
  <c r="AO257" i="32"/>
  <c r="AZ257" i="32" s="1"/>
  <c r="AF257" i="32"/>
  <c r="AX257" i="32" s="1"/>
  <c r="Z257" i="32"/>
  <c r="AT257" i="32" s="1"/>
  <c r="V257" i="32"/>
  <c r="R257" i="32"/>
  <c r="AZ256" i="32"/>
  <c r="AX256" i="32"/>
  <c r="AU256" i="32"/>
  <c r="AT256" i="32"/>
  <c r="AP256" i="32"/>
  <c r="BA256" i="32" s="1"/>
  <c r="AO256" i="32"/>
  <c r="AQ256" i="32" s="1"/>
  <c r="AY256" i="32" s="1"/>
  <c r="AF256" i="32"/>
  <c r="AC256" i="32"/>
  <c r="AW256" i="32" s="1"/>
  <c r="AA256" i="32"/>
  <c r="Z256" i="32"/>
  <c r="V256" i="32"/>
  <c r="R256" i="32"/>
  <c r="BA255" i="32"/>
  <c r="AU255" i="32"/>
  <c r="AS255" i="32"/>
  <c r="AP255" i="32"/>
  <c r="AO255" i="32"/>
  <c r="AZ255" i="32" s="1"/>
  <c r="AF255" i="32"/>
  <c r="AX255" i="32" s="1"/>
  <c r="Z255" i="32"/>
  <c r="AT255" i="32" s="1"/>
  <c r="R255" i="32"/>
  <c r="V255" i="32" s="1"/>
  <c r="AZ254" i="32"/>
  <c r="AX254" i="32"/>
  <c r="AU254" i="32"/>
  <c r="AT254" i="32"/>
  <c r="AT259" i="32" s="1"/>
  <c r="AP254" i="32"/>
  <c r="AO254" i="32"/>
  <c r="AF254" i="32"/>
  <c r="AC254" i="32"/>
  <c r="AW254" i="32" s="1"/>
  <c r="AA254" i="32"/>
  <c r="Z254" i="32"/>
  <c r="V254" i="32"/>
  <c r="R254" i="32"/>
  <c r="BA253" i="32"/>
  <c r="AY253" i="32"/>
  <c r="AU253" i="32"/>
  <c r="AS253" i="32"/>
  <c r="AQ253" i="32"/>
  <c r="AP253" i="32"/>
  <c r="AO253" i="32"/>
  <c r="AZ253" i="32" s="1"/>
  <c r="AF253" i="32"/>
  <c r="AB253" i="32"/>
  <c r="Z253" i="32"/>
  <c r="AT253" i="32" s="1"/>
  <c r="R253" i="32"/>
  <c r="V253" i="32" s="1"/>
  <c r="AX252" i="32"/>
  <c r="AP252" i="32"/>
  <c r="AN252" i="32"/>
  <c r="AM252" i="32"/>
  <c r="AL252" i="32"/>
  <c r="AK252" i="32"/>
  <c r="AJ252" i="32"/>
  <c r="AI252" i="32"/>
  <c r="AH252" i="32"/>
  <c r="AE252" i="32"/>
  <c r="AD252" i="32"/>
  <c r="Z252" i="32"/>
  <c r="Y252" i="32"/>
  <c r="X252" i="32"/>
  <c r="W252" i="32"/>
  <c r="V252" i="32"/>
  <c r="U252" i="32"/>
  <c r="T252" i="32"/>
  <c r="S252" i="32"/>
  <c r="R252" i="32"/>
  <c r="AZ251" i="32"/>
  <c r="AX251" i="32"/>
  <c r="AU251" i="32"/>
  <c r="AT251" i="32"/>
  <c r="AP251" i="32"/>
  <c r="BA251" i="32" s="1"/>
  <c r="AO251" i="32"/>
  <c r="AQ251" i="32" s="1"/>
  <c r="AY251" i="32" s="1"/>
  <c r="AF251" i="32"/>
  <c r="AC251" i="32"/>
  <c r="AW251" i="32" s="1"/>
  <c r="AA251" i="32"/>
  <c r="Z251" i="32"/>
  <c r="V251" i="32"/>
  <c r="R251" i="32"/>
  <c r="BA250" i="32"/>
  <c r="BA252" i="32" s="1"/>
  <c r="AU250" i="32"/>
  <c r="AU252" i="32" s="1"/>
  <c r="AS250" i="32"/>
  <c r="AP250" i="32"/>
  <c r="AO250" i="32"/>
  <c r="AF250" i="32"/>
  <c r="AX250" i="32" s="1"/>
  <c r="Z250" i="32"/>
  <c r="AT250" i="32" s="1"/>
  <c r="AT252" i="32" s="1"/>
  <c r="R250" i="32"/>
  <c r="V250" i="32" s="1"/>
  <c r="AN249" i="32"/>
  <c r="AM249" i="32"/>
  <c r="AL249" i="32"/>
  <c r="AK249" i="32"/>
  <c r="AJ249" i="32"/>
  <c r="AI249" i="32"/>
  <c r="AH249" i="32"/>
  <c r="AE249" i="32"/>
  <c r="AD249" i="32"/>
  <c r="Y249" i="32"/>
  <c r="X249" i="32"/>
  <c r="W249" i="32"/>
  <c r="U249" i="32"/>
  <c r="T249" i="32"/>
  <c r="S249" i="32"/>
  <c r="AZ248" i="32"/>
  <c r="AX248" i="32"/>
  <c r="AU248" i="32"/>
  <c r="AT248" i="32"/>
  <c r="AP248" i="32"/>
  <c r="AO248" i="32"/>
  <c r="AF248" i="32"/>
  <c r="AC248" i="32"/>
  <c r="AW248" i="32" s="1"/>
  <c r="Z248" i="32"/>
  <c r="V248" i="32"/>
  <c r="R248" i="32"/>
  <c r="BA247" i="32"/>
  <c r="AU247" i="32"/>
  <c r="AP247" i="32"/>
  <c r="AO247" i="32"/>
  <c r="AF247" i="32"/>
  <c r="AX247" i="32" s="1"/>
  <c r="Z247" i="32"/>
  <c r="AT247" i="32" s="1"/>
  <c r="R247" i="32"/>
  <c r="V247" i="32" s="1"/>
  <c r="AZ246" i="32"/>
  <c r="AX246" i="32"/>
  <c r="AU246" i="32"/>
  <c r="AT246" i="32"/>
  <c r="AP246" i="32"/>
  <c r="BA246" i="32" s="1"/>
  <c r="AO246" i="32"/>
  <c r="AQ246" i="32" s="1"/>
  <c r="AY246" i="32" s="1"/>
  <c r="AF246" i="32"/>
  <c r="AC246" i="32"/>
  <c r="AW246" i="32" s="1"/>
  <c r="AA246" i="32"/>
  <c r="Z246" i="32"/>
  <c r="V246" i="32"/>
  <c r="R246" i="32"/>
  <c r="BA245" i="32"/>
  <c r="AU245" i="32"/>
  <c r="AS245" i="32"/>
  <c r="AP245" i="32"/>
  <c r="AO245" i="32"/>
  <c r="AZ245" i="32" s="1"/>
  <c r="AF245" i="32"/>
  <c r="AX245" i="32" s="1"/>
  <c r="Z245" i="32"/>
  <c r="AT245" i="32" s="1"/>
  <c r="R245" i="32"/>
  <c r="V245" i="32" s="1"/>
  <c r="AZ244" i="32"/>
  <c r="AX244" i="32"/>
  <c r="AU244" i="32"/>
  <c r="AT244" i="32"/>
  <c r="AT249" i="32" s="1"/>
  <c r="AP244" i="32"/>
  <c r="AO244" i="32"/>
  <c r="AF244" i="32"/>
  <c r="AC244" i="32"/>
  <c r="AW244" i="32" s="1"/>
  <c r="AA244" i="32"/>
  <c r="Z244" i="32"/>
  <c r="V244" i="32"/>
  <c r="R244" i="32"/>
  <c r="BA243" i="32"/>
  <c r="AY243" i="32"/>
  <c r="AU243" i="32"/>
  <c r="AS243" i="32"/>
  <c r="AQ243" i="32"/>
  <c r="AP243" i="32"/>
  <c r="AO243" i="32"/>
  <c r="AF243" i="32"/>
  <c r="AX243" i="32" s="1"/>
  <c r="AB243" i="32"/>
  <c r="AV243" i="32" s="1"/>
  <c r="Z243" i="32"/>
  <c r="AT243" i="32" s="1"/>
  <c r="R243" i="32"/>
  <c r="V243" i="32" s="1"/>
  <c r="AP242" i="32"/>
  <c r="AN242" i="32"/>
  <c r="AM242" i="32"/>
  <c r="AL242" i="32"/>
  <c r="AK242" i="32"/>
  <c r="AJ242" i="32"/>
  <c r="AI242" i="32"/>
  <c r="AH242" i="32"/>
  <c r="AE242" i="32"/>
  <c r="AD242" i="32"/>
  <c r="Y242" i="32"/>
  <c r="X242" i="32"/>
  <c r="W242" i="32"/>
  <c r="U242" i="32"/>
  <c r="T242" i="32"/>
  <c r="S242" i="32"/>
  <c r="R242" i="32"/>
  <c r="AZ241" i="32"/>
  <c r="AX241" i="32"/>
  <c r="AU241" i="32"/>
  <c r="AT241" i="32"/>
  <c r="AP241" i="32"/>
  <c r="BA241" i="32" s="1"/>
  <c r="AO241" i="32"/>
  <c r="AF241" i="32"/>
  <c r="Z241" i="32"/>
  <c r="V241" i="32"/>
  <c r="R241" i="32"/>
  <c r="AU240" i="32"/>
  <c r="AU242" i="32" s="1"/>
  <c r="AP240" i="32"/>
  <c r="BA240" i="32" s="1"/>
  <c r="BA242" i="32" s="1"/>
  <c r="AO240" i="32"/>
  <c r="AF240" i="32"/>
  <c r="AF242" i="32" s="1"/>
  <c r="Z240" i="32"/>
  <c r="Z242" i="32" s="1"/>
  <c r="V240" i="32"/>
  <c r="R240" i="32"/>
  <c r="AN239" i="32"/>
  <c r="AM239" i="32"/>
  <c r="AL239" i="32"/>
  <c r="AK239" i="32"/>
  <c r="AJ239" i="32"/>
  <c r="AI239" i="32"/>
  <c r="AH239" i="32"/>
  <c r="AE239" i="32"/>
  <c r="AD239" i="32"/>
  <c r="Y239" i="32"/>
  <c r="X239" i="32"/>
  <c r="W239" i="32"/>
  <c r="U239" i="32"/>
  <c r="T239" i="32"/>
  <c r="S239" i="32"/>
  <c r="AZ238" i="32"/>
  <c r="AU238" i="32"/>
  <c r="AP238" i="32"/>
  <c r="AO238" i="32"/>
  <c r="AF238" i="32"/>
  <c r="AX238" i="32" s="1"/>
  <c r="AC238" i="32"/>
  <c r="AW238" i="32" s="1"/>
  <c r="Z238" i="32"/>
  <c r="AT238" i="32" s="1"/>
  <c r="V238" i="32"/>
  <c r="R238" i="32"/>
  <c r="BA237" i="32"/>
  <c r="AW237" i="32"/>
  <c r="AU237" i="32"/>
  <c r="AS237" i="32"/>
  <c r="AP237" i="32"/>
  <c r="AO237" i="32"/>
  <c r="AQ237" i="32" s="1"/>
  <c r="AY237" i="32" s="1"/>
  <c r="AF237" i="32"/>
  <c r="AX237" i="32" s="1"/>
  <c r="AB237" i="32"/>
  <c r="AV237" i="32" s="1"/>
  <c r="Z237" i="32"/>
  <c r="R237" i="32"/>
  <c r="V237" i="32" s="1"/>
  <c r="AC237" i="32" s="1"/>
  <c r="AX236" i="32"/>
  <c r="AU236" i="32"/>
  <c r="AT236" i="32"/>
  <c r="AP236" i="32"/>
  <c r="AP239" i="32" s="1"/>
  <c r="AO236" i="32"/>
  <c r="AF236" i="32"/>
  <c r="Z236" i="32"/>
  <c r="R236" i="32"/>
  <c r="V236" i="32" s="1"/>
  <c r="AU235" i="32"/>
  <c r="AQ235" i="32"/>
  <c r="AY235" i="32" s="1"/>
  <c r="AP235" i="32"/>
  <c r="BA235" i="32" s="1"/>
  <c r="AO235" i="32"/>
  <c r="AZ235" i="32" s="1"/>
  <c r="AF235" i="32"/>
  <c r="AX235" i="32" s="1"/>
  <c r="Z235" i="32"/>
  <c r="AT235" i="32" s="1"/>
  <c r="R235" i="32"/>
  <c r="AZ234" i="32"/>
  <c r="AU234" i="32"/>
  <c r="AQ234" i="32"/>
  <c r="AY234" i="32" s="1"/>
  <c r="AP234" i="32"/>
  <c r="BA234" i="32" s="1"/>
  <c r="AO234" i="32"/>
  <c r="AF234" i="32"/>
  <c r="AX234" i="32" s="1"/>
  <c r="AX239" i="32" s="1"/>
  <c r="Z234" i="32"/>
  <c r="AT234" i="32" s="1"/>
  <c r="V234" i="32"/>
  <c r="R234" i="32"/>
  <c r="BA233" i="32"/>
  <c r="AU233" i="32"/>
  <c r="AS233" i="32"/>
  <c r="AP233" i="32"/>
  <c r="AO233" i="32"/>
  <c r="AF233" i="32"/>
  <c r="AX233" i="32" s="1"/>
  <c r="AB233" i="32"/>
  <c r="AA233" i="32"/>
  <c r="Z233" i="32"/>
  <c r="AT233" i="32" s="1"/>
  <c r="R233" i="32"/>
  <c r="V233" i="32" s="1"/>
  <c r="AC233" i="32" s="1"/>
  <c r="AN232" i="32"/>
  <c r="AM232" i="32"/>
  <c r="AL232" i="32"/>
  <c r="AK232" i="32"/>
  <c r="AJ232" i="32"/>
  <c r="AI232" i="32"/>
  <c r="AH232" i="32"/>
  <c r="AE232" i="32"/>
  <c r="AD232" i="32"/>
  <c r="Y232" i="32"/>
  <c r="X232" i="32"/>
  <c r="W232" i="32"/>
  <c r="U232" i="32"/>
  <c r="T232" i="32"/>
  <c r="S232" i="32"/>
  <c r="AZ231" i="32"/>
  <c r="AX231" i="32"/>
  <c r="AU231" i="32"/>
  <c r="AT231" i="32"/>
  <c r="AP231" i="32"/>
  <c r="BA231" i="32" s="1"/>
  <c r="AO231" i="32"/>
  <c r="AF231" i="32"/>
  <c r="Z231" i="32"/>
  <c r="V231" i="32"/>
  <c r="R231" i="32"/>
  <c r="AU230" i="32"/>
  <c r="AS230" i="32"/>
  <c r="AP230" i="32"/>
  <c r="BA230" i="32" s="1"/>
  <c r="AO230" i="32"/>
  <c r="AZ230" i="32" s="1"/>
  <c r="AF230" i="32"/>
  <c r="AX230" i="32" s="1"/>
  <c r="Z230" i="32"/>
  <c r="AT230" i="32" s="1"/>
  <c r="AT232" i="32" s="1"/>
  <c r="V230" i="32"/>
  <c r="R230" i="32"/>
  <c r="BA229" i="32"/>
  <c r="AZ229" i="32"/>
  <c r="AU229" i="32"/>
  <c r="AQ229" i="32"/>
  <c r="AY229" i="32" s="1"/>
  <c r="AP229" i="32"/>
  <c r="AO229" i="32"/>
  <c r="AF229" i="32"/>
  <c r="AX229" i="32" s="1"/>
  <c r="Z229" i="32"/>
  <c r="AT229" i="32" s="1"/>
  <c r="R229" i="32"/>
  <c r="V229" i="32" s="1"/>
  <c r="BA228" i="32"/>
  <c r="AZ228" i="32"/>
  <c r="AX228" i="32"/>
  <c r="AU228" i="32"/>
  <c r="AT228" i="32"/>
  <c r="AP228" i="32"/>
  <c r="AO228" i="32"/>
  <c r="AQ228" i="32" s="1"/>
  <c r="AY228" i="32" s="1"/>
  <c r="AF228" i="32"/>
  <c r="AA228" i="32"/>
  <c r="Z228" i="32"/>
  <c r="R228" i="32"/>
  <c r="V228" i="32" s="1"/>
  <c r="BA227" i="32"/>
  <c r="AX227" i="32"/>
  <c r="AU227" i="32"/>
  <c r="AT227" i="32"/>
  <c r="AP227" i="32"/>
  <c r="AO227" i="32"/>
  <c r="AF227" i="32"/>
  <c r="Z227" i="32"/>
  <c r="R227" i="32"/>
  <c r="AZ226" i="32"/>
  <c r="AX226" i="32"/>
  <c r="AX232" i="32" s="1"/>
  <c r="AU226" i="32"/>
  <c r="AT226" i="32"/>
  <c r="AP226" i="32"/>
  <c r="AO226" i="32"/>
  <c r="AF226" i="32"/>
  <c r="Z226" i="32"/>
  <c r="Z232" i="32" s="1"/>
  <c r="V226" i="32"/>
  <c r="R226" i="32"/>
  <c r="AN225" i="32"/>
  <c r="AM225" i="32"/>
  <c r="AL225" i="32"/>
  <c r="AK225" i="32"/>
  <c r="AJ225" i="32"/>
  <c r="AI225" i="32"/>
  <c r="AH225" i="32"/>
  <c r="AE225" i="32"/>
  <c r="AD225" i="32"/>
  <c r="Y225" i="32"/>
  <c r="X225" i="32"/>
  <c r="W225" i="32"/>
  <c r="U225" i="32"/>
  <c r="T225" i="32"/>
  <c r="S225" i="32"/>
  <c r="BA224" i="32"/>
  <c r="AZ224" i="32"/>
  <c r="AY224" i="32"/>
  <c r="AU224" i="32"/>
  <c r="AU225" i="32" s="1"/>
  <c r="AQ224" i="32"/>
  <c r="AP224" i="32"/>
  <c r="AO224" i="32"/>
  <c r="AF224" i="32"/>
  <c r="Z224" i="32"/>
  <c r="AT224" i="32" s="1"/>
  <c r="R224" i="32"/>
  <c r="V224" i="32" s="1"/>
  <c r="BA223" i="32"/>
  <c r="AZ223" i="32"/>
  <c r="AX223" i="32"/>
  <c r="AU223" i="32"/>
  <c r="AT223" i="32"/>
  <c r="AP223" i="32"/>
  <c r="AO223" i="32"/>
  <c r="AQ223" i="32" s="1"/>
  <c r="AY223" i="32" s="1"/>
  <c r="AF223" i="32"/>
  <c r="Z223" i="32"/>
  <c r="R223" i="32"/>
  <c r="V223" i="32" s="1"/>
  <c r="BA222" i="32"/>
  <c r="BA225" i="32" s="1"/>
  <c r="AX222" i="32"/>
  <c r="AU222" i="32"/>
  <c r="AT222" i="32"/>
  <c r="AT225" i="32" s="1"/>
  <c r="AP222" i="32"/>
  <c r="AP225" i="32" s="1"/>
  <c r="AO222" i="32"/>
  <c r="AF222" i="32"/>
  <c r="Z222" i="32"/>
  <c r="Z225" i="32" s="1"/>
  <c r="R222" i="32"/>
  <c r="AN221" i="32"/>
  <c r="AM221" i="32"/>
  <c r="AL221" i="32"/>
  <c r="AK221" i="32"/>
  <c r="AJ221" i="32"/>
  <c r="AI221" i="32"/>
  <c r="AH221" i="32"/>
  <c r="AE221" i="32"/>
  <c r="AD221" i="32"/>
  <c r="Z221" i="32"/>
  <c r="Y221" i="32"/>
  <c r="X221" i="32"/>
  <c r="W221" i="32"/>
  <c r="U221" i="32"/>
  <c r="T221" i="32"/>
  <c r="S221" i="32"/>
  <c r="R221" i="32"/>
  <c r="AZ220" i="32"/>
  <c r="AZ221" i="32" s="1"/>
  <c r="AX220" i="32"/>
  <c r="AX221" i="32" s="1"/>
  <c r="AU220" i="32"/>
  <c r="AU221" i="32" s="1"/>
  <c r="AP220" i="32"/>
  <c r="BA220" i="32" s="1"/>
  <c r="BA221" i="32" s="1"/>
  <c r="AO220" i="32"/>
  <c r="AO221" i="32" s="1"/>
  <c r="AF220" i="32"/>
  <c r="AF221" i="32" s="1"/>
  <c r="Z220" i="32"/>
  <c r="AT220" i="32" s="1"/>
  <c r="AT221" i="32" s="1"/>
  <c r="V220" i="32"/>
  <c r="R220" i="32"/>
  <c r="AN219" i="32"/>
  <c r="AM219" i="32"/>
  <c r="AL219" i="32"/>
  <c r="AK219" i="32"/>
  <c r="AJ219" i="32"/>
  <c r="AI219" i="32"/>
  <c r="AH219" i="32"/>
  <c r="AE219" i="32"/>
  <c r="AD219" i="32"/>
  <c r="Y219" i="32"/>
  <c r="X219" i="32"/>
  <c r="W219" i="32"/>
  <c r="U219" i="32"/>
  <c r="T219" i="32"/>
  <c r="S219" i="32"/>
  <c r="BA218" i="32"/>
  <c r="AZ218" i="32"/>
  <c r="AY218" i="32"/>
  <c r="AU218" i="32"/>
  <c r="AQ218" i="32"/>
  <c r="AP218" i="32"/>
  <c r="AO218" i="32"/>
  <c r="AF218" i="32"/>
  <c r="AX218" i="32" s="1"/>
  <c r="Z218" i="32"/>
  <c r="AT218" i="32" s="1"/>
  <c r="R218" i="32"/>
  <c r="V218" i="32" s="1"/>
  <c r="BA217" i="32"/>
  <c r="AX217" i="32"/>
  <c r="AU217" i="32"/>
  <c r="AT217" i="32"/>
  <c r="AP217" i="32"/>
  <c r="AO217" i="32"/>
  <c r="AQ217" i="32" s="1"/>
  <c r="AY217" i="32" s="1"/>
  <c r="AF217" i="32"/>
  <c r="Z217" i="32"/>
  <c r="R217" i="32"/>
  <c r="V217" i="32" s="1"/>
  <c r="AX216" i="32"/>
  <c r="AU216" i="32"/>
  <c r="AT216" i="32"/>
  <c r="AP216" i="32"/>
  <c r="BA216" i="32" s="1"/>
  <c r="AO216" i="32"/>
  <c r="AF216" i="32"/>
  <c r="Z216" i="32"/>
  <c r="R216" i="32"/>
  <c r="V216" i="32" s="1"/>
  <c r="AZ215" i="32"/>
  <c r="AY215" i="32"/>
  <c r="AU215" i="32"/>
  <c r="AT215" i="32"/>
  <c r="AQ215" i="32"/>
  <c r="AP215" i="32"/>
  <c r="BA215" i="32" s="1"/>
  <c r="AO215" i="32"/>
  <c r="AF215" i="32"/>
  <c r="AX215" i="32" s="1"/>
  <c r="AC215" i="32"/>
  <c r="AW215" i="32" s="1"/>
  <c r="Z215" i="32"/>
  <c r="V215" i="32"/>
  <c r="R215" i="32"/>
  <c r="BA214" i="32"/>
  <c r="AZ214" i="32"/>
  <c r="AU214" i="32"/>
  <c r="AU219" i="32" s="1"/>
  <c r="AQ214" i="32"/>
  <c r="AY214" i="32" s="1"/>
  <c r="AP214" i="32"/>
  <c r="AO214" i="32"/>
  <c r="AF214" i="32"/>
  <c r="AX214" i="32" s="1"/>
  <c r="Z214" i="32"/>
  <c r="R214" i="32"/>
  <c r="V214" i="32" s="1"/>
  <c r="BA213" i="32"/>
  <c r="AX213" i="32"/>
  <c r="AU213" i="32"/>
  <c r="AT213" i="32"/>
  <c r="AP213" i="32"/>
  <c r="AP219" i="32" s="1"/>
  <c r="AO213" i="32"/>
  <c r="AF213" i="32"/>
  <c r="Z213" i="32"/>
  <c r="R213" i="32"/>
  <c r="AN212" i="32"/>
  <c r="AM212" i="32"/>
  <c r="AL212" i="32"/>
  <c r="AK212" i="32"/>
  <c r="AJ212" i="32"/>
  <c r="AI212" i="32"/>
  <c r="AH212" i="32"/>
  <c r="AE212" i="32"/>
  <c r="AD212" i="32"/>
  <c r="Y212" i="32"/>
  <c r="X212" i="32"/>
  <c r="W212" i="32"/>
  <c r="U212" i="32"/>
  <c r="T212" i="32"/>
  <c r="S212" i="32"/>
  <c r="AX211" i="32"/>
  <c r="AU211" i="32"/>
  <c r="AT211" i="32"/>
  <c r="AP211" i="32"/>
  <c r="AO211" i="32"/>
  <c r="AF211" i="32"/>
  <c r="AB211" i="32"/>
  <c r="AV211" i="32" s="1"/>
  <c r="Z211" i="32"/>
  <c r="R211" i="32"/>
  <c r="V211" i="32" s="1"/>
  <c r="AZ210" i="32"/>
  <c r="AU210" i="32"/>
  <c r="AT210" i="32"/>
  <c r="AP210" i="32"/>
  <c r="BA210" i="32" s="1"/>
  <c r="AO210" i="32"/>
  <c r="AF210" i="32"/>
  <c r="AX210" i="32" s="1"/>
  <c r="Z210" i="32"/>
  <c r="V210" i="32"/>
  <c r="R210" i="32"/>
  <c r="BA209" i="32"/>
  <c r="AZ209" i="32"/>
  <c r="AU209" i="32"/>
  <c r="AQ209" i="32"/>
  <c r="AY209" i="32" s="1"/>
  <c r="AP209" i="32"/>
  <c r="AO209" i="32"/>
  <c r="AF209" i="32"/>
  <c r="AX209" i="32" s="1"/>
  <c r="AA209" i="32"/>
  <c r="Z209" i="32"/>
  <c r="AT209" i="32" s="1"/>
  <c r="R209" i="32"/>
  <c r="V209" i="32" s="1"/>
  <c r="BA208" i="32"/>
  <c r="AZ208" i="32"/>
  <c r="AX208" i="32"/>
  <c r="AU208" i="32"/>
  <c r="AT208" i="32"/>
  <c r="AP208" i="32"/>
  <c r="AO208" i="32"/>
  <c r="AQ208" i="32" s="1"/>
  <c r="AY208" i="32" s="1"/>
  <c r="AF208" i="32"/>
  <c r="AB208" i="32"/>
  <c r="AV208" i="32" s="1"/>
  <c r="Z208" i="32"/>
  <c r="R208" i="32"/>
  <c r="V208" i="32" s="1"/>
  <c r="AC208" i="32" s="1"/>
  <c r="AW208" i="32" s="1"/>
  <c r="BA207" i="32"/>
  <c r="AX207" i="32"/>
  <c r="AU207" i="32"/>
  <c r="AT207" i="32"/>
  <c r="AP207" i="32"/>
  <c r="AO207" i="32"/>
  <c r="AF207" i="32"/>
  <c r="Z207" i="32"/>
  <c r="V207" i="32"/>
  <c r="R207" i="32"/>
  <c r="AZ206" i="32"/>
  <c r="AX206" i="32"/>
  <c r="AX212" i="32" s="1"/>
  <c r="AU206" i="32"/>
  <c r="AP206" i="32"/>
  <c r="AO206" i="32"/>
  <c r="AF206" i="32"/>
  <c r="AC206" i="32"/>
  <c r="AW206" i="32" s="1"/>
  <c r="Z206" i="32"/>
  <c r="AT206" i="32" s="1"/>
  <c r="V206" i="32"/>
  <c r="R206" i="32"/>
  <c r="BA205" i="32"/>
  <c r="AZ205" i="32"/>
  <c r="AU205" i="32"/>
  <c r="AU212" i="32" s="1"/>
  <c r="AQ205" i="32"/>
  <c r="AY205" i="32" s="1"/>
  <c r="AP205" i="32"/>
  <c r="AO205" i="32"/>
  <c r="AF205" i="32"/>
  <c r="AX205" i="32" s="1"/>
  <c r="Z205" i="32"/>
  <c r="AT205" i="32" s="1"/>
  <c r="R205" i="32"/>
  <c r="V205" i="32" s="1"/>
  <c r="BA204" i="32"/>
  <c r="AX204" i="32"/>
  <c r="AW204" i="32"/>
  <c r="AU204" i="32"/>
  <c r="AT204" i="32"/>
  <c r="AS204" i="32"/>
  <c r="AP204" i="32"/>
  <c r="AO204" i="32"/>
  <c r="AQ204" i="32" s="1"/>
  <c r="AG204" i="32"/>
  <c r="AF204" i="32"/>
  <c r="AB204" i="32"/>
  <c r="AA204" i="32"/>
  <c r="Z204" i="32"/>
  <c r="R204" i="32"/>
  <c r="V204" i="32" s="1"/>
  <c r="AC204" i="32" s="1"/>
  <c r="AN203" i="32"/>
  <c r="AM203" i="32"/>
  <c r="AL203" i="32"/>
  <c r="AK203" i="32"/>
  <c r="AJ203" i="32"/>
  <c r="AI203" i="32"/>
  <c r="AH203" i="32"/>
  <c r="AE203" i="32"/>
  <c r="AD203" i="32"/>
  <c r="Y203" i="32"/>
  <c r="X203" i="32"/>
  <c r="W203" i="32"/>
  <c r="U203" i="32"/>
  <c r="T203" i="32"/>
  <c r="S203" i="32"/>
  <c r="R203" i="32"/>
  <c r="AX202" i="32"/>
  <c r="AU202" i="32"/>
  <c r="AT202" i="32"/>
  <c r="AP202" i="32"/>
  <c r="BA202" i="32" s="1"/>
  <c r="AO202" i="32"/>
  <c r="AF202" i="32"/>
  <c r="Z202" i="32"/>
  <c r="R202" i="32"/>
  <c r="V202" i="32" s="1"/>
  <c r="AZ201" i="32"/>
  <c r="AY201" i="32"/>
  <c r="AU201" i="32"/>
  <c r="AT201" i="32"/>
  <c r="AQ201" i="32"/>
  <c r="AP201" i="32"/>
  <c r="BA201" i="32" s="1"/>
  <c r="AO201" i="32"/>
  <c r="AF201" i="32"/>
  <c r="AX201" i="32" s="1"/>
  <c r="AC201" i="32"/>
  <c r="AW201" i="32" s="1"/>
  <c r="Z201" i="32"/>
  <c r="V201" i="32"/>
  <c r="R201" i="32"/>
  <c r="BA200" i="32"/>
  <c r="AZ200" i="32"/>
  <c r="AU200" i="32"/>
  <c r="AQ200" i="32"/>
  <c r="AY200" i="32" s="1"/>
  <c r="AP200" i="32"/>
  <c r="AO200" i="32"/>
  <c r="AF200" i="32"/>
  <c r="AX200" i="32" s="1"/>
  <c r="Z200" i="32"/>
  <c r="R200" i="32"/>
  <c r="V200" i="32" s="1"/>
  <c r="BA199" i="32"/>
  <c r="AX199" i="32"/>
  <c r="AU199" i="32"/>
  <c r="AT199" i="32"/>
  <c r="AP199" i="32"/>
  <c r="AO199" i="32"/>
  <c r="AF199" i="32"/>
  <c r="AB199" i="32"/>
  <c r="AV199" i="32" s="1"/>
  <c r="AA199" i="32"/>
  <c r="AG199" i="32" s="1"/>
  <c r="AR199" i="32" s="1"/>
  <c r="Z199" i="32"/>
  <c r="R199" i="32"/>
  <c r="V199" i="32" s="1"/>
  <c r="AC199" i="32" s="1"/>
  <c r="AW199" i="32" s="1"/>
  <c r="BA198" i="32"/>
  <c r="BA203" i="32" s="1"/>
  <c r="AX198" i="32"/>
  <c r="AX203" i="32" s="1"/>
  <c r="AU198" i="32"/>
  <c r="AT198" i="32"/>
  <c r="AS198" i="32"/>
  <c r="AP198" i="32"/>
  <c r="AO198" i="32"/>
  <c r="AF198" i="32"/>
  <c r="AF203" i="32" s="1"/>
  <c r="AC198" i="32"/>
  <c r="Z198" i="32"/>
  <c r="R198" i="32"/>
  <c r="V198" i="32" s="1"/>
  <c r="AN197" i="32"/>
  <c r="AM197" i="32"/>
  <c r="AL197" i="32"/>
  <c r="AK197" i="32"/>
  <c r="AJ197" i="32"/>
  <c r="AI197" i="32"/>
  <c r="AH197" i="32"/>
  <c r="AE197" i="32"/>
  <c r="AD197" i="32"/>
  <c r="Y197" i="32"/>
  <c r="X197" i="32"/>
  <c r="W197" i="32"/>
  <c r="U197" i="32"/>
  <c r="T197" i="32"/>
  <c r="S197" i="32"/>
  <c r="AZ196" i="32"/>
  <c r="AX196" i="32"/>
  <c r="AU196" i="32"/>
  <c r="AP196" i="32"/>
  <c r="AO196" i="32"/>
  <c r="AF196" i="32"/>
  <c r="AC196" i="32"/>
  <c r="AW196" i="32" s="1"/>
  <c r="Z196" i="32"/>
  <c r="AT196" i="32" s="1"/>
  <c r="AT197" i="32" s="1"/>
  <c r="V196" i="32"/>
  <c r="R196" i="32"/>
  <c r="BA195" i="32"/>
  <c r="AZ195" i="32"/>
  <c r="AU195" i="32"/>
  <c r="AU197" i="32" s="1"/>
  <c r="AQ195" i="32"/>
  <c r="AY195" i="32" s="1"/>
  <c r="AP195" i="32"/>
  <c r="AO195" i="32"/>
  <c r="AF195" i="32"/>
  <c r="Z195" i="32"/>
  <c r="AT195" i="32" s="1"/>
  <c r="R195" i="32"/>
  <c r="V195" i="32" s="1"/>
  <c r="BA194" i="32"/>
  <c r="AX194" i="32"/>
  <c r="AW194" i="32"/>
  <c r="AU194" i="32"/>
  <c r="AT194" i="32"/>
  <c r="AS194" i="32"/>
  <c r="AP194" i="32"/>
  <c r="AO194" i="32"/>
  <c r="AG194" i="32"/>
  <c r="AF194" i="32"/>
  <c r="AB194" i="32"/>
  <c r="AA194" i="32"/>
  <c r="Z194" i="32"/>
  <c r="R194" i="32"/>
  <c r="V194" i="32" s="1"/>
  <c r="AC194" i="32" s="1"/>
  <c r="AN193" i="32"/>
  <c r="AM193" i="32"/>
  <c r="AL193" i="32"/>
  <c r="AK193" i="32"/>
  <c r="AJ193" i="32"/>
  <c r="AI193" i="32"/>
  <c r="AH193" i="32"/>
  <c r="AE193" i="32"/>
  <c r="AD193" i="32"/>
  <c r="Y193" i="32"/>
  <c r="X193" i="32"/>
  <c r="W193" i="32"/>
  <c r="U193" i="32"/>
  <c r="T193" i="32"/>
  <c r="S193" i="32"/>
  <c r="R193" i="32"/>
  <c r="AX192" i="32"/>
  <c r="AU192" i="32"/>
  <c r="AT192" i="32"/>
  <c r="AP192" i="32"/>
  <c r="BA192" i="32" s="1"/>
  <c r="AO192" i="32"/>
  <c r="AF192" i="32"/>
  <c r="Z192" i="32"/>
  <c r="R192" i="32"/>
  <c r="V192" i="32" s="1"/>
  <c r="AZ191" i="32"/>
  <c r="AY191" i="32"/>
  <c r="AU191" i="32"/>
  <c r="AT191" i="32"/>
  <c r="AQ191" i="32"/>
  <c r="AP191" i="32"/>
  <c r="BA191" i="32" s="1"/>
  <c r="AO191" i="32"/>
  <c r="AF191" i="32"/>
  <c r="AX191" i="32" s="1"/>
  <c r="AC191" i="32"/>
  <c r="AW191" i="32" s="1"/>
  <c r="Z191" i="32"/>
  <c r="V191" i="32"/>
  <c r="R191" i="32"/>
  <c r="BA190" i="32"/>
  <c r="AZ190" i="32"/>
  <c r="AU190" i="32"/>
  <c r="AQ190" i="32"/>
  <c r="AY190" i="32" s="1"/>
  <c r="AP190" i="32"/>
  <c r="AO190" i="32"/>
  <c r="AF190" i="32"/>
  <c r="AX190" i="32" s="1"/>
  <c r="Z190" i="32"/>
  <c r="R190" i="32"/>
  <c r="V190" i="32" s="1"/>
  <c r="BA189" i="32"/>
  <c r="AX189" i="32"/>
  <c r="AU189" i="32"/>
  <c r="AT189" i="32"/>
  <c r="AP189" i="32"/>
  <c r="AO189" i="32"/>
  <c r="AF189" i="32"/>
  <c r="AB189" i="32"/>
  <c r="AV189" i="32" s="1"/>
  <c r="AA189" i="32"/>
  <c r="AG189" i="32" s="1"/>
  <c r="AR189" i="32" s="1"/>
  <c r="Z189" i="32"/>
  <c r="R189" i="32"/>
  <c r="V189" i="32" s="1"/>
  <c r="AC189" i="32" s="1"/>
  <c r="AW189" i="32" s="1"/>
  <c r="BA188" i="32"/>
  <c r="AX188" i="32"/>
  <c r="AU188" i="32"/>
  <c r="AT188" i="32"/>
  <c r="AS188" i="32"/>
  <c r="AP188" i="32"/>
  <c r="AO188" i="32"/>
  <c r="AF188" i="32"/>
  <c r="AC188" i="32"/>
  <c r="AW188" i="32" s="1"/>
  <c r="Z188" i="32"/>
  <c r="R188" i="32"/>
  <c r="V188" i="32" s="1"/>
  <c r="AZ187" i="32"/>
  <c r="AX187" i="32"/>
  <c r="AU187" i="32"/>
  <c r="AU193" i="32" s="1"/>
  <c r="AP187" i="32"/>
  <c r="BA187" i="32" s="1"/>
  <c r="AO187" i="32"/>
  <c r="AF187" i="32"/>
  <c r="Z187" i="32"/>
  <c r="AT187" i="32" s="1"/>
  <c r="V187" i="32"/>
  <c r="R187" i="32"/>
  <c r="AN186" i="32"/>
  <c r="AM186" i="32"/>
  <c r="AL186" i="32"/>
  <c r="AK186" i="32"/>
  <c r="AJ186" i="32"/>
  <c r="AI186" i="32"/>
  <c r="AH186" i="32"/>
  <c r="AE186" i="32"/>
  <c r="AD186" i="32"/>
  <c r="Y186" i="32"/>
  <c r="X186" i="32"/>
  <c r="W186" i="32"/>
  <c r="U186" i="32"/>
  <c r="T186" i="32"/>
  <c r="S186" i="32"/>
  <c r="BA185" i="32"/>
  <c r="AZ185" i="32"/>
  <c r="AU185" i="32"/>
  <c r="AU186" i="32" s="1"/>
  <c r="AQ185" i="32"/>
  <c r="AY185" i="32" s="1"/>
  <c r="AP185" i="32"/>
  <c r="AO185" i="32"/>
  <c r="AF185" i="32"/>
  <c r="Z185" i="32"/>
  <c r="AT185" i="32" s="1"/>
  <c r="R185" i="32"/>
  <c r="V185" i="32" s="1"/>
  <c r="BA184" i="32"/>
  <c r="AX184" i="32"/>
  <c r="AU184" i="32"/>
  <c r="AT184" i="32"/>
  <c r="AP184" i="32"/>
  <c r="AO184" i="32"/>
  <c r="AQ184" i="32" s="1"/>
  <c r="AY184" i="32" s="1"/>
  <c r="AF184" i="32"/>
  <c r="Z184" i="32"/>
  <c r="R184" i="32"/>
  <c r="V184" i="32" s="1"/>
  <c r="AX183" i="32"/>
  <c r="AU183" i="32"/>
  <c r="AT183" i="32"/>
  <c r="AP183" i="32"/>
  <c r="AP186" i="32" s="1"/>
  <c r="AO183" i="32"/>
  <c r="AF183" i="32"/>
  <c r="Z183" i="32"/>
  <c r="Z186" i="32" s="1"/>
  <c r="R183" i="32"/>
  <c r="AN182" i="32"/>
  <c r="AM182" i="32"/>
  <c r="AL182" i="32"/>
  <c r="AK182" i="32"/>
  <c r="AJ182" i="32"/>
  <c r="AI182" i="32"/>
  <c r="AH182" i="32"/>
  <c r="AE182" i="32"/>
  <c r="AD182" i="32"/>
  <c r="Y182" i="32"/>
  <c r="X182" i="32"/>
  <c r="W182" i="32"/>
  <c r="U182" i="32"/>
  <c r="T182" i="32"/>
  <c r="S182" i="32"/>
  <c r="AU181" i="32"/>
  <c r="AP181" i="32"/>
  <c r="AQ181" i="32" s="1"/>
  <c r="AY181" i="32" s="1"/>
  <c r="AO181" i="32"/>
  <c r="AZ181" i="32" s="1"/>
  <c r="AF181" i="32"/>
  <c r="AX181" i="32" s="1"/>
  <c r="Z181" i="32"/>
  <c r="AT181" i="32" s="1"/>
  <c r="R181" i="32"/>
  <c r="V181" i="32" s="1"/>
  <c r="AZ180" i="32"/>
  <c r="AU180" i="32"/>
  <c r="AP180" i="32"/>
  <c r="AO180" i="32"/>
  <c r="AF180" i="32"/>
  <c r="AX180" i="32" s="1"/>
  <c r="AC180" i="32"/>
  <c r="AW180" i="32" s="1"/>
  <c r="Z180" i="32"/>
  <c r="AT180" i="32" s="1"/>
  <c r="V180" i="32"/>
  <c r="R180" i="32"/>
  <c r="BA179" i="32"/>
  <c r="AW179" i="32"/>
  <c r="AU179" i="32"/>
  <c r="AS179" i="32"/>
  <c r="AP179" i="32"/>
  <c r="AO179" i="32"/>
  <c r="AQ179" i="32" s="1"/>
  <c r="AY179" i="32" s="1"/>
  <c r="AF179" i="32"/>
  <c r="AX179" i="32" s="1"/>
  <c r="AB179" i="32"/>
  <c r="AV179" i="32" s="1"/>
  <c r="Z179" i="32"/>
  <c r="R179" i="32"/>
  <c r="V179" i="32" s="1"/>
  <c r="AC179" i="32" s="1"/>
  <c r="AX178" i="32"/>
  <c r="AU178" i="32"/>
  <c r="AT178" i="32"/>
  <c r="AP178" i="32"/>
  <c r="BA178" i="32" s="1"/>
  <c r="AO178" i="32"/>
  <c r="AF178" i="32"/>
  <c r="AB178" i="32"/>
  <c r="AV178" i="32" s="1"/>
  <c r="Z178" i="32"/>
  <c r="R178" i="32"/>
  <c r="V178" i="32" s="1"/>
  <c r="AU177" i="32"/>
  <c r="AU182" i="32" s="1"/>
  <c r="AQ177" i="32"/>
  <c r="AP177" i="32"/>
  <c r="BA177" i="32" s="1"/>
  <c r="AO177" i="32"/>
  <c r="AF177" i="32"/>
  <c r="AF182" i="32" s="1"/>
  <c r="Z177" i="32"/>
  <c r="AT177" i="32" s="1"/>
  <c r="R177" i="32"/>
  <c r="AN176" i="32"/>
  <c r="AM176" i="32"/>
  <c r="AL176" i="32"/>
  <c r="AK176" i="32"/>
  <c r="AJ176" i="32"/>
  <c r="AI176" i="32"/>
  <c r="AH176" i="32"/>
  <c r="AE176" i="32"/>
  <c r="AD176" i="32"/>
  <c r="Y176" i="32"/>
  <c r="X176" i="32"/>
  <c r="W176" i="32"/>
  <c r="U176" i="32"/>
  <c r="T176" i="32"/>
  <c r="S176" i="32"/>
  <c r="AZ175" i="32"/>
  <c r="AU175" i="32"/>
  <c r="AT175" i="32"/>
  <c r="AP175" i="32"/>
  <c r="BA175" i="32" s="1"/>
  <c r="AO175" i="32"/>
  <c r="AF175" i="32"/>
  <c r="AX175" i="32" s="1"/>
  <c r="AC175" i="32"/>
  <c r="AW175" i="32" s="1"/>
  <c r="AA175" i="32"/>
  <c r="Z175" i="32"/>
  <c r="V175" i="32"/>
  <c r="R175" i="32"/>
  <c r="BA174" i="32"/>
  <c r="AU174" i="32"/>
  <c r="AQ174" i="32"/>
  <c r="AY174" i="32" s="1"/>
  <c r="AP174" i="32"/>
  <c r="AO174" i="32"/>
  <c r="AZ174" i="32" s="1"/>
  <c r="AF174" i="32"/>
  <c r="AX174" i="32" s="1"/>
  <c r="Z174" i="32"/>
  <c r="AT174" i="32" s="1"/>
  <c r="R174" i="32"/>
  <c r="V174" i="32" s="1"/>
  <c r="AX173" i="32"/>
  <c r="AU173" i="32"/>
  <c r="AT173" i="32"/>
  <c r="AP173" i="32"/>
  <c r="BA173" i="32" s="1"/>
  <c r="AO173" i="32"/>
  <c r="AQ173" i="32" s="1"/>
  <c r="AY173" i="32" s="1"/>
  <c r="AF173" i="32"/>
  <c r="AA173" i="32"/>
  <c r="Z173" i="32"/>
  <c r="R173" i="32"/>
  <c r="V173" i="32" s="1"/>
  <c r="AS173" i="32" s="1"/>
  <c r="BA172" i="32"/>
  <c r="AU172" i="32"/>
  <c r="AP172" i="32"/>
  <c r="AQ172" i="32" s="1"/>
  <c r="AY172" i="32" s="1"/>
  <c r="AO172" i="32"/>
  <c r="AZ172" i="32" s="1"/>
  <c r="AF172" i="32"/>
  <c r="AX172" i="32" s="1"/>
  <c r="Z172" i="32"/>
  <c r="AT172" i="32" s="1"/>
  <c r="R172" i="32"/>
  <c r="R176" i="32" s="1"/>
  <c r="AZ171" i="32"/>
  <c r="AU171" i="32"/>
  <c r="AP171" i="32"/>
  <c r="AO171" i="32"/>
  <c r="AF171" i="32"/>
  <c r="AX171" i="32" s="1"/>
  <c r="AC171" i="32"/>
  <c r="AW171" i="32" s="1"/>
  <c r="Z171" i="32"/>
  <c r="AT171" i="32" s="1"/>
  <c r="V171" i="32"/>
  <c r="R171" i="32"/>
  <c r="BA170" i="32"/>
  <c r="AW170" i="32"/>
  <c r="AU170" i="32"/>
  <c r="AS170" i="32"/>
  <c r="AP170" i="32"/>
  <c r="AO170" i="32"/>
  <c r="AO176" i="32" s="1"/>
  <c r="AF170" i="32"/>
  <c r="AX170" i="32" s="1"/>
  <c r="AB170" i="32"/>
  <c r="AV170" i="32" s="1"/>
  <c r="Z170" i="32"/>
  <c r="R170" i="32"/>
  <c r="V170" i="32" s="1"/>
  <c r="AC170" i="32" s="1"/>
  <c r="AN169" i="32"/>
  <c r="AM169" i="32"/>
  <c r="AL169" i="32"/>
  <c r="AK169" i="32"/>
  <c r="AJ169" i="32"/>
  <c r="AI169" i="32"/>
  <c r="AH169" i="32"/>
  <c r="AE169" i="32"/>
  <c r="AD169" i="32"/>
  <c r="Y169" i="32"/>
  <c r="X169" i="32"/>
  <c r="W169" i="32"/>
  <c r="U169" i="32"/>
  <c r="T169" i="32"/>
  <c r="S169" i="32"/>
  <c r="AX168" i="32"/>
  <c r="AU168" i="32"/>
  <c r="AT168" i="32"/>
  <c r="AP168" i="32"/>
  <c r="BA168" i="32" s="1"/>
  <c r="AO168" i="32"/>
  <c r="AF168" i="32"/>
  <c r="Z168" i="32"/>
  <c r="R168" i="32"/>
  <c r="V168" i="32" s="1"/>
  <c r="AU167" i="32"/>
  <c r="AQ167" i="32"/>
  <c r="AY167" i="32" s="1"/>
  <c r="AP167" i="32"/>
  <c r="BA167" i="32" s="1"/>
  <c r="AO167" i="32"/>
  <c r="AZ167" i="32" s="1"/>
  <c r="AF167" i="32"/>
  <c r="AX167" i="32" s="1"/>
  <c r="Z167" i="32"/>
  <c r="AT167" i="32" s="1"/>
  <c r="R167" i="32"/>
  <c r="V167" i="32" s="1"/>
  <c r="AZ166" i="32"/>
  <c r="AU166" i="32"/>
  <c r="AQ166" i="32"/>
  <c r="AY166" i="32" s="1"/>
  <c r="AP166" i="32"/>
  <c r="BA166" i="32" s="1"/>
  <c r="AO166" i="32"/>
  <c r="AF166" i="32"/>
  <c r="AX166" i="32" s="1"/>
  <c r="Z166" i="32"/>
  <c r="AT166" i="32" s="1"/>
  <c r="V166" i="32"/>
  <c r="R166" i="32"/>
  <c r="BA165" i="32"/>
  <c r="AU165" i="32"/>
  <c r="AS165" i="32"/>
  <c r="AP165" i="32"/>
  <c r="AO165" i="32"/>
  <c r="AF165" i="32"/>
  <c r="AX165" i="32" s="1"/>
  <c r="AB165" i="32"/>
  <c r="AV165" i="32" s="1"/>
  <c r="AA165" i="32"/>
  <c r="AG165" i="32" s="1"/>
  <c r="AR165" i="32" s="1"/>
  <c r="Z165" i="32"/>
  <c r="AT165" i="32" s="1"/>
  <c r="R165" i="32"/>
  <c r="V165" i="32" s="1"/>
  <c r="AC165" i="32" s="1"/>
  <c r="AW165" i="32" s="1"/>
  <c r="AZ164" i="32"/>
  <c r="AX164" i="32"/>
  <c r="AU164" i="32"/>
  <c r="AT164" i="32"/>
  <c r="AP164" i="32"/>
  <c r="BA164" i="32" s="1"/>
  <c r="AO164" i="32"/>
  <c r="AF164" i="32"/>
  <c r="Z164" i="32"/>
  <c r="V164" i="32"/>
  <c r="R164" i="32"/>
  <c r="AU163" i="32"/>
  <c r="AP163" i="32"/>
  <c r="AP169" i="32" s="1"/>
  <c r="AO163" i="32"/>
  <c r="AZ163" i="32" s="1"/>
  <c r="AF163" i="32"/>
  <c r="AF169" i="32" s="1"/>
  <c r="Z163" i="32"/>
  <c r="Z169" i="32" s="1"/>
  <c r="V163" i="32"/>
  <c r="R163" i="32"/>
  <c r="AN162" i="32"/>
  <c r="AM162" i="32"/>
  <c r="AL162" i="32"/>
  <c r="AK162" i="32"/>
  <c r="AJ162" i="32"/>
  <c r="AI162" i="32"/>
  <c r="AH162" i="32"/>
  <c r="AE162" i="32"/>
  <c r="AD162" i="32"/>
  <c r="Y162" i="32"/>
  <c r="X162" i="32"/>
  <c r="W162" i="32"/>
  <c r="U162" i="32"/>
  <c r="T162" i="32"/>
  <c r="S162" i="32"/>
  <c r="AZ161" i="32"/>
  <c r="AU161" i="32"/>
  <c r="AP161" i="32"/>
  <c r="AO161" i="32"/>
  <c r="AF161" i="32"/>
  <c r="AX161" i="32" s="1"/>
  <c r="AC161" i="32"/>
  <c r="AW161" i="32" s="1"/>
  <c r="Z161" i="32"/>
  <c r="AT161" i="32" s="1"/>
  <c r="V161" i="32"/>
  <c r="R161" i="32"/>
  <c r="BA160" i="32"/>
  <c r="AW160" i="32"/>
  <c r="AU160" i="32"/>
  <c r="AS160" i="32"/>
  <c r="AP160" i="32"/>
  <c r="AO160" i="32"/>
  <c r="AQ160" i="32" s="1"/>
  <c r="AY160" i="32" s="1"/>
  <c r="AF160" i="32"/>
  <c r="AX160" i="32" s="1"/>
  <c r="AB160" i="32"/>
  <c r="AV160" i="32" s="1"/>
  <c r="Z160" i="32"/>
  <c r="R160" i="32"/>
  <c r="V160" i="32" s="1"/>
  <c r="AC160" i="32" s="1"/>
  <c r="AX159" i="32"/>
  <c r="AU159" i="32"/>
  <c r="AT159" i="32"/>
  <c r="AP159" i="32"/>
  <c r="AP162" i="32" s="1"/>
  <c r="AO159" i="32"/>
  <c r="AF159" i="32"/>
  <c r="Z159" i="32"/>
  <c r="R159" i="32"/>
  <c r="V159" i="32" s="1"/>
  <c r="AU158" i="32"/>
  <c r="AQ158" i="32"/>
  <c r="AY158" i="32" s="1"/>
  <c r="AP158" i="32"/>
  <c r="BA158" i="32" s="1"/>
  <c r="AO158" i="32"/>
  <c r="AZ158" i="32" s="1"/>
  <c r="AF158" i="32"/>
  <c r="AX158" i="32" s="1"/>
  <c r="Z158" i="32"/>
  <c r="AT158" i="32" s="1"/>
  <c r="R158" i="32"/>
  <c r="AZ157" i="32"/>
  <c r="AU157" i="32"/>
  <c r="AQ157" i="32"/>
  <c r="AY157" i="32" s="1"/>
  <c r="AP157" i="32"/>
  <c r="BA157" i="32" s="1"/>
  <c r="AO157" i="32"/>
  <c r="AF157" i="32"/>
  <c r="AX157" i="32" s="1"/>
  <c r="AX162" i="32" s="1"/>
  <c r="Z157" i="32"/>
  <c r="AT157" i="32" s="1"/>
  <c r="V157" i="32"/>
  <c r="R157" i="32"/>
  <c r="BA156" i="32"/>
  <c r="AU156" i="32"/>
  <c r="AS156" i="32"/>
  <c r="AP156" i="32"/>
  <c r="AO156" i="32"/>
  <c r="AF156" i="32"/>
  <c r="AX156" i="32" s="1"/>
  <c r="AB156" i="32"/>
  <c r="AA156" i="32"/>
  <c r="Z156" i="32"/>
  <c r="AT156" i="32" s="1"/>
  <c r="R156" i="32"/>
  <c r="V156" i="32" s="1"/>
  <c r="AC156" i="32" s="1"/>
  <c r="AN155" i="32"/>
  <c r="AM155" i="32"/>
  <c r="AL155" i="32"/>
  <c r="AK155" i="32"/>
  <c r="AJ155" i="32"/>
  <c r="AI155" i="32"/>
  <c r="AH155" i="32"/>
  <c r="AE155" i="32"/>
  <c r="AD155" i="32"/>
  <c r="Y155" i="32"/>
  <c r="X155" i="32"/>
  <c r="W155" i="32"/>
  <c r="U155" i="32"/>
  <c r="T155" i="32"/>
  <c r="S155" i="32"/>
  <c r="BA154" i="32"/>
  <c r="AZ154" i="32"/>
  <c r="AX154" i="32"/>
  <c r="AU154" i="32"/>
  <c r="AT154" i="32"/>
  <c r="AP154" i="32"/>
  <c r="AO154" i="32"/>
  <c r="AQ154" i="32" s="1"/>
  <c r="AY154" i="32" s="1"/>
  <c r="AF154" i="32"/>
  <c r="Z154" i="32"/>
  <c r="R154" i="32"/>
  <c r="V154" i="32" s="1"/>
  <c r="BA153" i="32"/>
  <c r="AX153" i="32"/>
  <c r="AU153" i="32"/>
  <c r="AT153" i="32"/>
  <c r="AP153" i="32"/>
  <c r="AO153" i="32"/>
  <c r="AF153" i="32"/>
  <c r="Z153" i="32"/>
  <c r="R153" i="32"/>
  <c r="V153" i="32" s="1"/>
  <c r="AZ152" i="32"/>
  <c r="AX152" i="32"/>
  <c r="AU152" i="32"/>
  <c r="AT152" i="32"/>
  <c r="AT155" i="32" s="1"/>
  <c r="AP152" i="32"/>
  <c r="AO152" i="32"/>
  <c r="AF152" i="32"/>
  <c r="AC152" i="32"/>
  <c r="AW152" i="32" s="1"/>
  <c r="Z152" i="32"/>
  <c r="V152" i="32"/>
  <c r="R152" i="32"/>
  <c r="BA151" i="32"/>
  <c r="AZ151" i="32"/>
  <c r="AU151" i="32"/>
  <c r="AQ151" i="32"/>
  <c r="AY151" i="32" s="1"/>
  <c r="AP151" i="32"/>
  <c r="AO151" i="32"/>
  <c r="AF151" i="32"/>
  <c r="AX151" i="32" s="1"/>
  <c r="Z151" i="32"/>
  <c r="AT151" i="32" s="1"/>
  <c r="R151" i="32"/>
  <c r="V151" i="32" s="1"/>
  <c r="BA150" i="32"/>
  <c r="AX150" i="32"/>
  <c r="AU150" i="32"/>
  <c r="AT150" i="32"/>
  <c r="AP150" i="32"/>
  <c r="AO150" i="32"/>
  <c r="AQ150" i="32" s="1"/>
  <c r="AY150" i="32" s="1"/>
  <c r="AF150" i="32"/>
  <c r="Z150" i="32"/>
  <c r="R150" i="32"/>
  <c r="V150" i="32" s="1"/>
  <c r="AX149" i="32"/>
  <c r="AX155" i="32" s="1"/>
  <c r="AU149" i="32"/>
  <c r="AT149" i="32"/>
  <c r="AP149" i="32"/>
  <c r="AP155" i="32" s="1"/>
  <c r="AO149" i="32"/>
  <c r="AF149" i="32"/>
  <c r="Z149" i="32"/>
  <c r="R149" i="32"/>
  <c r="AP148" i="32"/>
  <c r="AN148" i="32"/>
  <c r="AM148" i="32"/>
  <c r="AL148" i="32"/>
  <c r="AK148" i="32"/>
  <c r="AJ148" i="32"/>
  <c r="AI148" i="32"/>
  <c r="AH148" i="32"/>
  <c r="AE148" i="32"/>
  <c r="AD148" i="32"/>
  <c r="Y148" i="32"/>
  <c r="X148" i="32"/>
  <c r="W148" i="32"/>
  <c r="U148" i="32"/>
  <c r="T148" i="32"/>
  <c r="S148" i="32"/>
  <c r="AZ147" i="32"/>
  <c r="AU147" i="32"/>
  <c r="AT147" i="32"/>
  <c r="AT148" i="32" s="1"/>
  <c r="AP147" i="32"/>
  <c r="BA147" i="32" s="1"/>
  <c r="AO147" i="32"/>
  <c r="AF147" i="32"/>
  <c r="AX147" i="32" s="1"/>
  <c r="Z147" i="32"/>
  <c r="Z148" i="32" s="1"/>
  <c r="V147" i="32"/>
  <c r="R147" i="32"/>
  <c r="BA146" i="32"/>
  <c r="AZ146" i="32"/>
  <c r="AU146" i="32"/>
  <c r="AU148" i="32" s="1"/>
  <c r="AQ146" i="32"/>
  <c r="AY146" i="32" s="1"/>
  <c r="AP146" i="32"/>
  <c r="AO146" i="32"/>
  <c r="AF146" i="32"/>
  <c r="AA146" i="32"/>
  <c r="Z146" i="32"/>
  <c r="AT146" i="32" s="1"/>
  <c r="R146" i="32"/>
  <c r="V146" i="32" s="1"/>
  <c r="BA145" i="32"/>
  <c r="AZ145" i="32"/>
  <c r="AZ148" i="32" s="1"/>
  <c r="AX145" i="32"/>
  <c r="AW145" i="32"/>
  <c r="AU145" i="32"/>
  <c r="AT145" i="32"/>
  <c r="AS145" i="32"/>
  <c r="AP145" i="32"/>
  <c r="AO145" i="32"/>
  <c r="AF145" i="32"/>
  <c r="AB145" i="32"/>
  <c r="Z145" i="32"/>
  <c r="R145" i="32"/>
  <c r="V145" i="32" s="1"/>
  <c r="AC145" i="32" s="1"/>
  <c r="BA144" i="32"/>
  <c r="AN144" i="32"/>
  <c r="AM144" i="32"/>
  <c r="AL144" i="32"/>
  <c r="AK144" i="32"/>
  <c r="AJ144" i="32"/>
  <c r="AI144" i="32"/>
  <c r="AH144" i="32"/>
  <c r="AE144" i="32"/>
  <c r="AD144" i="32"/>
  <c r="Z144" i="32"/>
  <c r="Y144" i="32"/>
  <c r="X144" i="32"/>
  <c r="W144" i="32"/>
  <c r="U144" i="32"/>
  <c r="T144" i="32"/>
  <c r="S144" i="32"/>
  <c r="BA143" i="32"/>
  <c r="AX143" i="32"/>
  <c r="AX144" i="32" s="1"/>
  <c r="AU143" i="32"/>
  <c r="AU144" i="32" s="1"/>
  <c r="AT143" i="32"/>
  <c r="AT144" i="32" s="1"/>
  <c r="AP143" i="32"/>
  <c r="AP144" i="32" s="1"/>
  <c r="AO143" i="32"/>
  <c r="AF143" i="32"/>
  <c r="AF144" i="32" s="1"/>
  <c r="Z143" i="32"/>
  <c r="R143" i="32"/>
  <c r="AN142" i="32"/>
  <c r="AM142" i="32"/>
  <c r="AL142" i="32"/>
  <c r="AK142" i="32"/>
  <c r="AJ142" i="32"/>
  <c r="AI142" i="32"/>
  <c r="AH142" i="32"/>
  <c r="AE142" i="32"/>
  <c r="AD142" i="32"/>
  <c r="Y142" i="32"/>
  <c r="X142" i="32"/>
  <c r="W142" i="32"/>
  <c r="U142" i="32"/>
  <c r="T142" i="32"/>
  <c r="S142" i="32"/>
  <c r="AZ141" i="32"/>
  <c r="AX141" i="32"/>
  <c r="AU141" i="32"/>
  <c r="AP141" i="32"/>
  <c r="AO141" i="32"/>
  <c r="AF141" i="32"/>
  <c r="AC141" i="32"/>
  <c r="AW141" i="32" s="1"/>
  <c r="Z141" i="32"/>
  <c r="AT141" i="32" s="1"/>
  <c r="V141" i="32"/>
  <c r="R141" i="32"/>
  <c r="BA140" i="32"/>
  <c r="AZ140" i="32"/>
  <c r="AU140" i="32"/>
  <c r="AQ140" i="32"/>
  <c r="AY140" i="32" s="1"/>
  <c r="AP140" i="32"/>
  <c r="AO140" i="32"/>
  <c r="AF140" i="32"/>
  <c r="AX140" i="32" s="1"/>
  <c r="Z140" i="32"/>
  <c r="AT140" i="32" s="1"/>
  <c r="R140" i="32"/>
  <c r="V140" i="32" s="1"/>
  <c r="BA139" i="32"/>
  <c r="AZ139" i="32"/>
  <c r="AX139" i="32"/>
  <c r="AW139" i="32"/>
  <c r="AU139" i="32"/>
  <c r="AT139" i="32"/>
  <c r="AS139" i="32"/>
  <c r="AP139" i="32"/>
  <c r="AO139" i="32"/>
  <c r="AQ139" i="32" s="1"/>
  <c r="AY139" i="32" s="1"/>
  <c r="AG139" i="32"/>
  <c r="AR139" i="32" s="1"/>
  <c r="AF139" i="32"/>
  <c r="AB139" i="32"/>
  <c r="AV139" i="32" s="1"/>
  <c r="AA139" i="32"/>
  <c r="Z139" i="32"/>
  <c r="R139" i="32"/>
  <c r="V139" i="32" s="1"/>
  <c r="AC139" i="32" s="1"/>
  <c r="AX138" i="32"/>
  <c r="AU138" i="32"/>
  <c r="AT138" i="32"/>
  <c r="AP138" i="32"/>
  <c r="BA138" i="32" s="1"/>
  <c r="AO138" i="32"/>
  <c r="AF138" i="32"/>
  <c r="AB138" i="32"/>
  <c r="AV138" i="32" s="1"/>
  <c r="Z138" i="32"/>
  <c r="V138" i="32"/>
  <c r="AA138" i="32" s="1"/>
  <c r="R138" i="32"/>
  <c r="R142" i="32" s="1"/>
  <c r="AZ137" i="32"/>
  <c r="AU137" i="32"/>
  <c r="AU142" i="32" s="1"/>
  <c r="AT137" i="32"/>
  <c r="AT142" i="32" s="1"/>
  <c r="AP137" i="32"/>
  <c r="BA137" i="32" s="1"/>
  <c r="AO137" i="32"/>
  <c r="AF137" i="32"/>
  <c r="AX137" i="32" s="1"/>
  <c r="Z137" i="32"/>
  <c r="V137" i="32"/>
  <c r="R137" i="32"/>
  <c r="BA136" i="32"/>
  <c r="AZ136" i="32"/>
  <c r="AU136" i="32"/>
  <c r="AQ136" i="32"/>
  <c r="AP136" i="32"/>
  <c r="AO136" i="32"/>
  <c r="AF136" i="32"/>
  <c r="AA136" i="32"/>
  <c r="Z136" i="32"/>
  <c r="AT136" i="32" s="1"/>
  <c r="R136" i="32"/>
  <c r="V136" i="32" s="1"/>
  <c r="AN135" i="32"/>
  <c r="AM135" i="32"/>
  <c r="AL135" i="32"/>
  <c r="AK135" i="32"/>
  <c r="AJ135" i="32"/>
  <c r="AI135" i="32"/>
  <c r="AH135" i="32"/>
  <c r="AE135" i="32"/>
  <c r="AD135" i="32"/>
  <c r="Y135" i="32"/>
  <c r="X135" i="32"/>
  <c r="W135" i="32"/>
  <c r="U135" i="32"/>
  <c r="T135" i="32"/>
  <c r="S135" i="32"/>
  <c r="BA134" i="32"/>
  <c r="AZ134" i="32"/>
  <c r="AX134" i="32"/>
  <c r="AW134" i="32"/>
  <c r="AU134" i="32"/>
  <c r="AT134" i="32"/>
  <c r="AS134" i="32"/>
  <c r="AP134" i="32"/>
  <c r="AO134" i="32"/>
  <c r="AQ134" i="32" s="1"/>
  <c r="AY134" i="32" s="1"/>
  <c r="AG134" i="32"/>
  <c r="AR134" i="32" s="1"/>
  <c r="AF134" i="32"/>
  <c r="AB134" i="32"/>
  <c r="AV134" i="32" s="1"/>
  <c r="AA134" i="32"/>
  <c r="Z134" i="32"/>
  <c r="R134" i="32"/>
  <c r="V134" i="32" s="1"/>
  <c r="AC134" i="32" s="1"/>
  <c r="BA133" i="32"/>
  <c r="AX133" i="32"/>
  <c r="AU133" i="32"/>
  <c r="AT133" i="32"/>
  <c r="AP133" i="32"/>
  <c r="AO133" i="32"/>
  <c r="AF133" i="32"/>
  <c r="Z133" i="32"/>
  <c r="R133" i="32"/>
  <c r="V133" i="32" s="1"/>
  <c r="AU132" i="32"/>
  <c r="AQ132" i="32"/>
  <c r="AY132" i="32" s="1"/>
  <c r="AP132" i="32"/>
  <c r="BA132" i="32" s="1"/>
  <c r="AO132" i="32"/>
  <c r="AZ132" i="32" s="1"/>
  <c r="AF132" i="32"/>
  <c r="AX132" i="32" s="1"/>
  <c r="Z132" i="32"/>
  <c r="AT132" i="32" s="1"/>
  <c r="R132" i="32"/>
  <c r="V132" i="32" s="1"/>
  <c r="AZ131" i="32"/>
  <c r="AU131" i="32"/>
  <c r="AT131" i="32"/>
  <c r="AQ131" i="32"/>
  <c r="AY131" i="32" s="1"/>
  <c r="AP131" i="32"/>
  <c r="BA131" i="32" s="1"/>
  <c r="AO131" i="32"/>
  <c r="AF131" i="32"/>
  <c r="AX131" i="32" s="1"/>
  <c r="Z131" i="32"/>
  <c r="V131" i="32"/>
  <c r="R131" i="32"/>
  <c r="BA130" i="32"/>
  <c r="AU130" i="32"/>
  <c r="AS130" i="32"/>
  <c r="AP130" i="32"/>
  <c r="AO130" i="32"/>
  <c r="AF130" i="32"/>
  <c r="AX130" i="32" s="1"/>
  <c r="AA130" i="32"/>
  <c r="Z130" i="32"/>
  <c r="AT130" i="32" s="1"/>
  <c r="R130" i="32"/>
  <c r="V130" i="32" s="1"/>
  <c r="AC130" i="32" s="1"/>
  <c r="AW130" i="32" s="1"/>
  <c r="AZ129" i="32"/>
  <c r="AX129" i="32"/>
  <c r="AU129" i="32"/>
  <c r="AU135" i="32" s="1"/>
  <c r="AT129" i="32"/>
  <c r="AP129" i="32"/>
  <c r="AO129" i="32"/>
  <c r="AF129" i="32"/>
  <c r="Z129" i="32"/>
  <c r="V129" i="32"/>
  <c r="R129" i="32"/>
  <c r="AN128" i="32"/>
  <c r="AM128" i="32"/>
  <c r="AL128" i="32"/>
  <c r="AK128" i="32"/>
  <c r="AJ128" i="32"/>
  <c r="AI128" i="32"/>
  <c r="AH128" i="32"/>
  <c r="AE128" i="32"/>
  <c r="AD128" i="32"/>
  <c r="Z128" i="32"/>
  <c r="Y128" i="32"/>
  <c r="X128" i="32"/>
  <c r="W128" i="32"/>
  <c r="U128" i="32"/>
  <c r="T128" i="32"/>
  <c r="S128" i="32"/>
  <c r="R128" i="32"/>
  <c r="AU127" i="32"/>
  <c r="AQ127" i="32"/>
  <c r="AY127" i="32" s="1"/>
  <c r="AP127" i="32"/>
  <c r="BA127" i="32" s="1"/>
  <c r="AO127" i="32"/>
  <c r="AZ127" i="32" s="1"/>
  <c r="AF127" i="32"/>
  <c r="AX127" i="32" s="1"/>
  <c r="AC127" i="32"/>
  <c r="AW127" i="32" s="1"/>
  <c r="Z127" i="32"/>
  <c r="AT127" i="32" s="1"/>
  <c r="R127" i="32"/>
  <c r="V127" i="32" s="1"/>
  <c r="AZ126" i="32"/>
  <c r="AU126" i="32"/>
  <c r="AT126" i="32"/>
  <c r="AQ126" i="32"/>
  <c r="AY126" i="32" s="1"/>
  <c r="AP126" i="32"/>
  <c r="BA126" i="32" s="1"/>
  <c r="AO126" i="32"/>
  <c r="AF126" i="32"/>
  <c r="AX126" i="32" s="1"/>
  <c r="Z126" i="32"/>
  <c r="V126" i="32"/>
  <c r="R126" i="32"/>
  <c r="BA125" i="32"/>
  <c r="AU125" i="32"/>
  <c r="AS125" i="32"/>
  <c r="AP125" i="32"/>
  <c r="AO125" i="32"/>
  <c r="AF125" i="32"/>
  <c r="AX125" i="32" s="1"/>
  <c r="AA125" i="32"/>
  <c r="Z125" i="32"/>
  <c r="AT125" i="32" s="1"/>
  <c r="R125" i="32"/>
  <c r="V125" i="32" s="1"/>
  <c r="AC125" i="32" s="1"/>
  <c r="AW125" i="32" s="1"/>
  <c r="AZ124" i="32"/>
  <c r="AU124" i="32"/>
  <c r="AP124" i="32"/>
  <c r="AO124" i="32"/>
  <c r="AF124" i="32"/>
  <c r="AX124" i="32" s="1"/>
  <c r="AC124" i="32"/>
  <c r="AW124" i="32" s="1"/>
  <c r="Z124" i="32"/>
  <c r="AT124" i="32" s="1"/>
  <c r="V124" i="32"/>
  <c r="R124" i="32"/>
  <c r="BA123" i="32"/>
  <c r="AU123" i="32"/>
  <c r="AU128" i="32" s="1"/>
  <c r="AQ123" i="32"/>
  <c r="AP123" i="32"/>
  <c r="AO123" i="32"/>
  <c r="AF123" i="32"/>
  <c r="Z123" i="32"/>
  <c r="AT123" i="32" s="1"/>
  <c r="R123" i="32"/>
  <c r="V123" i="32" s="1"/>
  <c r="AN122" i="32"/>
  <c r="AM122" i="32"/>
  <c r="AL122" i="32"/>
  <c r="AK122" i="32"/>
  <c r="AJ122" i="32"/>
  <c r="AI122" i="32"/>
  <c r="AH122" i="32"/>
  <c r="AF122" i="32"/>
  <c r="AE122" i="32"/>
  <c r="AD122" i="32"/>
  <c r="Y122" i="32"/>
  <c r="X122" i="32"/>
  <c r="W122" i="32"/>
  <c r="U122" i="32"/>
  <c r="T122" i="32"/>
  <c r="S122" i="32"/>
  <c r="AZ121" i="32"/>
  <c r="AX121" i="32"/>
  <c r="AU121" i="32"/>
  <c r="AT121" i="32"/>
  <c r="AP121" i="32"/>
  <c r="BA121" i="32" s="1"/>
  <c r="AO121" i="32"/>
  <c r="AQ121" i="32" s="1"/>
  <c r="AY121" i="32" s="1"/>
  <c r="AF121" i="32"/>
  <c r="AA121" i="32"/>
  <c r="Z121" i="32"/>
  <c r="V121" i="32"/>
  <c r="AC121" i="32" s="1"/>
  <c r="AW121" i="32" s="1"/>
  <c r="R121" i="32"/>
  <c r="BA120" i="32"/>
  <c r="AU120" i="32"/>
  <c r="AP120" i="32"/>
  <c r="AO120" i="32"/>
  <c r="AF120" i="32"/>
  <c r="AX120" i="32" s="1"/>
  <c r="Z120" i="32"/>
  <c r="Z122" i="32" s="1"/>
  <c r="R120" i="32"/>
  <c r="AZ119" i="32"/>
  <c r="AX119" i="32"/>
  <c r="AX122" i="32" s="1"/>
  <c r="AU119" i="32"/>
  <c r="AU122" i="32" s="1"/>
  <c r="AT119" i="32"/>
  <c r="AP119" i="32"/>
  <c r="AO119" i="32"/>
  <c r="AF119" i="32"/>
  <c r="AC119" i="32"/>
  <c r="Z119" i="32"/>
  <c r="V119" i="32"/>
  <c r="R119" i="32"/>
  <c r="AN118" i="32"/>
  <c r="AM118" i="32"/>
  <c r="AL118" i="32"/>
  <c r="AK118" i="32"/>
  <c r="AJ118" i="32"/>
  <c r="AI118" i="32"/>
  <c r="AH118" i="32"/>
  <c r="AE118" i="32"/>
  <c r="AD118" i="32"/>
  <c r="Y118" i="32"/>
  <c r="X118" i="32"/>
  <c r="W118" i="32"/>
  <c r="U118" i="32"/>
  <c r="T118" i="32"/>
  <c r="S118" i="32"/>
  <c r="BA117" i="32"/>
  <c r="AY117" i="32"/>
  <c r="AU117" i="32"/>
  <c r="AQ117" i="32"/>
  <c r="AP117" i="32"/>
  <c r="AO117" i="32"/>
  <c r="AZ117" i="32" s="1"/>
  <c r="AF117" i="32"/>
  <c r="AX117" i="32" s="1"/>
  <c r="Z117" i="32"/>
  <c r="AT117" i="32" s="1"/>
  <c r="R117" i="32"/>
  <c r="V117" i="32" s="1"/>
  <c r="AZ116" i="32"/>
  <c r="AX116" i="32"/>
  <c r="AU116" i="32"/>
  <c r="AT116" i="32"/>
  <c r="AP116" i="32"/>
  <c r="BA116" i="32" s="1"/>
  <c r="AO116" i="32"/>
  <c r="AQ116" i="32" s="1"/>
  <c r="AY116" i="32" s="1"/>
  <c r="AF116" i="32"/>
  <c r="AA116" i="32"/>
  <c r="Z116" i="32"/>
  <c r="V116" i="32"/>
  <c r="AC116" i="32" s="1"/>
  <c r="AW116" i="32" s="1"/>
  <c r="R116" i="32"/>
  <c r="BA115" i="32"/>
  <c r="AU115" i="32"/>
  <c r="AP115" i="32"/>
  <c r="AO115" i="32"/>
  <c r="AF115" i="32"/>
  <c r="AX115" i="32" s="1"/>
  <c r="Z115" i="32"/>
  <c r="AT115" i="32" s="1"/>
  <c r="R115" i="32"/>
  <c r="V115" i="32" s="1"/>
  <c r="AZ114" i="32"/>
  <c r="AX114" i="32"/>
  <c r="AU114" i="32"/>
  <c r="AT114" i="32"/>
  <c r="AP114" i="32"/>
  <c r="AO114" i="32"/>
  <c r="AF114" i="32"/>
  <c r="AC114" i="32"/>
  <c r="AW114" i="32" s="1"/>
  <c r="Z114" i="32"/>
  <c r="V114" i="32"/>
  <c r="R114" i="32"/>
  <c r="BA113" i="32"/>
  <c r="AY113" i="32"/>
  <c r="AU113" i="32"/>
  <c r="AU306" i="32" s="1"/>
  <c r="AQ113" i="32"/>
  <c r="AP113" i="32"/>
  <c r="AO113" i="32"/>
  <c r="AZ113" i="32" s="1"/>
  <c r="AF113" i="32"/>
  <c r="Z113" i="32"/>
  <c r="R113" i="32"/>
  <c r="R306" i="32" s="1"/>
  <c r="AZ112" i="32"/>
  <c r="AX112" i="32"/>
  <c r="AU112" i="32"/>
  <c r="AT112" i="32"/>
  <c r="AP112" i="32"/>
  <c r="AO112" i="32"/>
  <c r="AQ112" i="32" s="1"/>
  <c r="AY112" i="32" s="1"/>
  <c r="AF112" i="32"/>
  <c r="AA112" i="32"/>
  <c r="Z112" i="32"/>
  <c r="Z118" i="32" s="1"/>
  <c r="V112" i="32"/>
  <c r="R112" i="32"/>
  <c r="AN111" i="32"/>
  <c r="AM111" i="32"/>
  <c r="AL111" i="32"/>
  <c r="AK111" i="32"/>
  <c r="AJ111" i="32"/>
  <c r="AI111" i="32"/>
  <c r="AH111" i="32"/>
  <c r="AE111" i="32"/>
  <c r="AD111" i="32"/>
  <c r="Y111" i="32"/>
  <c r="X111" i="32"/>
  <c r="W111" i="32"/>
  <c r="U111" i="32"/>
  <c r="T111" i="32"/>
  <c r="S111" i="32"/>
  <c r="BA110" i="32"/>
  <c r="AU110" i="32"/>
  <c r="AP110" i="32"/>
  <c r="AO110" i="32"/>
  <c r="AF110" i="32"/>
  <c r="AX110" i="32" s="1"/>
  <c r="Z110" i="32"/>
  <c r="AT110" i="32" s="1"/>
  <c r="R110" i="32"/>
  <c r="V110" i="32" s="1"/>
  <c r="AZ109" i="32"/>
  <c r="AX109" i="32"/>
  <c r="AU109" i="32"/>
  <c r="AT109" i="32"/>
  <c r="AP109" i="32"/>
  <c r="AO109" i="32"/>
  <c r="AF109" i="32"/>
  <c r="AC109" i="32"/>
  <c r="AW109" i="32" s="1"/>
  <c r="Z109" i="32"/>
  <c r="V109" i="32"/>
  <c r="R109" i="32"/>
  <c r="BA108" i="32"/>
  <c r="AU108" i="32"/>
  <c r="AU111" i="32" s="1"/>
  <c r="AQ108" i="32"/>
  <c r="AP108" i="32"/>
  <c r="AO108" i="32"/>
  <c r="AZ108" i="32" s="1"/>
  <c r="AF108" i="32"/>
  <c r="Z108" i="32"/>
  <c r="R108" i="32"/>
  <c r="V108" i="32" s="1"/>
  <c r="AN107" i="32"/>
  <c r="AM107" i="32"/>
  <c r="AL107" i="32"/>
  <c r="AK107" i="32"/>
  <c r="AJ107" i="32"/>
  <c r="AI107" i="32"/>
  <c r="AH107" i="32"/>
  <c r="AF107" i="32"/>
  <c r="AE107" i="32"/>
  <c r="AD107" i="32"/>
  <c r="Z107" i="32"/>
  <c r="Y107" i="32"/>
  <c r="X107" i="32"/>
  <c r="W107" i="32"/>
  <c r="U107" i="32"/>
  <c r="T107" i="32"/>
  <c r="S107" i="32"/>
  <c r="R107" i="32"/>
  <c r="AZ106" i="32"/>
  <c r="AX106" i="32"/>
  <c r="AU106" i="32"/>
  <c r="AU311" i="32" s="1"/>
  <c r="AT106" i="32"/>
  <c r="AT311" i="32" s="1"/>
  <c r="AP106" i="32"/>
  <c r="AO106" i="32"/>
  <c r="AF106" i="32"/>
  <c r="AF311" i="32" s="1"/>
  <c r="Z106" i="32"/>
  <c r="Z311" i="32" s="1"/>
  <c r="V106" i="32"/>
  <c r="R106" i="32"/>
  <c r="AN105" i="32"/>
  <c r="AM105" i="32"/>
  <c r="AL105" i="32"/>
  <c r="AK105" i="32"/>
  <c r="AJ105" i="32"/>
  <c r="AI105" i="32"/>
  <c r="AH105" i="32"/>
  <c r="AE105" i="32"/>
  <c r="AD105" i="32"/>
  <c r="Y105" i="32"/>
  <c r="X105" i="32"/>
  <c r="W105" i="32"/>
  <c r="U105" i="32"/>
  <c r="T105" i="32"/>
  <c r="S105" i="32"/>
  <c r="BA104" i="32"/>
  <c r="AU104" i="32"/>
  <c r="AQ104" i="32"/>
  <c r="AY104" i="32" s="1"/>
  <c r="AP104" i="32"/>
  <c r="AO104" i="32"/>
  <c r="AZ104" i="32" s="1"/>
  <c r="AF104" i="32"/>
  <c r="AX104" i="32" s="1"/>
  <c r="Z104" i="32"/>
  <c r="AT104" i="32" s="1"/>
  <c r="R104" i="32"/>
  <c r="V104" i="32" s="1"/>
  <c r="AX103" i="32"/>
  <c r="AU103" i="32"/>
  <c r="AT103" i="32"/>
  <c r="AS103" i="32"/>
  <c r="AP103" i="32"/>
  <c r="BA103" i="32" s="1"/>
  <c r="AO103" i="32"/>
  <c r="AQ103" i="32" s="1"/>
  <c r="AY103" i="32" s="1"/>
  <c r="AF103" i="32"/>
  <c r="Z103" i="32"/>
  <c r="R103" i="32"/>
  <c r="V103" i="32" s="1"/>
  <c r="BA102" i="32"/>
  <c r="AU102" i="32"/>
  <c r="AP102" i="32"/>
  <c r="AQ102" i="32" s="1"/>
  <c r="AY102" i="32" s="1"/>
  <c r="AO102" i="32"/>
  <c r="AZ102" i="32" s="1"/>
  <c r="AF102" i="32"/>
  <c r="AX102" i="32" s="1"/>
  <c r="Z102" i="32"/>
  <c r="AT102" i="32" s="1"/>
  <c r="R102" i="32"/>
  <c r="V102" i="32" s="1"/>
  <c r="AZ101" i="32"/>
  <c r="AU101" i="32"/>
  <c r="AP101" i="32"/>
  <c r="AO101" i="32"/>
  <c r="AF101" i="32"/>
  <c r="AX101" i="32" s="1"/>
  <c r="AC101" i="32"/>
  <c r="AW101" i="32" s="1"/>
  <c r="Z101" i="32"/>
  <c r="AT101" i="32" s="1"/>
  <c r="V101" i="32"/>
  <c r="R101" i="32"/>
  <c r="BA100" i="32"/>
  <c r="AW100" i="32"/>
  <c r="AU100" i="32"/>
  <c r="AS100" i="32"/>
  <c r="AP100" i="32"/>
  <c r="AO100" i="32"/>
  <c r="AQ100" i="32" s="1"/>
  <c r="AY100" i="32" s="1"/>
  <c r="AF100" i="32"/>
  <c r="AX100" i="32" s="1"/>
  <c r="AB100" i="32"/>
  <c r="AV100" i="32" s="1"/>
  <c r="Z100" i="32"/>
  <c r="R100" i="32"/>
  <c r="V100" i="32" s="1"/>
  <c r="AC100" i="32" s="1"/>
  <c r="AX99" i="32"/>
  <c r="AX308" i="32" s="1"/>
  <c r="AU99" i="32"/>
  <c r="AT99" i="32"/>
  <c r="AP99" i="32"/>
  <c r="AP308" i="32" s="1"/>
  <c r="AO99" i="32"/>
  <c r="AF99" i="32"/>
  <c r="Z99" i="32"/>
  <c r="R99" i="32"/>
  <c r="AU98" i="32"/>
  <c r="AQ98" i="32"/>
  <c r="AY98" i="32" s="1"/>
  <c r="AP98" i="32"/>
  <c r="BA98" i="32" s="1"/>
  <c r="AO98" i="32"/>
  <c r="AZ98" i="32" s="1"/>
  <c r="AF98" i="32"/>
  <c r="AX98" i="32" s="1"/>
  <c r="AC98" i="32"/>
  <c r="AW98" i="32" s="1"/>
  <c r="Z98" i="32"/>
  <c r="AT98" i="32" s="1"/>
  <c r="R98" i="32"/>
  <c r="V98" i="32" s="1"/>
  <c r="AZ97" i="32"/>
  <c r="AU97" i="32"/>
  <c r="AU305" i="32" s="1"/>
  <c r="AQ97" i="32"/>
  <c r="AP97" i="32"/>
  <c r="AO97" i="32"/>
  <c r="AF97" i="32"/>
  <c r="Z97" i="32"/>
  <c r="Z305" i="32" s="1"/>
  <c r="V97" i="32"/>
  <c r="R97" i="32"/>
  <c r="BA96" i="32"/>
  <c r="AU96" i="32"/>
  <c r="AU105" i="32" s="1"/>
  <c r="AP96" i="32"/>
  <c r="AO96" i="32"/>
  <c r="AF96" i="32"/>
  <c r="AX96" i="32" s="1"/>
  <c r="Z96" i="32"/>
  <c r="R96" i="32"/>
  <c r="AO95" i="32"/>
  <c r="AN95" i="32"/>
  <c r="AM95" i="32"/>
  <c r="AL95" i="32"/>
  <c r="AK95" i="32"/>
  <c r="AJ95" i="32"/>
  <c r="AI95" i="32"/>
  <c r="AH95" i="32"/>
  <c r="AE95" i="32"/>
  <c r="AD95" i="32"/>
  <c r="Y95" i="32"/>
  <c r="X95" i="32"/>
  <c r="W95" i="32"/>
  <c r="U95" i="32"/>
  <c r="T95" i="32"/>
  <c r="S95" i="32"/>
  <c r="AZ94" i="32"/>
  <c r="AX94" i="32"/>
  <c r="AU94" i="32"/>
  <c r="AT94" i="32"/>
  <c r="AP94" i="32"/>
  <c r="AO94" i="32"/>
  <c r="AF94" i="32"/>
  <c r="Z94" i="32"/>
  <c r="V94" i="32"/>
  <c r="R94" i="32"/>
  <c r="AU93" i="32"/>
  <c r="AS93" i="32"/>
  <c r="AP93" i="32"/>
  <c r="BA93" i="32" s="1"/>
  <c r="AO93" i="32"/>
  <c r="AZ93" i="32" s="1"/>
  <c r="AF93" i="32"/>
  <c r="AX93" i="32" s="1"/>
  <c r="Z93" i="32"/>
  <c r="AT93" i="32" s="1"/>
  <c r="V93" i="32"/>
  <c r="R93" i="32"/>
  <c r="AZ92" i="32"/>
  <c r="AY92" i="32"/>
  <c r="AX92" i="32"/>
  <c r="AU92" i="32"/>
  <c r="AQ92" i="32"/>
  <c r="AP92" i="32"/>
  <c r="BA92" i="32" s="1"/>
  <c r="AO92" i="32"/>
  <c r="AF92" i="32"/>
  <c r="Z92" i="32"/>
  <c r="V92" i="32"/>
  <c r="AC92" i="32" s="1"/>
  <c r="AW92" i="32" s="1"/>
  <c r="R92" i="32"/>
  <c r="BA91" i="32"/>
  <c r="AZ91" i="32"/>
  <c r="AZ95" i="32" s="1"/>
  <c r="AU91" i="32"/>
  <c r="AQ91" i="32"/>
  <c r="AY91" i="32" s="1"/>
  <c r="AP91" i="32"/>
  <c r="AO91" i="32"/>
  <c r="AF91" i="32"/>
  <c r="AX91" i="32" s="1"/>
  <c r="AB91" i="32"/>
  <c r="AV91" i="32" s="1"/>
  <c r="Z91" i="32"/>
  <c r="AT91" i="32" s="1"/>
  <c r="R91" i="32"/>
  <c r="V91" i="32" s="1"/>
  <c r="AC91" i="32" s="1"/>
  <c r="AW91" i="32" s="1"/>
  <c r="BA90" i="32"/>
  <c r="AZ90" i="32"/>
  <c r="AX90" i="32"/>
  <c r="AU90" i="32"/>
  <c r="AT90" i="32"/>
  <c r="AS90" i="32"/>
  <c r="AP90" i="32"/>
  <c r="AO90" i="32"/>
  <c r="AF90" i="32"/>
  <c r="AA90" i="32"/>
  <c r="Z90" i="32"/>
  <c r="V90" i="32"/>
  <c r="AC90" i="32" s="1"/>
  <c r="AW90" i="32" s="1"/>
  <c r="R90" i="32"/>
  <c r="R95" i="32" s="1"/>
  <c r="AN89" i="32"/>
  <c r="AM89" i="32"/>
  <c r="AL89" i="32"/>
  <c r="AK89" i="32"/>
  <c r="AJ89" i="32"/>
  <c r="AI89" i="32"/>
  <c r="AH89" i="32"/>
  <c r="AE89" i="32"/>
  <c r="AD89" i="32"/>
  <c r="Y89" i="32"/>
  <c r="X89" i="32"/>
  <c r="W89" i="32"/>
  <c r="U89" i="32"/>
  <c r="T89" i="32"/>
  <c r="S89" i="32"/>
  <c r="AX88" i="32"/>
  <c r="AU88" i="32"/>
  <c r="AP88" i="32"/>
  <c r="BA88" i="32" s="1"/>
  <c r="AO88" i="32"/>
  <c r="AZ88" i="32" s="1"/>
  <c r="AF88" i="32"/>
  <c r="Z88" i="32"/>
  <c r="AT88" i="32" s="1"/>
  <c r="V88" i="32"/>
  <c r="R88" i="32"/>
  <c r="AZ87" i="32"/>
  <c r="AY87" i="32"/>
  <c r="AX87" i="32"/>
  <c r="AU87" i="32"/>
  <c r="AQ87" i="32"/>
  <c r="AP87" i="32"/>
  <c r="BA87" i="32" s="1"/>
  <c r="AO87" i="32"/>
  <c r="AF87" i="32"/>
  <c r="Z87" i="32"/>
  <c r="V87" i="32"/>
  <c r="AC87" i="32" s="1"/>
  <c r="AW87" i="32" s="1"/>
  <c r="R87" i="32"/>
  <c r="BA86" i="32"/>
  <c r="AZ86" i="32"/>
  <c r="AU86" i="32"/>
  <c r="AQ86" i="32"/>
  <c r="AY86" i="32" s="1"/>
  <c r="AP86" i="32"/>
  <c r="AO86" i="32"/>
  <c r="AF86" i="32"/>
  <c r="AX86" i="32" s="1"/>
  <c r="AB86" i="32"/>
  <c r="AV86" i="32" s="1"/>
  <c r="Z86" i="32"/>
  <c r="AT86" i="32" s="1"/>
  <c r="R86" i="32"/>
  <c r="V86" i="32" s="1"/>
  <c r="AC86" i="32" s="1"/>
  <c r="AW86" i="32" s="1"/>
  <c r="BA85" i="32"/>
  <c r="AZ85" i="32"/>
  <c r="AX85" i="32"/>
  <c r="AU85" i="32"/>
  <c r="AT85" i="32"/>
  <c r="AS85" i="32"/>
  <c r="AP85" i="32"/>
  <c r="AO85" i="32"/>
  <c r="AF85" i="32"/>
  <c r="AA85" i="32"/>
  <c r="Z85" i="32"/>
  <c r="V85" i="32"/>
  <c r="AC85" i="32" s="1"/>
  <c r="AW85" i="32" s="1"/>
  <c r="R85" i="32"/>
  <c r="AU84" i="32"/>
  <c r="AU89" i="32" s="1"/>
  <c r="AP84" i="32"/>
  <c r="AP89" i="32" s="1"/>
  <c r="AO84" i="32"/>
  <c r="AF84" i="32"/>
  <c r="AB84" i="32"/>
  <c r="Z84" i="32"/>
  <c r="V84" i="32"/>
  <c r="AC84" i="32" s="1"/>
  <c r="R84" i="32"/>
  <c r="R89" i="32" s="1"/>
  <c r="AN83" i="32"/>
  <c r="AM83" i="32"/>
  <c r="AL83" i="32"/>
  <c r="AK83" i="32"/>
  <c r="AJ83" i="32"/>
  <c r="AI83" i="32"/>
  <c r="AH83" i="32"/>
  <c r="AE83" i="32"/>
  <c r="AD83" i="32"/>
  <c r="Y83" i="32"/>
  <c r="X83" i="32"/>
  <c r="W83" i="32"/>
  <c r="U83" i="32"/>
  <c r="T83" i="32"/>
  <c r="S83" i="32"/>
  <c r="AZ82" i="32"/>
  <c r="AU82" i="32"/>
  <c r="AQ82" i="32"/>
  <c r="AY82" i="32" s="1"/>
  <c r="AP82" i="32"/>
  <c r="BA82" i="32" s="1"/>
  <c r="AO82" i="32"/>
  <c r="AF82" i="32"/>
  <c r="AX82" i="32" s="1"/>
  <c r="Z82" i="32"/>
  <c r="AT82" i="32" s="1"/>
  <c r="V82" i="32"/>
  <c r="R82" i="32"/>
  <c r="BA81" i="32"/>
  <c r="AU81" i="32"/>
  <c r="AS81" i="32"/>
  <c r="AP81" i="32"/>
  <c r="AO81" i="32"/>
  <c r="AF81" i="32"/>
  <c r="AX81" i="32" s="1"/>
  <c r="AB81" i="32"/>
  <c r="AV81" i="32" s="1"/>
  <c r="AA81" i="32"/>
  <c r="AG81" i="32" s="1"/>
  <c r="AR81" i="32" s="1"/>
  <c r="Z81" i="32"/>
  <c r="AT81" i="32" s="1"/>
  <c r="R81" i="32"/>
  <c r="V81" i="32" s="1"/>
  <c r="AC81" i="32" s="1"/>
  <c r="AW81" i="32" s="1"/>
  <c r="BA80" i="32"/>
  <c r="AZ80" i="32"/>
  <c r="AX80" i="32"/>
  <c r="AU80" i="32"/>
  <c r="AT80" i="32"/>
  <c r="AP80" i="32"/>
  <c r="AP83" i="32" s="1"/>
  <c r="AO80" i="32"/>
  <c r="AF80" i="32"/>
  <c r="AC80" i="32"/>
  <c r="AW80" i="32" s="1"/>
  <c r="Z80" i="32"/>
  <c r="V80" i="32"/>
  <c r="R80" i="32"/>
  <c r="AU79" i="32"/>
  <c r="AT79" i="32"/>
  <c r="AS79" i="32"/>
  <c r="AP79" i="32"/>
  <c r="BA79" i="32" s="1"/>
  <c r="AO79" i="32"/>
  <c r="AF79" i="32"/>
  <c r="AX79" i="32" s="1"/>
  <c r="Z79" i="32"/>
  <c r="V79" i="32"/>
  <c r="R79" i="32"/>
  <c r="AZ78" i="32"/>
  <c r="AY78" i="32"/>
  <c r="AX78" i="32"/>
  <c r="AU78" i="32"/>
  <c r="AQ78" i="32"/>
  <c r="AP78" i="32"/>
  <c r="BA78" i="32" s="1"/>
  <c r="AO78" i="32"/>
  <c r="AF78" i="32"/>
  <c r="Z78" i="32"/>
  <c r="Z83" i="32" s="1"/>
  <c r="V78" i="32"/>
  <c r="AC78" i="32" s="1"/>
  <c r="AW78" i="32" s="1"/>
  <c r="R78" i="32"/>
  <c r="BA77" i="32"/>
  <c r="BA83" i="32" s="1"/>
  <c r="AZ77" i="32"/>
  <c r="AU77" i="32"/>
  <c r="AU83" i="32" s="1"/>
  <c r="AQ77" i="32"/>
  <c r="AP77" i="32"/>
  <c r="AO77" i="32"/>
  <c r="AF77" i="32"/>
  <c r="Z77" i="32"/>
  <c r="AT77" i="32" s="1"/>
  <c r="R77" i="32"/>
  <c r="V77" i="32" s="1"/>
  <c r="AB77" i="32" s="1"/>
  <c r="AN76" i="32"/>
  <c r="AM76" i="32"/>
  <c r="AL76" i="32"/>
  <c r="AK76" i="32"/>
  <c r="AJ76" i="32"/>
  <c r="AI76" i="32"/>
  <c r="AH76" i="32"/>
  <c r="AE76" i="32"/>
  <c r="AD76" i="32"/>
  <c r="Y76" i="32"/>
  <c r="X76" i="32"/>
  <c r="W76" i="32"/>
  <c r="V76" i="32"/>
  <c r="U76" i="32"/>
  <c r="T76" i="32"/>
  <c r="S76" i="32"/>
  <c r="R76" i="32"/>
  <c r="BA75" i="32"/>
  <c r="AX75" i="32"/>
  <c r="AU75" i="32"/>
  <c r="AT75" i="32"/>
  <c r="AP75" i="32"/>
  <c r="AO75" i="32"/>
  <c r="AF75" i="32"/>
  <c r="AA75" i="32"/>
  <c r="Z75" i="32"/>
  <c r="R75" i="32"/>
  <c r="V75" i="32" s="1"/>
  <c r="AU74" i="32"/>
  <c r="AP74" i="32"/>
  <c r="BA74" i="32" s="1"/>
  <c r="AO74" i="32"/>
  <c r="AF74" i="32"/>
  <c r="AX74" i="32" s="1"/>
  <c r="Z74" i="32"/>
  <c r="AT74" i="32" s="1"/>
  <c r="R74" i="32"/>
  <c r="V74" i="32" s="1"/>
  <c r="AB74" i="32" s="1"/>
  <c r="AV74" i="32" s="1"/>
  <c r="AZ73" i="32"/>
  <c r="AU73" i="32"/>
  <c r="AT73" i="32"/>
  <c r="AP73" i="32"/>
  <c r="AO73" i="32"/>
  <c r="AF73" i="32"/>
  <c r="AX73" i="32" s="1"/>
  <c r="AC73" i="32"/>
  <c r="AW73" i="32" s="1"/>
  <c r="AA73" i="32"/>
  <c r="Z73" i="32"/>
  <c r="V73" i="32"/>
  <c r="R73" i="32"/>
  <c r="BA72" i="32"/>
  <c r="AU72" i="32"/>
  <c r="AQ72" i="32"/>
  <c r="AY72" i="32" s="1"/>
  <c r="AP72" i="32"/>
  <c r="AO72" i="32"/>
  <c r="AZ72" i="32" s="1"/>
  <c r="AF72" i="32"/>
  <c r="Z72" i="32"/>
  <c r="AT72" i="32" s="1"/>
  <c r="R72" i="32"/>
  <c r="V72" i="32" s="1"/>
  <c r="AX71" i="32"/>
  <c r="AW71" i="32"/>
  <c r="AU71" i="32"/>
  <c r="AT71" i="32"/>
  <c r="AP71" i="32"/>
  <c r="BA71" i="32" s="1"/>
  <c r="AO71" i="32"/>
  <c r="AF71" i="32"/>
  <c r="AB71" i="32"/>
  <c r="AA71" i="32"/>
  <c r="Z71" i="32"/>
  <c r="R71" i="32"/>
  <c r="V71" i="32" s="1"/>
  <c r="AC71" i="32" s="1"/>
  <c r="AN70" i="32"/>
  <c r="AM70" i="32"/>
  <c r="AL70" i="32"/>
  <c r="AK70" i="32"/>
  <c r="AJ70" i="32"/>
  <c r="AI70" i="32"/>
  <c r="AH70" i="32"/>
  <c r="AE70" i="32"/>
  <c r="AD70" i="32"/>
  <c r="Y70" i="32"/>
  <c r="X70" i="32"/>
  <c r="W70" i="32"/>
  <c r="U70" i="32"/>
  <c r="T70" i="32"/>
  <c r="S70" i="32"/>
  <c r="AU69" i="32"/>
  <c r="AP69" i="32"/>
  <c r="BA69" i="32" s="1"/>
  <c r="AO69" i="32"/>
  <c r="AF69" i="32"/>
  <c r="AX69" i="32" s="1"/>
  <c r="Z69" i="32"/>
  <c r="AT69" i="32" s="1"/>
  <c r="R69" i="32"/>
  <c r="V69" i="32" s="1"/>
  <c r="AB69" i="32" s="1"/>
  <c r="AV69" i="32" s="1"/>
  <c r="AZ68" i="32"/>
  <c r="AU68" i="32"/>
  <c r="AT68" i="32"/>
  <c r="AP68" i="32"/>
  <c r="AO68" i="32"/>
  <c r="AF68" i="32"/>
  <c r="AX68" i="32" s="1"/>
  <c r="Z68" i="32"/>
  <c r="V68" i="32"/>
  <c r="R68" i="32"/>
  <c r="BA67" i="32"/>
  <c r="AU67" i="32"/>
  <c r="AQ67" i="32"/>
  <c r="AY67" i="32" s="1"/>
  <c r="AP67" i="32"/>
  <c r="AO67" i="32"/>
  <c r="AZ67" i="32" s="1"/>
  <c r="AF67" i="32"/>
  <c r="AX67" i="32" s="1"/>
  <c r="Z67" i="32"/>
  <c r="AT67" i="32" s="1"/>
  <c r="R67" i="32"/>
  <c r="V67" i="32" s="1"/>
  <c r="AX66" i="32"/>
  <c r="AU66" i="32"/>
  <c r="AT66" i="32"/>
  <c r="AP66" i="32"/>
  <c r="BA66" i="32" s="1"/>
  <c r="AO66" i="32"/>
  <c r="AQ66" i="32" s="1"/>
  <c r="AY66" i="32" s="1"/>
  <c r="AF66" i="32"/>
  <c r="Z66" i="32"/>
  <c r="R66" i="32"/>
  <c r="V66" i="32" s="1"/>
  <c r="BA65" i="32"/>
  <c r="AU65" i="32"/>
  <c r="AU70" i="32" s="1"/>
  <c r="AP65" i="32"/>
  <c r="AQ65" i="32" s="1"/>
  <c r="AY65" i="32" s="1"/>
  <c r="AO65" i="32"/>
  <c r="AZ65" i="32" s="1"/>
  <c r="AF65" i="32"/>
  <c r="AX65" i="32" s="1"/>
  <c r="Z65" i="32"/>
  <c r="AT65" i="32" s="1"/>
  <c r="V65" i="32"/>
  <c r="AC65" i="32" s="1"/>
  <c r="R65" i="32"/>
  <c r="AZ64" i="32"/>
  <c r="AX64" i="32"/>
  <c r="AU64" i="32"/>
  <c r="AT64" i="32"/>
  <c r="AP64" i="32"/>
  <c r="BA64" i="32" s="1"/>
  <c r="AO64" i="32"/>
  <c r="AO70" i="32" s="1"/>
  <c r="AF64" i="32"/>
  <c r="AC64" i="32"/>
  <c r="AW64" i="32" s="1"/>
  <c r="AA64" i="32"/>
  <c r="Z64" i="32"/>
  <c r="V64" i="32"/>
  <c r="R64" i="32"/>
  <c r="AN63" i="32"/>
  <c r="AM63" i="32"/>
  <c r="AL63" i="32"/>
  <c r="AK63" i="32"/>
  <c r="AJ63" i="32"/>
  <c r="AI63" i="32"/>
  <c r="AH63" i="32"/>
  <c r="AE63" i="32"/>
  <c r="AD63" i="32"/>
  <c r="Y63" i="32"/>
  <c r="X63" i="32"/>
  <c r="W63" i="32"/>
  <c r="U63" i="32"/>
  <c r="T63" i="32"/>
  <c r="S63" i="32"/>
  <c r="BA62" i="32"/>
  <c r="AU62" i="32"/>
  <c r="AS62" i="32"/>
  <c r="AP62" i="32"/>
  <c r="AO62" i="32"/>
  <c r="AQ62" i="32" s="1"/>
  <c r="AY62" i="32" s="1"/>
  <c r="AF62" i="32"/>
  <c r="AX62" i="32" s="1"/>
  <c r="AA62" i="32"/>
  <c r="Z62" i="32"/>
  <c r="AT62" i="32" s="1"/>
  <c r="R62" i="32"/>
  <c r="V62" i="32" s="1"/>
  <c r="AC62" i="32" s="1"/>
  <c r="AW62" i="32" s="1"/>
  <c r="AZ61" i="32"/>
  <c r="AX61" i="32"/>
  <c r="AU61" i="32"/>
  <c r="AT61" i="32"/>
  <c r="AP61" i="32"/>
  <c r="BA61" i="32" s="1"/>
  <c r="AO61" i="32"/>
  <c r="AF61" i="32"/>
  <c r="Z61" i="32"/>
  <c r="V61" i="32"/>
  <c r="AB61" i="32" s="1"/>
  <c r="AV61" i="32" s="1"/>
  <c r="R61" i="32"/>
  <c r="AU60" i="32"/>
  <c r="AP60" i="32"/>
  <c r="AQ60" i="32" s="1"/>
  <c r="AY60" i="32" s="1"/>
  <c r="AO60" i="32"/>
  <c r="AZ60" i="32" s="1"/>
  <c r="AF60" i="32"/>
  <c r="AF63" i="32" s="1"/>
  <c r="Z60" i="32"/>
  <c r="AT60" i="32" s="1"/>
  <c r="V60" i="32"/>
  <c r="AA60" i="32" s="1"/>
  <c r="R60" i="32"/>
  <c r="AZ59" i="32"/>
  <c r="AX59" i="32"/>
  <c r="AU59" i="32"/>
  <c r="AP59" i="32"/>
  <c r="BA59" i="32" s="1"/>
  <c r="AO59" i="32"/>
  <c r="AF59" i="32"/>
  <c r="AC59" i="32"/>
  <c r="AW59" i="32" s="1"/>
  <c r="Z59" i="32"/>
  <c r="AT59" i="32" s="1"/>
  <c r="V59" i="32"/>
  <c r="AA59" i="32" s="1"/>
  <c r="R59" i="32"/>
  <c r="BA58" i="32"/>
  <c r="AZ58" i="32"/>
  <c r="AW58" i="32"/>
  <c r="AU58" i="32"/>
  <c r="AU63" i="32" s="1"/>
  <c r="AS58" i="32"/>
  <c r="AP58" i="32"/>
  <c r="AO58" i="32"/>
  <c r="AQ58" i="32" s="1"/>
  <c r="AF58" i="32"/>
  <c r="AX58" i="32" s="1"/>
  <c r="AB58" i="32"/>
  <c r="AV58" i="32" s="1"/>
  <c r="Z58" i="32"/>
  <c r="AT58" i="32" s="1"/>
  <c r="R58" i="32"/>
  <c r="V58" i="32" s="1"/>
  <c r="AC58" i="32" s="1"/>
  <c r="BA57" i="32"/>
  <c r="AX57" i="32"/>
  <c r="AU57" i="32"/>
  <c r="AT57" i="32"/>
  <c r="AP57" i="32"/>
  <c r="AO57" i="32"/>
  <c r="AQ57" i="32" s="1"/>
  <c r="AY57" i="32" s="1"/>
  <c r="AF57" i="32"/>
  <c r="Z57" i="32"/>
  <c r="Z63" i="32" s="1"/>
  <c r="R57" i="32"/>
  <c r="R63" i="32" s="1"/>
  <c r="AN56" i="32"/>
  <c r="AM56" i="32"/>
  <c r="AL56" i="32"/>
  <c r="AK56" i="32"/>
  <c r="AJ56" i="32"/>
  <c r="AI56" i="32"/>
  <c r="AH56" i="32"/>
  <c r="AE56" i="32"/>
  <c r="AD56" i="32"/>
  <c r="Y56" i="32"/>
  <c r="X56" i="32"/>
  <c r="W56" i="32"/>
  <c r="U56" i="32"/>
  <c r="T56" i="32"/>
  <c r="S56" i="32"/>
  <c r="AU55" i="32"/>
  <c r="AP55" i="32"/>
  <c r="AQ55" i="32" s="1"/>
  <c r="AY55" i="32" s="1"/>
  <c r="AO55" i="32"/>
  <c r="AZ55" i="32" s="1"/>
  <c r="AF55" i="32"/>
  <c r="AX55" i="32" s="1"/>
  <c r="Z55" i="32"/>
  <c r="AT55" i="32" s="1"/>
  <c r="V55" i="32"/>
  <c r="AA55" i="32" s="1"/>
  <c r="R55" i="32"/>
  <c r="AZ54" i="32"/>
  <c r="AX54" i="32"/>
  <c r="AU54" i="32"/>
  <c r="AP54" i="32"/>
  <c r="BA54" i="32" s="1"/>
  <c r="AO54" i="32"/>
  <c r="AF54" i="32"/>
  <c r="AC54" i="32"/>
  <c r="AW54" i="32" s="1"/>
  <c r="Z54" i="32"/>
  <c r="AT54" i="32" s="1"/>
  <c r="V54" i="32"/>
  <c r="AA54" i="32" s="1"/>
  <c r="R54" i="32"/>
  <c r="BA53" i="32"/>
  <c r="AZ53" i="32"/>
  <c r="AW53" i="32"/>
  <c r="AU53" i="32"/>
  <c r="AS53" i="32"/>
  <c r="AP53" i="32"/>
  <c r="AO53" i="32"/>
  <c r="AQ53" i="32" s="1"/>
  <c r="AY53" i="32" s="1"/>
  <c r="AF53" i="32"/>
  <c r="AX53" i="32" s="1"/>
  <c r="AB53" i="32"/>
  <c r="AV53" i="32" s="1"/>
  <c r="Z53" i="32"/>
  <c r="AT53" i="32" s="1"/>
  <c r="R53" i="32"/>
  <c r="V53" i="32" s="1"/>
  <c r="AC53" i="32" s="1"/>
  <c r="BA52" i="32"/>
  <c r="AX52" i="32"/>
  <c r="AU52" i="32"/>
  <c r="AT52" i="32"/>
  <c r="AP52" i="32"/>
  <c r="AO52" i="32"/>
  <c r="AQ52" i="32" s="1"/>
  <c r="AY52" i="32" s="1"/>
  <c r="AF52" i="32"/>
  <c r="Z52" i="32"/>
  <c r="R52" i="32"/>
  <c r="V52" i="32" s="1"/>
  <c r="AU51" i="32"/>
  <c r="AU56" i="32" s="1"/>
  <c r="AP51" i="32"/>
  <c r="AP56" i="32" s="1"/>
  <c r="AO51" i="32"/>
  <c r="AZ51" i="32" s="1"/>
  <c r="AF51" i="32"/>
  <c r="Z51" i="32"/>
  <c r="Z56" i="32" s="1"/>
  <c r="R51" i="32"/>
  <c r="R56" i="32" s="1"/>
  <c r="AN50" i="32"/>
  <c r="AM50" i="32"/>
  <c r="AL50" i="32"/>
  <c r="AK50" i="32"/>
  <c r="AJ50" i="32"/>
  <c r="AI50" i="32"/>
  <c r="AH50" i="32"/>
  <c r="AE50" i="32"/>
  <c r="AD50" i="32"/>
  <c r="Y50" i="32"/>
  <c r="X50" i="32"/>
  <c r="W50" i="32"/>
  <c r="U50" i="32"/>
  <c r="T50" i="32"/>
  <c r="S50" i="32"/>
  <c r="R50" i="32"/>
  <c r="AZ49" i="32"/>
  <c r="AU49" i="32"/>
  <c r="AT49" i="32"/>
  <c r="AQ49" i="32"/>
  <c r="AY49" i="32" s="1"/>
  <c r="AP49" i="32"/>
  <c r="BA49" i="32" s="1"/>
  <c r="AO49" i="32"/>
  <c r="AF49" i="32"/>
  <c r="AX49" i="32" s="1"/>
  <c r="Z49" i="32"/>
  <c r="V49" i="32"/>
  <c r="R49" i="32"/>
  <c r="BA48" i="32"/>
  <c r="AU48" i="32"/>
  <c r="AP48" i="32"/>
  <c r="AO48" i="32"/>
  <c r="AO310" i="32" s="1"/>
  <c r="AF48" i="32"/>
  <c r="Z48" i="32"/>
  <c r="R48" i="32"/>
  <c r="AZ47" i="32"/>
  <c r="AX47" i="32"/>
  <c r="AU47" i="32"/>
  <c r="AT47" i="32"/>
  <c r="AP47" i="32"/>
  <c r="BA47" i="32" s="1"/>
  <c r="AO47" i="32"/>
  <c r="AF47" i="32"/>
  <c r="Z47" i="32"/>
  <c r="V47" i="32"/>
  <c r="AB47" i="32" s="1"/>
  <c r="AV47" i="32" s="1"/>
  <c r="R47" i="32"/>
  <c r="AU46" i="32"/>
  <c r="AP46" i="32"/>
  <c r="AQ46" i="32" s="1"/>
  <c r="AY46" i="32" s="1"/>
  <c r="AO46" i="32"/>
  <c r="AZ46" i="32" s="1"/>
  <c r="AF46" i="32"/>
  <c r="AX46" i="32" s="1"/>
  <c r="Z46" i="32"/>
  <c r="AT46" i="32" s="1"/>
  <c r="V46" i="32"/>
  <c r="AA46" i="32" s="1"/>
  <c r="R46" i="32"/>
  <c r="AZ45" i="32"/>
  <c r="AX45" i="32"/>
  <c r="AU45" i="32"/>
  <c r="AP45" i="32"/>
  <c r="AP50" i="32" s="1"/>
  <c r="AO45" i="32"/>
  <c r="AF45" i="32"/>
  <c r="AC45" i="32"/>
  <c r="Z45" i="32"/>
  <c r="Z304" i="32" s="1"/>
  <c r="V45" i="32"/>
  <c r="AA45" i="32" s="1"/>
  <c r="R45" i="32"/>
  <c r="BA44" i="32"/>
  <c r="AZ44" i="32"/>
  <c r="AW44" i="32"/>
  <c r="AU44" i="32"/>
  <c r="AU50" i="32" s="1"/>
  <c r="AS44" i="32"/>
  <c r="AP44" i="32"/>
  <c r="AO44" i="32"/>
  <c r="AQ44" i="32" s="1"/>
  <c r="AF44" i="32"/>
  <c r="AX44" i="32" s="1"/>
  <c r="AB44" i="32"/>
  <c r="Z44" i="32"/>
  <c r="AT44" i="32" s="1"/>
  <c r="R44" i="32"/>
  <c r="V44" i="32" s="1"/>
  <c r="AC44" i="32" s="1"/>
  <c r="AP43" i="32"/>
  <c r="AN43" i="32"/>
  <c r="AM43" i="32"/>
  <c r="AL43" i="32"/>
  <c r="AK43" i="32"/>
  <c r="AJ43" i="32"/>
  <c r="AI43" i="32"/>
  <c r="AH43" i="32"/>
  <c r="AF43" i="32"/>
  <c r="AE43" i="32"/>
  <c r="AD43" i="32"/>
  <c r="Z43" i="32"/>
  <c r="Y43" i="32"/>
  <c r="X43" i="32"/>
  <c r="W43" i="32"/>
  <c r="U43" i="32"/>
  <c r="T43" i="32"/>
  <c r="S43" i="32"/>
  <c r="BA42" i="32"/>
  <c r="BA43" i="32" s="1"/>
  <c r="AX42" i="32"/>
  <c r="AX43" i="32" s="1"/>
  <c r="AU42" i="32"/>
  <c r="AU43" i="32" s="1"/>
  <c r="AT42" i="32"/>
  <c r="AT43" i="32" s="1"/>
  <c r="AP42" i="32"/>
  <c r="AO42" i="32"/>
  <c r="AQ42" i="32" s="1"/>
  <c r="AF42" i="32"/>
  <c r="Z42" i="32"/>
  <c r="R42" i="32"/>
  <c r="V42" i="32" s="1"/>
  <c r="AO41" i="32"/>
  <c r="AN41" i="32"/>
  <c r="AM41" i="32"/>
  <c r="AL41" i="32"/>
  <c r="AK41" i="32"/>
  <c r="AJ41" i="32"/>
  <c r="AI41" i="32"/>
  <c r="AH41" i="32"/>
  <c r="AE41" i="32"/>
  <c r="AD41" i="32"/>
  <c r="Y41" i="32"/>
  <c r="X41" i="32"/>
  <c r="W41" i="32"/>
  <c r="U41" i="32"/>
  <c r="T41" i="32"/>
  <c r="S41" i="32"/>
  <c r="AU40" i="32"/>
  <c r="AP40" i="32"/>
  <c r="AQ40" i="32" s="1"/>
  <c r="AY40" i="32" s="1"/>
  <c r="AO40" i="32"/>
  <c r="AZ40" i="32" s="1"/>
  <c r="AF40" i="32"/>
  <c r="AX40" i="32" s="1"/>
  <c r="Z40" i="32"/>
  <c r="AT40" i="32" s="1"/>
  <c r="V40" i="32"/>
  <c r="AA40" i="32" s="1"/>
  <c r="R40" i="32"/>
  <c r="R41" i="32" s="1"/>
  <c r="AZ39" i="32"/>
  <c r="AX39" i="32"/>
  <c r="AU39" i="32"/>
  <c r="AP39" i="32"/>
  <c r="BA39" i="32" s="1"/>
  <c r="AO39" i="32"/>
  <c r="AF39" i="32"/>
  <c r="AC39" i="32"/>
  <c r="AW39" i="32" s="1"/>
  <c r="Z39" i="32"/>
  <c r="AT39" i="32" s="1"/>
  <c r="V39" i="32"/>
  <c r="AA39" i="32" s="1"/>
  <c r="R39" i="32"/>
  <c r="BA38" i="32"/>
  <c r="AZ38" i="32"/>
  <c r="AZ41" i="32" s="1"/>
  <c r="AW38" i="32"/>
  <c r="AU38" i="32"/>
  <c r="AU41" i="32" s="1"/>
  <c r="AS38" i="32"/>
  <c r="AP38" i="32"/>
  <c r="AO38" i="32"/>
  <c r="AQ38" i="32" s="1"/>
  <c r="AF38" i="32"/>
  <c r="AB38" i="32"/>
  <c r="Z38" i="32"/>
  <c r="AT38" i="32" s="1"/>
  <c r="R38" i="32"/>
  <c r="V38" i="32" s="1"/>
  <c r="AC38" i="32" s="1"/>
  <c r="AP37" i="32"/>
  <c r="AN37" i="32"/>
  <c r="AM37" i="32"/>
  <c r="AL37" i="32"/>
  <c r="AK37" i="32"/>
  <c r="AJ37" i="32"/>
  <c r="AI37" i="32"/>
  <c r="AH37" i="32"/>
  <c r="AF37" i="32"/>
  <c r="AE37" i="32"/>
  <c r="AD37" i="32"/>
  <c r="Y37" i="32"/>
  <c r="X37" i="32"/>
  <c r="W37" i="32"/>
  <c r="U37" i="32"/>
  <c r="T37" i="32"/>
  <c r="S37" i="32"/>
  <c r="BA36" i="32"/>
  <c r="AX36" i="32"/>
  <c r="AU36" i="32"/>
  <c r="AT36" i="32"/>
  <c r="AP36" i="32"/>
  <c r="AO36" i="32"/>
  <c r="AQ36" i="32" s="1"/>
  <c r="AY36" i="32" s="1"/>
  <c r="AF36" i="32"/>
  <c r="Z36" i="32"/>
  <c r="R36" i="32"/>
  <c r="V36" i="32" s="1"/>
  <c r="AU35" i="32"/>
  <c r="AU37" i="32" s="1"/>
  <c r="AP35" i="32"/>
  <c r="BA35" i="32" s="1"/>
  <c r="BA37" i="32" s="1"/>
  <c r="AO35" i="32"/>
  <c r="AZ35" i="32" s="1"/>
  <c r="AF35" i="32"/>
  <c r="AX35" i="32" s="1"/>
  <c r="AX37" i="32" s="1"/>
  <c r="Z35" i="32"/>
  <c r="Z37" i="32" s="1"/>
  <c r="R35" i="32"/>
  <c r="V35" i="32" s="1"/>
  <c r="AT34" i="32"/>
  <c r="AN34" i="32"/>
  <c r="AM34" i="32"/>
  <c r="AL34" i="32"/>
  <c r="AK34" i="32"/>
  <c r="AJ34" i="32"/>
  <c r="AI34" i="32"/>
  <c r="AH34" i="32"/>
  <c r="AE34" i="32"/>
  <c r="AD34" i="32"/>
  <c r="Z34" i="32"/>
  <c r="Y34" i="32"/>
  <c r="X34" i="32"/>
  <c r="W34" i="32"/>
  <c r="U34" i="32"/>
  <c r="T34" i="32"/>
  <c r="S34" i="32"/>
  <c r="R34" i="32"/>
  <c r="AZ33" i="32"/>
  <c r="AU33" i="32"/>
  <c r="AT33" i="32"/>
  <c r="AQ33" i="32"/>
  <c r="AY33" i="32" s="1"/>
  <c r="AP33" i="32"/>
  <c r="BA33" i="32" s="1"/>
  <c r="AO33" i="32"/>
  <c r="AF33" i="32"/>
  <c r="AX33" i="32" s="1"/>
  <c r="Z33" i="32"/>
  <c r="V33" i="32"/>
  <c r="R33" i="32"/>
  <c r="BA32" i="32"/>
  <c r="BA34" i="32" s="1"/>
  <c r="AU32" i="32"/>
  <c r="AU34" i="32" s="1"/>
  <c r="AS32" i="32"/>
  <c r="AP32" i="32"/>
  <c r="AO32" i="32"/>
  <c r="AO34" i="32" s="1"/>
  <c r="AF32" i="32"/>
  <c r="AX32" i="32" s="1"/>
  <c r="AX34" i="32" s="1"/>
  <c r="AA32" i="32"/>
  <c r="Z32" i="32"/>
  <c r="AT32" i="32" s="1"/>
  <c r="R32" i="32"/>
  <c r="V32" i="32" s="1"/>
  <c r="AC32" i="32" s="1"/>
  <c r="AO31" i="32"/>
  <c r="AN31" i="32"/>
  <c r="AM31" i="32"/>
  <c r="AL31" i="32"/>
  <c r="AK31" i="32"/>
  <c r="AJ31" i="32"/>
  <c r="AI31" i="32"/>
  <c r="AH31" i="32"/>
  <c r="AE31" i="32"/>
  <c r="AD31" i="32"/>
  <c r="Y31" i="32"/>
  <c r="X31" i="32"/>
  <c r="W31" i="32"/>
  <c r="U31" i="32"/>
  <c r="T31" i="32"/>
  <c r="S31" i="32"/>
  <c r="R31" i="32"/>
  <c r="AZ30" i="32"/>
  <c r="AZ31" i="32" s="1"/>
  <c r="AX30" i="32"/>
  <c r="AU30" i="32"/>
  <c r="AT30" i="32"/>
  <c r="AP30" i="32"/>
  <c r="BA30" i="32" s="1"/>
  <c r="AO30" i="32"/>
  <c r="AF30" i="32"/>
  <c r="Z30" i="32"/>
  <c r="V30" i="32"/>
  <c r="AB30" i="32" s="1"/>
  <c r="AV30" i="32" s="1"/>
  <c r="R30" i="32"/>
  <c r="AU29" i="32"/>
  <c r="AP29" i="32"/>
  <c r="AQ29" i="32" s="1"/>
  <c r="AY29" i="32" s="1"/>
  <c r="AO29" i="32"/>
  <c r="AZ29" i="32" s="1"/>
  <c r="AF29" i="32"/>
  <c r="AX29" i="32" s="1"/>
  <c r="Z29" i="32"/>
  <c r="AT29" i="32" s="1"/>
  <c r="V29" i="32"/>
  <c r="AA29" i="32" s="1"/>
  <c r="R29" i="32"/>
  <c r="AZ28" i="32"/>
  <c r="AX28" i="32"/>
  <c r="AX31" i="32" s="1"/>
  <c r="AU28" i="32"/>
  <c r="AU31" i="32" s="1"/>
  <c r="AP28" i="32"/>
  <c r="BA28" i="32" s="1"/>
  <c r="AO28" i="32"/>
  <c r="AF28" i="32"/>
  <c r="AF31" i="32" s="1"/>
  <c r="AC28" i="32"/>
  <c r="AW28" i="32" s="1"/>
  <c r="Z28" i="32"/>
  <c r="Z31" i="32" s="1"/>
  <c r="V28" i="32"/>
  <c r="AA28" i="32" s="1"/>
  <c r="R28" i="32"/>
  <c r="AU27" i="32"/>
  <c r="AN27" i="32"/>
  <c r="AM27" i="32"/>
  <c r="AL27" i="32"/>
  <c r="AK27" i="32"/>
  <c r="AJ27" i="32"/>
  <c r="AI27" i="32"/>
  <c r="AH27" i="32"/>
  <c r="AE27" i="32"/>
  <c r="AD27" i="32"/>
  <c r="Y27" i="32"/>
  <c r="X27" i="32"/>
  <c r="W27" i="32"/>
  <c r="U27" i="32"/>
  <c r="T27" i="32"/>
  <c r="S27" i="32"/>
  <c r="BA26" i="32"/>
  <c r="AZ26" i="32"/>
  <c r="AW26" i="32"/>
  <c r="AU26" i="32"/>
  <c r="AQ26" i="32"/>
  <c r="AY26" i="32" s="1"/>
  <c r="AP26" i="32"/>
  <c r="AO26" i="32"/>
  <c r="AF26" i="32"/>
  <c r="AX26" i="32" s="1"/>
  <c r="AB26" i="32"/>
  <c r="AV26" i="32" s="1"/>
  <c r="Z26" i="32"/>
  <c r="AT26" i="32" s="1"/>
  <c r="R26" i="32"/>
  <c r="V26" i="32" s="1"/>
  <c r="AC26" i="32" s="1"/>
  <c r="BA25" i="32"/>
  <c r="AX25" i="32"/>
  <c r="AU25" i="32"/>
  <c r="AT25" i="32"/>
  <c r="AP25" i="32"/>
  <c r="AO25" i="32"/>
  <c r="AQ25" i="32" s="1"/>
  <c r="AY25" i="32" s="1"/>
  <c r="AF25" i="32"/>
  <c r="Z25" i="32"/>
  <c r="R25" i="32"/>
  <c r="V25" i="32" s="1"/>
  <c r="AU24" i="32"/>
  <c r="AQ24" i="32"/>
  <c r="AY24" i="32" s="1"/>
  <c r="AP24" i="32"/>
  <c r="BA24" i="32" s="1"/>
  <c r="AO24" i="32"/>
  <c r="AZ24" i="32" s="1"/>
  <c r="AF24" i="32"/>
  <c r="AX24" i="32" s="1"/>
  <c r="Z24" i="32"/>
  <c r="AT24" i="32" s="1"/>
  <c r="R24" i="32"/>
  <c r="V24" i="32" s="1"/>
  <c r="AZ23" i="32"/>
  <c r="AU23" i="32"/>
  <c r="AT23" i="32"/>
  <c r="AQ23" i="32"/>
  <c r="AY23" i="32" s="1"/>
  <c r="AP23" i="32"/>
  <c r="AO23" i="32"/>
  <c r="AF23" i="32"/>
  <c r="AF27" i="32" s="1"/>
  <c r="Z23" i="32"/>
  <c r="V23" i="32"/>
  <c r="R23" i="32"/>
  <c r="AN22" i="32"/>
  <c r="AM22" i="32"/>
  <c r="AL22" i="32"/>
  <c r="AK22" i="32"/>
  <c r="AJ22" i="32"/>
  <c r="AI22" i="32"/>
  <c r="AH22" i="32"/>
  <c r="AE22" i="32"/>
  <c r="AD22" i="32"/>
  <c r="Y22" i="32"/>
  <c r="X22" i="32"/>
  <c r="W22" i="32"/>
  <c r="U22" i="32"/>
  <c r="T22" i="32"/>
  <c r="S22" i="32"/>
  <c r="BA21" i="32"/>
  <c r="AU21" i="32"/>
  <c r="AQ21" i="32"/>
  <c r="AY21" i="32" s="1"/>
  <c r="AP21" i="32"/>
  <c r="AO21" i="32"/>
  <c r="AZ21" i="32" s="1"/>
  <c r="AF21" i="32"/>
  <c r="AX21" i="32" s="1"/>
  <c r="Z21" i="32"/>
  <c r="AT21" i="32" s="1"/>
  <c r="R21" i="32"/>
  <c r="V21" i="32" s="1"/>
  <c r="AC21" i="32" s="1"/>
  <c r="AW21" i="32" s="1"/>
  <c r="AZ20" i="32"/>
  <c r="AX20" i="32"/>
  <c r="AU20" i="32"/>
  <c r="AT20" i="32"/>
  <c r="AS20" i="32"/>
  <c r="AP20" i="32"/>
  <c r="BA20" i="32" s="1"/>
  <c r="AO20" i="32"/>
  <c r="AF20" i="32"/>
  <c r="AA20" i="32"/>
  <c r="Z20" i="32"/>
  <c r="V20" i="32"/>
  <c r="AC20" i="32" s="1"/>
  <c r="AW20" i="32" s="1"/>
  <c r="R20" i="32"/>
  <c r="AU19" i="32"/>
  <c r="AP19" i="32"/>
  <c r="BA19" i="32" s="1"/>
  <c r="AO19" i="32"/>
  <c r="AZ19" i="32" s="1"/>
  <c r="AF19" i="32"/>
  <c r="AX19" i="32" s="1"/>
  <c r="AB19" i="32"/>
  <c r="AV19" i="32" s="1"/>
  <c r="Z19" i="32"/>
  <c r="AT19" i="32" s="1"/>
  <c r="V19" i="32"/>
  <c r="AA19" i="32" s="1"/>
  <c r="R19" i="32"/>
  <c r="AZ18" i="32"/>
  <c r="AZ22" i="32" s="1"/>
  <c r="AX18" i="32"/>
  <c r="AU18" i="32"/>
  <c r="AU22" i="32" s="1"/>
  <c r="AP18" i="32"/>
  <c r="AO18" i="32"/>
  <c r="AF18" i="32"/>
  <c r="Z18" i="32"/>
  <c r="Z22" i="32" s="1"/>
  <c r="R18" i="32"/>
  <c r="R22" i="32" s="1"/>
  <c r="AN17" i="32"/>
  <c r="AM17" i="32"/>
  <c r="AL17" i="32"/>
  <c r="AK17" i="32"/>
  <c r="AJ17" i="32"/>
  <c r="AI17" i="32"/>
  <c r="AH17" i="32"/>
  <c r="AE17" i="32"/>
  <c r="AD17" i="32"/>
  <c r="Y17" i="32"/>
  <c r="X17" i="32"/>
  <c r="W17" i="32"/>
  <c r="U17" i="32"/>
  <c r="T17" i="32"/>
  <c r="S17" i="32"/>
  <c r="R17" i="32"/>
  <c r="AZ16" i="32"/>
  <c r="AX16" i="32"/>
  <c r="AU16" i="32"/>
  <c r="AT16" i="32"/>
  <c r="AP16" i="32"/>
  <c r="AP309" i="32" s="1"/>
  <c r="AO16" i="32"/>
  <c r="AQ16" i="32" s="1"/>
  <c r="AF16" i="32"/>
  <c r="Z16" i="32"/>
  <c r="V16" i="32"/>
  <c r="R16" i="32"/>
  <c r="BA15" i="32"/>
  <c r="AU15" i="32"/>
  <c r="AQ15" i="32"/>
  <c r="AY15" i="32" s="1"/>
  <c r="AP15" i="32"/>
  <c r="AO15" i="32"/>
  <c r="AO17" i="32" s="1"/>
  <c r="AF15" i="32"/>
  <c r="AX15" i="32" s="1"/>
  <c r="AX17" i="32" s="1"/>
  <c r="Z15" i="32"/>
  <c r="AT15" i="32" s="1"/>
  <c r="AT17" i="32" s="1"/>
  <c r="R15" i="32"/>
  <c r="V15" i="32" s="1"/>
  <c r="AZ14" i="32"/>
  <c r="AX14" i="32"/>
  <c r="AU14" i="32"/>
  <c r="AU17" i="32" s="1"/>
  <c r="AT14" i="32"/>
  <c r="AP14" i="32"/>
  <c r="BA14" i="32" s="1"/>
  <c r="AO14" i="32"/>
  <c r="AF14" i="32"/>
  <c r="AA14" i="32"/>
  <c r="Z14" i="32"/>
  <c r="V14" i="32"/>
  <c r="AS14" i="32" s="1"/>
  <c r="R14" i="32"/>
  <c r="AN13" i="32"/>
  <c r="AM13" i="32"/>
  <c r="AL13" i="32"/>
  <c r="AK13" i="32"/>
  <c r="AK299" i="32" s="1"/>
  <c r="AJ13" i="32"/>
  <c r="AI13" i="32"/>
  <c r="AH13" i="32"/>
  <c r="AE13" i="32"/>
  <c r="AD13" i="32"/>
  <c r="Y13" i="32"/>
  <c r="Y299" i="32" s="1"/>
  <c r="X13" i="32"/>
  <c r="W13" i="32"/>
  <c r="U13" i="32"/>
  <c r="U299" i="32" s="1"/>
  <c r="T13" i="32"/>
  <c r="S13" i="32"/>
  <c r="BA12" i="32"/>
  <c r="AU12" i="32"/>
  <c r="AU312" i="32" s="1"/>
  <c r="AP12" i="32"/>
  <c r="AP312" i="32" s="1"/>
  <c r="AO12" i="32"/>
  <c r="AO312" i="32" s="1"/>
  <c r="AF12" i="32"/>
  <c r="AF312" i="32" s="1"/>
  <c r="Z12" i="32"/>
  <c r="Z312" i="32" s="1"/>
  <c r="R12" i="32"/>
  <c r="R312" i="32" s="1"/>
  <c r="AN86" i="31"/>
  <c r="AM86" i="31"/>
  <c r="AL86" i="31"/>
  <c r="AK86" i="31"/>
  <c r="AJ86" i="31"/>
  <c r="AI86" i="31"/>
  <c r="AH86" i="31"/>
  <c r="AE86" i="31"/>
  <c r="AD86" i="31"/>
  <c r="Y86" i="31"/>
  <c r="X86" i="31"/>
  <c r="W86" i="31"/>
  <c r="U86" i="31"/>
  <c r="T86" i="31"/>
  <c r="S86" i="31"/>
  <c r="Q86" i="31"/>
  <c r="P86" i="31"/>
  <c r="O86" i="31"/>
  <c r="N86" i="31"/>
  <c r="M86" i="31"/>
  <c r="L86" i="31"/>
  <c r="K86" i="31"/>
  <c r="J86" i="31"/>
  <c r="I86" i="31"/>
  <c r="AN85" i="31"/>
  <c r="AM85" i="31"/>
  <c r="AL85" i="31"/>
  <c r="AK85" i="31"/>
  <c r="AJ85" i="31"/>
  <c r="AI85" i="31"/>
  <c r="AH85" i="31"/>
  <c r="AE85" i="31"/>
  <c r="AD85" i="31"/>
  <c r="Y85" i="31"/>
  <c r="X85" i="31"/>
  <c r="W85" i="31"/>
  <c r="U85" i="31"/>
  <c r="T85" i="31"/>
  <c r="S85" i="31"/>
  <c r="Q85" i="31"/>
  <c r="P85" i="31"/>
  <c r="O85" i="31"/>
  <c r="N85" i="31"/>
  <c r="M85" i="31"/>
  <c r="L85" i="31"/>
  <c r="K85" i="31"/>
  <c r="J85" i="31"/>
  <c r="I85" i="31"/>
  <c r="AN84" i="31"/>
  <c r="AM84" i="31"/>
  <c r="AL84" i="31"/>
  <c r="AK84" i="31"/>
  <c r="AJ84" i="31"/>
  <c r="AI84" i="31"/>
  <c r="AH84" i="31"/>
  <c r="AE84" i="31"/>
  <c r="AD84" i="31"/>
  <c r="Y84" i="31"/>
  <c r="X84" i="31"/>
  <c r="W84" i="31"/>
  <c r="U84" i="31"/>
  <c r="T84" i="31"/>
  <c r="S84" i="31"/>
  <c r="Q84" i="31"/>
  <c r="P84" i="31"/>
  <c r="O84" i="31"/>
  <c r="N84" i="31"/>
  <c r="M84" i="31"/>
  <c r="L84" i="31"/>
  <c r="K84" i="31"/>
  <c r="J84" i="31"/>
  <c r="I84" i="31"/>
  <c r="AN83" i="31"/>
  <c r="AM83" i="31"/>
  <c r="AL83" i="31"/>
  <c r="AK83" i="31"/>
  <c r="AJ83" i="31"/>
  <c r="AI83" i="31"/>
  <c r="AH83" i="31"/>
  <c r="AE83" i="31"/>
  <c r="AD83" i="31"/>
  <c r="Y83" i="31"/>
  <c r="X83" i="31"/>
  <c r="W83" i="31"/>
  <c r="U83" i="31"/>
  <c r="T83" i="31"/>
  <c r="S83" i="31"/>
  <c r="Q83" i="31"/>
  <c r="P83" i="31"/>
  <c r="O83" i="31"/>
  <c r="N83" i="31"/>
  <c r="M83" i="31"/>
  <c r="L83" i="31"/>
  <c r="K83" i="31"/>
  <c r="J83" i="31"/>
  <c r="I83" i="31"/>
  <c r="BA82" i="31"/>
  <c r="AZ82" i="31"/>
  <c r="AY82" i="31"/>
  <c r="AX82" i="31"/>
  <c r="AW82" i="31"/>
  <c r="AV82" i="31"/>
  <c r="AU82" i="31"/>
  <c r="AT82" i="31"/>
  <c r="AS82" i="31"/>
  <c r="AR82" i="31"/>
  <c r="AQ82" i="31"/>
  <c r="AP82" i="31"/>
  <c r="AO82" i="31"/>
  <c r="AN82" i="31"/>
  <c r="AM82" i="31"/>
  <c r="AL82" i="31"/>
  <c r="AK82" i="31"/>
  <c r="AJ82" i="31"/>
  <c r="AI82" i="31"/>
  <c r="AH82" i="31"/>
  <c r="AG82" i="31"/>
  <c r="AF82" i="31"/>
  <c r="AE82" i="31"/>
  <c r="AD82" i="31"/>
  <c r="AC82" i="31"/>
  <c r="AB82" i="31"/>
  <c r="AA82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BA81" i="31"/>
  <c r="AZ81" i="31"/>
  <c r="AY81" i="31"/>
  <c r="AX81" i="31"/>
  <c r="AW81" i="31"/>
  <c r="AV81" i="31"/>
  <c r="AU81" i="31"/>
  <c r="AT81" i="31"/>
  <c r="AS81" i="31"/>
  <c r="AR81" i="31"/>
  <c r="AQ81" i="31"/>
  <c r="AP81" i="31"/>
  <c r="AO81" i="31"/>
  <c r="AN81" i="31"/>
  <c r="AM81" i="31"/>
  <c r="AL81" i="31"/>
  <c r="AK81" i="31"/>
  <c r="AJ81" i="31"/>
  <c r="AI81" i="31"/>
  <c r="AH81" i="31"/>
  <c r="AG81" i="31"/>
  <c r="AF81" i="31"/>
  <c r="AE81" i="31"/>
  <c r="AD81" i="31"/>
  <c r="AC81" i="31"/>
  <c r="AB81" i="31"/>
  <c r="AA81" i="31"/>
  <c r="Z81" i="31"/>
  <c r="Y81" i="31"/>
  <c r="X81" i="31"/>
  <c r="W81" i="31"/>
  <c r="V81" i="31"/>
  <c r="U81" i="31"/>
  <c r="T81" i="31"/>
  <c r="S81" i="31"/>
  <c r="R81" i="31"/>
  <c r="Q81" i="31"/>
  <c r="P81" i="31"/>
  <c r="O81" i="31"/>
  <c r="N81" i="31"/>
  <c r="M81" i="31"/>
  <c r="L81" i="31"/>
  <c r="K81" i="31"/>
  <c r="J81" i="31"/>
  <c r="I81" i="31"/>
  <c r="AN80" i="31"/>
  <c r="AM80" i="31"/>
  <c r="AL80" i="31"/>
  <c r="AK80" i="31"/>
  <c r="AJ80" i="31"/>
  <c r="AI80" i="31"/>
  <c r="AH80" i="31"/>
  <c r="AE80" i="31"/>
  <c r="AD80" i="31"/>
  <c r="Y80" i="31"/>
  <c r="X80" i="31"/>
  <c r="W80" i="31"/>
  <c r="U80" i="31"/>
  <c r="T80" i="31"/>
  <c r="S80" i="31"/>
  <c r="Q80" i="31"/>
  <c r="P80" i="31"/>
  <c r="O80" i="31"/>
  <c r="N80" i="31"/>
  <c r="M80" i="31"/>
  <c r="L80" i="31"/>
  <c r="K80" i="31"/>
  <c r="J80" i="31"/>
  <c r="I80" i="31"/>
  <c r="BA79" i="31"/>
  <c r="AZ79" i="31"/>
  <c r="AY79" i="31"/>
  <c r="AX79" i="31"/>
  <c r="AW79" i="31"/>
  <c r="AV79" i="31"/>
  <c r="AU79" i="31"/>
  <c r="AT79" i="31"/>
  <c r="AS79" i="31"/>
  <c r="AR79" i="31"/>
  <c r="AQ79" i="31"/>
  <c r="AP79" i="31"/>
  <c r="AO79" i="31"/>
  <c r="AN79" i="31"/>
  <c r="AM79" i="31"/>
  <c r="AL79" i="31"/>
  <c r="AK79" i="31"/>
  <c r="AJ79" i="31"/>
  <c r="AI79" i="31"/>
  <c r="AH79" i="31"/>
  <c r="AG79" i="31"/>
  <c r="AF79" i="31"/>
  <c r="AE79" i="31"/>
  <c r="AD79" i="31"/>
  <c r="AC79" i="31"/>
  <c r="AB79" i="31"/>
  <c r="AA79" i="31"/>
  <c r="Z79" i="31"/>
  <c r="Y79" i="31"/>
  <c r="X79" i="31"/>
  <c r="W79" i="31"/>
  <c r="V79" i="31"/>
  <c r="U79" i="31"/>
  <c r="T79" i="31"/>
  <c r="S79" i="31"/>
  <c r="R79" i="31"/>
  <c r="Q79" i="31"/>
  <c r="P79" i="31"/>
  <c r="O79" i="31"/>
  <c r="N79" i="31"/>
  <c r="M79" i="31"/>
  <c r="L79" i="31"/>
  <c r="K79" i="31"/>
  <c r="J79" i="31"/>
  <c r="I79" i="31"/>
  <c r="AN78" i="31"/>
  <c r="AM78" i="31"/>
  <c r="AL78" i="31"/>
  <c r="AK78" i="31"/>
  <c r="AJ78" i="31"/>
  <c r="AI78" i="31"/>
  <c r="AH78" i="31"/>
  <c r="AE78" i="31"/>
  <c r="AD78" i="31"/>
  <c r="Y78" i="31"/>
  <c r="X78" i="31"/>
  <c r="W78" i="31"/>
  <c r="U78" i="31"/>
  <c r="T78" i="31"/>
  <c r="S78" i="31"/>
  <c r="Q78" i="31"/>
  <c r="P78" i="31"/>
  <c r="O78" i="31"/>
  <c r="N78" i="31"/>
  <c r="M78" i="31"/>
  <c r="L78" i="31"/>
  <c r="K78" i="31"/>
  <c r="J78" i="31"/>
  <c r="I78" i="31"/>
  <c r="AN77" i="31"/>
  <c r="AM77" i="31"/>
  <c r="AL77" i="31"/>
  <c r="AK77" i="31"/>
  <c r="AJ77" i="31"/>
  <c r="AI77" i="31"/>
  <c r="AH77" i="31"/>
  <c r="AE77" i="31"/>
  <c r="AD77" i="31"/>
  <c r="Y77" i="31"/>
  <c r="X77" i="31"/>
  <c r="W77" i="31"/>
  <c r="U77" i="31"/>
  <c r="T77" i="31"/>
  <c r="T76" i="31" s="1"/>
  <c r="S77" i="31"/>
  <c r="Q77" i="31"/>
  <c r="P77" i="31"/>
  <c r="O77" i="31"/>
  <c r="N77" i="31"/>
  <c r="N76" i="31" s="1"/>
  <c r="M77" i="31"/>
  <c r="L77" i="31"/>
  <c r="K77" i="31"/>
  <c r="J77" i="31"/>
  <c r="I77" i="31"/>
  <c r="O74" i="31"/>
  <c r="Q73" i="31"/>
  <c r="P73" i="31"/>
  <c r="O73" i="31"/>
  <c r="N73" i="31"/>
  <c r="M73" i="31"/>
  <c r="L73" i="31"/>
  <c r="K73" i="31"/>
  <c r="J73" i="31"/>
  <c r="I73" i="31"/>
  <c r="AP72" i="31"/>
  <c r="AN72" i="31"/>
  <c r="AM72" i="31"/>
  <c r="AL72" i="31"/>
  <c r="AK72" i="31"/>
  <c r="AJ72" i="31"/>
  <c r="AI72" i="31"/>
  <c r="AH72" i="31"/>
  <c r="AE72" i="31"/>
  <c r="AD72" i="31"/>
  <c r="Z72" i="31"/>
  <c r="Y72" i="31"/>
  <c r="X72" i="31"/>
  <c r="W72" i="31"/>
  <c r="U72" i="31"/>
  <c r="T72" i="31"/>
  <c r="S72" i="31"/>
  <c r="R72" i="31"/>
  <c r="AZ71" i="31"/>
  <c r="AX71" i="31"/>
  <c r="AU71" i="31"/>
  <c r="AT71" i="31"/>
  <c r="AP71" i="31"/>
  <c r="BA71" i="31" s="1"/>
  <c r="AO71" i="31"/>
  <c r="AQ71" i="31" s="1"/>
  <c r="AY71" i="31" s="1"/>
  <c r="AF71" i="31"/>
  <c r="AC71" i="31"/>
  <c r="AW71" i="31" s="1"/>
  <c r="AA71" i="31"/>
  <c r="Z71" i="31"/>
  <c r="V71" i="31"/>
  <c r="R71" i="31"/>
  <c r="BA70" i="31"/>
  <c r="AU70" i="31"/>
  <c r="AS70" i="31"/>
  <c r="AQ70" i="31"/>
  <c r="AY70" i="31" s="1"/>
  <c r="AP70" i="31"/>
  <c r="AO70" i="31"/>
  <c r="AZ70" i="31" s="1"/>
  <c r="AF70" i="31"/>
  <c r="AX70" i="31" s="1"/>
  <c r="AB70" i="31"/>
  <c r="AV70" i="31" s="1"/>
  <c r="Z70" i="31"/>
  <c r="AT70" i="31" s="1"/>
  <c r="R70" i="31"/>
  <c r="V70" i="31" s="1"/>
  <c r="AZ69" i="31"/>
  <c r="AX69" i="31"/>
  <c r="AU69" i="31"/>
  <c r="AT69" i="31"/>
  <c r="AP69" i="31"/>
  <c r="BA69" i="31" s="1"/>
  <c r="AO69" i="31"/>
  <c r="AQ69" i="31" s="1"/>
  <c r="AY69" i="31" s="1"/>
  <c r="AF69" i="31"/>
  <c r="Z69" i="31"/>
  <c r="V69" i="31"/>
  <c r="R69" i="31"/>
  <c r="BA68" i="31"/>
  <c r="AY68" i="31"/>
  <c r="AU68" i="31"/>
  <c r="AS68" i="31"/>
  <c r="AQ68" i="31"/>
  <c r="AP68" i="31"/>
  <c r="AO68" i="31"/>
  <c r="AZ68" i="31" s="1"/>
  <c r="AF68" i="31"/>
  <c r="AX68" i="31" s="1"/>
  <c r="AB68" i="31"/>
  <c r="AV68" i="31" s="1"/>
  <c r="Z68" i="31"/>
  <c r="AT68" i="31" s="1"/>
  <c r="R68" i="31"/>
  <c r="V68" i="31" s="1"/>
  <c r="AZ67" i="31"/>
  <c r="AZ72" i="31" s="1"/>
  <c r="AU67" i="31"/>
  <c r="AU72" i="31" s="1"/>
  <c r="AT67" i="31"/>
  <c r="AQ67" i="31"/>
  <c r="AQ72" i="31" s="1"/>
  <c r="AP67" i="31"/>
  <c r="BA67" i="31" s="1"/>
  <c r="AO67" i="31"/>
  <c r="AF67" i="31"/>
  <c r="AX67" i="31" s="1"/>
  <c r="AX72" i="31" s="1"/>
  <c r="Z67" i="31"/>
  <c r="V67" i="31"/>
  <c r="R67" i="31"/>
  <c r="AN66" i="31"/>
  <c r="AM66" i="31"/>
  <c r="AL66" i="31"/>
  <c r="AK66" i="31"/>
  <c r="AJ66" i="31"/>
  <c r="AI66" i="31"/>
  <c r="AH66" i="31"/>
  <c r="AE66" i="31"/>
  <c r="AD66" i="31"/>
  <c r="Y66" i="31"/>
  <c r="X66" i="31"/>
  <c r="W66" i="31"/>
  <c r="U66" i="31"/>
  <c r="T66" i="31"/>
  <c r="S66" i="31"/>
  <c r="BA65" i="31"/>
  <c r="AZ65" i="31"/>
  <c r="AY65" i="31"/>
  <c r="AU65" i="31"/>
  <c r="AU66" i="31" s="1"/>
  <c r="AQ65" i="31"/>
  <c r="AP65" i="31"/>
  <c r="AO65" i="31"/>
  <c r="AF65" i="31"/>
  <c r="Z65" i="31"/>
  <c r="R65" i="31"/>
  <c r="V65" i="31" s="1"/>
  <c r="BA64" i="31"/>
  <c r="BA66" i="31" s="1"/>
  <c r="AX64" i="31"/>
  <c r="AU64" i="31"/>
  <c r="AT64" i="31"/>
  <c r="AP64" i="31"/>
  <c r="AP66" i="31" s="1"/>
  <c r="AO64" i="31"/>
  <c r="AF64" i="31"/>
  <c r="Z64" i="31"/>
  <c r="R64" i="31"/>
  <c r="AN63" i="31"/>
  <c r="AM63" i="31"/>
  <c r="AL63" i="31"/>
  <c r="AK63" i="31"/>
  <c r="AJ63" i="31"/>
  <c r="AI63" i="31"/>
  <c r="AH63" i="31"/>
  <c r="AE63" i="31"/>
  <c r="AD63" i="31"/>
  <c r="Y63" i="31"/>
  <c r="X63" i="31"/>
  <c r="W63" i="31"/>
  <c r="U63" i="31"/>
  <c r="T63" i="31"/>
  <c r="S63" i="31"/>
  <c r="BA62" i="31"/>
  <c r="AX62" i="31"/>
  <c r="AU62" i="31"/>
  <c r="AT62" i="31"/>
  <c r="AP62" i="31"/>
  <c r="AO62" i="31"/>
  <c r="AF62" i="31"/>
  <c r="Z62" i="31"/>
  <c r="V62" i="31"/>
  <c r="R62" i="31"/>
  <c r="AY61" i="31"/>
  <c r="AU61" i="31"/>
  <c r="AT61" i="31"/>
  <c r="AQ61" i="31"/>
  <c r="AP61" i="31"/>
  <c r="BA61" i="31" s="1"/>
  <c r="AO61" i="31"/>
  <c r="AZ61" i="31" s="1"/>
  <c r="AF61" i="31"/>
  <c r="AX61" i="31" s="1"/>
  <c r="Z61" i="31"/>
  <c r="V61" i="31"/>
  <c r="R61" i="31"/>
  <c r="AZ60" i="31"/>
  <c r="AU60" i="31"/>
  <c r="AQ60" i="31"/>
  <c r="AY60" i="31" s="1"/>
  <c r="AP60" i="31"/>
  <c r="BA60" i="31" s="1"/>
  <c r="AO60" i="31"/>
  <c r="AF60" i="31"/>
  <c r="AX60" i="31" s="1"/>
  <c r="AA60" i="31"/>
  <c r="Z60" i="31"/>
  <c r="AT60" i="31" s="1"/>
  <c r="V60" i="31"/>
  <c r="AC60" i="31" s="1"/>
  <c r="AW60" i="31" s="1"/>
  <c r="R60" i="31"/>
  <c r="BA59" i="31"/>
  <c r="AU59" i="31"/>
  <c r="AP59" i="31"/>
  <c r="AO59" i="31"/>
  <c r="AF59" i="31"/>
  <c r="AX59" i="31" s="1"/>
  <c r="Z59" i="31"/>
  <c r="AT59" i="31" s="1"/>
  <c r="R59" i="31"/>
  <c r="V59" i="31" s="1"/>
  <c r="AX58" i="31"/>
  <c r="AU58" i="31"/>
  <c r="AT58" i="31"/>
  <c r="AP58" i="31"/>
  <c r="BA58" i="31" s="1"/>
  <c r="AO58" i="31"/>
  <c r="AF58" i="31"/>
  <c r="Z58" i="31"/>
  <c r="R58" i="31"/>
  <c r="AX57" i="31"/>
  <c r="AU57" i="31"/>
  <c r="AT57" i="31"/>
  <c r="AT63" i="31" s="1"/>
  <c r="AP57" i="31"/>
  <c r="AO57" i="31"/>
  <c r="AZ57" i="31" s="1"/>
  <c r="AF57" i="31"/>
  <c r="AF63" i="31" s="1"/>
  <c r="AC57" i="31"/>
  <c r="AW57" i="31" s="1"/>
  <c r="Z57" i="31"/>
  <c r="Z63" i="31" s="1"/>
  <c r="V57" i="31"/>
  <c r="R57" i="31"/>
  <c r="AN56" i="31"/>
  <c r="AM56" i="31"/>
  <c r="AL56" i="31"/>
  <c r="AK56" i="31"/>
  <c r="AJ56" i="31"/>
  <c r="AI56" i="31"/>
  <c r="AH56" i="31"/>
  <c r="AE56" i="31"/>
  <c r="AD56" i="31"/>
  <c r="Y56" i="31"/>
  <c r="X56" i="31"/>
  <c r="W56" i="31"/>
  <c r="U56" i="31"/>
  <c r="T56" i="31"/>
  <c r="S56" i="31"/>
  <c r="AZ55" i="31"/>
  <c r="AU55" i="31"/>
  <c r="AQ55" i="31"/>
  <c r="AY55" i="31" s="1"/>
  <c r="AP55" i="31"/>
  <c r="BA55" i="31" s="1"/>
  <c r="AO55" i="31"/>
  <c r="AF55" i="31"/>
  <c r="AX55" i="31" s="1"/>
  <c r="Z55" i="31"/>
  <c r="AT55" i="31" s="1"/>
  <c r="R55" i="31"/>
  <c r="V55" i="31" s="1"/>
  <c r="BA54" i="31"/>
  <c r="AU54" i="31"/>
  <c r="AP54" i="31"/>
  <c r="AO54" i="31"/>
  <c r="AF54" i="31"/>
  <c r="AX54" i="31" s="1"/>
  <c r="Z54" i="31"/>
  <c r="AT54" i="31" s="1"/>
  <c r="R54" i="31"/>
  <c r="V54" i="31" s="1"/>
  <c r="AZ53" i="31"/>
  <c r="AX53" i="31"/>
  <c r="AU53" i="31"/>
  <c r="AT53" i="31"/>
  <c r="AP53" i="31"/>
  <c r="AO53" i="31"/>
  <c r="AF53" i="31"/>
  <c r="AA53" i="31"/>
  <c r="Z53" i="31"/>
  <c r="V53" i="31"/>
  <c r="AC53" i="31" s="1"/>
  <c r="AW53" i="31" s="1"/>
  <c r="R53" i="31"/>
  <c r="BA52" i="31"/>
  <c r="AU52" i="31"/>
  <c r="AP52" i="31"/>
  <c r="AO52" i="31"/>
  <c r="AF52" i="31"/>
  <c r="Z52" i="31"/>
  <c r="R52" i="31"/>
  <c r="AN51" i="31"/>
  <c r="AM51" i="31"/>
  <c r="AL51" i="31"/>
  <c r="AK51" i="31"/>
  <c r="AJ51" i="31"/>
  <c r="AI51" i="31"/>
  <c r="AH51" i="31"/>
  <c r="AE51" i="31"/>
  <c r="AD51" i="31"/>
  <c r="Y51" i="31"/>
  <c r="X51" i="31"/>
  <c r="W51" i="31"/>
  <c r="U51" i="31"/>
  <c r="T51" i="31"/>
  <c r="S51" i="31"/>
  <c r="AZ50" i="31"/>
  <c r="AX50" i="31"/>
  <c r="AU50" i="31"/>
  <c r="AT50" i="31"/>
  <c r="AP50" i="31"/>
  <c r="BA50" i="31" s="1"/>
  <c r="AO50" i="31"/>
  <c r="AF50" i="31"/>
  <c r="AC50" i="31"/>
  <c r="AW50" i="31" s="1"/>
  <c r="Z50" i="31"/>
  <c r="V50" i="31"/>
  <c r="R50" i="31"/>
  <c r="BA49" i="31"/>
  <c r="AU49" i="31"/>
  <c r="AP49" i="31"/>
  <c r="AO49" i="31"/>
  <c r="AF49" i="31"/>
  <c r="AX49" i="31" s="1"/>
  <c r="Z49" i="31"/>
  <c r="AT49" i="31" s="1"/>
  <c r="AT51" i="31" s="1"/>
  <c r="R49" i="31"/>
  <c r="AZ48" i="31"/>
  <c r="AX48" i="31"/>
  <c r="AX51" i="31" s="1"/>
  <c r="AU48" i="31"/>
  <c r="AU51" i="31" s="1"/>
  <c r="AT48" i="31"/>
  <c r="AP48" i="31"/>
  <c r="AO48" i="31"/>
  <c r="AF48" i="31"/>
  <c r="AA48" i="31"/>
  <c r="Z48" i="31"/>
  <c r="V48" i="31"/>
  <c r="AC48" i="31" s="1"/>
  <c r="R48" i="31"/>
  <c r="AN47" i="31"/>
  <c r="AM47" i="31"/>
  <c r="AL47" i="31"/>
  <c r="AK47" i="31"/>
  <c r="AJ47" i="31"/>
  <c r="AI47" i="31"/>
  <c r="AH47" i="31"/>
  <c r="AE47" i="31"/>
  <c r="AD47" i="31"/>
  <c r="Y47" i="31"/>
  <c r="X47" i="31"/>
  <c r="W47" i="31"/>
  <c r="U47" i="31"/>
  <c r="T47" i="31"/>
  <c r="S47" i="31"/>
  <c r="BA46" i="31"/>
  <c r="AU46" i="31"/>
  <c r="AP46" i="31"/>
  <c r="AO46" i="31"/>
  <c r="AF46" i="31"/>
  <c r="AX46" i="31" s="1"/>
  <c r="Z46" i="31"/>
  <c r="AT46" i="31" s="1"/>
  <c r="R46" i="31"/>
  <c r="V46" i="31" s="1"/>
  <c r="AZ45" i="31"/>
  <c r="AX45" i="31"/>
  <c r="AU45" i="31"/>
  <c r="AT45" i="31"/>
  <c r="AP45" i="31"/>
  <c r="BA45" i="31" s="1"/>
  <c r="AO45" i="31"/>
  <c r="AQ45" i="31" s="1"/>
  <c r="AY45" i="31" s="1"/>
  <c r="AF45" i="31"/>
  <c r="AA45" i="31"/>
  <c r="Z45" i="31"/>
  <c r="V45" i="31"/>
  <c r="AC45" i="31" s="1"/>
  <c r="AW45" i="31" s="1"/>
  <c r="R45" i="31"/>
  <c r="BA44" i="31"/>
  <c r="AU44" i="31"/>
  <c r="AS44" i="31"/>
  <c r="AP44" i="31"/>
  <c r="AO44" i="31"/>
  <c r="AZ44" i="31" s="1"/>
  <c r="AF44" i="31"/>
  <c r="AX44" i="31" s="1"/>
  <c r="Z44" i="31"/>
  <c r="AT44" i="31" s="1"/>
  <c r="R44" i="31"/>
  <c r="V44" i="31" s="1"/>
  <c r="AZ43" i="31"/>
  <c r="AU43" i="31"/>
  <c r="AT43" i="31"/>
  <c r="AP43" i="31"/>
  <c r="AO43" i="31"/>
  <c r="AF43" i="31"/>
  <c r="AC43" i="31"/>
  <c r="Z43" i="31"/>
  <c r="V43" i="31"/>
  <c r="R43" i="31"/>
  <c r="AN42" i="31"/>
  <c r="AM42" i="31"/>
  <c r="AL42" i="31"/>
  <c r="AK42" i="31"/>
  <c r="AJ42" i="31"/>
  <c r="AI42" i="31"/>
  <c r="AH42" i="31"/>
  <c r="AE42" i="31"/>
  <c r="AD42" i="31"/>
  <c r="Y42" i="31"/>
  <c r="X42" i="31"/>
  <c r="W42" i="31"/>
  <c r="U42" i="31"/>
  <c r="T42" i="31"/>
  <c r="S42" i="31"/>
  <c r="AZ41" i="31"/>
  <c r="AX41" i="31"/>
  <c r="AU41" i="31"/>
  <c r="AT41" i="31"/>
  <c r="AP41" i="31"/>
  <c r="BA41" i="31" s="1"/>
  <c r="AO41" i="31"/>
  <c r="AF41" i="31"/>
  <c r="Z41" i="31"/>
  <c r="V41" i="31"/>
  <c r="R41" i="31"/>
  <c r="BA40" i="31"/>
  <c r="AU40" i="31"/>
  <c r="AU42" i="31" s="1"/>
  <c r="AP40" i="31"/>
  <c r="AO40" i="31"/>
  <c r="AQ40" i="31" s="1"/>
  <c r="AF40" i="31"/>
  <c r="AX40" i="31" s="1"/>
  <c r="AX42" i="31" s="1"/>
  <c r="Z40" i="31"/>
  <c r="AT40" i="31" s="1"/>
  <c r="AT42" i="31" s="1"/>
  <c r="R40" i="31"/>
  <c r="V40" i="31" s="1"/>
  <c r="V42" i="31" s="1"/>
  <c r="AN39" i="31"/>
  <c r="AM39" i="31"/>
  <c r="AL39" i="31"/>
  <c r="AK39" i="31"/>
  <c r="AJ39" i="31"/>
  <c r="AI39" i="31"/>
  <c r="AH39" i="31"/>
  <c r="AF39" i="31"/>
  <c r="AE39" i="31"/>
  <c r="AD39" i="31"/>
  <c r="Z39" i="31"/>
  <c r="Y39" i="31"/>
  <c r="X39" i="31"/>
  <c r="W39" i="31"/>
  <c r="U39" i="31"/>
  <c r="T39" i="31"/>
  <c r="S39" i="31"/>
  <c r="R39" i="31"/>
  <c r="AZ38" i="31"/>
  <c r="AZ85" i="31" s="1"/>
  <c r="AX38" i="31"/>
  <c r="AX85" i="31" s="1"/>
  <c r="AU38" i="31"/>
  <c r="AU85" i="31" s="1"/>
  <c r="AT38" i="31"/>
  <c r="AT85" i="31" s="1"/>
  <c r="AP38" i="31"/>
  <c r="AP39" i="31" s="1"/>
  <c r="AO38" i="31"/>
  <c r="AO85" i="31" s="1"/>
  <c r="AF38" i="31"/>
  <c r="AF85" i="31" s="1"/>
  <c r="Z38" i="31"/>
  <c r="Z85" i="31" s="1"/>
  <c r="V38" i="31"/>
  <c r="AC38" i="31" s="1"/>
  <c r="R38" i="31"/>
  <c r="R85" i="31" s="1"/>
  <c r="AN37" i="31"/>
  <c r="AM37" i="31"/>
  <c r="AL37" i="31"/>
  <c r="AK37" i="31"/>
  <c r="AJ37" i="31"/>
  <c r="AI37" i="31"/>
  <c r="AH37" i="31"/>
  <c r="AE37" i="31"/>
  <c r="AD37" i="31"/>
  <c r="Y37" i="31"/>
  <c r="X37" i="31"/>
  <c r="W37" i="31"/>
  <c r="U37" i="31"/>
  <c r="T37" i="31"/>
  <c r="S37" i="31"/>
  <c r="BA36" i="31"/>
  <c r="AU36" i="31"/>
  <c r="AS36" i="31"/>
  <c r="AQ36" i="31"/>
  <c r="AY36" i="31" s="1"/>
  <c r="AP36" i="31"/>
  <c r="AO36" i="31"/>
  <c r="AZ36" i="31" s="1"/>
  <c r="AF36" i="31"/>
  <c r="AX36" i="31" s="1"/>
  <c r="AB36" i="31"/>
  <c r="AV36" i="31" s="1"/>
  <c r="Z36" i="31"/>
  <c r="AT36" i="31" s="1"/>
  <c r="R36" i="31"/>
  <c r="V36" i="31" s="1"/>
  <c r="AZ35" i="31"/>
  <c r="AX35" i="31"/>
  <c r="AU35" i="31"/>
  <c r="AT35" i="31"/>
  <c r="AP35" i="31"/>
  <c r="BA35" i="31" s="1"/>
  <c r="AO35" i="31"/>
  <c r="AF35" i="31"/>
  <c r="Z35" i="31"/>
  <c r="V35" i="31"/>
  <c r="AC35" i="31" s="1"/>
  <c r="AW35" i="31" s="1"/>
  <c r="R35" i="31"/>
  <c r="BA34" i="31"/>
  <c r="AU34" i="31"/>
  <c r="AQ34" i="31"/>
  <c r="AY34" i="31" s="1"/>
  <c r="AP34" i="31"/>
  <c r="AO34" i="31"/>
  <c r="AZ34" i="31" s="1"/>
  <c r="AF34" i="31"/>
  <c r="AX34" i="31" s="1"/>
  <c r="AB34" i="31"/>
  <c r="AV34" i="31" s="1"/>
  <c r="Z34" i="31"/>
  <c r="AT34" i="31" s="1"/>
  <c r="R34" i="31"/>
  <c r="V34" i="31" s="1"/>
  <c r="AS34" i="31" s="1"/>
  <c r="AZ33" i="31"/>
  <c r="AX33" i="31"/>
  <c r="AU33" i="31"/>
  <c r="AT33" i="31"/>
  <c r="AP33" i="31"/>
  <c r="AO33" i="31"/>
  <c r="AF33" i="31"/>
  <c r="Z33" i="31"/>
  <c r="V33" i="31"/>
  <c r="AA33" i="31" s="1"/>
  <c r="R33" i="31"/>
  <c r="BA32" i="31"/>
  <c r="AU32" i="31"/>
  <c r="AU37" i="31" s="1"/>
  <c r="AP32" i="31"/>
  <c r="AP37" i="31" s="1"/>
  <c r="AO32" i="31"/>
  <c r="AZ32" i="31" s="1"/>
  <c r="AF32" i="31"/>
  <c r="Z32" i="31"/>
  <c r="R32" i="31"/>
  <c r="AN31" i="31"/>
  <c r="AM31" i="31"/>
  <c r="AL31" i="31"/>
  <c r="AK31" i="31"/>
  <c r="AJ31" i="31"/>
  <c r="AI31" i="31"/>
  <c r="AH31" i="31"/>
  <c r="AE31" i="31"/>
  <c r="AD31" i="31"/>
  <c r="Y31" i="31"/>
  <c r="X31" i="31"/>
  <c r="W31" i="31"/>
  <c r="U31" i="31"/>
  <c r="T31" i="31"/>
  <c r="S31" i="31"/>
  <c r="AZ30" i="31"/>
  <c r="AX30" i="31"/>
  <c r="AU30" i="31"/>
  <c r="AT30" i="31"/>
  <c r="AP30" i="31"/>
  <c r="BA30" i="31" s="1"/>
  <c r="AO30" i="31"/>
  <c r="AF30" i="31"/>
  <c r="Z30" i="31"/>
  <c r="V30" i="31"/>
  <c r="AC30" i="31" s="1"/>
  <c r="AW30" i="31" s="1"/>
  <c r="R30" i="31"/>
  <c r="BA29" i="31"/>
  <c r="AU29" i="31"/>
  <c r="AQ29" i="31"/>
  <c r="AP29" i="31"/>
  <c r="AO29" i="31"/>
  <c r="AF29" i="31"/>
  <c r="Z29" i="31"/>
  <c r="R29" i="31"/>
  <c r="AZ28" i="31"/>
  <c r="AX28" i="31"/>
  <c r="AU28" i="31"/>
  <c r="AT28" i="31"/>
  <c r="AP28" i="31"/>
  <c r="AO28" i="31"/>
  <c r="AF28" i="31"/>
  <c r="Z28" i="31"/>
  <c r="V28" i="31"/>
  <c r="R28" i="31"/>
  <c r="BA27" i="31"/>
  <c r="AU27" i="31"/>
  <c r="AP27" i="31"/>
  <c r="AO27" i="31"/>
  <c r="AZ27" i="31" s="1"/>
  <c r="AF27" i="31"/>
  <c r="AX27" i="31" s="1"/>
  <c r="Z27" i="31"/>
  <c r="AT27" i="31" s="1"/>
  <c r="R27" i="31"/>
  <c r="V27" i="31" s="1"/>
  <c r="AS27" i="31" s="1"/>
  <c r="AZ26" i="31"/>
  <c r="AX26" i="31"/>
  <c r="AU26" i="31"/>
  <c r="AT26" i="31"/>
  <c r="AP26" i="31"/>
  <c r="BA26" i="31" s="1"/>
  <c r="AO26" i="31"/>
  <c r="AF26" i="31"/>
  <c r="AC26" i="31"/>
  <c r="AW26" i="31" s="1"/>
  <c r="AA26" i="31"/>
  <c r="Z26" i="31"/>
  <c r="V26" i="31"/>
  <c r="R26" i="31"/>
  <c r="BA25" i="31"/>
  <c r="AU25" i="31"/>
  <c r="AP25" i="31"/>
  <c r="AO25" i="31"/>
  <c r="AF25" i="31"/>
  <c r="AF31" i="31" s="1"/>
  <c r="Z25" i="31"/>
  <c r="R25" i="31"/>
  <c r="AZ24" i="31"/>
  <c r="AT24" i="31"/>
  <c r="AN24" i="31"/>
  <c r="AM24" i="31"/>
  <c r="AL24" i="31"/>
  <c r="AK24" i="31"/>
  <c r="AJ24" i="31"/>
  <c r="AI24" i="31"/>
  <c r="AH24" i="31"/>
  <c r="AF24" i="31"/>
  <c r="AE24" i="31"/>
  <c r="AD24" i="31"/>
  <c r="Z24" i="31"/>
  <c r="Y24" i="31"/>
  <c r="X24" i="31"/>
  <c r="W24" i="31"/>
  <c r="U24" i="31"/>
  <c r="T24" i="31"/>
  <c r="S24" i="31"/>
  <c r="R24" i="31"/>
  <c r="AZ23" i="31"/>
  <c r="AZ86" i="31" s="1"/>
  <c r="AX23" i="31"/>
  <c r="AX86" i="31" s="1"/>
  <c r="AU23" i="31"/>
  <c r="AU86" i="31" s="1"/>
  <c r="AT23" i="31"/>
  <c r="AT86" i="31" s="1"/>
  <c r="AP23" i="31"/>
  <c r="AP24" i="31" s="1"/>
  <c r="AO23" i="31"/>
  <c r="AO86" i="31" s="1"/>
  <c r="AF23" i="31"/>
  <c r="AF86" i="31" s="1"/>
  <c r="Z23" i="31"/>
  <c r="Z86" i="31" s="1"/>
  <c r="V23" i="31"/>
  <c r="R23" i="31"/>
  <c r="R86" i="31" s="1"/>
  <c r="AN22" i="31"/>
  <c r="AM22" i="31"/>
  <c r="AL22" i="31"/>
  <c r="AK22" i="31"/>
  <c r="AJ22" i="31"/>
  <c r="AI22" i="31"/>
  <c r="AH22" i="31"/>
  <c r="AE22" i="31"/>
  <c r="AD22" i="31"/>
  <c r="Y22" i="31"/>
  <c r="X22" i="31"/>
  <c r="W22" i="31"/>
  <c r="U22" i="31"/>
  <c r="T22" i="31"/>
  <c r="S22" i="31"/>
  <c r="BA21" i="31"/>
  <c r="AZ21" i="31"/>
  <c r="AU21" i="31"/>
  <c r="AQ21" i="31"/>
  <c r="AY21" i="31" s="1"/>
  <c r="AP21" i="31"/>
  <c r="AO21" i="31"/>
  <c r="AF21" i="31"/>
  <c r="AX21" i="31" s="1"/>
  <c r="Z21" i="31"/>
  <c r="AT21" i="31" s="1"/>
  <c r="R21" i="31"/>
  <c r="V21" i="31" s="1"/>
  <c r="AC21" i="31" s="1"/>
  <c r="AW21" i="31" s="1"/>
  <c r="BA20" i="31"/>
  <c r="AX20" i="31"/>
  <c r="AU20" i="31"/>
  <c r="AT20" i="31"/>
  <c r="AP20" i="31"/>
  <c r="AO20" i="31"/>
  <c r="AQ20" i="31" s="1"/>
  <c r="AY20" i="31" s="1"/>
  <c r="AF20" i="31"/>
  <c r="Z20" i="31"/>
  <c r="R20" i="31"/>
  <c r="V20" i="31" s="1"/>
  <c r="AU19" i="31"/>
  <c r="AU22" i="31" s="1"/>
  <c r="AP19" i="31"/>
  <c r="AP22" i="31" s="1"/>
  <c r="AO19" i="31"/>
  <c r="AZ19" i="31" s="1"/>
  <c r="AF19" i="31"/>
  <c r="AX19" i="31" s="1"/>
  <c r="AX22" i="31" s="1"/>
  <c r="Z19" i="31"/>
  <c r="Z22" i="31" s="1"/>
  <c r="R19" i="31"/>
  <c r="AP18" i="31"/>
  <c r="AN18" i="31"/>
  <c r="AM18" i="31"/>
  <c r="AL18" i="31"/>
  <c r="AK18" i="31"/>
  <c r="AJ18" i="31"/>
  <c r="AI18" i="31"/>
  <c r="AH18" i="31"/>
  <c r="AF18" i="31"/>
  <c r="AE18" i="31"/>
  <c r="AD18" i="31"/>
  <c r="Y18" i="31"/>
  <c r="X18" i="31"/>
  <c r="W18" i="31"/>
  <c r="U18" i="31"/>
  <c r="T18" i="31"/>
  <c r="S18" i="31"/>
  <c r="AZ17" i="31"/>
  <c r="AY17" i="31"/>
  <c r="AX17" i="31"/>
  <c r="AU17" i="31"/>
  <c r="AQ17" i="31"/>
  <c r="AP17" i="31"/>
  <c r="BA17" i="31" s="1"/>
  <c r="AO17" i="31"/>
  <c r="AF17" i="31"/>
  <c r="Z17" i="31"/>
  <c r="Z18" i="31" s="1"/>
  <c r="V17" i="31"/>
  <c r="AC17" i="31" s="1"/>
  <c r="AW17" i="31" s="1"/>
  <c r="R17" i="31"/>
  <c r="BA16" i="31"/>
  <c r="BA18" i="31" s="1"/>
  <c r="AZ16" i="31"/>
  <c r="AZ18" i="31" s="1"/>
  <c r="AU16" i="31"/>
  <c r="AU18" i="31" s="1"/>
  <c r="AQ16" i="31"/>
  <c r="AY16" i="31" s="1"/>
  <c r="AY18" i="31" s="1"/>
  <c r="AP16" i="31"/>
  <c r="AO16" i="31"/>
  <c r="AO18" i="31" s="1"/>
  <c r="AF16" i="31"/>
  <c r="AX16" i="31" s="1"/>
  <c r="AX18" i="31" s="1"/>
  <c r="AB16" i="31"/>
  <c r="Z16" i="31"/>
  <c r="AT16" i="31" s="1"/>
  <c r="R16" i="31"/>
  <c r="V16" i="31" s="1"/>
  <c r="AC16" i="31" s="1"/>
  <c r="AP15" i="31"/>
  <c r="AN15" i="31"/>
  <c r="AM15" i="31"/>
  <c r="AL15" i="31"/>
  <c r="AL73" i="31" s="1"/>
  <c r="AK15" i="31"/>
  <c r="AK73" i="31" s="1"/>
  <c r="AJ15" i="31"/>
  <c r="AI15" i="31"/>
  <c r="AH15" i="31"/>
  <c r="AH73" i="31" s="1"/>
  <c r="AE15" i="31"/>
  <c r="AD15" i="31"/>
  <c r="AD73" i="31" s="1"/>
  <c r="Y15" i="31"/>
  <c r="Y73" i="31" s="1"/>
  <c r="X15" i="31"/>
  <c r="W15" i="31"/>
  <c r="U15" i="31"/>
  <c r="U73" i="31" s="1"/>
  <c r="T15" i="31"/>
  <c r="S15" i="31"/>
  <c r="BA14" i="31"/>
  <c r="AZ14" i="31"/>
  <c r="AZ83" i="31" s="1"/>
  <c r="AX14" i="31"/>
  <c r="AU14" i="31"/>
  <c r="AT14" i="31"/>
  <c r="AP14" i="31"/>
  <c r="AO14" i="31"/>
  <c r="AF14" i="31"/>
  <c r="Z14" i="31"/>
  <c r="V14" i="31"/>
  <c r="AB14" i="31" s="1"/>
  <c r="R14" i="31"/>
  <c r="AU13" i="31"/>
  <c r="AT13" i="31"/>
  <c r="AP13" i="31"/>
  <c r="BA13" i="31" s="1"/>
  <c r="AO13" i="31"/>
  <c r="AZ13" i="31" s="1"/>
  <c r="AF13" i="31"/>
  <c r="AX13" i="31" s="1"/>
  <c r="Z13" i="31"/>
  <c r="Z15" i="31" s="1"/>
  <c r="R13" i="31"/>
  <c r="V13" i="31" s="1"/>
  <c r="BA12" i="31"/>
  <c r="AX12" i="31"/>
  <c r="AU12" i="31"/>
  <c r="AT12" i="31"/>
  <c r="AP12" i="31"/>
  <c r="AO12" i="31"/>
  <c r="AO77" i="31" s="1"/>
  <c r="AF12" i="31"/>
  <c r="Z12" i="31"/>
  <c r="R12" i="31"/>
  <c r="R77" i="31" s="1"/>
  <c r="AN111" i="30"/>
  <c r="AM111" i="30"/>
  <c r="AL111" i="30"/>
  <c r="AK111" i="30"/>
  <c r="AJ111" i="30"/>
  <c r="AI111" i="30"/>
  <c r="AH111" i="30"/>
  <c r="AE111" i="30"/>
  <c r="AD111" i="30"/>
  <c r="Y111" i="30"/>
  <c r="X111" i="30"/>
  <c r="W111" i="30"/>
  <c r="U111" i="30"/>
  <c r="T111" i="30"/>
  <c r="S111" i="30"/>
  <c r="Q111" i="30"/>
  <c r="P111" i="30"/>
  <c r="O111" i="30"/>
  <c r="N111" i="30"/>
  <c r="M111" i="30"/>
  <c r="L111" i="30"/>
  <c r="K111" i="30"/>
  <c r="J111" i="30"/>
  <c r="I111" i="30"/>
  <c r="AN110" i="30"/>
  <c r="AM110" i="30"/>
  <c r="AL110" i="30"/>
  <c r="AK110" i="30"/>
  <c r="AJ110" i="30"/>
  <c r="AI110" i="30"/>
  <c r="AH110" i="30"/>
  <c r="AE110" i="30"/>
  <c r="AD110" i="30"/>
  <c r="Y110" i="30"/>
  <c r="X110" i="30"/>
  <c r="W110" i="30"/>
  <c r="U110" i="30"/>
  <c r="T110" i="30"/>
  <c r="S110" i="30"/>
  <c r="Q110" i="30"/>
  <c r="P110" i="30"/>
  <c r="O110" i="30"/>
  <c r="N110" i="30"/>
  <c r="M110" i="30"/>
  <c r="L110" i="30"/>
  <c r="K110" i="30"/>
  <c r="J110" i="30"/>
  <c r="I110" i="30"/>
  <c r="AN109" i="30"/>
  <c r="AM109" i="30"/>
  <c r="AL109" i="30"/>
  <c r="AK109" i="30"/>
  <c r="AJ109" i="30"/>
  <c r="AI109" i="30"/>
  <c r="AH109" i="30"/>
  <c r="AE109" i="30"/>
  <c r="AD109" i="30"/>
  <c r="Y109" i="30"/>
  <c r="X109" i="30"/>
  <c r="W109" i="30"/>
  <c r="U109" i="30"/>
  <c r="T109" i="30"/>
  <c r="S109" i="30"/>
  <c r="Q109" i="30"/>
  <c r="P109" i="30"/>
  <c r="O109" i="30"/>
  <c r="N109" i="30"/>
  <c r="M109" i="30"/>
  <c r="L109" i="30"/>
  <c r="K109" i="30"/>
  <c r="J109" i="30"/>
  <c r="I109" i="30"/>
  <c r="AN108" i="30"/>
  <c r="AM108" i="30"/>
  <c r="AL108" i="30"/>
  <c r="AK108" i="30"/>
  <c r="AJ108" i="30"/>
  <c r="AI108" i="30"/>
  <c r="AH108" i="30"/>
  <c r="AE108" i="30"/>
  <c r="AD108" i="30"/>
  <c r="Y108" i="30"/>
  <c r="X108" i="30"/>
  <c r="W108" i="30"/>
  <c r="U108" i="30"/>
  <c r="T108" i="30"/>
  <c r="S108" i="30"/>
  <c r="Q108" i="30"/>
  <c r="P108" i="30"/>
  <c r="O108" i="30"/>
  <c r="N108" i="30"/>
  <c r="M108" i="30"/>
  <c r="L108" i="30"/>
  <c r="K108" i="30"/>
  <c r="J108" i="30"/>
  <c r="I108" i="30"/>
  <c r="BA107" i="30"/>
  <c r="AZ107" i="30"/>
  <c r="AY107" i="30"/>
  <c r="AX107" i="30"/>
  <c r="AW107" i="30"/>
  <c r="AV107" i="30"/>
  <c r="AU107" i="30"/>
  <c r="AT107" i="30"/>
  <c r="AS107" i="30"/>
  <c r="AR107" i="30"/>
  <c r="AQ107" i="30"/>
  <c r="AP107" i="30"/>
  <c r="AO107" i="30"/>
  <c r="AN107" i="30"/>
  <c r="AM107" i="30"/>
  <c r="AL107" i="30"/>
  <c r="AK107" i="30"/>
  <c r="AJ107" i="30"/>
  <c r="AI107" i="30"/>
  <c r="AH107" i="30"/>
  <c r="AG107" i="30"/>
  <c r="AF107" i="30"/>
  <c r="AE107" i="30"/>
  <c r="AD107" i="30"/>
  <c r="AC107" i="30"/>
  <c r="AB107" i="30"/>
  <c r="AA107" i="30"/>
  <c r="Z107" i="30"/>
  <c r="Y107" i="30"/>
  <c r="X107" i="30"/>
  <c r="W107" i="30"/>
  <c r="V107" i="30"/>
  <c r="U107" i="30"/>
  <c r="T107" i="30"/>
  <c r="S107" i="30"/>
  <c r="R107" i="30"/>
  <c r="Q107" i="30"/>
  <c r="P107" i="30"/>
  <c r="O107" i="30"/>
  <c r="N107" i="30"/>
  <c r="M107" i="30"/>
  <c r="L107" i="30"/>
  <c r="K107" i="30"/>
  <c r="J107" i="30"/>
  <c r="I107" i="30"/>
  <c r="BA106" i="30"/>
  <c r="AZ106" i="30"/>
  <c r="AY106" i="30"/>
  <c r="AX106" i="30"/>
  <c r="AW106" i="30"/>
  <c r="AV106" i="30"/>
  <c r="AU106" i="30"/>
  <c r="AT106" i="30"/>
  <c r="AS106" i="30"/>
  <c r="AR106" i="30"/>
  <c r="AQ106" i="30"/>
  <c r="AP106" i="30"/>
  <c r="AO106" i="30"/>
  <c r="AN106" i="30"/>
  <c r="AM106" i="30"/>
  <c r="AL106" i="30"/>
  <c r="AK106" i="30"/>
  <c r="AJ106" i="30"/>
  <c r="AI106" i="30"/>
  <c r="AH106" i="30"/>
  <c r="AG106" i="30"/>
  <c r="AF106" i="30"/>
  <c r="AE106" i="30"/>
  <c r="AD106" i="30"/>
  <c r="AC106" i="30"/>
  <c r="AB106" i="30"/>
  <c r="AA106" i="30"/>
  <c r="Z106" i="30"/>
  <c r="Y106" i="30"/>
  <c r="X106" i="30"/>
  <c r="W106" i="30"/>
  <c r="V106" i="30"/>
  <c r="U106" i="30"/>
  <c r="T106" i="30"/>
  <c r="S106" i="30"/>
  <c r="R106" i="30"/>
  <c r="Q106" i="30"/>
  <c r="P106" i="30"/>
  <c r="O106" i="30"/>
  <c r="N106" i="30"/>
  <c r="M106" i="30"/>
  <c r="L106" i="30"/>
  <c r="K106" i="30"/>
  <c r="J106" i="30"/>
  <c r="I106" i="30"/>
  <c r="AN105" i="30"/>
  <c r="AM105" i="30"/>
  <c r="AL105" i="30"/>
  <c r="AK105" i="30"/>
  <c r="AJ105" i="30"/>
  <c r="AI105" i="30"/>
  <c r="AH105" i="30"/>
  <c r="AE105" i="30"/>
  <c r="AD105" i="30"/>
  <c r="Y105" i="30"/>
  <c r="X105" i="30"/>
  <c r="W105" i="30"/>
  <c r="U105" i="30"/>
  <c r="T105" i="30"/>
  <c r="S105" i="30"/>
  <c r="Q105" i="30"/>
  <c r="P105" i="30"/>
  <c r="O105" i="30"/>
  <c r="N105" i="30"/>
  <c r="M105" i="30"/>
  <c r="L105" i="30"/>
  <c r="K105" i="30"/>
  <c r="J105" i="30"/>
  <c r="I105" i="30"/>
  <c r="BA104" i="30"/>
  <c r="AZ104" i="30"/>
  <c r="AY104" i="30"/>
  <c r="AX104" i="30"/>
  <c r="AW104" i="30"/>
  <c r="AV104" i="30"/>
  <c r="AU104" i="30"/>
  <c r="AT104" i="30"/>
  <c r="AS104" i="30"/>
  <c r="AR104" i="30"/>
  <c r="AQ104" i="30"/>
  <c r="AP104" i="30"/>
  <c r="AO104" i="30"/>
  <c r="AN104" i="30"/>
  <c r="AM104" i="30"/>
  <c r="AL104" i="30"/>
  <c r="AK104" i="30"/>
  <c r="AJ104" i="30"/>
  <c r="AI104" i="30"/>
  <c r="AH104" i="30"/>
  <c r="AG104" i="30"/>
  <c r="AF104" i="30"/>
  <c r="AE104" i="30"/>
  <c r="AD104" i="30"/>
  <c r="AC104" i="30"/>
  <c r="AB104" i="30"/>
  <c r="AA104" i="30"/>
  <c r="Z104" i="30"/>
  <c r="Y104" i="30"/>
  <c r="X104" i="30"/>
  <c r="W104" i="30"/>
  <c r="V104" i="30"/>
  <c r="U104" i="30"/>
  <c r="T104" i="30"/>
  <c r="S104" i="30"/>
  <c r="R104" i="30"/>
  <c r="Q104" i="30"/>
  <c r="P104" i="30"/>
  <c r="O104" i="30"/>
  <c r="N104" i="30"/>
  <c r="M104" i="30"/>
  <c r="L104" i="30"/>
  <c r="K104" i="30"/>
  <c r="J104" i="30"/>
  <c r="I104" i="30"/>
  <c r="AN103" i="30"/>
  <c r="AM103" i="30"/>
  <c r="AL103" i="30"/>
  <c r="AK103" i="30"/>
  <c r="AI103" i="30"/>
  <c r="AH103" i="30"/>
  <c r="AE103" i="30"/>
  <c r="AD103" i="30"/>
  <c r="Y103" i="30"/>
  <c r="X103" i="30"/>
  <c r="W103" i="30"/>
  <c r="U103" i="30"/>
  <c r="T103" i="30"/>
  <c r="Q103" i="30"/>
  <c r="P103" i="30"/>
  <c r="O103" i="30"/>
  <c r="N103" i="30"/>
  <c r="M103" i="30"/>
  <c r="L103" i="30"/>
  <c r="K103" i="30"/>
  <c r="J103" i="30"/>
  <c r="I103" i="30"/>
  <c r="AN102" i="30"/>
  <c r="AM102" i="30"/>
  <c r="AL102" i="30"/>
  <c r="AK102" i="30"/>
  <c r="AJ102" i="30"/>
  <c r="AI102" i="30"/>
  <c r="AH102" i="30"/>
  <c r="AE102" i="30"/>
  <c r="AD102" i="30"/>
  <c r="Y102" i="30"/>
  <c r="X102" i="30"/>
  <c r="W102" i="30"/>
  <c r="U102" i="30"/>
  <c r="T102" i="30"/>
  <c r="S102" i="30"/>
  <c r="Q102" i="30"/>
  <c r="Q101" i="30" s="1"/>
  <c r="P102" i="30"/>
  <c r="O102" i="30"/>
  <c r="N102" i="30"/>
  <c r="N101" i="30" s="1"/>
  <c r="M102" i="30"/>
  <c r="M101" i="30" s="1"/>
  <c r="L102" i="30"/>
  <c r="K102" i="30"/>
  <c r="J102" i="30"/>
  <c r="I102" i="30"/>
  <c r="I101" i="30" s="1"/>
  <c r="Q98" i="30"/>
  <c r="P98" i="30"/>
  <c r="O98" i="30"/>
  <c r="N98" i="30"/>
  <c r="M98" i="30"/>
  <c r="L98" i="30"/>
  <c r="K98" i="30"/>
  <c r="J98" i="30"/>
  <c r="I99" i="30" s="1"/>
  <c r="I98" i="30"/>
  <c r="AN97" i="30"/>
  <c r="AM97" i="30"/>
  <c r="AL97" i="30"/>
  <c r="AK97" i="30"/>
  <c r="AJ97" i="30"/>
  <c r="AI97" i="30"/>
  <c r="AH97" i="30"/>
  <c r="AE97" i="30"/>
  <c r="AD97" i="30"/>
  <c r="Z97" i="30"/>
  <c r="Y97" i="30"/>
  <c r="X97" i="30"/>
  <c r="W97" i="30"/>
  <c r="V97" i="30"/>
  <c r="U97" i="30"/>
  <c r="T97" i="30"/>
  <c r="S97" i="30"/>
  <c r="R97" i="30"/>
  <c r="AU96" i="30"/>
  <c r="AP96" i="30"/>
  <c r="AQ96" i="30" s="1"/>
  <c r="AY96" i="30" s="1"/>
  <c r="AO96" i="30"/>
  <c r="AZ96" i="30" s="1"/>
  <c r="AF96" i="30"/>
  <c r="AX96" i="30" s="1"/>
  <c r="Z96" i="30"/>
  <c r="AT96" i="30" s="1"/>
  <c r="R96" i="30"/>
  <c r="V96" i="30" s="1"/>
  <c r="AZ95" i="30"/>
  <c r="AU95" i="30"/>
  <c r="AQ95" i="30"/>
  <c r="AY95" i="30" s="1"/>
  <c r="AP95" i="30"/>
  <c r="BA95" i="30" s="1"/>
  <c r="AO95" i="30"/>
  <c r="AF95" i="30"/>
  <c r="AX95" i="30" s="1"/>
  <c r="AC95" i="30"/>
  <c r="AW95" i="30" s="1"/>
  <c r="Z95" i="30"/>
  <c r="AT95" i="30" s="1"/>
  <c r="V95" i="30"/>
  <c r="R95" i="30"/>
  <c r="BA94" i="30"/>
  <c r="AW94" i="30"/>
  <c r="AU94" i="30"/>
  <c r="AS94" i="30"/>
  <c r="AP94" i="30"/>
  <c r="AO94" i="30"/>
  <c r="AF94" i="30"/>
  <c r="AX94" i="30" s="1"/>
  <c r="AB94" i="30"/>
  <c r="AV94" i="30" s="1"/>
  <c r="Z94" i="30"/>
  <c r="R94" i="30"/>
  <c r="V94" i="30" s="1"/>
  <c r="AC94" i="30" s="1"/>
  <c r="AZ93" i="30"/>
  <c r="AX93" i="30"/>
  <c r="AU93" i="30"/>
  <c r="AT93" i="30"/>
  <c r="AP93" i="30"/>
  <c r="BA93" i="30" s="1"/>
  <c r="AO93" i="30"/>
  <c r="AF93" i="30"/>
  <c r="Z93" i="30"/>
  <c r="V93" i="30"/>
  <c r="R93" i="30"/>
  <c r="AZ92" i="30"/>
  <c r="AU92" i="30"/>
  <c r="AP92" i="30"/>
  <c r="AO92" i="30"/>
  <c r="AF92" i="30"/>
  <c r="AX92" i="30" s="1"/>
  <c r="Z92" i="30"/>
  <c r="AT92" i="30" s="1"/>
  <c r="V92" i="30"/>
  <c r="R92" i="30"/>
  <c r="BA91" i="30"/>
  <c r="AZ91" i="30"/>
  <c r="AU91" i="30"/>
  <c r="AQ91" i="30"/>
  <c r="AP91" i="30"/>
  <c r="AP97" i="30" s="1"/>
  <c r="AO91" i="30"/>
  <c r="AO97" i="30" s="1"/>
  <c r="AF91" i="30"/>
  <c r="AA91" i="30"/>
  <c r="Z91" i="30"/>
  <c r="AT91" i="30" s="1"/>
  <c r="R91" i="30"/>
  <c r="V91" i="30" s="1"/>
  <c r="AN90" i="30"/>
  <c r="AM90" i="30"/>
  <c r="AL90" i="30"/>
  <c r="AK90" i="30"/>
  <c r="AI90" i="30"/>
  <c r="AH90" i="30"/>
  <c r="AE90" i="30"/>
  <c r="AD90" i="30"/>
  <c r="Y90" i="30"/>
  <c r="X90" i="30"/>
  <c r="W90" i="30"/>
  <c r="U90" i="30"/>
  <c r="T90" i="30"/>
  <c r="BA89" i="30"/>
  <c r="AX89" i="30"/>
  <c r="AU89" i="30"/>
  <c r="AT89" i="30"/>
  <c r="AS89" i="30"/>
  <c r="AP89" i="30"/>
  <c r="AO89" i="30"/>
  <c r="AF89" i="30"/>
  <c r="Z89" i="30"/>
  <c r="R89" i="30"/>
  <c r="V89" i="30" s="1"/>
  <c r="AX88" i="30"/>
  <c r="AU88" i="30"/>
  <c r="AT88" i="30"/>
  <c r="AP88" i="30"/>
  <c r="BA88" i="30" s="1"/>
  <c r="AO88" i="30"/>
  <c r="AF88" i="30"/>
  <c r="AB88" i="30"/>
  <c r="AV88" i="30" s="1"/>
  <c r="Z88" i="30"/>
  <c r="R88" i="30"/>
  <c r="V88" i="30" s="1"/>
  <c r="AZ87" i="30"/>
  <c r="AY87" i="30"/>
  <c r="AU87" i="30"/>
  <c r="AT87" i="30"/>
  <c r="AQ87" i="30"/>
  <c r="AP87" i="30"/>
  <c r="BA87" i="30" s="1"/>
  <c r="AO87" i="30"/>
  <c r="AF87" i="30"/>
  <c r="AX87" i="30" s="1"/>
  <c r="Z87" i="30"/>
  <c r="V87" i="30"/>
  <c r="R87" i="30"/>
  <c r="BA86" i="30"/>
  <c r="AU86" i="30"/>
  <c r="AP86" i="30"/>
  <c r="AJ86" i="30"/>
  <c r="AF86" i="30"/>
  <c r="AX86" i="30" s="1"/>
  <c r="Z86" i="30"/>
  <c r="AT86" i="30" s="1"/>
  <c r="S86" i="30"/>
  <c r="S90" i="30" s="1"/>
  <c r="R86" i="30"/>
  <c r="AZ85" i="30"/>
  <c r="AU85" i="30"/>
  <c r="AP85" i="30"/>
  <c r="AO85" i="30"/>
  <c r="AF85" i="30"/>
  <c r="AX85" i="30" s="1"/>
  <c r="Z85" i="30"/>
  <c r="AT85" i="30" s="1"/>
  <c r="V85" i="30"/>
  <c r="R85" i="30"/>
  <c r="BA84" i="30"/>
  <c r="AZ84" i="30"/>
  <c r="AU84" i="30"/>
  <c r="AQ84" i="30"/>
  <c r="AP84" i="30"/>
  <c r="AO84" i="30"/>
  <c r="AF84" i="30"/>
  <c r="AA84" i="30"/>
  <c r="Z84" i="30"/>
  <c r="R84" i="30"/>
  <c r="V84" i="30" s="1"/>
  <c r="AO83" i="30"/>
  <c r="AN83" i="30"/>
  <c r="AM83" i="30"/>
  <c r="AL83" i="30"/>
  <c r="AK83" i="30"/>
  <c r="AJ83" i="30"/>
  <c r="AI83" i="30"/>
  <c r="AH83" i="30"/>
  <c r="AE83" i="30"/>
  <c r="AD83" i="30"/>
  <c r="Y83" i="30"/>
  <c r="X83" i="30"/>
  <c r="W83" i="30"/>
  <c r="U83" i="30"/>
  <c r="T83" i="30"/>
  <c r="S83" i="30"/>
  <c r="AX82" i="30"/>
  <c r="AU82" i="30"/>
  <c r="AT82" i="30"/>
  <c r="AP82" i="30"/>
  <c r="AO82" i="30"/>
  <c r="AF82" i="30"/>
  <c r="AB82" i="30"/>
  <c r="AV82" i="30" s="1"/>
  <c r="Z82" i="30"/>
  <c r="R82" i="30"/>
  <c r="V82" i="30" s="1"/>
  <c r="AX81" i="30"/>
  <c r="AU81" i="30"/>
  <c r="AT81" i="30"/>
  <c r="AP81" i="30"/>
  <c r="BA81" i="30" s="1"/>
  <c r="AO81" i="30"/>
  <c r="AF81" i="30"/>
  <c r="Z81" i="30"/>
  <c r="V81" i="30"/>
  <c r="R81" i="30"/>
  <c r="AZ80" i="30"/>
  <c r="AX80" i="30"/>
  <c r="AX83" i="30" s="1"/>
  <c r="AU80" i="30"/>
  <c r="AU83" i="30" s="1"/>
  <c r="AQ80" i="30"/>
  <c r="AP80" i="30"/>
  <c r="BA80" i="30" s="1"/>
  <c r="AO80" i="30"/>
  <c r="AF80" i="30"/>
  <c r="Z80" i="30"/>
  <c r="V80" i="30"/>
  <c r="R80" i="30"/>
  <c r="AN79" i="30"/>
  <c r="AM79" i="30"/>
  <c r="AL79" i="30"/>
  <c r="AK79" i="30"/>
  <c r="AJ79" i="30"/>
  <c r="AI79" i="30"/>
  <c r="AH79" i="30"/>
  <c r="AE79" i="30"/>
  <c r="AD79" i="30"/>
  <c r="Y79" i="30"/>
  <c r="X79" i="30"/>
  <c r="W79" i="30"/>
  <c r="U79" i="30"/>
  <c r="T79" i="30"/>
  <c r="S79" i="30"/>
  <c r="BA78" i="30"/>
  <c r="AU78" i="30"/>
  <c r="AQ78" i="30"/>
  <c r="AY78" i="30" s="1"/>
  <c r="AP78" i="30"/>
  <c r="AO78" i="30"/>
  <c r="AZ78" i="30" s="1"/>
  <c r="AF78" i="30"/>
  <c r="AX78" i="30" s="1"/>
  <c r="AA78" i="30"/>
  <c r="Z78" i="30"/>
  <c r="AT78" i="30" s="1"/>
  <c r="R78" i="30"/>
  <c r="V78" i="30" s="1"/>
  <c r="AZ77" i="30"/>
  <c r="AX77" i="30"/>
  <c r="AU77" i="30"/>
  <c r="AT77" i="30"/>
  <c r="AS77" i="30"/>
  <c r="AP77" i="30"/>
  <c r="BA77" i="30" s="1"/>
  <c r="AO77" i="30"/>
  <c r="AQ77" i="30" s="1"/>
  <c r="AY77" i="30" s="1"/>
  <c r="AF77" i="30"/>
  <c r="AB77" i="30"/>
  <c r="AV77" i="30" s="1"/>
  <c r="Z77" i="30"/>
  <c r="R77" i="30"/>
  <c r="V77" i="30" s="1"/>
  <c r="BA76" i="30"/>
  <c r="AU76" i="30"/>
  <c r="AS76" i="30"/>
  <c r="AQ76" i="30"/>
  <c r="AY76" i="30" s="1"/>
  <c r="AP76" i="30"/>
  <c r="AO76" i="30"/>
  <c r="AZ76" i="30" s="1"/>
  <c r="AF76" i="30"/>
  <c r="AX76" i="30" s="1"/>
  <c r="Z76" i="30"/>
  <c r="AT76" i="30" s="1"/>
  <c r="R76" i="30"/>
  <c r="V76" i="30" s="1"/>
  <c r="AZ75" i="30"/>
  <c r="AU75" i="30"/>
  <c r="AQ75" i="30"/>
  <c r="AY75" i="30" s="1"/>
  <c r="AP75" i="30"/>
  <c r="BA75" i="30" s="1"/>
  <c r="AO75" i="30"/>
  <c r="AF75" i="30"/>
  <c r="AC75" i="30"/>
  <c r="AW75" i="30" s="1"/>
  <c r="Z75" i="30"/>
  <c r="AT75" i="30" s="1"/>
  <c r="V75" i="30"/>
  <c r="R75" i="30"/>
  <c r="BA74" i="30"/>
  <c r="AU74" i="30"/>
  <c r="AU79" i="30" s="1"/>
  <c r="AP74" i="30"/>
  <c r="AP79" i="30" s="1"/>
  <c r="AO74" i="30"/>
  <c r="AF74" i="30"/>
  <c r="AX74" i="30" s="1"/>
  <c r="Z74" i="30"/>
  <c r="R74" i="30"/>
  <c r="AX73" i="30"/>
  <c r="AN73" i="30"/>
  <c r="AM73" i="30"/>
  <c r="AL73" i="30"/>
  <c r="AK73" i="30"/>
  <c r="AJ73" i="30"/>
  <c r="AI73" i="30"/>
  <c r="AH73" i="30"/>
  <c r="AF73" i="30"/>
  <c r="AE73" i="30"/>
  <c r="AD73" i="30"/>
  <c r="Y73" i="30"/>
  <c r="X73" i="30"/>
  <c r="W73" i="30"/>
  <c r="U73" i="30"/>
  <c r="T73" i="30"/>
  <c r="S73" i="30"/>
  <c r="AZ72" i="30"/>
  <c r="AX72" i="30"/>
  <c r="AU72" i="30"/>
  <c r="AT72" i="30"/>
  <c r="AP72" i="30"/>
  <c r="AO72" i="30"/>
  <c r="AF72" i="30"/>
  <c r="AB72" i="30"/>
  <c r="AV72" i="30" s="1"/>
  <c r="Z72" i="30"/>
  <c r="V72" i="30"/>
  <c r="R72" i="30"/>
  <c r="AU71" i="30"/>
  <c r="AU73" i="30" s="1"/>
  <c r="AP71" i="30"/>
  <c r="BA71" i="30" s="1"/>
  <c r="AO71" i="30"/>
  <c r="AF71" i="30"/>
  <c r="AX71" i="30" s="1"/>
  <c r="Z71" i="30"/>
  <c r="V71" i="30"/>
  <c r="R71" i="30"/>
  <c r="AN70" i="30"/>
  <c r="AM70" i="30"/>
  <c r="AL70" i="30"/>
  <c r="AK70" i="30"/>
  <c r="AJ70" i="30"/>
  <c r="AI70" i="30"/>
  <c r="AH70" i="30"/>
  <c r="AE70" i="30"/>
  <c r="AD70" i="30"/>
  <c r="Z70" i="30"/>
  <c r="Y70" i="30"/>
  <c r="X70" i="30"/>
  <c r="W70" i="30"/>
  <c r="U70" i="30"/>
  <c r="T70" i="30"/>
  <c r="S70" i="30"/>
  <c r="AZ69" i="30"/>
  <c r="AY69" i="30"/>
  <c r="AU69" i="30"/>
  <c r="AT69" i="30"/>
  <c r="AQ69" i="30"/>
  <c r="AP69" i="30"/>
  <c r="BA69" i="30" s="1"/>
  <c r="AO69" i="30"/>
  <c r="AF69" i="30"/>
  <c r="AX69" i="30" s="1"/>
  <c r="Z69" i="30"/>
  <c r="V69" i="30"/>
  <c r="R69" i="30"/>
  <c r="BA68" i="30"/>
  <c r="AU68" i="30"/>
  <c r="AP68" i="30"/>
  <c r="AO68" i="30"/>
  <c r="AF68" i="30"/>
  <c r="AX68" i="30" s="1"/>
  <c r="Z68" i="30"/>
  <c r="AT68" i="30" s="1"/>
  <c r="R68" i="30"/>
  <c r="AZ67" i="30"/>
  <c r="AX67" i="30"/>
  <c r="AU67" i="30"/>
  <c r="AT67" i="30"/>
  <c r="AP67" i="30"/>
  <c r="BA67" i="30" s="1"/>
  <c r="AO67" i="30"/>
  <c r="AF67" i="30"/>
  <c r="Z67" i="30"/>
  <c r="V67" i="30"/>
  <c r="R67" i="30"/>
  <c r="BA66" i="30"/>
  <c r="AU66" i="30"/>
  <c r="AP66" i="30"/>
  <c r="AQ66" i="30" s="1"/>
  <c r="AY66" i="30" s="1"/>
  <c r="AO66" i="30"/>
  <c r="AZ66" i="30" s="1"/>
  <c r="AF66" i="30"/>
  <c r="AX66" i="30" s="1"/>
  <c r="Z66" i="30"/>
  <c r="AT66" i="30" s="1"/>
  <c r="V66" i="30"/>
  <c r="R66" i="30"/>
  <c r="AZ65" i="30"/>
  <c r="AX65" i="30"/>
  <c r="AX70" i="30" s="1"/>
  <c r="AU65" i="30"/>
  <c r="AP65" i="30"/>
  <c r="AO65" i="30"/>
  <c r="AF65" i="30"/>
  <c r="AF70" i="30" s="1"/>
  <c r="AC65" i="30"/>
  <c r="Z65" i="30"/>
  <c r="AT65" i="30" s="1"/>
  <c r="V65" i="30"/>
  <c r="R65" i="30"/>
  <c r="AN64" i="30"/>
  <c r="AM64" i="30"/>
  <c r="AL64" i="30"/>
  <c r="AK64" i="30"/>
  <c r="AJ64" i="30"/>
  <c r="AI64" i="30"/>
  <c r="AH64" i="30"/>
  <c r="AE64" i="30"/>
  <c r="AD64" i="30"/>
  <c r="Y64" i="30"/>
  <c r="X64" i="30"/>
  <c r="W64" i="30"/>
  <c r="U64" i="30"/>
  <c r="T64" i="30"/>
  <c r="S64" i="30"/>
  <c r="AZ63" i="30"/>
  <c r="AX63" i="30"/>
  <c r="AU63" i="30"/>
  <c r="AT63" i="30"/>
  <c r="AP63" i="30"/>
  <c r="AO63" i="30"/>
  <c r="AF63" i="30"/>
  <c r="AC63" i="30"/>
  <c r="AW63" i="30" s="1"/>
  <c r="Z63" i="30"/>
  <c r="AA63" i="30" s="1"/>
  <c r="V63" i="30"/>
  <c r="R63" i="30"/>
  <c r="BA62" i="30"/>
  <c r="AZ62" i="30"/>
  <c r="AU62" i="30"/>
  <c r="AU64" i="30" s="1"/>
  <c r="AQ62" i="30"/>
  <c r="AY62" i="30" s="1"/>
  <c r="AP62" i="30"/>
  <c r="AO62" i="30"/>
  <c r="AF62" i="30"/>
  <c r="Z62" i="30"/>
  <c r="R62" i="30"/>
  <c r="V62" i="30" s="1"/>
  <c r="BA61" i="30"/>
  <c r="AX61" i="30"/>
  <c r="AU61" i="30"/>
  <c r="AT61" i="30"/>
  <c r="AP61" i="30"/>
  <c r="AO61" i="30"/>
  <c r="AF61" i="30"/>
  <c r="Z61" i="30"/>
  <c r="R61" i="30"/>
  <c r="AO60" i="30"/>
  <c r="AN60" i="30"/>
  <c r="AM60" i="30"/>
  <c r="AL60" i="30"/>
  <c r="AK60" i="30"/>
  <c r="AJ60" i="30"/>
  <c r="AI60" i="30"/>
  <c r="AH60" i="30"/>
  <c r="AE60" i="30"/>
  <c r="AD60" i="30"/>
  <c r="Y60" i="30"/>
  <c r="X60" i="30"/>
  <c r="W60" i="30"/>
  <c r="U60" i="30"/>
  <c r="T60" i="30"/>
  <c r="S60" i="30"/>
  <c r="BA59" i="30"/>
  <c r="AU59" i="30"/>
  <c r="AT59" i="30"/>
  <c r="AS59" i="30"/>
  <c r="AP59" i="30"/>
  <c r="AO59" i="30"/>
  <c r="AF59" i="30"/>
  <c r="AX59" i="30" s="1"/>
  <c r="AB59" i="30"/>
  <c r="AV59" i="30" s="1"/>
  <c r="Z59" i="30"/>
  <c r="V59" i="30"/>
  <c r="R59" i="30"/>
  <c r="AZ58" i="30"/>
  <c r="AX58" i="30"/>
  <c r="AU58" i="30"/>
  <c r="AP58" i="30"/>
  <c r="AO58" i="30"/>
  <c r="AF58" i="30"/>
  <c r="AC58" i="30"/>
  <c r="AW58" i="30" s="1"/>
  <c r="Z58" i="30"/>
  <c r="AA58" i="30" s="1"/>
  <c r="V58" i="30"/>
  <c r="R58" i="30"/>
  <c r="BA57" i="30"/>
  <c r="AZ57" i="30"/>
  <c r="AU57" i="30"/>
  <c r="AQ57" i="30"/>
  <c r="AY57" i="30" s="1"/>
  <c r="AP57" i="30"/>
  <c r="AO57" i="30"/>
  <c r="AF57" i="30"/>
  <c r="AX57" i="30" s="1"/>
  <c r="Z57" i="30"/>
  <c r="AT57" i="30" s="1"/>
  <c r="R57" i="30"/>
  <c r="V57" i="30" s="1"/>
  <c r="BA56" i="30"/>
  <c r="AX56" i="30"/>
  <c r="AU56" i="30"/>
  <c r="AT56" i="30"/>
  <c r="AP56" i="30"/>
  <c r="AO56" i="30"/>
  <c r="AF56" i="30"/>
  <c r="Z56" i="30"/>
  <c r="R56" i="30"/>
  <c r="V56" i="30" s="1"/>
  <c r="AU55" i="30"/>
  <c r="AU60" i="30" s="1"/>
  <c r="AP55" i="30"/>
  <c r="BA55" i="30" s="1"/>
  <c r="AO55" i="30"/>
  <c r="AF55" i="30"/>
  <c r="AX55" i="30" s="1"/>
  <c r="Z55" i="30"/>
  <c r="AT55" i="30" s="1"/>
  <c r="R55" i="30"/>
  <c r="AZ54" i="30"/>
  <c r="AU54" i="30"/>
  <c r="AT54" i="30"/>
  <c r="AP54" i="30"/>
  <c r="AO54" i="30"/>
  <c r="AF54" i="30"/>
  <c r="AA54" i="30"/>
  <c r="Z54" i="30"/>
  <c r="V54" i="30"/>
  <c r="AC54" i="30" s="1"/>
  <c r="R54" i="30"/>
  <c r="AN53" i="30"/>
  <c r="AM53" i="30"/>
  <c r="AL53" i="30"/>
  <c r="AK53" i="30"/>
  <c r="AJ53" i="30"/>
  <c r="AI53" i="30"/>
  <c r="AH53" i="30"/>
  <c r="AE53" i="30"/>
  <c r="AD53" i="30"/>
  <c r="Y53" i="30"/>
  <c r="X53" i="30"/>
  <c r="W53" i="30"/>
  <c r="U53" i="30"/>
  <c r="T53" i="30"/>
  <c r="S53" i="30"/>
  <c r="BA52" i="30"/>
  <c r="AZ52" i="30"/>
  <c r="AU52" i="30"/>
  <c r="AQ52" i="30"/>
  <c r="AY52" i="30" s="1"/>
  <c r="AP52" i="30"/>
  <c r="AO52" i="30"/>
  <c r="AF52" i="30"/>
  <c r="AX52" i="30" s="1"/>
  <c r="AA52" i="30"/>
  <c r="Z52" i="30"/>
  <c r="AT52" i="30" s="1"/>
  <c r="R52" i="30"/>
  <c r="V52" i="30" s="1"/>
  <c r="AC52" i="30" s="1"/>
  <c r="AW52" i="30" s="1"/>
  <c r="AZ51" i="30"/>
  <c r="AX51" i="30"/>
  <c r="AU51" i="30"/>
  <c r="AT51" i="30"/>
  <c r="AS51" i="30"/>
  <c r="AP51" i="30"/>
  <c r="BA51" i="30" s="1"/>
  <c r="AO51" i="30"/>
  <c r="AF51" i="30"/>
  <c r="AC51" i="30"/>
  <c r="AW51" i="30" s="1"/>
  <c r="Z51" i="30"/>
  <c r="V51" i="30"/>
  <c r="AB51" i="30" s="1"/>
  <c r="AV51" i="30" s="1"/>
  <c r="R51" i="30"/>
  <c r="AX50" i="30"/>
  <c r="AU50" i="30"/>
  <c r="AP50" i="30"/>
  <c r="BA50" i="30" s="1"/>
  <c r="AO50" i="30"/>
  <c r="AF50" i="30"/>
  <c r="Z50" i="30"/>
  <c r="AT50" i="30" s="1"/>
  <c r="V50" i="30"/>
  <c r="R50" i="30"/>
  <c r="AZ49" i="30"/>
  <c r="AX49" i="30"/>
  <c r="AU49" i="30"/>
  <c r="AP49" i="30"/>
  <c r="AO49" i="30"/>
  <c r="AF49" i="30"/>
  <c r="AC49" i="30"/>
  <c r="AW49" i="30" s="1"/>
  <c r="Z49" i="30"/>
  <c r="AA49" i="30" s="1"/>
  <c r="V49" i="30"/>
  <c r="R49" i="30"/>
  <c r="BA48" i="30"/>
  <c r="AZ48" i="30"/>
  <c r="AU48" i="30"/>
  <c r="AQ48" i="30"/>
  <c r="AY48" i="30" s="1"/>
  <c r="AP48" i="30"/>
  <c r="AP53" i="30" s="1"/>
  <c r="AO48" i="30"/>
  <c r="AF48" i="30"/>
  <c r="AX48" i="30" s="1"/>
  <c r="AB48" i="30"/>
  <c r="Z48" i="30"/>
  <c r="V48" i="30"/>
  <c r="R48" i="30"/>
  <c r="AU47" i="30"/>
  <c r="AP47" i="30"/>
  <c r="AN47" i="30"/>
  <c r="AM47" i="30"/>
  <c r="AL47" i="30"/>
  <c r="AK47" i="30"/>
  <c r="AJ47" i="30"/>
  <c r="AI47" i="30"/>
  <c r="AH47" i="30"/>
  <c r="AF47" i="30"/>
  <c r="AE47" i="30"/>
  <c r="AD47" i="30"/>
  <c r="Y47" i="30"/>
  <c r="X47" i="30"/>
  <c r="W47" i="30"/>
  <c r="U47" i="30"/>
  <c r="T47" i="30"/>
  <c r="S47" i="30"/>
  <c r="AZ46" i="30"/>
  <c r="AX46" i="30"/>
  <c r="AU46" i="30"/>
  <c r="AP46" i="30"/>
  <c r="BA46" i="30" s="1"/>
  <c r="AO46" i="30"/>
  <c r="AF46" i="30"/>
  <c r="AC46" i="30"/>
  <c r="AW46" i="30" s="1"/>
  <c r="Z46" i="30"/>
  <c r="V46" i="30"/>
  <c r="R46" i="30"/>
  <c r="BA45" i="30"/>
  <c r="AZ45" i="30"/>
  <c r="AW45" i="30"/>
  <c r="AU45" i="30"/>
  <c r="AQ45" i="30"/>
  <c r="AY45" i="30" s="1"/>
  <c r="AP45" i="30"/>
  <c r="AO45" i="30"/>
  <c r="AF45" i="30"/>
  <c r="AX45" i="30" s="1"/>
  <c r="AB45" i="30"/>
  <c r="AV45" i="30" s="1"/>
  <c r="Z45" i="30"/>
  <c r="AT45" i="30" s="1"/>
  <c r="R45" i="30"/>
  <c r="V45" i="30" s="1"/>
  <c r="AC45" i="30" s="1"/>
  <c r="BA44" i="30"/>
  <c r="BA47" i="30" s="1"/>
  <c r="AX44" i="30"/>
  <c r="AU44" i="30"/>
  <c r="AT44" i="30"/>
  <c r="AP44" i="30"/>
  <c r="AO44" i="30"/>
  <c r="AF44" i="30"/>
  <c r="Z44" i="30"/>
  <c r="R44" i="30"/>
  <c r="R47" i="30" s="1"/>
  <c r="AN43" i="30"/>
  <c r="AM43" i="30"/>
  <c r="AL43" i="30"/>
  <c r="AK43" i="30"/>
  <c r="AJ43" i="30"/>
  <c r="AI43" i="30"/>
  <c r="AH43" i="30"/>
  <c r="AE43" i="30"/>
  <c r="AD43" i="30"/>
  <c r="Y43" i="30"/>
  <c r="X43" i="30"/>
  <c r="W43" i="30"/>
  <c r="U43" i="30"/>
  <c r="T43" i="30"/>
  <c r="S43" i="30"/>
  <c r="AU42" i="30"/>
  <c r="AP42" i="30"/>
  <c r="BA42" i="30" s="1"/>
  <c r="AO42" i="30"/>
  <c r="AZ42" i="30" s="1"/>
  <c r="AF42" i="30"/>
  <c r="AX42" i="30" s="1"/>
  <c r="Z42" i="30"/>
  <c r="AT42" i="30" s="1"/>
  <c r="V42" i="30"/>
  <c r="AS42" i="30" s="1"/>
  <c r="R42" i="30"/>
  <c r="AZ41" i="30"/>
  <c r="AX41" i="30"/>
  <c r="AU41" i="30"/>
  <c r="AP41" i="30"/>
  <c r="BA41" i="30" s="1"/>
  <c r="AO41" i="30"/>
  <c r="AF41" i="30"/>
  <c r="AC41" i="30"/>
  <c r="AW41" i="30" s="1"/>
  <c r="Z41" i="30"/>
  <c r="V41" i="30"/>
  <c r="R41" i="30"/>
  <c r="BA40" i="30"/>
  <c r="AZ40" i="30"/>
  <c r="AW40" i="30"/>
  <c r="AU40" i="30"/>
  <c r="AQ40" i="30"/>
  <c r="AY40" i="30" s="1"/>
  <c r="AP40" i="30"/>
  <c r="AO40" i="30"/>
  <c r="AF40" i="30"/>
  <c r="AX40" i="30" s="1"/>
  <c r="AB40" i="30"/>
  <c r="AV40" i="30" s="1"/>
  <c r="Z40" i="30"/>
  <c r="AT40" i="30" s="1"/>
  <c r="R40" i="30"/>
  <c r="V40" i="30" s="1"/>
  <c r="AC40" i="30" s="1"/>
  <c r="BA39" i="30"/>
  <c r="AX39" i="30"/>
  <c r="AU39" i="30"/>
  <c r="AT39" i="30"/>
  <c r="AP39" i="30"/>
  <c r="AO39" i="30"/>
  <c r="AQ39" i="30" s="1"/>
  <c r="AY39" i="30" s="1"/>
  <c r="AF39" i="30"/>
  <c r="Z39" i="30"/>
  <c r="R39" i="30"/>
  <c r="V39" i="30" s="1"/>
  <c r="AU38" i="30"/>
  <c r="AP38" i="30"/>
  <c r="BA38" i="30" s="1"/>
  <c r="AO38" i="30"/>
  <c r="AF38" i="30"/>
  <c r="AX38" i="30" s="1"/>
  <c r="Z38" i="30"/>
  <c r="AT38" i="30" s="1"/>
  <c r="R38" i="30"/>
  <c r="R43" i="30" s="1"/>
  <c r="AZ37" i="30"/>
  <c r="AY37" i="30"/>
  <c r="AU37" i="30"/>
  <c r="AU43" i="30" s="1"/>
  <c r="AT37" i="30"/>
  <c r="AQ37" i="30"/>
  <c r="AP37" i="30"/>
  <c r="BA37" i="30" s="1"/>
  <c r="AO37" i="30"/>
  <c r="AF37" i="30"/>
  <c r="AA37" i="30"/>
  <c r="Z37" i="30"/>
  <c r="V37" i="30"/>
  <c r="AC37" i="30" s="1"/>
  <c r="R37" i="30"/>
  <c r="AN36" i="30"/>
  <c r="AM36" i="30"/>
  <c r="AL36" i="30"/>
  <c r="AK36" i="30"/>
  <c r="AJ36" i="30"/>
  <c r="AI36" i="30"/>
  <c r="AH36" i="30"/>
  <c r="AE36" i="30"/>
  <c r="AD36" i="30"/>
  <c r="Y36" i="30"/>
  <c r="X36" i="30"/>
  <c r="W36" i="30"/>
  <c r="U36" i="30"/>
  <c r="T36" i="30"/>
  <c r="S36" i="30"/>
  <c r="BA35" i="30"/>
  <c r="AU35" i="30"/>
  <c r="AS35" i="30"/>
  <c r="AP35" i="30"/>
  <c r="AO35" i="30"/>
  <c r="AF35" i="30"/>
  <c r="AX35" i="30" s="1"/>
  <c r="AA35" i="30"/>
  <c r="Z35" i="30"/>
  <c r="AT35" i="30" s="1"/>
  <c r="R35" i="30"/>
  <c r="V35" i="30" s="1"/>
  <c r="AC35" i="30" s="1"/>
  <c r="AW35" i="30" s="1"/>
  <c r="AZ34" i="30"/>
  <c r="AX34" i="30"/>
  <c r="AU34" i="30"/>
  <c r="AT34" i="30"/>
  <c r="AP34" i="30"/>
  <c r="BA34" i="30" s="1"/>
  <c r="AO34" i="30"/>
  <c r="AF34" i="30"/>
  <c r="AC34" i="30"/>
  <c r="AW34" i="30" s="1"/>
  <c r="Z34" i="30"/>
  <c r="V34" i="30"/>
  <c r="R34" i="30"/>
  <c r="BA33" i="30"/>
  <c r="AX33" i="30"/>
  <c r="AU33" i="30"/>
  <c r="AP33" i="30"/>
  <c r="AO33" i="30"/>
  <c r="AF33" i="30"/>
  <c r="Z33" i="30"/>
  <c r="AT33" i="30" s="1"/>
  <c r="R33" i="30"/>
  <c r="V33" i="30" s="1"/>
  <c r="AZ32" i="30"/>
  <c r="AX32" i="30"/>
  <c r="AU32" i="30"/>
  <c r="AT32" i="30"/>
  <c r="AT105" i="30" s="1"/>
  <c r="AP32" i="30"/>
  <c r="AO32" i="30"/>
  <c r="AF32" i="30"/>
  <c r="AC32" i="30"/>
  <c r="Z32" i="30"/>
  <c r="V32" i="30"/>
  <c r="R32" i="30"/>
  <c r="BA31" i="30"/>
  <c r="AU31" i="30"/>
  <c r="AU36" i="30" s="1"/>
  <c r="AQ31" i="30"/>
  <c r="AY31" i="30" s="1"/>
  <c r="AP31" i="30"/>
  <c r="AO31" i="30"/>
  <c r="AF31" i="30"/>
  <c r="Z31" i="30"/>
  <c r="R31" i="30"/>
  <c r="AN30" i="30"/>
  <c r="AM30" i="30"/>
  <c r="AL30" i="30"/>
  <c r="AK30" i="30"/>
  <c r="AJ30" i="30"/>
  <c r="AI30" i="30"/>
  <c r="AH30" i="30"/>
  <c r="AF30" i="30"/>
  <c r="AE30" i="30"/>
  <c r="AD30" i="30"/>
  <c r="Z30" i="30"/>
  <c r="Y30" i="30"/>
  <c r="X30" i="30"/>
  <c r="W30" i="30"/>
  <c r="U30" i="30"/>
  <c r="T30" i="30"/>
  <c r="S30" i="30"/>
  <c r="R30" i="30"/>
  <c r="AZ29" i="30"/>
  <c r="AZ110" i="30" s="1"/>
  <c r="AX29" i="30"/>
  <c r="AX110" i="30" s="1"/>
  <c r="AU29" i="30"/>
  <c r="AU110" i="30" s="1"/>
  <c r="AT29" i="30"/>
  <c r="AT110" i="30" s="1"/>
  <c r="AP29" i="30"/>
  <c r="AP110" i="30" s="1"/>
  <c r="AO29" i="30"/>
  <c r="AO110" i="30" s="1"/>
  <c r="AF29" i="30"/>
  <c r="AF110" i="30" s="1"/>
  <c r="AA29" i="30"/>
  <c r="Z29" i="30"/>
  <c r="Z110" i="30" s="1"/>
  <c r="V29" i="30"/>
  <c r="V110" i="30" s="1"/>
  <c r="R29" i="30"/>
  <c r="R110" i="30" s="1"/>
  <c r="AO28" i="30"/>
  <c r="AN28" i="30"/>
  <c r="AM28" i="30"/>
  <c r="AL28" i="30"/>
  <c r="AK28" i="30"/>
  <c r="AJ28" i="30"/>
  <c r="AI28" i="30"/>
  <c r="AH28" i="30"/>
  <c r="AE28" i="30"/>
  <c r="AD28" i="30"/>
  <c r="Y28" i="30"/>
  <c r="X28" i="30"/>
  <c r="W28" i="30"/>
  <c r="U28" i="30"/>
  <c r="T28" i="30"/>
  <c r="S28" i="30"/>
  <c r="BA27" i="30"/>
  <c r="AU27" i="30"/>
  <c r="AP27" i="30"/>
  <c r="AO27" i="30"/>
  <c r="AF27" i="30"/>
  <c r="AX27" i="30" s="1"/>
  <c r="Z27" i="30"/>
  <c r="AT27" i="30" s="1"/>
  <c r="R27" i="30"/>
  <c r="V27" i="30" s="1"/>
  <c r="AZ26" i="30"/>
  <c r="AX26" i="30"/>
  <c r="AU26" i="30"/>
  <c r="AT26" i="30"/>
  <c r="AP26" i="30"/>
  <c r="AO26" i="30"/>
  <c r="AF26" i="30"/>
  <c r="AC26" i="30"/>
  <c r="AW26" i="30" s="1"/>
  <c r="Z26" i="30"/>
  <c r="V26" i="30"/>
  <c r="R26" i="30"/>
  <c r="BA25" i="30"/>
  <c r="AY25" i="30"/>
  <c r="AU25" i="30"/>
  <c r="AU28" i="30" s="1"/>
  <c r="AQ25" i="30"/>
  <c r="AP25" i="30"/>
  <c r="AO25" i="30"/>
  <c r="AZ25" i="30" s="1"/>
  <c r="AF25" i="30"/>
  <c r="AX25" i="30" s="1"/>
  <c r="Z25" i="30"/>
  <c r="R25" i="30"/>
  <c r="V25" i="30" s="1"/>
  <c r="AZ24" i="30"/>
  <c r="AX24" i="30"/>
  <c r="AU24" i="30"/>
  <c r="AT24" i="30"/>
  <c r="AP24" i="30"/>
  <c r="AO24" i="30"/>
  <c r="AQ24" i="30" s="1"/>
  <c r="AF24" i="30"/>
  <c r="AF28" i="30" s="1"/>
  <c r="AA24" i="30"/>
  <c r="Z24" i="30"/>
  <c r="V24" i="30"/>
  <c r="AC24" i="30" s="1"/>
  <c r="AW24" i="30" s="1"/>
  <c r="R24" i="30"/>
  <c r="AN23" i="30"/>
  <c r="AM23" i="30"/>
  <c r="AL23" i="30"/>
  <c r="AK23" i="30"/>
  <c r="AJ23" i="30"/>
  <c r="AI23" i="30"/>
  <c r="AH23" i="30"/>
  <c r="AE23" i="30"/>
  <c r="AD23" i="30"/>
  <c r="Y23" i="30"/>
  <c r="X23" i="30"/>
  <c r="W23" i="30"/>
  <c r="U23" i="30"/>
  <c r="T23" i="30"/>
  <c r="S23" i="30"/>
  <c r="BA22" i="30"/>
  <c r="AU22" i="30"/>
  <c r="AP22" i="30"/>
  <c r="AO22" i="30"/>
  <c r="AF22" i="30"/>
  <c r="AX22" i="30" s="1"/>
  <c r="Z22" i="30"/>
  <c r="AT22" i="30" s="1"/>
  <c r="R22" i="30"/>
  <c r="V22" i="30" s="1"/>
  <c r="AZ21" i="30"/>
  <c r="AX21" i="30"/>
  <c r="AU21" i="30"/>
  <c r="AT21" i="30"/>
  <c r="AP21" i="30"/>
  <c r="AO21" i="30"/>
  <c r="AF21" i="30"/>
  <c r="AC21" i="30"/>
  <c r="AW21" i="30" s="1"/>
  <c r="Z21" i="30"/>
  <c r="V21" i="30"/>
  <c r="R21" i="30"/>
  <c r="BA20" i="30"/>
  <c r="AU20" i="30"/>
  <c r="AU109" i="30" s="1"/>
  <c r="AQ20" i="30"/>
  <c r="AP20" i="30"/>
  <c r="AO20" i="30"/>
  <c r="AZ20" i="30" s="1"/>
  <c r="AF20" i="30"/>
  <c r="Z20" i="30"/>
  <c r="R20" i="30"/>
  <c r="AZ19" i="30"/>
  <c r="AX19" i="30"/>
  <c r="AU19" i="30"/>
  <c r="AT19" i="30"/>
  <c r="AP19" i="30"/>
  <c r="BA19" i="30" s="1"/>
  <c r="AO19" i="30"/>
  <c r="AQ19" i="30" s="1"/>
  <c r="AY19" i="30" s="1"/>
  <c r="AF19" i="30"/>
  <c r="AA19" i="30"/>
  <c r="Z19" i="30"/>
  <c r="V19" i="30"/>
  <c r="AC19" i="30" s="1"/>
  <c r="AW19" i="30" s="1"/>
  <c r="R19" i="30"/>
  <c r="BA18" i="30"/>
  <c r="AU18" i="30"/>
  <c r="AP18" i="30"/>
  <c r="AO18" i="30"/>
  <c r="AF18" i="30"/>
  <c r="AX18" i="30" s="1"/>
  <c r="Z18" i="30"/>
  <c r="Z23" i="30" s="1"/>
  <c r="R18" i="30"/>
  <c r="AN17" i="30"/>
  <c r="AM17" i="30"/>
  <c r="AL17" i="30"/>
  <c r="AK17" i="30"/>
  <c r="AJ17" i="30"/>
  <c r="AI17" i="30"/>
  <c r="AH17" i="30"/>
  <c r="AF17" i="30"/>
  <c r="AE17" i="30"/>
  <c r="AD17" i="30"/>
  <c r="Z17" i="30"/>
  <c r="Y17" i="30"/>
  <c r="X17" i="30"/>
  <c r="W17" i="30"/>
  <c r="U17" i="30"/>
  <c r="T17" i="30"/>
  <c r="S17" i="30"/>
  <c r="R17" i="30"/>
  <c r="AZ16" i="30"/>
  <c r="AZ111" i="30" s="1"/>
  <c r="AX16" i="30"/>
  <c r="AX111" i="30" s="1"/>
  <c r="AU16" i="30"/>
  <c r="AU111" i="30" s="1"/>
  <c r="AT16" i="30"/>
  <c r="AT111" i="30" s="1"/>
  <c r="AP16" i="30"/>
  <c r="AO16" i="30"/>
  <c r="AO111" i="30" s="1"/>
  <c r="AF16" i="30"/>
  <c r="AF111" i="30" s="1"/>
  <c r="Z16" i="30"/>
  <c r="Z111" i="30" s="1"/>
  <c r="V16" i="30"/>
  <c r="R16" i="30"/>
  <c r="R111" i="30" s="1"/>
  <c r="AN15" i="30"/>
  <c r="AM15" i="30"/>
  <c r="AL15" i="30"/>
  <c r="AK15" i="30"/>
  <c r="AJ15" i="30"/>
  <c r="AI15" i="30"/>
  <c r="AH15" i="30"/>
  <c r="AH98" i="30" s="1"/>
  <c r="AE15" i="30"/>
  <c r="AE98" i="30" s="1"/>
  <c r="AD15" i="30"/>
  <c r="Y15" i="30"/>
  <c r="X15" i="30"/>
  <c r="X98" i="30" s="1"/>
  <c r="W15" i="30"/>
  <c r="W98" i="30" s="1"/>
  <c r="U15" i="30"/>
  <c r="T15" i="30"/>
  <c r="S15" i="30"/>
  <c r="BA14" i="30"/>
  <c r="AZ14" i="30"/>
  <c r="AU14" i="30"/>
  <c r="AU108" i="30" s="1"/>
  <c r="AQ14" i="30"/>
  <c r="AP14" i="30"/>
  <c r="AO14" i="30"/>
  <c r="AF14" i="30"/>
  <c r="Z14" i="30"/>
  <c r="R14" i="30"/>
  <c r="BA13" i="30"/>
  <c r="AX13" i="30"/>
  <c r="AU13" i="30"/>
  <c r="AT13" i="30"/>
  <c r="AP13" i="30"/>
  <c r="AO13" i="30"/>
  <c r="AQ13" i="30" s="1"/>
  <c r="AY13" i="30" s="1"/>
  <c r="AF13" i="30"/>
  <c r="AA13" i="30"/>
  <c r="Z13" i="30"/>
  <c r="R13" i="30"/>
  <c r="V13" i="30" s="1"/>
  <c r="AC13" i="30" s="1"/>
  <c r="AW13" i="30" s="1"/>
  <c r="BA12" i="30"/>
  <c r="AX12" i="30"/>
  <c r="AU12" i="30"/>
  <c r="AT12" i="30"/>
  <c r="AP12" i="30"/>
  <c r="AO12" i="30"/>
  <c r="AF12" i="30"/>
  <c r="Z12" i="30"/>
  <c r="R12" i="30"/>
  <c r="V12" i="30" s="1"/>
  <c r="AN196" i="29"/>
  <c r="AM196" i="29"/>
  <c r="AL196" i="29"/>
  <c r="AK196" i="29"/>
  <c r="AJ196" i="29"/>
  <c r="AI196" i="29"/>
  <c r="AH196" i="29"/>
  <c r="AE196" i="29"/>
  <c r="AD196" i="29"/>
  <c r="Y196" i="29"/>
  <c r="X196" i="29"/>
  <c r="W196" i="29"/>
  <c r="U196" i="29"/>
  <c r="N36" i="45" s="1"/>
  <c r="T196" i="29"/>
  <c r="S196" i="29"/>
  <c r="Q196" i="29"/>
  <c r="P196" i="29"/>
  <c r="O196" i="29"/>
  <c r="N196" i="29"/>
  <c r="M196" i="29"/>
  <c r="L196" i="29"/>
  <c r="K196" i="29"/>
  <c r="J196" i="29"/>
  <c r="I196" i="29"/>
  <c r="AN195" i="29"/>
  <c r="AM195" i="29"/>
  <c r="AL195" i="29"/>
  <c r="AK195" i="29"/>
  <c r="AJ195" i="29"/>
  <c r="AI195" i="29"/>
  <c r="AH195" i="29"/>
  <c r="AE195" i="29"/>
  <c r="AD195" i="29"/>
  <c r="Y195" i="29"/>
  <c r="X195" i="29"/>
  <c r="W195" i="29"/>
  <c r="U195" i="29"/>
  <c r="N35" i="45" s="1"/>
  <c r="T195" i="29"/>
  <c r="S195" i="29"/>
  <c r="Q195" i="29"/>
  <c r="P195" i="29"/>
  <c r="O195" i="29"/>
  <c r="N195" i="29"/>
  <c r="M195" i="29"/>
  <c r="L195" i="29"/>
  <c r="K195" i="29"/>
  <c r="J195" i="29"/>
  <c r="I195" i="29"/>
  <c r="AN194" i="29"/>
  <c r="AM194" i="29"/>
  <c r="AL194" i="29"/>
  <c r="AK194" i="29"/>
  <c r="AJ194" i="29"/>
  <c r="AI194" i="29"/>
  <c r="AH194" i="29"/>
  <c r="AE194" i="29"/>
  <c r="AD194" i="29"/>
  <c r="Y194" i="29"/>
  <c r="X194" i="29"/>
  <c r="W194" i="29"/>
  <c r="U194" i="29"/>
  <c r="N34" i="45" s="1"/>
  <c r="T194" i="29"/>
  <c r="S194" i="29"/>
  <c r="Q194" i="29"/>
  <c r="P194" i="29"/>
  <c r="O194" i="29"/>
  <c r="N194" i="29"/>
  <c r="M194" i="29"/>
  <c r="L194" i="29"/>
  <c r="K194" i="29"/>
  <c r="J194" i="29"/>
  <c r="I194" i="29"/>
  <c r="AN193" i="29"/>
  <c r="AM193" i="29"/>
  <c r="AL193" i="29"/>
  <c r="AK193" i="29"/>
  <c r="AJ193" i="29"/>
  <c r="AI193" i="29"/>
  <c r="AH193" i="29"/>
  <c r="AE193" i="29"/>
  <c r="AD193" i="29"/>
  <c r="Y193" i="29"/>
  <c r="X193" i="29"/>
  <c r="W193" i="29"/>
  <c r="U193" i="29"/>
  <c r="N33" i="45" s="1"/>
  <c r="T193" i="29"/>
  <c r="S193" i="29"/>
  <c r="Q193" i="29"/>
  <c r="P193" i="29"/>
  <c r="O193" i="29"/>
  <c r="N193" i="29"/>
  <c r="M193" i="29"/>
  <c r="L193" i="29"/>
  <c r="K193" i="29"/>
  <c r="J193" i="29"/>
  <c r="I193" i="29"/>
  <c r="BA192" i="29"/>
  <c r="AZ192" i="29"/>
  <c r="AY192" i="29"/>
  <c r="AX192" i="29"/>
  <c r="AW192" i="29"/>
  <c r="AP32" i="45" s="1"/>
  <c r="AV192" i="29"/>
  <c r="AO32" i="45" s="1"/>
  <c r="AU192" i="29"/>
  <c r="AT192" i="29"/>
  <c r="AS192" i="29"/>
  <c r="AL32" i="45" s="1"/>
  <c r="AR192" i="29"/>
  <c r="AQ192" i="29"/>
  <c r="AP192" i="29"/>
  <c r="AO192" i="29"/>
  <c r="AN192" i="29"/>
  <c r="AM192" i="29"/>
  <c r="AL192" i="29"/>
  <c r="AK192" i="29"/>
  <c r="AJ192" i="29"/>
  <c r="AI192" i="29"/>
  <c r="AH192" i="29"/>
  <c r="AG192" i="29"/>
  <c r="AF192" i="29"/>
  <c r="AE192" i="29"/>
  <c r="AD192" i="29"/>
  <c r="AC192" i="29"/>
  <c r="V32" i="45" s="1"/>
  <c r="AB192" i="29"/>
  <c r="U32" i="45" s="1"/>
  <c r="AA192" i="29"/>
  <c r="T32" i="45" s="1"/>
  <c r="Z192" i="29"/>
  <c r="Y192" i="29"/>
  <c r="X192" i="29"/>
  <c r="W192" i="29"/>
  <c r="V192" i="29"/>
  <c r="O32" i="45" s="1"/>
  <c r="U192" i="29"/>
  <c r="N32" i="45" s="1"/>
  <c r="T192" i="29"/>
  <c r="S192" i="29"/>
  <c r="R192" i="29"/>
  <c r="Q192" i="29"/>
  <c r="P192" i="29"/>
  <c r="O192" i="29"/>
  <c r="N192" i="29"/>
  <c r="M192" i="29"/>
  <c r="L192" i="29"/>
  <c r="K192" i="29"/>
  <c r="J192" i="29"/>
  <c r="I192" i="29"/>
  <c r="BA191" i="29"/>
  <c r="AZ191" i="29"/>
  <c r="AY191" i="29"/>
  <c r="AX191" i="29"/>
  <c r="AW191" i="29"/>
  <c r="AP31" i="45" s="1"/>
  <c r="AV191" i="29"/>
  <c r="AO31" i="45" s="1"/>
  <c r="AU191" i="29"/>
  <c r="AT191" i="29"/>
  <c r="AS191" i="29"/>
  <c r="AL31" i="45" s="1"/>
  <c r="AR191" i="29"/>
  <c r="AQ191" i="29"/>
  <c r="AP191" i="29"/>
  <c r="AO191" i="29"/>
  <c r="AN191" i="29"/>
  <c r="AM191" i="29"/>
  <c r="AL191" i="29"/>
  <c r="AK191" i="29"/>
  <c r="AJ191" i="29"/>
  <c r="AI191" i="29"/>
  <c r="AH191" i="29"/>
  <c r="AG191" i="29"/>
  <c r="AF191" i="29"/>
  <c r="AE191" i="29"/>
  <c r="AD191" i="29"/>
  <c r="AC191" i="29"/>
  <c r="V31" i="45" s="1"/>
  <c r="AB191" i="29"/>
  <c r="U31" i="45" s="1"/>
  <c r="AA191" i="29"/>
  <c r="T31" i="45" s="1"/>
  <c r="Z191" i="29"/>
  <c r="Y191" i="29"/>
  <c r="X191" i="29"/>
  <c r="W191" i="29"/>
  <c r="V191" i="29"/>
  <c r="O31" i="45" s="1"/>
  <c r="U191" i="29"/>
  <c r="N31" i="45" s="1"/>
  <c r="T191" i="29"/>
  <c r="S191" i="29"/>
  <c r="R191" i="29"/>
  <c r="Q191" i="29"/>
  <c r="P191" i="29"/>
  <c r="O191" i="29"/>
  <c r="N191" i="29"/>
  <c r="M191" i="29"/>
  <c r="L191" i="29"/>
  <c r="K191" i="29"/>
  <c r="J191" i="29"/>
  <c r="I191" i="29"/>
  <c r="AN190" i="29"/>
  <c r="AM190" i="29"/>
  <c r="AL190" i="29"/>
  <c r="AK190" i="29"/>
  <c r="AJ190" i="29"/>
  <c r="AI190" i="29"/>
  <c r="AH190" i="29"/>
  <c r="AE190" i="29"/>
  <c r="AD190" i="29"/>
  <c r="Y190" i="29"/>
  <c r="X190" i="29"/>
  <c r="W190" i="29"/>
  <c r="U190" i="29"/>
  <c r="N30" i="45" s="1"/>
  <c r="T190" i="29"/>
  <c r="S190" i="29"/>
  <c r="Q190" i="29"/>
  <c r="P190" i="29"/>
  <c r="O190" i="29"/>
  <c r="N190" i="29"/>
  <c r="M190" i="29"/>
  <c r="L190" i="29"/>
  <c r="K190" i="29"/>
  <c r="J190" i="29"/>
  <c r="I190" i="29"/>
  <c r="BA189" i="29"/>
  <c r="AZ189" i="29"/>
  <c r="AY189" i="29"/>
  <c r="AX189" i="29"/>
  <c r="AW189" i="29"/>
  <c r="AP29" i="45" s="1"/>
  <c r="AV189" i="29"/>
  <c r="AO29" i="45" s="1"/>
  <c r="AU189" i="29"/>
  <c r="AT189" i="29"/>
  <c r="AS189" i="29"/>
  <c r="AL29" i="45" s="1"/>
  <c r="AR189" i="29"/>
  <c r="AQ189" i="29"/>
  <c r="AP189" i="29"/>
  <c r="AO189" i="29"/>
  <c r="AN189" i="29"/>
  <c r="AM189" i="29"/>
  <c r="AL189" i="29"/>
  <c r="AK189" i="29"/>
  <c r="AJ189" i="29"/>
  <c r="AI189" i="29"/>
  <c r="AH189" i="29"/>
  <c r="AG189" i="29"/>
  <c r="AF189" i="29"/>
  <c r="AE189" i="29"/>
  <c r="AD189" i="29"/>
  <c r="AC189" i="29"/>
  <c r="V29" i="45" s="1"/>
  <c r="AB189" i="29"/>
  <c r="U29" i="45" s="1"/>
  <c r="AA189" i="29"/>
  <c r="T29" i="45" s="1"/>
  <c r="Z189" i="29"/>
  <c r="Y189" i="29"/>
  <c r="X189" i="29"/>
  <c r="W189" i="29"/>
  <c r="V189" i="29"/>
  <c r="O29" i="45" s="1"/>
  <c r="U189" i="29"/>
  <c r="N29" i="45" s="1"/>
  <c r="T189" i="29"/>
  <c r="S189" i="29"/>
  <c r="R189" i="29"/>
  <c r="Q189" i="29"/>
  <c r="P189" i="29"/>
  <c r="O189" i="29"/>
  <c r="N189" i="29"/>
  <c r="M189" i="29"/>
  <c r="L189" i="29"/>
  <c r="K189" i="29"/>
  <c r="J189" i="29"/>
  <c r="I189" i="29"/>
  <c r="AN188" i="29"/>
  <c r="AM188" i="29"/>
  <c r="AL188" i="29"/>
  <c r="AK188" i="29"/>
  <c r="AJ188" i="29"/>
  <c r="AI188" i="29"/>
  <c r="AH188" i="29"/>
  <c r="AE188" i="29"/>
  <c r="AD188" i="29"/>
  <c r="Y188" i="29"/>
  <c r="X188" i="29"/>
  <c r="W188" i="29"/>
  <c r="U188" i="29"/>
  <c r="N28" i="45" s="1"/>
  <c r="T188" i="29"/>
  <c r="S188" i="29"/>
  <c r="Q188" i="29"/>
  <c r="P188" i="29"/>
  <c r="O188" i="29"/>
  <c r="N188" i="29"/>
  <c r="M188" i="29"/>
  <c r="L188" i="29"/>
  <c r="K188" i="29"/>
  <c r="J188" i="29"/>
  <c r="I188" i="29"/>
  <c r="AN187" i="29"/>
  <c r="AM187" i="29"/>
  <c r="AL187" i="29"/>
  <c r="AL186" i="29" s="1"/>
  <c r="AK187" i="29"/>
  <c r="AJ187" i="29"/>
  <c r="AJ186" i="29" s="1"/>
  <c r="AI187" i="29"/>
  <c r="AH187" i="29"/>
  <c r="AH186" i="29" s="1"/>
  <c r="AE187" i="29"/>
  <c r="AE186" i="29" s="1"/>
  <c r="AD187" i="29"/>
  <c r="Y187" i="29"/>
  <c r="Y186" i="29" s="1"/>
  <c r="X187" i="29"/>
  <c r="W187" i="29"/>
  <c r="W186" i="29" s="1"/>
  <c r="U187" i="29"/>
  <c r="T187" i="29"/>
  <c r="T186" i="29" s="1"/>
  <c r="S187" i="29"/>
  <c r="S186" i="29" s="1"/>
  <c r="Q187" i="29"/>
  <c r="P187" i="29"/>
  <c r="P186" i="29" s="1"/>
  <c r="O187" i="29"/>
  <c r="O186" i="29" s="1"/>
  <c r="N187" i="29"/>
  <c r="M187" i="29"/>
  <c r="L187" i="29"/>
  <c r="L186" i="29" s="1"/>
  <c r="K187" i="29"/>
  <c r="K186" i="29" s="1"/>
  <c r="J187" i="29"/>
  <c r="I187" i="29"/>
  <c r="Q183" i="29"/>
  <c r="P183" i="29"/>
  <c r="O183" i="29"/>
  <c r="N183" i="29"/>
  <c r="M183" i="29"/>
  <c r="I184" i="29" s="1"/>
  <c r="L183" i="29"/>
  <c r="K183" i="29"/>
  <c r="J183" i="29"/>
  <c r="I183" i="29"/>
  <c r="AT182" i="29"/>
  <c r="AN182" i="29"/>
  <c r="AM182" i="29"/>
  <c r="AL182" i="29"/>
  <c r="AK182" i="29"/>
  <c r="AJ182" i="29"/>
  <c r="AI182" i="29"/>
  <c r="AH182" i="29"/>
  <c r="AE182" i="29"/>
  <c r="AD182" i="29"/>
  <c r="Y182" i="29"/>
  <c r="X182" i="29"/>
  <c r="W182" i="29"/>
  <c r="U182" i="29"/>
  <c r="T182" i="29"/>
  <c r="S182" i="29"/>
  <c r="AX181" i="29"/>
  <c r="AU181" i="29"/>
  <c r="AS181" i="29"/>
  <c r="AP181" i="29"/>
  <c r="AO181" i="29"/>
  <c r="AF181" i="29"/>
  <c r="AB181" i="29"/>
  <c r="AV181" i="29" s="1"/>
  <c r="Z181" i="29"/>
  <c r="AT181" i="29" s="1"/>
  <c r="V181" i="29"/>
  <c r="R181" i="29"/>
  <c r="AZ180" i="29"/>
  <c r="AX180" i="29"/>
  <c r="AU180" i="29"/>
  <c r="AP180" i="29"/>
  <c r="AO180" i="29"/>
  <c r="AF180" i="29"/>
  <c r="AC180" i="29"/>
  <c r="AW180" i="29" s="1"/>
  <c r="AA180" i="29"/>
  <c r="Z180" i="29"/>
  <c r="AT180" i="29" s="1"/>
  <c r="V180" i="29"/>
  <c r="R180" i="29"/>
  <c r="BA179" i="29"/>
  <c r="AZ179" i="29"/>
  <c r="AU179" i="29"/>
  <c r="AQ179" i="29"/>
  <c r="AY179" i="29" s="1"/>
  <c r="AP179" i="29"/>
  <c r="AO179" i="29"/>
  <c r="AF179" i="29"/>
  <c r="AX179" i="29" s="1"/>
  <c r="Z179" i="29"/>
  <c r="AT179" i="29" s="1"/>
  <c r="R179" i="29"/>
  <c r="V179" i="29" s="1"/>
  <c r="BA178" i="29"/>
  <c r="AX178" i="29"/>
  <c r="AU178" i="29"/>
  <c r="AT178" i="29"/>
  <c r="AS178" i="29"/>
  <c r="AP178" i="29"/>
  <c r="AO178" i="29"/>
  <c r="AF178" i="29"/>
  <c r="Z178" i="29"/>
  <c r="R178" i="29"/>
  <c r="V178" i="29" s="1"/>
  <c r="BA177" i="29"/>
  <c r="AU177" i="29"/>
  <c r="AU182" i="29" s="1"/>
  <c r="AQ177" i="29"/>
  <c r="AY177" i="29" s="1"/>
  <c r="AP177" i="29"/>
  <c r="AO177" i="29"/>
  <c r="AZ177" i="29" s="1"/>
  <c r="AF177" i="29"/>
  <c r="AX177" i="29" s="1"/>
  <c r="Z177" i="29"/>
  <c r="AT177" i="29" s="1"/>
  <c r="R177" i="29"/>
  <c r="V177" i="29" s="1"/>
  <c r="BA176" i="29"/>
  <c r="AX176" i="29"/>
  <c r="AU176" i="29"/>
  <c r="AT176" i="29"/>
  <c r="AP176" i="29"/>
  <c r="AO176" i="29"/>
  <c r="AF176" i="29"/>
  <c r="Z176" i="29"/>
  <c r="Z182" i="29" s="1"/>
  <c r="R176" i="29"/>
  <c r="AN175" i="29"/>
  <c r="AM175" i="29"/>
  <c r="AL175" i="29"/>
  <c r="AK175" i="29"/>
  <c r="AJ175" i="29"/>
  <c r="AI175" i="29"/>
  <c r="AH175" i="29"/>
  <c r="AE175" i="29"/>
  <c r="AD175" i="29"/>
  <c r="Y175" i="29"/>
  <c r="X175" i="29"/>
  <c r="W175" i="29"/>
  <c r="U175" i="29"/>
  <c r="T175" i="29"/>
  <c r="S175" i="29"/>
  <c r="BA174" i="29"/>
  <c r="AU174" i="29"/>
  <c r="AT174" i="29"/>
  <c r="AS174" i="29"/>
  <c r="AP174" i="29"/>
  <c r="AO174" i="29"/>
  <c r="AF174" i="29"/>
  <c r="AX174" i="29" s="1"/>
  <c r="AB174" i="29"/>
  <c r="AV174" i="29" s="1"/>
  <c r="Z174" i="29"/>
  <c r="V174" i="29"/>
  <c r="R174" i="29"/>
  <c r="AZ173" i="29"/>
  <c r="AX173" i="29"/>
  <c r="AU173" i="29"/>
  <c r="AT173" i="29"/>
  <c r="AP173" i="29"/>
  <c r="AO173" i="29"/>
  <c r="AF173" i="29"/>
  <c r="AC173" i="29"/>
  <c r="AW173" i="29" s="1"/>
  <c r="Z173" i="29"/>
  <c r="AA173" i="29" s="1"/>
  <c r="V173" i="29"/>
  <c r="R173" i="29"/>
  <c r="BA172" i="29"/>
  <c r="AZ172" i="29"/>
  <c r="AU172" i="29"/>
  <c r="AQ172" i="29"/>
  <c r="AY172" i="29" s="1"/>
  <c r="AP172" i="29"/>
  <c r="AO172" i="29"/>
  <c r="AF172" i="29"/>
  <c r="AX172" i="29" s="1"/>
  <c r="Z172" i="29"/>
  <c r="AT172" i="29" s="1"/>
  <c r="R172" i="29"/>
  <c r="V172" i="29" s="1"/>
  <c r="BA171" i="29"/>
  <c r="AX171" i="29"/>
  <c r="AU171" i="29"/>
  <c r="AT171" i="29"/>
  <c r="AS171" i="29"/>
  <c r="AP171" i="29"/>
  <c r="AO171" i="29"/>
  <c r="AF171" i="29"/>
  <c r="Z171" i="29"/>
  <c r="R171" i="29"/>
  <c r="V171" i="29" s="1"/>
  <c r="AU170" i="29"/>
  <c r="AU175" i="29" s="1"/>
  <c r="AP170" i="29"/>
  <c r="BA170" i="29" s="1"/>
  <c r="AO170" i="29"/>
  <c r="AF170" i="29"/>
  <c r="Z170" i="29"/>
  <c r="R170" i="29"/>
  <c r="AU169" i="29"/>
  <c r="AP169" i="29"/>
  <c r="AN169" i="29"/>
  <c r="AM169" i="29"/>
  <c r="AL169" i="29"/>
  <c r="AK169" i="29"/>
  <c r="AJ169" i="29"/>
  <c r="AI169" i="29"/>
  <c r="AH169" i="29"/>
  <c r="AE169" i="29"/>
  <c r="AD169" i="29"/>
  <c r="Y169" i="29"/>
  <c r="X169" i="29"/>
  <c r="W169" i="29"/>
  <c r="U169" i="29"/>
  <c r="T169" i="29"/>
  <c r="S169" i="29"/>
  <c r="AZ168" i="29"/>
  <c r="AY168" i="29"/>
  <c r="AX168" i="29"/>
  <c r="AU168" i="29"/>
  <c r="AQ168" i="29"/>
  <c r="AP168" i="29"/>
  <c r="BA168" i="29" s="1"/>
  <c r="AO168" i="29"/>
  <c r="AF168" i="29"/>
  <c r="Z168" i="29"/>
  <c r="Z169" i="29" s="1"/>
  <c r="V168" i="29"/>
  <c r="R168" i="29"/>
  <c r="BA167" i="29"/>
  <c r="BA169" i="29" s="1"/>
  <c r="AZ167" i="29"/>
  <c r="AZ169" i="29" s="1"/>
  <c r="AU167" i="29"/>
  <c r="AQ167" i="29"/>
  <c r="AQ169" i="29" s="1"/>
  <c r="AP167" i="29"/>
  <c r="AO167" i="29"/>
  <c r="AO169" i="29" s="1"/>
  <c r="AF167" i="29"/>
  <c r="Z167" i="29"/>
  <c r="AT167" i="29" s="1"/>
  <c r="R167" i="29"/>
  <c r="AN166" i="29"/>
  <c r="AM166" i="29"/>
  <c r="AL166" i="29"/>
  <c r="AK166" i="29"/>
  <c r="AJ166" i="29"/>
  <c r="AI166" i="29"/>
  <c r="AH166" i="29"/>
  <c r="AE166" i="29"/>
  <c r="AD166" i="29"/>
  <c r="Y166" i="29"/>
  <c r="X166" i="29"/>
  <c r="W166" i="29"/>
  <c r="U166" i="29"/>
  <c r="T166" i="29"/>
  <c r="S166" i="29"/>
  <c r="BA165" i="29"/>
  <c r="AZ165" i="29"/>
  <c r="AX165" i="29"/>
  <c r="AU165" i="29"/>
  <c r="AT165" i="29"/>
  <c r="AP165" i="29"/>
  <c r="AO165" i="29"/>
  <c r="AF165" i="29"/>
  <c r="Z165" i="29"/>
  <c r="V165" i="29"/>
  <c r="AS165" i="29" s="1"/>
  <c r="R165" i="29"/>
  <c r="AX164" i="29"/>
  <c r="AU164" i="29"/>
  <c r="AS164" i="29"/>
  <c r="AP164" i="29"/>
  <c r="BA164" i="29" s="1"/>
  <c r="AO164" i="29"/>
  <c r="AF164" i="29"/>
  <c r="AB164" i="29"/>
  <c r="AV164" i="29" s="1"/>
  <c r="Z164" i="29"/>
  <c r="AT164" i="29" s="1"/>
  <c r="V164" i="29"/>
  <c r="R164" i="29"/>
  <c r="AZ163" i="29"/>
  <c r="AX163" i="29"/>
  <c r="AU163" i="29"/>
  <c r="AP163" i="29"/>
  <c r="AO163" i="29"/>
  <c r="AF163" i="29"/>
  <c r="AC163" i="29"/>
  <c r="AW163" i="29" s="1"/>
  <c r="Z163" i="29"/>
  <c r="AA163" i="29" s="1"/>
  <c r="V163" i="29"/>
  <c r="R163" i="29"/>
  <c r="BA162" i="29"/>
  <c r="AZ162" i="29"/>
  <c r="AU162" i="29"/>
  <c r="AQ162" i="29"/>
  <c r="AY162" i="29" s="1"/>
  <c r="AP162" i="29"/>
  <c r="AO162" i="29"/>
  <c r="AF162" i="29"/>
  <c r="AX162" i="29" s="1"/>
  <c r="Z162" i="29"/>
  <c r="AT162" i="29" s="1"/>
  <c r="R162" i="29"/>
  <c r="V162" i="29" s="1"/>
  <c r="BA161" i="29"/>
  <c r="BA190" i="29" s="1"/>
  <c r="AX161" i="29"/>
  <c r="AU161" i="29"/>
  <c r="AT161" i="29"/>
  <c r="AP161" i="29"/>
  <c r="AO161" i="29"/>
  <c r="AF161" i="29"/>
  <c r="Z161" i="29"/>
  <c r="R161" i="29"/>
  <c r="BA160" i="29"/>
  <c r="AU160" i="29"/>
  <c r="AU166" i="29" s="1"/>
  <c r="AP160" i="29"/>
  <c r="AP166" i="29" s="1"/>
  <c r="AO160" i="29"/>
  <c r="AF160" i="29"/>
  <c r="AF166" i="29" s="1"/>
  <c r="Z160" i="29"/>
  <c r="Z166" i="29" s="1"/>
  <c r="R160" i="29"/>
  <c r="V160" i="29" s="1"/>
  <c r="AP159" i="29"/>
  <c r="AN159" i="29"/>
  <c r="AM159" i="29"/>
  <c r="AL159" i="29"/>
  <c r="AK159" i="29"/>
  <c r="AJ159" i="29"/>
  <c r="AI159" i="29"/>
  <c r="AH159" i="29"/>
  <c r="AE159" i="29"/>
  <c r="AD159" i="29"/>
  <c r="Y159" i="29"/>
  <c r="X159" i="29"/>
  <c r="W159" i="29"/>
  <c r="U159" i="29"/>
  <c r="T159" i="29"/>
  <c r="S159" i="29"/>
  <c r="AZ158" i="29"/>
  <c r="AY158" i="29"/>
  <c r="AX158" i="29"/>
  <c r="AU158" i="29"/>
  <c r="AQ158" i="29"/>
  <c r="AP158" i="29"/>
  <c r="BA158" i="29" s="1"/>
  <c r="AO158" i="29"/>
  <c r="AF158" i="29"/>
  <c r="AA158" i="29"/>
  <c r="Z158" i="29"/>
  <c r="Z159" i="29" s="1"/>
  <c r="V158" i="29"/>
  <c r="AC158" i="29" s="1"/>
  <c r="AW158" i="29" s="1"/>
  <c r="R158" i="29"/>
  <c r="BA157" i="29"/>
  <c r="BA159" i="29" s="1"/>
  <c r="AZ157" i="29"/>
  <c r="AZ159" i="29" s="1"/>
  <c r="AU157" i="29"/>
  <c r="AU159" i="29" s="1"/>
  <c r="AQ157" i="29"/>
  <c r="AY157" i="29" s="1"/>
  <c r="AY159" i="29" s="1"/>
  <c r="AP157" i="29"/>
  <c r="AO157" i="29"/>
  <c r="AO159" i="29" s="1"/>
  <c r="AF157" i="29"/>
  <c r="Z157" i="29"/>
  <c r="AT157" i="29" s="1"/>
  <c r="R157" i="29"/>
  <c r="AN156" i="29"/>
  <c r="AM156" i="29"/>
  <c r="AL156" i="29"/>
  <c r="AK156" i="29"/>
  <c r="AJ156" i="29"/>
  <c r="AI156" i="29"/>
  <c r="AH156" i="29"/>
  <c r="AE156" i="29"/>
  <c r="AD156" i="29"/>
  <c r="Y156" i="29"/>
  <c r="X156" i="29"/>
  <c r="W156" i="29"/>
  <c r="U156" i="29"/>
  <c r="T156" i="29"/>
  <c r="S156" i="29"/>
  <c r="BA155" i="29"/>
  <c r="AZ155" i="29"/>
  <c r="AX155" i="29"/>
  <c r="AU155" i="29"/>
  <c r="AT155" i="29"/>
  <c r="AS155" i="29"/>
  <c r="AP155" i="29"/>
  <c r="AO155" i="29"/>
  <c r="AF155" i="29"/>
  <c r="AA155" i="29"/>
  <c r="Z155" i="29"/>
  <c r="V155" i="29"/>
  <c r="AC155" i="29" s="1"/>
  <c r="AW155" i="29" s="1"/>
  <c r="R155" i="29"/>
  <c r="AU154" i="29"/>
  <c r="AP154" i="29"/>
  <c r="BA154" i="29" s="1"/>
  <c r="AO154" i="29"/>
  <c r="AF154" i="29"/>
  <c r="AX154" i="29" s="1"/>
  <c r="AB154" i="29"/>
  <c r="AV154" i="29" s="1"/>
  <c r="Z154" i="29"/>
  <c r="AT154" i="29" s="1"/>
  <c r="V154" i="29"/>
  <c r="AC154" i="29" s="1"/>
  <c r="AW154" i="29" s="1"/>
  <c r="R154" i="29"/>
  <c r="AZ153" i="29"/>
  <c r="AX153" i="29"/>
  <c r="AU153" i="29"/>
  <c r="AT153" i="29"/>
  <c r="AP153" i="29"/>
  <c r="AO153" i="29"/>
  <c r="AF153" i="29"/>
  <c r="AC153" i="29"/>
  <c r="AW153" i="29" s="1"/>
  <c r="AA153" i="29"/>
  <c r="Z153" i="29"/>
  <c r="V153" i="29"/>
  <c r="R153" i="29"/>
  <c r="BA152" i="29"/>
  <c r="AZ152" i="29"/>
  <c r="AU152" i="29"/>
  <c r="AQ152" i="29"/>
  <c r="AP152" i="29"/>
  <c r="AO152" i="29"/>
  <c r="AF152" i="29"/>
  <c r="Z152" i="29"/>
  <c r="AT152" i="29" s="1"/>
  <c r="R152" i="29"/>
  <c r="AX151" i="29"/>
  <c r="AN151" i="29"/>
  <c r="AM151" i="29"/>
  <c r="AL151" i="29"/>
  <c r="AK151" i="29"/>
  <c r="AJ151" i="29"/>
  <c r="AI151" i="29"/>
  <c r="AH151" i="29"/>
  <c r="AF151" i="29"/>
  <c r="AE151" i="29"/>
  <c r="AD151" i="29"/>
  <c r="Z151" i="29"/>
  <c r="Y151" i="29"/>
  <c r="X151" i="29"/>
  <c r="W151" i="29"/>
  <c r="V151" i="29"/>
  <c r="U151" i="29"/>
  <c r="T151" i="29"/>
  <c r="S151" i="29"/>
  <c r="R151" i="29"/>
  <c r="BA150" i="29"/>
  <c r="AX150" i="29"/>
  <c r="AW150" i="29"/>
  <c r="AU150" i="29"/>
  <c r="AT150" i="29"/>
  <c r="AP150" i="29"/>
  <c r="AO150" i="29"/>
  <c r="AG150" i="29"/>
  <c r="AR150" i="29" s="1"/>
  <c r="AF150" i="29"/>
  <c r="AB150" i="29"/>
  <c r="AV150" i="29" s="1"/>
  <c r="AA150" i="29"/>
  <c r="Z150" i="29"/>
  <c r="R150" i="29"/>
  <c r="V150" i="29" s="1"/>
  <c r="AC150" i="29" s="1"/>
  <c r="BA149" i="29"/>
  <c r="AW149" i="29"/>
  <c r="AU149" i="29"/>
  <c r="AQ149" i="29"/>
  <c r="AY149" i="29" s="1"/>
  <c r="AP149" i="29"/>
  <c r="AP151" i="29" s="1"/>
  <c r="AO149" i="29"/>
  <c r="AZ149" i="29" s="1"/>
  <c r="AF149" i="29"/>
  <c r="AX149" i="29" s="1"/>
  <c r="AA149" i="29"/>
  <c r="Z149" i="29"/>
  <c r="AT149" i="29" s="1"/>
  <c r="V149" i="29"/>
  <c r="AC149" i="29" s="1"/>
  <c r="R149" i="29"/>
  <c r="BA148" i="29"/>
  <c r="BA151" i="29" s="1"/>
  <c r="AU148" i="29"/>
  <c r="AS148" i="29"/>
  <c r="AP148" i="29"/>
  <c r="AO148" i="29"/>
  <c r="AF148" i="29"/>
  <c r="AX148" i="29" s="1"/>
  <c r="AB148" i="29"/>
  <c r="AA148" i="29"/>
  <c r="AG148" i="29" s="1"/>
  <c r="Z148" i="29"/>
  <c r="AT148" i="29" s="1"/>
  <c r="R148" i="29"/>
  <c r="V148" i="29" s="1"/>
  <c r="AC148" i="29" s="1"/>
  <c r="AC151" i="29" s="1"/>
  <c r="AO147" i="29"/>
  <c r="AN147" i="29"/>
  <c r="AM147" i="29"/>
  <c r="AL147" i="29"/>
  <c r="AK147" i="29"/>
  <c r="AJ147" i="29"/>
  <c r="AI147" i="29"/>
  <c r="AH147" i="29"/>
  <c r="AE147" i="29"/>
  <c r="AD147" i="29"/>
  <c r="Z147" i="29"/>
  <c r="Y147" i="29"/>
  <c r="X147" i="29"/>
  <c r="W147" i="29"/>
  <c r="V147" i="29"/>
  <c r="U147" i="29"/>
  <c r="T147" i="29"/>
  <c r="S147" i="29"/>
  <c r="R147" i="29"/>
  <c r="AX146" i="29"/>
  <c r="AU146" i="29"/>
  <c r="AT146" i="29"/>
  <c r="AP146" i="29"/>
  <c r="BA146" i="29" s="1"/>
  <c r="AO146" i="29"/>
  <c r="AF146" i="29"/>
  <c r="AB146" i="29"/>
  <c r="AV146" i="29" s="1"/>
  <c r="Z146" i="29"/>
  <c r="R146" i="29"/>
  <c r="V146" i="29" s="1"/>
  <c r="AX145" i="29"/>
  <c r="AU145" i="29"/>
  <c r="AQ145" i="29"/>
  <c r="AY145" i="29" s="1"/>
  <c r="AP145" i="29"/>
  <c r="BA145" i="29" s="1"/>
  <c r="AO145" i="29"/>
  <c r="AZ145" i="29" s="1"/>
  <c r="AF145" i="29"/>
  <c r="AC145" i="29"/>
  <c r="AW145" i="29" s="1"/>
  <c r="Z145" i="29"/>
  <c r="AT145" i="29" s="1"/>
  <c r="V145" i="29"/>
  <c r="R145" i="29"/>
  <c r="AZ144" i="29"/>
  <c r="AU144" i="29"/>
  <c r="AQ144" i="29"/>
  <c r="AY144" i="29" s="1"/>
  <c r="AP144" i="29"/>
  <c r="BA144" i="29" s="1"/>
  <c r="AO144" i="29"/>
  <c r="AF144" i="29"/>
  <c r="AX144" i="29" s="1"/>
  <c r="Z144" i="29"/>
  <c r="AT144" i="29" s="1"/>
  <c r="V144" i="29"/>
  <c r="AC144" i="29" s="1"/>
  <c r="AW144" i="29" s="1"/>
  <c r="R144" i="29"/>
  <c r="BA143" i="29"/>
  <c r="AZ143" i="29"/>
  <c r="AU143" i="29"/>
  <c r="AP143" i="29"/>
  <c r="AO143" i="29"/>
  <c r="AQ143" i="29" s="1"/>
  <c r="AY143" i="29" s="1"/>
  <c r="AF143" i="29"/>
  <c r="AX143" i="29" s="1"/>
  <c r="Z143" i="29"/>
  <c r="AT143" i="29" s="1"/>
  <c r="R143" i="29"/>
  <c r="V143" i="29" s="1"/>
  <c r="AB143" i="29" s="1"/>
  <c r="AV143" i="29" s="1"/>
  <c r="BA142" i="29"/>
  <c r="AX142" i="29"/>
  <c r="AU142" i="29"/>
  <c r="AT142" i="29"/>
  <c r="AP142" i="29"/>
  <c r="AO142" i="29"/>
  <c r="AF142" i="29"/>
  <c r="Z142" i="29"/>
  <c r="V142" i="29"/>
  <c r="R142" i="29"/>
  <c r="AX141" i="29"/>
  <c r="AX147" i="29" s="1"/>
  <c r="AU141" i="29"/>
  <c r="AU147" i="29" s="1"/>
  <c r="AP141" i="29"/>
  <c r="AP147" i="29" s="1"/>
  <c r="AO141" i="29"/>
  <c r="AZ141" i="29" s="1"/>
  <c r="AF141" i="29"/>
  <c r="Z141" i="29"/>
  <c r="AT141" i="29" s="1"/>
  <c r="AT147" i="29" s="1"/>
  <c r="V141" i="29"/>
  <c r="R141" i="29"/>
  <c r="AN140" i="29"/>
  <c r="AM140" i="29"/>
  <c r="AL140" i="29"/>
  <c r="AK140" i="29"/>
  <c r="AJ140" i="29"/>
  <c r="AI140" i="29"/>
  <c r="AH140" i="29"/>
  <c r="AE140" i="29"/>
  <c r="AD140" i="29"/>
  <c r="Y140" i="29"/>
  <c r="X140" i="29"/>
  <c r="W140" i="29"/>
  <c r="U140" i="29"/>
  <c r="T140" i="29"/>
  <c r="S140" i="29"/>
  <c r="AZ139" i="29"/>
  <c r="AU139" i="29"/>
  <c r="AQ139" i="29"/>
  <c r="AY139" i="29" s="1"/>
  <c r="AP139" i="29"/>
  <c r="BA139" i="29" s="1"/>
  <c r="AO139" i="29"/>
  <c r="AF139" i="29"/>
  <c r="AX139" i="29" s="1"/>
  <c r="AA139" i="29"/>
  <c r="Z139" i="29"/>
  <c r="AT139" i="29" s="1"/>
  <c r="V139" i="29"/>
  <c r="AC139" i="29" s="1"/>
  <c r="AW139" i="29" s="1"/>
  <c r="R139" i="29"/>
  <c r="BA138" i="29"/>
  <c r="AV138" i="29"/>
  <c r="AU138" i="29"/>
  <c r="AP138" i="29"/>
  <c r="AO138" i="29"/>
  <c r="AF138" i="29"/>
  <c r="AX138" i="29" s="1"/>
  <c r="AB138" i="29"/>
  <c r="AA138" i="29"/>
  <c r="Z138" i="29"/>
  <c r="AT138" i="29" s="1"/>
  <c r="R138" i="29"/>
  <c r="V138" i="29" s="1"/>
  <c r="AC138" i="29" s="1"/>
  <c r="AW138" i="29" s="1"/>
  <c r="BA137" i="29"/>
  <c r="AX137" i="29"/>
  <c r="AU137" i="29"/>
  <c r="AT137" i="29"/>
  <c r="AP137" i="29"/>
  <c r="AO137" i="29"/>
  <c r="AF137" i="29"/>
  <c r="Z137" i="29"/>
  <c r="V137" i="29"/>
  <c r="R137" i="29"/>
  <c r="AU136" i="29"/>
  <c r="AT136" i="29"/>
  <c r="AP136" i="29"/>
  <c r="BA136" i="29" s="1"/>
  <c r="AO136" i="29"/>
  <c r="AZ136" i="29" s="1"/>
  <c r="AF136" i="29"/>
  <c r="AX136" i="29" s="1"/>
  <c r="Z136" i="29"/>
  <c r="V136" i="29"/>
  <c r="R136" i="29"/>
  <c r="AZ135" i="29"/>
  <c r="AU135" i="29"/>
  <c r="AU140" i="29" s="1"/>
  <c r="AQ135" i="29"/>
  <c r="AY135" i="29" s="1"/>
  <c r="AP135" i="29"/>
  <c r="BA135" i="29" s="1"/>
  <c r="AO135" i="29"/>
  <c r="AF135" i="29"/>
  <c r="AX135" i="29" s="1"/>
  <c r="Z135" i="29"/>
  <c r="AT135" i="29" s="1"/>
  <c r="V135" i="29"/>
  <c r="AC135" i="29" s="1"/>
  <c r="AW135" i="29" s="1"/>
  <c r="R135" i="29"/>
  <c r="BA134" i="29"/>
  <c r="AU134" i="29"/>
  <c r="AS134" i="29"/>
  <c r="AP134" i="29"/>
  <c r="AO134" i="29"/>
  <c r="AQ134" i="29" s="1"/>
  <c r="AY134" i="29" s="1"/>
  <c r="AF134" i="29"/>
  <c r="AX134" i="29" s="1"/>
  <c r="AB134" i="29"/>
  <c r="AV134" i="29" s="1"/>
  <c r="AA134" i="29"/>
  <c r="AG134" i="29" s="1"/>
  <c r="AR134" i="29" s="1"/>
  <c r="Z134" i="29"/>
  <c r="R134" i="29"/>
  <c r="V134" i="29" s="1"/>
  <c r="AC134" i="29" s="1"/>
  <c r="AW134" i="29" s="1"/>
  <c r="AX133" i="29"/>
  <c r="AX140" i="29" s="1"/>
  <c r="AU133" i="29"/>
  <c r="AT133" i="29"/>
  <c r="AP133" i="29"/>
  <c r="AO133" i="29"/>
  <c r="AF133" i="29"/>
  <c r="Z133" i="29"/>
  <c r="R133" i="29"/>
  <c r="AN132" i="29"/>
  <c r="AM132" i="29"/>
  <c r="AL132" i="29"/>
  <c r="AK132" i="29"/>
  <c r="AJ132" i="29"/>
  <c r="AI132" i="29"/>
  <c r="AH132" i="29"/>
  <c r="AE132" i="29"/>
  <c r="AD132" i="29"/>
  <c r="Z132" i="29"/>
  <c r="Y132" i="29"/>
  <c r="X132" i="29"/>
  <c r="W132" i="29"/>
  <c r="U132" i="29"/>
  <c r="T132" i="29"/>
  <c r="S132" i="29"/>
  <c r="R132" i="29"/>
  <c r="AU131" i="29"/>
  <c r="AT131" i="29"/>
  <c r="AP131" i="29"/>
  <c r="AO131" i="29"/>
  <c r="AO195" i="29" s="1"/>
  <c r="AF131" i="29"/>
  <c r="Z131" i="29"/>
  <c r="Z195" i="29" s="1"/>
  <c r="V131" i="29"/>
  <c r="V132" i="29" s="1"/>
  <c r="R131" i="29"/>
  <c r="R195" i="29" s="1"/>
  <c r="AU130" i="29"/>
  <c r="AN130" i="29"/>
  <c r="AM130" i="29"/>
  <c r="AL130" i="29"/>
  <c r="AK130" i="29"/>
  <c r="AJ130" i="29"/>
  <c r="AI130" i="29"/>
  <c r="AH130" i="29"/>
  <c r="AE130" i="29"/>
  <c r="AD130" i="29"/>
  <c r="Y130" i="29"/>
  <c r="X130" i="29"/>
  <c r="W130" i="29"/>
  <c r="U130" i="29"/>
  <c r="T130" i="29"/>
  <c r="S130" i="29"/>
  <c r="AZ129" i="29"/>
  <c r="AU129" i="29"/>
  <c r="AQ129" i="29"/>
  <c r="AY129" i="29" s="1"/>
  <c r="AP129" i="29"/>
  <c r="BA129" i="29" s="1"/>
  <c r="AO129" i="29"/>
  <c r="AF129" i="29"/>
  <c r="AX129" i="29" s="1"/>
  <c r="Z129" i="29"/>
  <c r="V129" i="29"/>
  <c r="AC129" i="29" s="1"/>
  <c r="AW129" i="29" s="1"/>
  <c r="R129" i="29"/>
  <c r="BA128" i="29"/>
  <c r="AU128" i="29"/>
  <c r="AS128" i="29"/>
  <c r="AP128" i="29"/>
  <c r="AO128" i="29"/>
  <c r="AQ128" i="29" s="1"/>
  <c r="AY128" i="29" s="1"/>
  <c r="AF128" i="29"/>
  <c r="AX128" i="29" s="1"/>
  <c r="AB128" i="29"/>
  <c r="AV128" i="29" s="1"/>
  <c r="AA128" i="29"/>
  <c r="AG128" i="29" s="1"/>
  <c r="AR128" i="29" s="1"/>
  <c r="Z128" i="29"/>
  <c r="AT128" i="29" s="1"/>
  <c r="R128" i="29"/>
  <c r="V128" i="29" s="1"/>
  <c r="AC128" i="29" s="1"/>
  <c r="AW128" i="29" s="1"/>
  <c r="AX127" i="29"/>
  <c r="AU127" i="29"/>
  <c r="AT127" i="29"/>
  <c r="AP127" i="29"/>
  <c r="BA127" i="29" s="1"/>
  <c r="AO127" i="29"/>
  <c r="AF127" i="29"/>
  <c r="Z127" i="29"/>
  <c r="R127" i="29"/>
  <c r="V127" i="29" s="1"/>
  <c r="BA126" i="29"/>
  <c r="AU126" i="29"/>
  <c r="AQ126" i="29"/>
  <c r="AY126" i="29" s="1"/>
  <c r="AP126" i="29"/>
  <c r="AO126" i="29"/>
  <c r="AZ126" i="29" s="1"/>
  <c r="AF126" i="29"/>
  <c r="AX126" i="29" s="1"/>
  <c r="Z126" i="29"/>
  <c r="AT126" i="29" s="1"/>
  <c r="V126" i="29"/>
  <c r="AA126" i="29" s="1"/>
  <c r="R126" i="29"/>
  <c r="AZ125" i="29"/>
  <c r="AX125" i="29"/>
  <c r="AX130" i="29" s="1"/>
  <c r="AU125" i="29"/>
  <c r="AQ125" i="29"/>
  <c r="AP125" i="29"/>
  <c r="AO125" i="29"/>
  <c r="AF125" i="29"/>
  <c r="AF130" i="29" s="1"/>
  <c r="AC125" i="29"/>
  <c r="Z125" i="29"/>
  <c r="V125" i="29"/>
  <c r="R125" i="29"/>
  <c r="AN124" i="29"/>
  <c r="AM124" i="29"/>
  <c r="AL124" i="29"/>
  <c r="AK124" i="29"/>
  <c r="AJ124" i="29"/>
  <c r="AI124" i="29"/>
  <c r="AH124" i="29"/>
  <c r="AF124" i="29"/>
  <c r="AE124" i="29"/>
  <c r="AD124" i="29"/>
  <c r="Y124" i="29"/>
  <c r="X124" i="29"/>
  <c r="W124" i="29"/>
  <c r="U124" i="29"/>
  <c r="T124" i="29"/>
  <c r="S124" i="29"/>
  <c r="BA123" i="29"/>
  <c r="AZ123" i="29"/>
  <c r="AU123" i="29"/>
  <c r="AU124" i="29" s="1"/>
  <c r="AQ123" i="29"/>
  <c r="AY123" i="29" s="1"/>
  <c r="AP123" i="29"/>
  <c r="AO123" i="29"/>
  <c r="AF123" i="29"/>
  <c r="AX123" i="29" s="1"/>
  <c r="Z123" i="29"/>
  <c r="AT123" i="29" s="1"/>
  <c r="R123" i="29"/>
  <c r="V123" i="29" s="1"/>
  <c r="AB123" i="29" s="1"/>
  <c r="AV123" i="29" s="1"/>
  <c r="BA122" i="29"/>
  <c r="AX122" i="29"/>
  <c r="AW122" i="29"/>
  <c r="AU122" i="29"/>
  <c r="AT122" i="29"/>
  <c r="AS122" i="29"/>
  <c r="AP122" i="29"/>
  <c r="AO122" i="29"/>
  <c r="AF122" i="29"/>
  <c r="Z122" i="29"/>
  <c r="R122" i="29"/>
  <c r="V122" i="29" s="1"/>
  <c r="AC122" i="29" s="1"/>
  <c r="AU121" i="29"/>
  <c r="AP121" i="29"/>
  <c r="BA121" i="29" s="1"/>
  <c r="AO121" i="29"/>
  <c r="AZ121" i="29" s="1"/>
  <c r="AF121" i="29"/>
  <c r="AX121" i="29" s="1"/>
  <c r="AB121" i="29"/>
  <c r="AV121" i="29" s="1"/>
  <c r="Z121" i="29"/>
  <c r="AT121" i="29" s="1"/>
  <c r="R121" i="29"/>
  <c r="V121" i="29" s="1"/>
  <c r="AC121" i="29" s="1"/>
  <c r="AW121" i="29" s="1"/>
  <c r="AZ120" i="29"/>
  <c r="AY120" i="29"/>
  <c r="AU120" i="29"/>
  <c r="AT120" i="29"/>
  <c r="AQ120" i="29"/>
  <c r="AP120" i="29"/>
  <c r="BA120" i="29" s="1"/>
  <c r="AO120" i="29"/>
  <c r="AF120" i="29"/>
  <c r="AX120" i="29" s="1"/>
  <c r="AC120" i="29"/>
  <c r="AW120" i="29" s="1"/>
  <c r="AA120" i="29"/>
  <c r="Z120" i="29"/>
  <c r="V120" i="29"/>
  <c r="R120" i="29"/>
  <c r="BA119" i="29"/>
  <c r="AU119" i="29"/>
  <c r="AQ119" i="29"/>
  <c r="AP119" i="29"/>
  <c r="AO119" i="29"/>
  <c r="AZ119" i="29" s="1"/>
  <c r="AF119" i="29"/>
  <c r="AX119" i="29" s="1"/>
  <c r="AX124" i="29" s="1"/>
  <c r="Z119" i="29"/>
  <c r="R119" i="29"/>
  <c r="AN118" i="29"/>
  <c r="AM118" i="29"/>
  <c r="AL118" i="29"/>
  <c r="AK118" i="29"/>
  <c r="AJ118" i="29"/>
  <c r="AI118" i="29"/>
  <c r="AH118" i="29"/>
  <c r="AE118" i="29"/>
  <c r="AD118" i="29"/>
  <c r="Z118" i="29"/>
  <c r="Y118" i="29"/>
  <c r="X118" i="29"/>
  <c r="W118" i="29"/>
  <c r="V118" i="29"/>
  <c r="U118" i="29"/>
  <c r="T118" i="29"/>
  <c r="S118" i="29"/>
  <c r="R118" i="29"/>
  <c r="AX117" i="29"/>
  <c r="AU117" i="29"/>
  <c r="AT117" i="29"/>
  <c r="AP117" i="29"/>
  <c r="BA117" i="29" s="1"/>
  <c r="AO117" i="29"/>
  <c r="AF117" i="29"/>
  <c r="AB117" i="29"/>
  <c r="AV117" i="29" s="1"/>
  <c r="Z117" i="29"/>
  <c r="R117" i="29"/>
  <c r="V117" i="29" s="1"/>
  <c r="BA116" i="29"/>
  <c r="AU116" i="29"/>
  <c r="AQ116" i="29"/>
  <c r="AY116" i="29" s="1"/>
  <c r="AP116" i="29"/>
  <c r="AO116" i="29"/>
  <c r="AZ116" i="29" s="1"/>
  <c r="AF116" i="29"/>
  <c r="AX116" i="29" s="1"/>
  <c r="Z116" i="29"/>
  <c r="AT116" i="29" s="1"/>
  <c r="V116" i="29"/>
  <c r="AA116" i="29" s="1"/>
  <c r="R116" i="29"/>
  <c r="AZ115" i="29"/>
  <c r="AX115" i="29"/>
  <c r="AX118" i="29" s="1"/>
  <c r="AU115" i="29"/>
  <c r="AQ115" i="29"/>
  <c r="AY115" i="29" s="1"/>
  <c r="AP115" i="29"/>
  <c r="BA115" i="29" s="1"/>
  <c r="AO115" i="29"/>
  <c r="AF115" i="29"/>
  <c r="AF118" i="29" s="1"/>
  <c r="AC115" i="29"/>
  <c r="AW115" i="29" s="1"/>
  <c r="Z115" i="29"/>
  <c r="AT115" i="29" s="1"/>
  <c r="V115" i="29"/>
  <c r="R115" i="29"/>
  <c r="BA114" i="29"/>
  <c r="AW114" i="29"/>
  <c r="AU114" i="29"/>
  <c r="AS114" i="29"/>
  <c r="AP114" i="29"/>
  <c r="AO114" i="29"/>
  <c r="AQ114" i="29" s="1"/>
  <c r="AY114" i="29" s="1"/>
  <c r="AF114" i="29"/>
  <c r="AX114" i="29" s="1"/>
  <c r="AB114" i="29"/>
  <c r="AV114" i="29" s="1"/>
  <c r="AA114" i="29"/>
  <c r="AG114" i="29" s="1"/>
  <c r="AR114" i="29" s="1"/>
  <c r="Z114" i="29"/>
  <c r="AT114" i="29" s="1"/>
  <c r="R114" i="29"/>
  <c r="V114" i="29" s="1"/>
  <c r="AC114" i="29" s="1"/>
  <c r="BA113" i="29"/>
  <c r="BA118" i="29" s="1"/>
  <c r="AZ113" i="29"/>
  <c r="AX113" i="29"/>
  <c r="AU113" i="29"/>
  <c r="AU118" i="29" s="1"/>
  <c r="AT113" i="29"/>
  <c r="AP113" i="29"/>
  <c r="AO113" i="29"/>
  <c r="AF113" i="29"/>
  <c r="Z113" i="29"/>
  <c r="V113" i="29"/>
  <c r="R113" i="29"/>
  <c r="AN112" i="29"/>
  <c r="AM112" i="29"/>
  <c r="AL112" i="29"/>
  <c r="AK112" i="29"/>
  <c r="AJ112" i="29"/>
  <c r="AI112" i="29"/>
  <c r="AH112" i="29"/>
  <c r="AE112" i="29"/>
  <c r="AD112" i="29"/>
  <c r="Z112" i="29"/>
  <c r="Y112" i="29"/>
  <c r="X112" i="29"/>
  <c r="W112" i="29"/>
  <c r="U112" i="29"/>
  <c r="T112" i="29"/>
  <c r="S112" i="29"/>
  <c r="AU111" i="29"/>
  <c r="AP111" i="29"/>
  <c r="AO111" i="29"/>
  <c r="AZ111" i="29" s="1"/>
  <c r="AF111" i="29"/>
  <c r="AX111" i="29" s="1"/>
  <c r="AB111" i="29"/>
  <c r="AV111" i="29" s="1"/>
  <c r="Z111" i="29"/>
  <c r="AT111" i="29" s="1"/>
  <c r="V111" i="29"/>
  <c r="AA111" i="29" s="1"/>
  <c r="R111" i="29"/>
  <c r="AZ110" i="29"/>
  <c r="AX110" i="29"/>
  <c r="AU110" i="29"/>
  <c r="AQ110" i="29"/>
  <c r="AY110" i="29" s="1"/>
  <c r="AP110" i="29"/>
  <c r="BA110" i="29" s="1"/>
  <c r="AO110" i="29"/>
  <c r="AF110" i="29"/>
  <c r="Z110" i="29"/>
  <c r="AT110" i="29" s="1"/>
  <c r="V110" i="29"/>
  <c r="R110" i="29"/>
  <c r="BA109" i="29"/>
  <c r="AY109" i="29"/>
  <c r="AW109" i="29"/>
  <c r="AU109" i="29"/>
  <c r="AS109" i="29"/>
  <c r="AP109" i="29"/>
  <c r="AO109" i="29"/>
  <c r="AQ109" i="29" s="1"/>
  <c r="AF109" i="29"/>
  <c r="AX109" i="29" s="1"/>
  <c r="AB109" i="29"/>
  <c r="AV109" i="29" s="1"/>
  <c r="AA109" i="29"/>
  <c r="Z109" i="29"/>
  <c r="AT109" i="29" s="1"/>
  <c r="R109" i="29"/>
  <c r="V109" i="29" s="1"/>
  <c r="AC109" i="29" s="1"/>
  <c r="BA108" i="29"/>
  <c r="AX108" i="29"/>
  <c r="AV108" i="29"/>
  <c r="AU108" i="29"/>
  <c r="AT108" i="29"/>
  <c r="AP108" i="29"/>
  <c r="AO108" i="29"/>
  <c r="AF108" i="29"/>
  <c r="AB108" i="29"/>
  <c r="Z108" i="29"/>
  <c r="V108" i="29"/>
  <c r="AC108" i="29" s="1"/>
  <c r="AW108" i="29" s="1"/>
  <c r="R108" i="29"/>
  <c r="AU107" i="29"/>
  <c r="AT107" i="29"/>
  <c r="AP107" i="29"/>
  <c r="AO107" i="29"/>
  <c r="AF107" i="29"/>
  <c r="AF112" i="29" s="1"/>
  <c r="Z107" i="29"/>
  <c r="R107" i="29"/>
  <c r="R112" i="29" s="1"/>
  <c r="AN106" i="29"/>
  <c r="AM106" i="29"/>
  <c r="AL106" i="29"/>
  <c r="AK106" i="29"/>
  <c r="AJ106" i="29"/>
  <c r="AI106" i="29"/>
  <c r="AH106" i="29"/>
  <c r="AE106" i="29"/>
  <c r="AD106" i="29"/>
  <c r="Y106" i="29"/>
  <c r="X106" i="29"/>
  <c r="W106" i="29"/>
  <c r="U106" i="29"/>
  <c r="T106" i="29"/>
  <c r="S106" i="29"/>
  <c r="AZ105" i="29"/>
  <c r="AU105" i="29"/>
  <c r="AT105" i="29"/>
  <c r="AQ105" i="29"/>
  <c r="AY105" i="29" s="1"/>
  <c r="AP105" i="29"/>
  <c r="BA105" i="29" s="1"/>
  <c r="AO105" i="29"/>
  <c r="AF105" i="29"/>
  <c r="AX105" i="29" s="1"/>
  <c r="AC105" i="29"/>
  <c r="AW105" i="29" s="1"/>
  <c r="AA105" i="29"/>
  <c r="Z105" i="29"/>
  <c r="V105" i="29"/>
  <c r="R105" i="29"/>
  <c r="BA104" i="29"/>
  <c r="AU104" i="29"/>
  <c r="AS104" i="29"/>
  <c r="AQ104" i="29"/>
  <c r="AY104" i="29" s="1"/>
  <c r="AP104" i="29"/>
  <c r="AO104" i="29"/>
  <c r="AZ104" i="29" s="1"/>
  <c r="AF104" i="29"/>
  <c r="AX104" i="29" s="1"/>
  <c r="AA104" i="29"/>
  <c r="Z104" i="29"/>
  <c r="AT104" i="29" s="1"/>
  <c r="R104" i="29"/>
  <c r="V104" i="29" s="1"/>
  <c r="AZ103" i="29"/>
  <c r="AX103" i="29"/>
  <c r="AU103" i="29"/>
  <c r="AT103" i="29"/>
  <c r="AS103" i="29"/>
  <c r="AP103" i="29"/>
  <c r="BA103" i="29" s="1"/>
  <c r="AO103" i="29"/>
  <c r="AF103" i="29"/>
  <c r="AA103" i="29"/>
  <c r="Z103" i="29"/>
  <c r="V103" i="29"/>
  <c r="AC103" i="29" s="1"/>
  <c r="AW103" i="29" s="1"/>
  <c r="R103" i="29"/>
  <c r="BA102" i="29"/>
  <c r="AU102" i="29"/>
  <c r="AQ102" i="29"/>
  <c r="AY102" i="29" s="1"/>
  <c r="AP102" i="29"/>
  <c r="AO102" i="29"/>
  <c r="AZ102" i="29" s="1"/>
  <c r="AF102" i="29"/>
  <c r="AX102" i="29" s="1"/>
  <c r="Z102" i="29"/>
  <c r="AT102" i="29" s="1"/>
  <c r="R102" i="29"/>
  <c r="R106" i="29" s="1"/>
  <c r="AZ101" i="29"/>
  <c r="AU101" i="29"/>
  <c r="AU106" i="29" s="1"/>
  <c r="AP101" i="29"/>
  <c r="AO101" i="29"/>
  <c r="AF101" i="29"/>
  <c r="AC101" i="29"/>
  <c r="Z101" i="29"/>
  <c r="V101" i="29"/>
  <c r="R101" i="29"/>
  <c r="AN100" i="29"/>
  <c r="AM100" i="29"/>
  <c r="AL100" i="29"/>
  <c r="AK100" i="29"/>
  <c r="AJ100" i="29"/>
  <c r="AI100" i="29"/>
  <c r="AH100" i="29"/>
  <c r="AE100" i="29"/>
  <c r="AD100" i="29"/>
  <c r="Y100" i="29"/>
  <c r="X100" i="29"/>
  <c r="W100" i="29"/>
  <c r="U100" i="29"/>
  <c r="T100" i="29"/>
  <c r="S100" i="29"/>
  <c r="BA99" i="29"/>
  <c r="AZ99" i="29"/>
  <c r="AU99" i="29"/>
  <c r="AQ99" i="29"/>
  <c r="AY99" i="29" s="1"/>
  <c r="AP99" i="29"/>
  <c r="AO99" i="29"/>
  <c r="AF99" i="29"/>
  <c r="AX99" i="29" s="1"/>
  <c r="Z99" i="29"/>
  <c r="AT99" i="29" s="1"/>
  <c r="R99" i="29"/>
  <c r="V99" i="29" s="1"/>
  <c r="BA98" i="29"/>
  <c r="AX98" i="29"/>
  <c r="AU98" i="29"/>
  <c r="AT98" i="29"/>
  <c r="AP98" i="29"/>
  <c r="AO98" i="29"/>
  <c r="AF98" i="29"/>
  <c r="AB98" i="29"/>
  <c r="AV98" i="29" s="1"/>
  <c r="Z98" i="29"/>
  <c r="R98" i="29"/>
  <c r="V98" i="29" s="1"/>
  <c r="BA97" i="29"/>
  <c r="AU97" i="29"/>
  <c r="AP97" i="29"/>
  <c r="AO97" i="29"/>
  <c r="AF97" i="29"/>
  <c r="AX97" i="29" s="1"/>
  <c r="Z97" i="29"/>
  <c r="AT97" i="29" s="1"/>
  <c r="R97" i="29"/>
  <c r="V97" i="29" s="1"/>
  <c r="AZ96" i="29"/>
  <c r="AU96" i="29"/>
  <c r="AT96" i="29"/>
  <c r="AP96" i="29"/>
  <c r="AO96" i="29"/>
  <c r="AF96" i="29"/>
  <c r="AX96" i="29" s="1"/>
  <c r="AA96" i="29"/>
  <c r="Z96" i="29"/>
  <c r="V96" i="29"/>
  <c r="AC96" i="29" s="1"/>
  <c r="AW96" i="29" s="1"/>
  <c r="R96" i="29"/>
  <c r="BA95" i="29"/>
  <c r="AU95" i="29"/>
  <c r="AP95" i="29"/>
  <c r="AO95" i="29"/>
  <c r="AF95" i="29"/>
  <c r="AX95" i="29" s="1"/>
  <c r="Z95" i="29"/>
  <c r="R95" i="29"/>
  <c r="AN94" i="29"/>
  <c r="AM94" i="29"/>
  <c r="AL94" i="29"/>
  <c r="AK94" i="29"/>
  <c r="AJ94" i="29"/>
  <c r="AI94" i="29"/>
  <c r="AH94" i="29"/>
  <c r="AE94" i="29"/>
  <c r="AD94" i="29"/>
  <c r="Y94" i="29"/>
  <c r="X94" i="29"/>
  <c r="W94" i="29"/>
  <c r="U94" i="29"/>
  <c r="T94" i="29"/>
  <c r="S94" i="29"/>
  <c r="AZ93" i="29"/>
  <c r="AX93" i="29"/>
  <c r="AU93" i="29"/>
  <c r="AT93" i="29"/>
  <c r="AS93" i="29"/>
  <c r="AP93" i="29"/>
  <c r="BA93" i="29" s="1"/>
  <c r="AO93" i="29"/>
  <c r="AF93" i="29"/>
  <c r="AA93" i="29"/>
  <c r="Z93" i="29"/>
  <c r="V93" i="29"/>
  <c r="AC93" i="29" s="1"/>
  <c r="AW93" i="29" s="1"/>
  <c r="R93" i="29"/>
  <c r="BA92" i="29"/>
  <c r="AX92" i="29"/>
  <c r="AU92" i="29"/>
  <c r="AS92" i="29"/>
  <c r="AP92" i="29"/>
  <c r="AO92" i="29"/>
  <c r="AF92" i="29"/>
  <c r="Z92" i="29"/>
  <c r="AT92" i="29" s="1"/>
  <c r="R92" i="29"/>
  <c r="V92" i="29" s="1"/>
  <c r="AC92" i="29" s="1"/>
  <c r="AW92" i="29" s="1"/>
  <c r="AZ91" i="29"/>
  <c r="AX91" i="29"/>
  <c r="AU91" i="29"/>
  <c r="AT91" i="29"/>
  <c r="AP91" i="29"/>
  <c r="BA91" i="29" s="1"/>
  <c r="AO91" i="29"/>
  <c r="AF91" i="29"/>
  <c r="Z91" i="29"/>
  <c r="V91" i="29"/>
  <c r="AB91" i="29" s="1"/>
  <c r="AV91" i="29" s="1"/>
  <c r="R91" i="29"/>
  <c r="AX90" i="29"/>
  <c r="AU90" i="29"/>
  <c r="AQ90" i="29"/>
  <c r="AY90" i="29" s="1"/>
  <c r="AP90" i="29"/>
  <c r="BA90" i="29" s="1"/>
  <c r="AO90" i="29"/>
  <c r="AZ90" i="29" s="1"/>
  <c r="AF90" i="29"/>
  <c r="Z90" i="29"/>
  <c r="AT90" i="29" s="1"/>
  <c r="V90" i="29"/>
  <c r="R90" i="29"/>
  <c r="R94" i="29" s="1"/>
  <c r="AZ89" i="29"/>
  <c r="AU89" i="29"/>
  <c r="AU94" i="29" s="1"/>
  <c r="AQ89" i="29"/>
  <c r="AP89" i="29"/>
  <c r="AO89" i="29"/>
  <c r="AF89" i="29"/>
  <c r="AF94" i="29" s="1"/>
  <c r="Z89" i="29"/>
  <c r="V89" i="29"/>
  <c r="R89" i="29"/>
  <c r="AN88" i="29"/>
  <c r="AM88" i="29"/>
  <c r="AL88" i="29"/>
  <c r="AK88" i="29"/>
  <c r="AJ88" i="29"/>
  <c r="AI88" i="29"/>
  <c r="AH88" i="29"/>
  <c r="AE88" i="29"/>
  <c r="AD88" i="29"/>
  <c r="Y88" i="29"/>
  <c r="X88" i="29"/>
  <c r="W88" i="29"/>
  <c r="U88" i="29"/>
  <c r="T88" i="29"/>
  <c r="S88" i="29"/>
  <c r="BA87" i="29"/>
  <c r="AZ87" i="29"/>
  <c r="AU87" i="29"/>
  <c r="AQ87" i="29"/>
  <c r="AY87" i="29" s="1"/>
  <c r="AP87" i="29"/>
  <c r="AO87" i="29"/>
  <c r="AF87" i="29"/>
  <c r="AX87" i="29" s="1"/>
  <c r="Z87" i="29"/>
  <c r="AT87" i="29" s="1"/>
  <c r="R87" i="29"/>
  <c r="V87" i="29" s="1"/>
  <c r="BA86" i="29"/>
  <c r="AX86" i="29"/>
  <c r="AW86" i="29"/>
  <c r="AU86" i="29"/>
  <c r="AT86" i="29"/>
  <c r="AP86" i="29"/>
  <c r="AO86" i="29"/>
  <c r="AG86" i="29"/>
  <c r="AR86" i="29" s="1"/>
  <c r="AF86" i="29"/>
  <c r="AB86" i="29"/>
  <c r="AV86" i="29" s="1"/>
  <c r="AA86" i="29"/>
  <c r="Z86" i="29"/>
  <c r="R86" i="29"/>
  <c r="V86" i="29" s="1"/>
  <c r="AC86" i="29" s="1"/>
  <c r="AU85" i="29"/>
  <c r="AP85" i="29"/>
  <c r="AQ85" i="29" s="1"/>
  <c r="AY85" i="29" s="1"/>
  <c r="AO85" i="29"/>
  <c r="AZ85" i="29" s="1"/>
  <c r="AF85" i="29"/>
  <c r="AX85" i="29" s="1"/>
  <c r="Z85" i="29"/>
  <c r="AT85" i="29" s="1"/>
  <c r="R85" i="29"/>
  <c r="V85" i="29" s="1"/>
  <c r="AZ84" i="29"/>
  <c r="AU84" i="29"/>
  <c r="AU88" i="29" s="1"/>
  <c r="AT84" i="29"/>
  <c r="AP84" i="29"/>
  <c r="BA84" i="29" s="1"/>
  <c r="AO84" i="29"/>
  <c r="AF84" i="29"/>
  <c r="AX84" i="29" s="1"/>
  <c r="Z84" i="29"/>
  <c r="V84" i="29"/>
  <c r="R84" i="29"/>
  <c r="BA83" i="29"/>
  <c r="AU83" i="29"/>
  <c r="AP83" i="29"/>
  <c r="AO83" i="29"/>
  <c r="AO88" i="29" s="1"/>
  <c r="AF83" i="29"/>
  <c r="AX83" i="29" s="1"/>
  <c r="Z83" i="29"/>
  <c r="R83" i="29"/>
  <c r="AN82" i="29"/>
  <c r="AM82" i="29"/>
  <c r="AL82" i="29"/>
  <c r="AK82" i="29"/>
  <c r="AJ82" i="29"/>
  <c r="AI82" i="29"/>
  <c r="AH82" i="29"/>
  <c r="AE82" i="29"/>
  <c r="AD82" i="29"/>
  <c r="Y82" i="29"/>
  <c r="X82" i="29"/>
  <c r="W82" i="29"/>
  <c r="U82" i="29"/>
  <c r="T82" i="29"/>
  <c r="S82" i="29"/>
  <c r="AZ81" i="29"/>
  <c r="AX81" i="29"/>
  <c r="AU81" i="29"/>
  <c r="AT81" i="29"/>
  <c r="AP81" i="29"/>
  <c r="BA81" i="29" s="1"/>
  <c r="AO81" i="29"/>
  <c r="AF81" i="29"/>
  <c r="Z81" i="29"/>
  <c r="V81" i="29"/>
  <c r="AB81" i="29" s="1"/>
  <c r="AV81" i="29" s="1"/>
  <c r="R81" i="29"/>
  <c r="AX80" i="29"/>
  <c r="AU80" i="29"/>
  <c r="AQ80" i="29"/>
  <c r="AP80" i="29"/>
  <c r="AO80" i="29"/>
  <c r="AF80" i="29"/>
  <c r="Z80" i="29"/>
  <c r="R80" i="29"/>
  <c r="R194" i="29" s="1"/>
  <c r="AZ79" i="29"/>
  <c r="AU79" i="29"/>
  <c r="AQ79" i="29"/>
  <c r="AY79" i="29" s="1"/>
  <c r="AP79" i="29"/>
  <c r="BA79" i="29" s="1"/>
  <c r="AO79" i="29"/>
  <c r="AF79" i="29"/>
  <c r="AX79" i="29" s="1"/>
  <c r="AC79" i="29"/>
  <c r="AW79" i="29" s="1"/>
  <c r="Z79" i="29"/>
  <c r="AT79" i="29" s="1"/>
  <c r="V79" i="29"/>
  <c r="R79" i="29"/>
  <c r="BA78" i="29"/>
  <c r="AZ78" i="29"/>
  <c r="AW78" i="29"/>
  <c r="AU78" i="29"/>
  <c r="AS78" i="29"/>
  <c r="AP78" i="29"/>
  <c r="AO78" i="29"/>
  <c r="AQ78" i="29" s="1"/>
  <c r="AY78" i="29" s="1"/>
  <c r="AF78" i="29"/>
  <c r="AX78" i="29" s="1"/>
  <c r="AB78" i="29"/>
  <c r="AV78" i="29" s="1"/>
  <c r="Z78" i="29"/>
  <c r="R78" i="29"/>
  <c r="V78" i="29" s="1"/>
  <c r="AC78" i="29" s="1"/>
  <c r="BA77" i="29"/>
  <c r="AX77" i="29"/>
  <c r="AX82" i="29" s="1"/>
  <c r="AU77" i="29"/>
  <c r="AT77" i="29"/>
  <c r="AP77" i="29"/>
  <c r="AO77" i="29"/>
  <c r="AF77" i="29"/>
  <c r="Z77" i="29"/>
  <c r="R77" i="29"/>
  <c r="AN76" i="29"/>
  <c r="AM76" i="29"/>
  <c r="AL76" i="29"/>
  <c r="AK76" i="29"/>
  <c r="AJ76" i="29"/>
  <c r="AI76" i="29"/>
  <c r="AH76" i="29"/>
  <c r="AE76" i="29"/>
  <c r="AD76" i="29"/>
  <c r="Z76" i="29"/>
  <c r="Y76" i="29"/>
  <c r="X76" i="29"/>
  <c r="W76" i="29"/>
  <c r="U76" i="29"/>
  <c r="T76" i="29"/>
  <c r="S76" i="29"/>
  <c r="R76" i="29"/>
  <c r="AU75" i="29"/>
  <c r="AP75" i="29"/>
  <c r="BA75" i="29" s="1"/>
  <c r="AO75" i="29"/>
  <c r="AZ75" i="29" s="1"/>
  <c r="AF75" i="29"/>
  <c r="AX75" i="29" s="1"/>
  <c r="AB75" i="29"/>
  <c r="AV75" i="29" s="1"/>
  <c r="Z75" i="29"/>
  <c r="AT75" i="29" s="1"/>
  <c r="V75" i="29"/>
  <c r="AA75" i="29" s="1"/>
  <c r="R75" i="29"/>
  <c r="AZ74" i="29"/>
  <c r="AU74" i="29"/>
  <c r="AP74" i="29"/>
  <c r="BA74" i="29" s="1"/>
  <c r="AO74" i="29"/>
  <c r="AF74" i="29"/>
  <c r="AX74" i="29" s="1"/>
  <c r="Z74" i="29"/>
  <c r="AT74" i="29" s="1"/>
  <c r="V74" i="29"/>
  <c r="R74" i="29"/>
  <c r="BA73" i="29"/>
  <c r="AY73" i="29"/>
  <c r="AW73" i="29"/>
  <c r="AU73" i="29"/>
  <c r="AU76" i="29" s="1"/>
  <c r="AS73" i="29"/>
  <c r="AR73" i="29"/>
  <c r="AP73" i="29"/>
  <c r="AO73" i="29"/>
  <c r="AQ73" i="29" s="1"/>
  <c r="AF73" i="29"/>
  <c r="AX73" i="29" s="1"/>
  <c r="AB73" i="29"/>
  <c r="AV73" i="29" s="1"/>
  <c r="AA73" i="29"/>
  <c r="AG73" i="29" s="1"/>
  <c r="Z73" i="29"/>
  <c r="AT73" i="29" s="1"/>
  <c r="R73" i="29"/>
  <c r="V73" i="29" s="1"/>
  <c r="AC73" i="29" s="1"/>
  <c r="AZ72" i="29"/>
  <c r="AX72" i="29"/>
  <c r="AV72" i="29"/>
  <c r="AU72" i="29"/>
  <c r="AT72" i="29"/>
  <c r="AT76" i="29" s="1"/>
  <c r="AP72" i="29"/>
  <c r="AO72" i="29"/>
  <c r="AF72" i="29"/>
  <c r="AF76" i="29" s="1"/>
  <c r="AB72" i="29"/>
  <c r="Z72" i="29"/>
  <c r="V72" i="29"/>
  <c r="AC72" i="29" s="1"/>
  <c r="R72" i="29"/>
  <c r="AO71" i="29"/>
  <c r="AN71" i="29"/>
  <c r="AM71" i="29"/>
  <c r="AL71" i="29"/>
  <c r="AK71" i="29"/>
  <c r="AJ71" i="29"/>
  <c r="AI71" i="29"/>
  <c r="AH71" i="29"/>
  <c r="AE71" i="29"/>
  <c r="AD71" i="29"/>
  <c r="Y71" i="29"/>
  <c r="X71" i="29"/>
  <c r="W71" i="29"/>
  <c r="U71" i="29"/>
  <c r="T71" i="29"/>
  <c r="S71" i="29"/>
  <c r="BA70" i="29"/>
  <c r="AU70" i="29"/>
  <c r="AP70" i="29"/>
  <c r="AO70" i="29"/>
  <c r="AZ70" i="29" s="1"/>
  <c r="AF70" i="29"/>
  <c r="AX70" i="29" s="1"/>
  <c r="AB70" i="29"/>
  <c r="AV70" i="29" s="1"/>
  <c r="Z70" i="29"/>
  <c r="AT70" i="29" s="1"/>
  <c r="V70" i="29"/>
  <c r="AA70" i="29" s="1"/>
  <c r="R70" i="29"/>
  <c r="R71" i="29" s="1"/>
  <c r="AZ69" i="29"/>
  <c r="AZ71" i="29" s="1"/>
  <c r="AX69" i="29"/>
  <c r="AU69" i="29"/>
  <c r="AU71" i="29" s="1"/>
  <c r="AP69" i="29"/>
  <c r="AO69" i="29"/>
  <c r="AF69" i="29"/>
  <c r="AC69" i="29"/>
  <c r="Z69" i="29"/>
  <c r="AT69" i="29" s="1"/>
  <c r="AT71" i="29" s="1"/>
  <c r="V69" i="29"/>
  <c r="R69" i="29"/>
  <c r="AN68" i="29"/>
  <c r="AM68" i="29"/>
  <c r="AL68" i="29"/>
  <c r="AK68" i="29"/>
  <c r="AJ68" i="29"/>
  <c r="AI68" i="29"/>
  <c r="AH68" i="29"/>
  <c r="AE68" i="29"/>
  <c r="AD68" i="29"/>
  <c r="Y68" i="29"/>
  <c r="X68" i="29"/>
  <c r="W68" i="29"/>
  <c r="U68" i="29"/>
  <c r="T68" i="29"/>
  <c r="S68" i="29"/>
  <c r="BA67" i="29"/>
  <c r="AZ67" i="29"/>
  <c r="AU67" i="29"/>
  <c r="AP67" i="29"/>
  <c r="AO67" i="29"/>
  <c r="AQ67" i="29" s="1"/>
  <c r="AY67" i="29" s="1"/>
  <c r="AF67" i="29"/>
  <c r="AX67" i="29" s="1"/>
  <c r="Z67" i="29"/>
  <c r="AT67" i="29" s="1"/>
  <c r="V67" i="29"/>
  <c r="AC67" i="29" s="1"/>
  <c r="AW67" i="29" s="1"/>
  <c r="R67" i="29"/>
  <c r="BA66" i="29"/>
  <c r="AY66" i="29"/>
  <c r="AU66" i="29"/>
  <c r="AU68" i="29" s="1"/>
  <c r="AQ66" i="29"/>
  <c r="AP66" i="29"/>
  <c r="AO66" i="29"/>
  <c r="AO68" i="29" s="1"/>
  <c r="AF66" i="29"/>
  <c r="AX66" i="29" s="1"/>
  <c r="Z66" i="29"/>
  <c r="AT66" i="29" s="1"/>
  <c r="R66" i="29"/>
  <c r="V66" i="29" s="1"/>
  <c r="AZ65" i="29"/>
  <c r="AX65" i="29"/>
  <c r="AU65" i="29"/>
  <c r="AT65" i="29"/>
  <c r="AP65" i="29"/>
  <c r="AP68" i="29" s="1"/>
  <c r="AO65" i="29"/>
  <c r="AF65" i="29"/>
  <c r="AF68" i="29" s="1"/>
  <c r="AA65" i="29"/>
  <c r="Z65" i="29"/>
  <c r="V65" i="29"/>
  <c r="AS65" i="29" s="1"/>
  <c r="R65" i="29"/>
  <c r="AN64" i="29"/>
  <c r="AM64" i="29"/>
  <c r="AL64" i="29"/>
  <c r="AK64" i="29"/>
  <c r="AJ64" i="29"/>
  <c r="AI64" i="29"/>
  <c r="AH64" i="29"/>
  <c r="AE64" i="29"/>
  <c r="AD64" i="29"/>
  <c r="Y64" i="29"/>
  <c r="X64" i="29"/>
  <c r="W64" i="29"/>
  <c r="U64" i="29"/>
  <c r="T64" i="29"/>
  <c r="S64" i="29"/>
  <c r="BA63" i="29"/>
  <c r="AU63" i="29"/>
  <c r="AU64" i="29" s="1"/>
  <c r="AP63" i="29"/>
  <c r="AO63" i="29"/>
  <c r="AF63" i="29"/>
  <c r="AF64" i="29" s="1"/>
  <c r="Z63" i="29"/>
  <c r="AT63" i="29" s="1"/>
  <c r="R63" i="29"/>
  <c r="V63" i="29" s="1"/>
  <c r="AZ62" i="29"/>
  <c r="AX62" i="29"/>
  <c r="AU62" i="29"/>
  <c r="AT62" i="29"/>
  <c r="AT64" i="29" s="1"/>
  <c r="AP62" i="29"/>
  <c r="AO62" i="29"/>
  <c r="AQ62" i="29" s="1"/>
  <c r="AF62" i="29"/>
  <c r="AC62" i="29"/>
  <c r="AW62" i="29" s="1"/>
  <c r="Z62" i="29"/>
  <c r="Z64" i="29" s="1"/>
  <c r="V62" i="29"/>
  <c r="R62" i="29"/>
  <c r="AN61" i="29"/>
  <c r="AM61" i="29"/>
  <c r="AL61" i="29"/>
  <c r="AK61" i="29"/>
  <c r="AJ61" i="29"/>
  <c r="AI61" i="29"/>
  <c r="AH61" i="29"/>
  <c r="AE61" i="29"/>
  <c r="AD61" i="29"/>
  <c r="Y61" i="29"/>
  <c r="X61" i="29"/>
  <c r="W61" i="29"/>
  <c r="U61" i="29"/>
  <c r="T61" i="29"/>
  <c r="S61" i="29"/>
  <c r="BA60" i="29"/>
  <c r="AY60" i="29"/>
  <c r="AU60" i="29"/>
  <c r="AU61" i="29" s="1"/>
  <c r="AQ60" i="29"/>
  <c r="AP60" i="29"/>
  <c r="AO60" i="29"/>
  <c r="AZ60" i="29" s="1"/>
  <c r="AF60" i="29"/>
  <c r="AX60" i="29" s="1"/>
  <c r="Z60" i="29"/>
  <c r="AT60" i="29" s="1"/>
  <c r="R60" i="29"/>
  <c r="V60" i="29" s="1"/>
  <c r="AZ59" i="29"/>
  <c r="AX59" i="29"/>
  <c r="AU59" i="29"/>
  <c r="AT59" i="29"/>
  <c r="AP59" i="29"/>
  <c r="AP61" i="29" s="1"/>
  <c r="AO59" i="29"/>
  <c r="AF59" i="29"/>
  <c r="AA59" i="29"/>
  <c r="Z59" i="29"/>
  <c r="V59" i="29"/>
  <c r="AC59" i="29" s="1"/>
  <c r="AW59" i="29" s="1"/>
  <c r="R59" i="29"/>
  <c r="BA58" i="29"/>
  <c r="AU58" i="29"/>
  <c r="AP58" i="29"/>
  <c r="AO58" i="29"/>
  <c r="AF58" i="29"/>
  <c r="AF61" i="29" s="1"/>
  <c r="Z58" i="29"/>
  <c r="Z61" i="29" s="1"/>
  <c r="R58" i="29"/>
  <c r="AP57" i="29"/>
  <c r="AN57" i="29"/>
  <c r="AM57" i="29"/>
  <c r="AL57" i="29"/>
  <c r="AK57" i="29"/>
  <c r="AJ57" i="29"/>
  <c r="AI57" i="29"/>
  <c r="AH57" i="29"/>
  <c r="AE57" i="29"/>
  <c r="AD57" i="29"/>
  <c r="Z57" i="29"/>
  <c r="Y57" i="29"/>
  <c r="X57" i="29"/>
  <c r="W57" i="29"/>
  <c r="U57" i="29"/>
  <c r="T57" i="29"/>
  <c r="S57" i="29"/>
  <c r="R57" i="29"/>
  <c r="AZ56" i="29"/>
  <c r="AX56" i="29"/>
  <c r="AU56" i="29"/>
  <c r="AT56" i="29"/>
  <c r="AT57" i="29" s="1"/>
  <c r="AP56" i="29"/>
  <c r="BA56" i="29" s="1"/>
  <c r="AO56" i="29"/>
  <c r="AQ56" i="29" s="1"/>
  <c r="AY56" i="29" s="1"/>
  <c r="AF56" i="29"/>
  <c r="AC56" i="29"/>
  <c r="AW56" i="29" s="1"/>
  <c r="Z56" i="29"/>
  <c r="V56" i="29"/>
  <c r="R56" i="29"/>
  <c r="BA55" i="29"/>
  <c r="AY55" i="29"/>
  <c r="AU55" i="29"/>
  <c r="AQ55" i="29"/>
  <c r="AP55" i="29"/>
  <c r="AO55" i="29"/>
  <c r="AO57" i="29" s="1"/>
  <c r="AF55" i="29"/>
  <c r="Z55" i="29"/>
  <c r="AT55" i="29" s="1"/>
  <c r="R55" i="29"/>
  <c r="V55" i="29" s="1"/>
  <c r="V57" i="29" s="1"/>
  <c r="AZ54" i="29"/>
  <c r="AX54" i="29"/>
  <c r="AU54" i="29"/>
  <c r="AU57" i="29" s="1"/>
  <c r="AT54" i="29"/>
  <c r="AP54" i="29"/>
  <c r="AQ54" i="29" s="1"/>
  <c r="AO54" i="29"/>
  <c r="AF54" i="29"/>
  <c r="AA54" i="29"/>
  <c r="Z54" i="29"/>
  <c r="V54" i="29"/>
  <c r="AC54" i="29" s="1"/>
  <c r="R54" i="29"/>
  <c r="AO53" i="29"/>
  <c r="AN53" i="29"/>
  <c r="AM53" i="29"/>
  <c r="AL53" i="29"/>
  <c r="AK53" i="29"/>
  <c r="AJ53" i="29"/>
  <c r="AI53" i="29"/>
  <c r="AH53" i="29"/>
  <c r="AE53" i="29"/>
  <c r="AD53" i="29"/>
  <c r="Y53" i="29"/>
  <c r="X53" i="29"/>
  <c r="W53" i="29"/>
  <c r="U53" i="29"/>
  <c r="T53" i="29"/>
  <c r="S53" i="29"/>
  <c r="BA52" i="29"/>
  <c r="AU52" i="29"/>
  <c r="AU53" i="29" s="1"/>
  <c r="AP52" i="29"/>
  <c r="AO52" i="29"/>
  <c r="AF52" i="29"/>
  <c r="AF53" i="29" s="1"/>
  <c r="Z52" i="29"/>
  <c r="AT52" i="29" s="1"/>
  <c r="R52" i="29"/>
  <c r="V52" i="29" s="1"/>
  <c r="AS52" i="29" s="1"/>
  <c r="AZ51" i="29"/>
  <c r="AX51" i="29"/>
  <c r="AU51" i="29"/>
  <c r="AT51" i="29"/>
  <c r="AP51" i="29"/>
  <c r="AO51" i="29"/>
  <c r="AF51" i="29"/>
  <c r="AC51" i="29"/>
  <c r="AW51" i="29" s="1"/>
  <c r="Z51" i="29"/>
  <c r="Z53" i="29" s="1"/>
  <c r="V51" i="29"/>
  <c r="R51" i="29"/>
  <c r="R53" i="29" s="1"/>
  <c r="AN50" i="29"/>
  <c r="AM50" i="29"/>
  <c r="AL50" i="29"/>
  <c r="AK50" i="29"/>
  <c r="AJ50" i="29"/>
  <c r="AI50" i="29"/>
  <c r="AH50" i="29"/>
  <c r="AE50" i="29"/>
  <c r="AD50" i="29"/>
  <c r="Y50" i="29"/>
  <c r="X50" i="29"/>
  <c r="W50" i="29"/>
  <c r="U50" i="29"/>
  <c r="T50" i="29"/>
  <c r="S50" i="29"/>
  <c r="BA49" i="29"/>
  <c r="AY49" i="29"/>
  <c r="AU49" i="29"/>
  <c r="AU50" i="29" s="1"/>
  <c r="AQ49" i="29"/>
  <c r="AP49" i="29"/>
  <c r="AO49" i="29"/>
  <c r="AZ49" i="29" s="1"/>
  <c r="AF49" i="29"/>
  <c r="AX49" i="29" s="1"/>
  <c r="Z49" i="29"/>
  <c r="AT49" i="29" s="1"/>
  <c r="R49" i="29"/>
  <c r="V49" i="29" s="1"/>
  <c r="AZ48" i="29"/>
  <c r="AX48" i="29"/>
  <c r="AU48" i="29"/>
  <c r="AT48" i="29"/>
  <c r="AP48" i="29"/>
  <c r="AQ48" i="29" s="1"/>
  <c r="AY48" i="29" s="1"/>
  <c r="AO48" i="29"/>
  <c r="AF48" i="29"/>
  <c r="AA48" i="29"/>
  <c r="Z48" i="29"/>
  <c r="V48" i="29"/>
  <c r="AC48" i="29" s="1"/>
  <c r="AW48" i="29" s="1"/>
  <c r="R48" i="29"/>
  <c r="BA47" i="29"/>
  <c r="AU47" i="29"/>
  <c r="AP47" i="29"/>
  <c r="AP50" i="29" s="1"/>
  <c r="AO47" i="29"/>
  <c r="AF47" i="29"/>
  <c r="Z47" i="29"/>
  <c r="Z50" i="29" s="1"/>
  <c r="R47" i="29"/>
  <c r="AN46" i="29"/>
  <c r="AM46" i="29"/>
  <c r="AL46" i="29"/>
  <c r="AK46" i="29"/>
  <c r="AJ46" i="29"/>
  <c r="AI46" i="29"/>
  <c r="AH46" i="29"/>
  <c r="AE46" i="29"/>
  <c r="AD46" i="29"/>
  <c r="Y46" i="29"/>
  <c r="X46" i="29"/>
  <c r="W46" i="29"/>
  <c r="U46" i="29"/>
  <c r="T46" i="29"/>
  <c r="S46" i="29"/>
  <c r="R46" i="29"/>
  <c r="AZ45" i="29"/>
  <c r="AX45" i="29"/>
  <c r="AU45" i="29"/>
  <c r="AT45" i="29"/>
  <c r="AP45" i="29"/>
  <c r="BA45" i="29" s="1"/>
  <c r="AO45" i="29"/>
  <c r="AF45" i="29"/>
  <c r="AC45" i="29"/>
  <c r="AW45" i="29" s="1"/>
  <c r="Z45" i="29"/>
  <c r="V45" i="29"/>
  <c r="R45" i="29"/>
  <c r="BA44" i="29"/>
  <c r="AU44" i="29"/>
  <c r="AQ44" i="29"/>
  <c r="AY44" i="29" s="1"/>
  <c r="AP44" i="29"/>
  <c r="AO44" i="29"/>
  <c r="AZ44" i="29" s="1"/>
  <c r="AF44" i="29"/>
  <c r="Z44" i="29"/>
  <c r="AT44" i="29" s="1"/>
  <c r="AT46" i="29" s="1"/>
  <c r="R44" i="29"/>
  <c r="V44" i="29" s="1"/>
  <c r="AZ43" i="29"/>
  <c r="AZ46" i="29" s="1"/>
  <c r="AX43" i="29"/>
  <c r="AU43" i="29"/>
  <c r="AU46" i="29" s="1"/>
  <c r="AT43" i="29"/>
  <c r="AP43" i="29"/>
  <c r="AQ43" i="29" s="1"/>
  <c r="AO43" i="29"/>
  <c r="AO46" i="29" s="1"/>
  <c r="AF43" i="29"/>
  <c r="AA43" i="29"/>
  <c r="Z43" i="29"/>
  <c r="V43" i="29"/>
  <c r="AC43" i="29" s="1"/>
  <c r="R43" i="29"/>
  <c r="BA42" i="29"/>
  <c r="AN42" i="29"/>
  <c r="AM42" i="29"/>
  <c r="AL42" i="29"/>
  <c r="AK42" i="29"/>
  <c r="AJ42" i="29"/>
  <c r="AI42" i="29"/>
  <c r="AH42" i="29"/>
  <c r="AE42" i="29"/>
  <c r="AD42" i="29"/>
  <c r="Y42" i="29"/>
  <c r="X42" i="29"/>
  <c r="W42" i="29"/>
  <c r="U42" i="29"/>
  <c r="T42" i="29"/>
  <c r="S42" i="29"/>
  <c r="BA41" i="29"/>
  <c r="AU41" i="29"/>
  <c r="AS41" i="29"/>
  <c r="AP41" i="29"/>
  <c r="AO41" i="29"/>
  <c r="AO42" i="29" s="1"/>
  <c r="AF41" i="29"/>
  <c r="AX41" i="29" s="1"/>
  <c r="AB41" i="29"/>
  <c r="AV41" i="29" s="1"/>
  <c r="Z41" i="29"/>
  <c r="AT41" i="29" s="1"/>
  <c r="R41" i="29"/>
  <c r="V41" i="29" s="1"/>
  <c r="AZ40" i="29"/>
  <c r="AX40" i="29"/>
  <c r="AU40" i="29"/>
  <c r="AT40" i="29"/>
  <c r="AP40" i="29"/>
  <c r="BA40" i="29" s="1"/>
  <c r="AO40" i="29"/>
  <c r="AQ40" i="29" s="1"/>
  <c r="AY40" i="29" s="1"/>
  <c r="AF40" i="29"/>
  <c r="Z40" i="29"/>
  <c r="V40" i="29"/>
  <c r="R40" i="29"/>
  <c r="BA39" i="29"/>
  <c r="AU39" i="29"/>
  <c r="AU42" i="29" s="1"/>
  <c r="AQ39" i="29"/>
  <c r="AY39" i="29" s="1"/>
  <c r="AP39" i="29"/>
  <c r="AP42" i="29" s="1"/>
  <c r="AO39" i="29"/>
  <c r="AZ39" i="29" s="1"/>
  <c r="AF39" i="29"/>
  <c r="Z39" i="29"/>
  <c r="R39" i="29"/>
  <c r="V39" i="29" s="1"/>
  <c r="AN38" i="29"/>
  <c r="AM38" i="29"/>
  <c r="AL38" i="29"/>
  <c r="AK38" i="29"/>
  <c r="AJ38" i="29"/>
  <c r="AI38" i="29"/>
  <c r="AH38" i="29"/>
  <c r="AF38" i="29"/>
  <c r="AE38" i="29"/>
  <c r="AD38" i="29"/>
  <c r="Y38" i="29"/>
  <c r="X38" i="29"/>
  <c r="W38" i="29"/>
  <c r="U38" i="29"/>
  <c r="T38" i="29"/>
  <c r="S38" i="29"/>
  <c r="AZ37" i="29"/>
  <c r="AX37" i="29"/>
  <c r="AU37" i="29"/>
  <c r="AT37" i="29"/>
  <c r="AP37" i="29"/>
  <c r="AQ37" i="29" s="1"/>
  <c r="AY37" i="29" s="1"/>
  <c r="AO37" i="29"/>
  <c r="AF37" i="29"/>
  <c r="AA37" i="29"/>
  <c r="Z37" i="29"/>
  <c r="V37" i="29"/>
  <c r="AC37" i="29" s="1"/>
  <c r="AW37" i="29" s="1"/>
  <c r="R37" i="29"/>
  <c r="BA36" i="29"/>
  <c r="AU36" i="29"/>
  <c r="AP36" i="29"/>
  <c r="AO36" i="29"/>
  <c r="AF36" i="29"/>
  <c r="AX36" i="29" s="1"/>
  <c r="Z36" i="29"/>
  <c r="Z38" i="29" s="1"/>
  <c r="R36" i="29"/>
  <c r="AZ35" i="29"/>
  <c r="AX35" i="29"/>
  <c r="AX38" i="29" s="1"/>
  <c r="AU35" i="29"/>
  <c r="AU38" i="29" s="1"/>
  <c r="AT35" i="29"/>
  <c r="AP35" i="29"/>
  <c r="AO35" i="29"/>
  <c r="AO38" i="29" s="1"/>
  <c r="AF35" i="29"/>
  <c r="Z35" i="29"/>
  <c r="V35" i="29"/>
  <c r="R35" i="29"/>
  <c r="AN34" i="29"/>
  <c r="AM34" i="29"/>
  <c r="AL34" i="29"/>
  <c r="AK34" i="29"/>
  <c r="AJ34" i="29"/>
  <c r="AI34" i="29"/>
  <c r="AH34" i="29"/>
  <c r="AE34" i="29"/>
  <c r="AD34" i="29"/>
  <c r="Y34" i="29"/>
  <c r="X34" i="29"/>
  <c r="W34" i="29"/>
  <c r="U34" i="29"/>
  <c r="T34" i="29"/>
  <c r="S34" i="29"/>
  <c r="BA33" i="29"/>
  <c r="AU33" i="29"/>
  <c r="AU34" i="29" s="1"/>
  <c r="AQ33" i="29"/>
  <c r="AY33" i="29" s="1"/>
  <c r="AY34" i="29" s="1"/>
  <c r="AP33" i="29"/>
  <c r="AO33" i="29"/>
  <c r="AO34" i="29" s="1"/>
  <c r="AF33" i="29"/>
  <c r="AX33" i="29" s="1"/>
  <c r="Z33" i="29"/>
  <c r="AT33" i="29" s="1"/>
  <c r="R33" i="29"/>
  <c r="V33" i="29" s="1"/>
  <c r="AZ32" i="29"/>
  <c r="AX32" i="29"/>
  <c r="AX34" i="29" s="1"/>
  <c r="AU32" i="29"/>
  <c r="AT32" i="29"/>
  <c r="AP32" i="29"/>
  <c r="AP34" i="29" s="1"/>
  <c r="AO32" i="29"/>
  <c r="AQ32" i="29" s="1"/>
  <c r="AY32" i="29" s="1"/>
  <c r="AF32" i="29"/>
  <c r="AF34" i="29" s="1"/>
  <c r="AA32" i="29"/>
  <c r="Z32" i="29"/>
  <c r="V32" i="29"/>
  <c r="V34" i="29" s="1"/>
  <c r="R32" i="29"/>
  <c r="R34" i="29" s="1"/>
  <c r="AN31" i="29"/>
  <c r="AM31" i="29"/>
  <c r="AL31" i="29"/>
  <c r="AK31" i="29"/>
  <c r="AJ31" i="29"/>
  <c r="AI31" i="29"/>
  <c r="AH31" i="29"/>
  <c r="AE31" i="29"/>
  <c r="AD31" i="29"/>
  <c r="Y31" i="29"/>
  <c r="X31" i="29"/>
  <c r="W31" i="29"/>
  <c r="U31" i="29"/>
  <c r="T31" i="29"/>
  <c r="S31" i="29"/>
  <c r="BA30" i="29"/>
  <c r="AU30" i="29"/>
  <c r="AU31" i="29" s="1"/>
  <c r="AS30" i="29"/>
  <c r="AP30" i="29"/>
  <c r="AO30" i="29"/>
  <c r="AO31" i="29" s="1"/>
  <c r="AF30" i="29"/>
  <c r="AX30" i="29" s="1"/>
  <c r="AB30" i="29"/>
  <c r="AV30" i="29" s="1"/>
  <c r="Z30" i="29"/>
  <c r="AT30" i="29" s="1"/>
  <c r="R30" i="29"/>
  <c r="V30" i="29" s="1"/>
  <c r="AZ29" i="29"/>
  <c r="AX29" i="29"/>
  <c r="AX31" i="29" s="1"/>
  <c r="AU29" i="29"/>
  <c r="AT29" i="29"/>
  <c r="AT31" i="29" s="1"/>
  <c r="AP29" i="29"/>
  <c r="AO29" i="29"/>
  <c r="AQ29" i="29" s="1"/>
  <c r="AF29" i="29"/>
  <c r="AF31" i="29" s="1"/>
  <c r="Z29" i="29"/>
  <c r="Z31" i="29" s="1"/>
  <c r="V29" i="29"/>
  <c r="AC29" i="29" s="1"/>
  <c r="R29" i="29"/>
  <c r="AN28" i="29"/>
  <c r="AM28" i="29"/>
  <c r="AL28" i="29"/>
  <c r="AK28" i="29"/>
  <c r="AJ28" i="29"/>
  <c r="AI28" i="29"/>
  <c r="AH28" i="29"/>
  <c r="AE28" i="29"/>
  <c r="AD28" i="29"/>
  <c r="Y28" i="29"/>
  <c r="X28" i="29"/>
  <c r="W28" i="29"/>
  <c r="U28" i="29"/>
  <c r="T28" i="29"/>
  <c r="S28" i="29"/>
  <c r="BA27" i="29"/>
  <c r="AU27" i="29"/>
  <c r="AU28" i="29" s="1"/>
  <c r="AQ27" i="29"/>
  <c r="AY27" i="29" s="1"/>
  <c r="AY28" i="29" s="1"/>
  <c r="AP27" i="29"/>
  <c r="AO27" i="29"/>
  <c r="AO28" i="29" s="1"/>
  <c r="AF27" i="29"/>
  <c r="AX27" i="29" s="1"/>
  <c r="Z27" i="29"/>
  <c r="AT27" i="29" s="1"/>
  <c r="R27" i="29"/>
  <c r="V27" i="29" s="1"/>
  <c r="AZ26" i="29"/>
  <c r="AX26" i="29"/>
  <c r="AX28" i="29" s="1"/>
  <c r="AU26" i="29"/>
  <c r="AT26" i="29"/>
  <c r="AP26" i="29"/>
  <c r="AP28" i="29" s="1"/>
  <c r="AO26" i="29"/>
  <c r="AQ26" i="29" s="1"/>
  <c r="AY26" i="29" s="1"/>
  <c r="AF26" i="29"/>
  <c r="AF28" i="29" s="1"/>
  <c r="AA26" i="29"/>
  <c r="Z26" i="29"/>
  <c r="V26" i="29"/>
  <c r="V28" i="29" s="1"/>
  <c r="R26" i="29"/>
  <c r="R28" i="29" s="1"/>
  <c r="AN25" i="29"/>
  <c r="AM25" i="29"/>
  <c r="AL25" i="29"/>
  <c r="AK25" i="29"/>
  <c r="AJ25" i="29"/>
  <c r="AI25" i="29"/>
  <c r="AH25" i="29"/>
  <c r="AE25" i="29"/>
  <c r="AD25" i="29"/>
  <c r="Y25" i="29"/>
  <c r="X25" i="29"/>
  <c r="W25" i="29"/>
  <c r="U25" i="29"/>
  <c r="T25" i="29"/>
  <c r="S25" i="29"/>
  <c r="BA24" i="29"/>
  <c r="AU24" i="29"/>
  <c r="AU25" i="29" s="1"/>
  <c r="AS24" i="29"/>
  <c r="AP24" i="29"/>
  <c r="AO24" i="29"/>
  <c r="AO25" i="29" s="1"/>
  <c r="AF24" i="29"/>
  <c r="AX24" i="29" s="1"/>
  <c r="AB24" i="29"/>
  <c r="AV24" i="29" s="1"/>
  <c r="Z24" i="29"/>
  <c r="AT24" i="29" s="1"/>
  <c r="R24" i="29"/>
  <c r="V24" i="29" s="1"/>
  <c r="AZ23" i="29"/>
  <c r="AX23" i="29"/>
  <c r="AX25" i="29" s="1"/>
  <c r="AU23" i="29"/>
  <c r="AT23" i="29"/>
  <c r="AT25" i="29" s="1"/>
  <c r="AP23" i="29"/>
  <c r="AO23" i="29"/>
  <c r="AQ23" i="29" s="1"/>
  <c r="AF23" i="29"/>
  <c r="AF25" i="29" s="1"/>
  <c r="Z23" i="29"/>
  <c r="Z25" i="29" s="1"/>
  <c r="V23" i="29"/>
  <c r="R23" i="29"/>
  <c r="AN22" i="29"/>
  <c r="AM22" i="29"/>
  <c r="AL22" i="29"/>
  <c r="AK22" i="29"/>
  <c r="AJ22" i="29"/>
  <c r="AI22" i="29"/>
  <c r="AH22" i="29"/>
  <c r="AE22" i="29"/>
  <c r="AD22" i="29"/>
  <c r="Y22" i="29"/>
  <c r="X22" i="29"/>
  <c r="W22" i="29"/>
  <c r="U22" i="29"/>
  <c r="T22" i="29"/>
  <c r="S22" i="29"/>
  <c r="BA21" i="29"/>
  <c r="AU21" i="29"/>
  <c r="AU22" i="29" s="1"/>
  <c r="AQ21" i="29"/>
  <c r="AY21" i="29" s="1"/>
  <c r="AY22" i="29" s="1"/>
  <c r="AP21" i="29"/>
  <c r="AO21" i="29"/>
  <c r="AO22" i="29" s="1"/>
  <c r="AF21" i="29"/>
  <c r="AX21" i="29" s="1"/>
  <c r="Z21" i="29"/>
  <c r="AT21" i="29" s="1"/>
  <c r="R21" i="29"/>
  <c r="V21" i="29" s="1"/>
  <c r="AZ20" i="29"/>
  <c r="AX20" i="29"/>
  <c r="AX22" i="29" s="1"/>
  <c r="AU20" i="29"/>
  <c r="AT20" i="29"/>
  <c r="AP20" i="29"/>
  <c r="AP22" i="29" s="1"/>
  <c r="AO20" i="29"/>
  <c r="AQ20" i="29" s="1"/>
  <c r="AY20" i="29" s="1"/>
  <c r="AF20" i="29"/>
  <c r="AF22" i="29" s="1"/>
  <c r="AA20" i="29"/>
  <c r="Z20" i="29"/>
  <c r="V20" i="29"/>
  <c r="V22" i="29" s="1"/>
  <c r="R20" i="29"/>
  <c r="R22" i="29" s="1"/>
  <c r="AN19" i="29"/>
  <c r="AM19" i="29"/>
  <c r="AL19" i="29"/>
  <c r="AK19" i="29"/>
  <c r="AJ19" i="29"/>
  <c r="AI19" i="29"/>
  <c r="AH19" i="29"/>
  <c r="AE19" i="29"/>
  <c r="AD19" i="29"/>
  <c r="Y19" i="29"/>
  <c r="X19" i="29"/>
  <c r="W19" i="29"/>
  <c r="U19" i="29"/>
  <c r="T19" i="29"/>
  <c r="S19" i="29"/>
  <c r="BA18" i="29"/>
  <c r="AU18" i="29"/>
  <c r="AU19" i="29" s="1"/>
  <c r="AS18" i="29"/>
  <c r="AP18" i="29"/>
  <c r="AO18" i="29"/>
  <c r="AO19" i="29" s="1"/>
  <c r="AF18" i="29"/>
  <c r="AX18" i="29" s="1"/>
  <c r="AB18" i="29"/>
  <c r="AV18" i="29" s="1"/>
  <c r="Z18" i="29"/>
  <c r="AT18" i="29" s="1"/>
  <c r="R18" i="29"/>
  <c r="V18" i="29" s="1"/>
  <c r="AZ17" i="29"/>
  <c r="AX17" i="29"/>
  <c r="AX19" i="29" s="1"/>
  <c r="AU17" i="29"/>
  <c r="AT17" i="29"/>
  <c r="AT19" i="29" s="1"/>
  <c r="AP17" i="29"/>
  <c r="AO17" i="29"/>
  <c r="AF17" i="29"/>
  <c r="AF19" i="29" s="1"/>
  <c r="Z17" i="29"/>
  <c r="Z19" i="29" s="1"/>
  <c r="V17" i="29"/>
  <c r="R17" i="29"/>
  <c r="AN16" i="29"/>
  <c r="AM16" i="29"/>
  <c r="AL16" i="29"/>
  <c r="AK16" i="29"/>
  <c r="AJ16" i="29"/>
  <c r="AI16" i="29"/>
  <c r="AH16" i="29"/>
  <c r="AE16" i="29"/>
  <c r="AD16" i="29"/>
  <c r="Y16" i="29"/>
  <c r="X16" i="29"/>
  <c r="W16" i="29"/>
  <c r="U16" i="29"/>
  <c r="T16" i="29"/>
  <c r="S16" i="29"/>
  <c r="BA15" i="29"/>
  <c r="AU15" i="29"/>
  <c r="AU193" i="29" s="1"/>
  <c r="AQ15" i="29"/>
  <c r="AY15" i="29" s="1"/>
  <c r="AP15" i="29"/>
  <c r="AO15" i="29"/>
  <c r="AZ15" i="29" s="1"/>
  <c r="AF15" i="29"/>
  <c r="Z15" i="29"/>
  <c r="R15" i="29"/>
  <c r="AZ14" i="29"/>
  <c r="AX14" i="29"/>
  <c r="AU14" i="29"/>
  <c r="AT14" i="29"/>
  <c r="AP14" i="29"/>
  <c r="BA14" i="29" s="1"/>
  <c r="AO14" i="29"/>
  <c r="AF14" i="29"/>
  <c r="AF16" i="29" s="1"/>
  <c r="AC14" i="29"/>
  <c r="AA14" i="29"/>
  <c r="Z14" i="29"/>
  <c r="V14" i="29"/>
  <c r="AS14" i="29" s="1"/>
  <c r="R14" i="29"/>
  <c r="AO13" i="29"/>
  <c r="AN13" i="29"/>
  <c r="AM13" i="29"/>
  <c r="AL13" i="29"/>
  <c r="AK13" i="29"/>
  <c r="AK183" i="29" s="1"/>
  <c r="AJ13" i="29"/>
  <c r="AI13" i="29"/>
  <c r="AH13" i="29"/>
  <c r="AE13" i="29"/>
  <c r="AD13" i="29"/>
  <c r="Y13" i="29"/>
  <c r="Y183" i="29" s="1"/>
  <c r="X13" i="29"/>
  <c r="W13" i="29"/>
  <c r="U13" i="29"/>
  <c r="T13" i="29"/>
  <c r="S13" i="29"/>
  <c r="BA12" i="29"/>
  <c r="BA196" i="29" s="1"/>
  <c r="AU12" i="29"/>
  <c r="AU196" i="29" s="1"/>
  <c r="AP12" i="29"/>
  <c r="AP196" i="29" s="1"/>
  <c r="AO12" i="29"/>
  <c r="AF12" i="29"/>
  <c r="AF196" i="29" s="1"/>
  <c r="Z12" i="29"/>
  <c r="Z196" i="29" s="1"/>
  <c r="R12" i="29"/>
  <c r="AA135" i="29" l="1"/>
  <c r="AF301" i="32"/>
  <c r="AN76" i="31"/>
  <c r="AJ76" i="31"/>
  <c r="X76" i="31"/>
  <c r="AL76" i="31"/>
  <c r="X101" i="30"/>
  <c r="U101" i="30"/>
  <c r="AN101" i="30"/>
  <c r="X302" i="32"/>
  <c r="Y302" i="32"/>
  <c r="T302" i="32"/>
  <c r="K302" i="32"/>
  <c r="J76" i="31"/>
  <c r="AH76" i="31"/>
  <c r="U302" i="32"/>
  <c r="L302" i="32"/>
  <c r="P302" i="32"/>
  <c r="I302" i="32"/>
  <c r="M302" i="32"/>
  <c r="Q302" i="32"/>
  <c r="AC36" i="32"/>
  <c r="AW36" i="32" s="1"/>
  <c r="AB36" i="32"/>
  <c r="AV36" i="32" s="1"/>
  <c r="AS36" i="32"/>
  <c r="AA36" i="32"/>
  <c r="AY44" i="32"/>
  <c r="AQ50" i="32"/>
  <c r="BA17" i="32"/>
  <c r="AY27" i="32"/>
  <c r="AA24" i="32"/>
  <c r="AB24" i="32"/>
  <c r="AV24" i="32" s="1"/>
  <c r="AS24" i="32"/>
  <c r="AC24" i="32"/>
  <c r="AW24" i="32" s="1"/>
  <c r="AA35" i="32"/>
  <c r="AS35" i="32"/>
  <c r="AC35" i="32"/>
  <c r="V37" i="32"/>
  <c r="AB35" i="32"/>
  <c r="AY38" i="32"/>
  <c r="AQ41" i="32"/>
  <c r="AW41" i="32"/>
  <c r="AC42" i="32"/>
  <c r="AB42" i="32"/>
  <c r="V43" i="32"/>
  <c r="AS42" i="32"/>
  <c r="AS43" i="32" s="1"/>
  <c r="AA42" i="32"/>
  <c r="AZ50" i="32"/>
  <c r="AC52" i="32"/>
  <c r="AW52" i="32" s="1"/>
  <c r="AB52" i="32"/>
  <c r="AV52" i="32" s="1"/>
  <c r="AS52" i="32"/>
  <c r="AA52" i="32"/>
  <c r="BA63" i="32"/>
  <c r="AW65" i="32"/>
  <c r="AV77" i="32"/>
  <c r="BA70" i="32"/>
  <c r="AW76" i="32"/>
  <c r="AS25" i="32"/>
  <c r="AA25" i="32"/>
  <c r="AG25" i="32" s="1"/>
  <c r="AR25" i="32" s="1"/>
  <c r="AC25" i="32"/>
  <c r="AW25" i="32" s="1"/>
  <c r="AB25" i="32"/>
  <c r="AV25" i="32" s="1"/>
  <c r="AZ37" i="32"/>
  <c r="AA66" i="32"/>
  <c r="AS66" i="32"/>
  <c r="AC66" i="32"/>
  <c r="AW66" i="32" s="1"/>
  <c r="AB66" i="32"/>
  <c r="AV66" i="32" s="1"/>
  <c r="AC15" i="32"/>
  <c r="AW15" i="32" s="1"/>
  <c r="AS15" i="32"/>
  <c r="AB15" i="32"/>
  <c r="AV15" i="32" s="1"/>
  <c r="AA15" i="32"/>
  <c r="V17" i="32"/>
  <c r="AY16" i="32"/>
  <c r="AG32" i="32"/>
  <c r="AT41" i="32"/>
  <c r="AY58" i="32"/>
  <c r="AY63" i="32" s="1"/>
  <c r="AQ63" i="32"/>
  <c r="BA312" i="32"/>
  <c r="AO13" i="32"/>
  <c r="BA13" i="32"/>
  <c r="V309" i="32"/>
  <c r="AC16" i="32"/>
  <c r="AX309" i="32"/>
  <c r="Z17" i="32"/>
  <c r="AP17" i="32"/>
  <c r="AP22" i="32"/>
  <c r="BA18" i="32"/>
  <c r="BA22" i="32" s="1"/>
  <c r="AF22" i="32"/>
  <c r="V27" i="32"/>
  <c r="AS23" i="32"/>
  <c r="AB23" i="32"/>
  <c r="AO27" i="32"/>
  <c r="AS29" i="32"/>
  <c r="AC30" i="32"/>
  <c r="AW30" i="32" s="1"/>
  <c r="AS33" i="32"/>
  <c r="AS34" i="32" s="1"/>
  <c r="AB33" i="32"/>
  <c r="AV33" i="32" s="1"/>
  <c r="V34" i="32"/>
  <c r="AT35" i="32"/>
  <c r="AT37" i="32" s="1"/>
  <c r="AS40" i="32"/>
  <c r="AS46" i="32"/>
  <c r="AC47" i="32"/>
  <c r="AW47" i="32" s="1"/>
  <c r="AS49" i="32"/>
  <c r="AB49" i="32"/>
  <c r="AV49" i="32" s="1"/>
  <c r="Z50" i="32"/>
  <c r="AT51" i="32"/>
  <c r="AT56" i="32" s="1"/>
  <c r="AG55" i="32"/>
  <c r="AR55" i="32" s="1"/>
  <c r="AS55" i="32"/>
  <c r="AO56" i="32"/>
  <c r="AS60" i="32"/>
  <c r="AX60" i="32"/>
  <c r="AX63" i="32" s="1"/>
  <c r="AC61" i="32"/>
  <c r="AW61" i="32" s="1"/>
  <c r="AT70" i="32"/>
  <c r="AC67" i="32"/>
  <c r="AW67" i="32" s="1"/>
  <c r="AB67" i="32"/>
  <c r="AV67" i="32" s="1"/>
  <c r="AS68" i="32"/>
  <c r="AB68" i="32"/>
  <c r="AV68" i="32" s="1"/>
  <c r="AA76" i="32"/>
  <c r="AQ71" i="32"/>
  <c r="AO76" i="32"/>
  <c r="AZ71" i="32"/>
  <c r="Z76" i="32"/>
  <c r="AT78" i="32"/>
  <c r="AT83" i="32" s="1"/>
  <c r="AW84" i="32"/>
  <c r="AC89" i="32"/>
  <c r="AZ84" i="32"/>
  <c r="AZ89" i="32" s="1"/>
  <c r="AQ84" i="32"/>
  <c r="AG85" i="32"/>
  <c r="AR85" i="32" s="1"/>
  <c r="AT87" i="32"/>
  <c r="AA87" i="32"/>
  <c r="AA88" i="32"/>
  <c r="AC88" i="32"/>
  <c r="AW88" i="32" s="1"/>
  <c r="AB88" i="32"/>
  <c r="AV88" i="32" s="1"/>
  <c r="AB94" i="32"/>
  <c r="AV94" i="32" s="1"/>
  <c r="AS94" i="32"/>
  <c r="AA94" i="32"/>
  <c r="AG94" i="32" s="1"/>
  <c r="AR94" i="32" s="1"/>
  <c r="AZ110" i="32"/>
  <c r="AQ110" i="32"/>
  <c r="AY110" i="32" s="1"/>
  <c r="AO111" i="32"/>
  <c r="BA128" i="32"/>
  <c r="AA132" i="32"/>
  <c r="AB132" i="32"/>
  <c r="AV132" i="32" s="1"/>
  <c r="AS132" i="32"/>
  <c r="AC132" i="32"/>
  <c r="AW132" i="32" s="1"/>
  <c r="AA153" i="32"/>
  <c r="AC153" i="32"/>
  <c r="AW153" i="32" s="1"/>
  <c r="AS153" i="32"/>
  <c r="AB153" i="32"/>
  <c r="AV153" i="32" s="1"/>
  <c r="AR194" i="32"/>
  <c r="AB231" i="32"/>
  <c r="AV231" i="32" s="1"/>
  <c r="AS231" i="32"/>
  <c r="AA231" i="32"/>
  <c r="AC231" i="32"/>
  <c r="AW231" i="32" s="1"/>
  <c r="V12" i="32"/>
  <c r="AT12" i="32"/>
  <c r="AX12" i="32"/>
  <c r="R13" i="32"/>
  <c r="Z13" i="32"/>
  <c r="AD299" i="32"/>
  <c r="AH299" i="32"/>
  <c r="AL299" i="32"/>
  <c r="AP13" i="32"/>
  <c r="R303" i="32"/>
  <c r="AB14" i="32"/>
  <c r="AO303" i="32"/>
  <c r="AZ15" i="32"/>
  <c r="Z309" i="32"/>
  <c r="AF309" i="32"/>
  <c r="AU309" i="32"/>
  <c r="V18" i="32"/>
  <c r="AQ18" i="32"/>
  <c r="AC19" i="32"/>
  <c r="AW19" i="32" s="1"/>
  <c r="AQ19" i="32"/>
  <c r="AY19" i="32" s="1"/>
  <c r="AB20" i="32"/>
  <c r="AV20" i="32" s="1"/>
  <c r="AQ20" i="32"/>
  <c r="AY20" i="32" s="1"/>
  <c r="AO22" i="32"/>
  <c r="Z27" i="32"/>
  <c r="AX23" i="32"/>
  <c r="AX27" i="32" s="1"/>
  <c r="AZ25" i="32"/>
  <c r="AZ27" i="32" s="1"/>
  <c r="AA26" i="32"/>
  <c r="AG26" i="32" s="1"/>
  <c r="AR26" i="32" s="1"/>
  <c r="AS26" i="32"/>
  <c r="AQ27" i="32"/>
  <c r="AT28" i="32"/>
  <c r="AT31" i="32" s="1"/>
  <c r="AP31" i="32"/>
  <c r="AB32" i="32"/>
  <c r="AZ32" i="32"/>
  <c r="AZ34" i="32" s="1"/>
  <c r="AA34" i="32"/>
  <c r="AF34" i="32"/>
  <c r="AP34" i="32"/>
  <c r="R37" i="32"/>
  <c r="AF41" i="32"/>
  <c r="AX38" i="32"/>
  <c r="AX41" i="32" s="1"/>
  <c r="AV38" i="32"/>
  <c r="AP41" i="32"/>
  <c r="R43" i="32"/>
  <c r="AV44" i="32"/>
  <c r="AT45" i="32"/>
  <c r="AU310" i="32"/>
  <c r="AZ48" i="32"/>
  <c r="AF50" i="32"/>
  <c r="BA51" i="32"/>
  <c r="AB62" i="32"/>
  <c r="AV62" i="32" s="1"/>
  <c r="AZ62" i="32"/>
  <c r="R70" i="32"/>
  <c r="AB65" i="32"/>
  <c r="AV65" i="32" s="1"/>
  <c r="AS67" i="32"/>
  <c r="AP70" i="32"/>
  <c r="AV71" i="32"/>
  <c r="AX72" i="32"/>
  <c r="AF76" i="32"/>
  <c r="AC75" i="32"/>
  <c r="AW75" i="32" s="1"/>
  <c r="AB75" i="32"/>
  <c r="AV75" i="32" s="1"/>
  <c r="AS75" i="32"/>
  <c r="AY77" i="32"/>
  <c r="AA78" i="32"/>
  <c r="AG78" i="32" s="1"/>
  <c r="AR78" i="32" s="1"/>
  <c r="AZ79" i="32"/>
  <c r="AZ83" i="32" s="1"/>
  <c r="AQ79" i="32"/>
  <c r="AY79" i="32" s="1"/>
  <c r="AB80" i="32"/>
  <c r="AV80" i="32" s="1"/>
  <c r="AS80" i="32"/>
  <c r="AA80" i="32"/>
  <c r="Z89" i="32"/>
  <c r="AS88" i="32"/>
  <c r="AO89" i="32"/>
  <c r="AP95" i="32"/>
  <c r="BA94" i="32"/>
  <c r="V305" i="32"/>
  <c r="AS97" i="32"/>
  <c r="AB97" i="32"/>
  <c r="AC97" i="32"/>
  <c r="AA97" i="32"/>
  <c r="AT100" i="32"/>
  <c r="AT308" i="32" s="1"/>
  <c r="AA100" i="32"/>
  <c r="AG100" i="32" s="1"/>
  <c r="AR100" i="32" s="1"/>
  <c r="AA102" i="32"/>
  <c r="AS102" i="32"/>
  <c r="AC102" i="32"/>
  <c r="AW102" i="32" s="1"/>
  <c r="AC103" i="32"/>
  <c r="AW103" i="32" s="1"/>
  <c r="AB103" i="32"/>
  <c r="AV103" i="32" s="1"/>
  <c r="AC104" i="32"/>
  <c r="AW104" i="32" s="1"/>
  <c r="AB104" i="32"/>
  <c r="AV104" i="32" s="1"/>
  <c r="AS104" i="32"/>
  <c r="AA104" i="32"/>
  <c r="AG104" i="32" s="1"/>
  <c r="AR104" i="32" s="1"/>
  <c r="AA110" i="32"/>
  <c r="AC110" i="32"/>
  <c r="AW110" i="32" s="1"/>
  <c r="AS110" i="32"/>
  <c r="AB110" i="32"/>
  <c r="AV110" i="32" s="1"/>
  <c r="BA114" i="32"/>
  <c r="AQ114" i="32"/>
  <c r="AY114" i="32" s="1"/>
  <c r="AZ120" i="32"/>
  <c r="AZ122" i="32" s="1"/>
  <c r="AQ120" i="32"/>
  <c r="AY120" i="32" s="1"/>
  <c r="AO122" i="32"/>
  <c r="AC123" i="32"/>
  <c r="AS123" i="32"/>
  <c r="AB123" i="32"/>
  <c r="AA123" i="32"/>
  <c r="V128" i="32"/>
  <c r="AA181" i="32"/>
  <c r="AG181" i="32" s="1"/>
  <c r="AR181" i="32" s="1"/>
  <c r="AS181" i="32"/>
  <c r="AC181" i="32"/>
  <c r="AW181" i="32" s="1"/>
  <c r="AB181" i="32"/>
  <c r="AV181" i="32" s="1"/>
  <c r="AC223" i="32"/>
  <c r="AW223" i="32" s="1"/>
  <c r="AS223" i="32"/>
  <c r="AB223" i="32"/>
  <c r="AV223" i="32" s="1"/>
  <c r="AA223" i="32"/>
  <c r="AQ12" i="32"/>
  <c r="S299" i="32"/>
  <c r="W299" i="32"/>
  <c r="AE299" i="32"/>
  <c r="AI299" i="32"/>
  <c r="AM299" i="32"/>
  <c r="AU13" i="32"/>
  <c r="AC14" i="32"/>
  <c r="AP303" i="32"/>
  <c r="AA16" i="32"/>
  <c r="AF17" i="32"/>
  <c r="AZ17" i="32"/>
  <c r="AX22" i="32"/>
  <c r="AG19" i="32"/>
  <c r="AR19" i="32" s="1"/>
  <c r="AS19" i="32"/>
  <c r="AA21" i="32"/>
  <c r="AG21" i="32" s="1"/>
  <c r="AR21" i="32" s="1"/>
  <c r="AS21" i="32"/>
  <c r="AA23" i="32"/>
  <c r="AT27" i="32"/>
  <c r="AB29" i="32"/>
  <c r="AV29" i="32" s="1"/>
  <c r="BA29" i="32"/>
  <c r="BA31" i="32" s="1"/>
  <c r="AA30" i="32"/>
  <c r="AG30" i="32" s="1"/>
  <c r="AR30" i="32" s="1"/>
  <c r="AS30" i="32"/>
  <c r="V31" i="32"/>
  <c r="AQ32" i="32"/>
  <c r="AA33" i="32"/>
  <c r="AQ35" i="32"/>
  <c r="AB40" i="32"/>
  <c r="AV40" i="32" s="1"/>
  <c r="BA40" i="32"/>
  <c r="BA41" i="32" s="1"/>
  <c r="AQ43" i="32"/>
  <c r="AY42" i="32"/>
  <c r="AY43" i="32" s="1"/>
  <c r="AW45" i="32"/>
  <c r="AP304" i="32"/>
  <c r="BA45" i="32"/>
  <c r="BA50" i="32" s="1"/>
  <c r="AU304" i="32"/>
  <c r="AB46" i="32"/>
  <c r="AV46" i="32" s="1"/>
  <c r="BA46" i="32"/>
  <c r="AA47" i="32"/>
  <c r="AG47" i="32" s="1"/>
  <c r="AR47" i="32" s="1"/>
  <c r="AS47" i="32"/>
  <c r="R310" i="32"/>
  <c r="V48" i="32"/>
  <c r="V50" i="32" s="1"/>
  <c r="AF310" i="32"/>
  <c r="AX48" i="32"/>
  <c r="AQ48" i="32"/>
  <c r="AA49" i="32"/>
  <c r="AQ51" i="32"/>
  <c r="AB55" i="32"/>
  <c r="AV55" i="32" s="1"/>
  <c r="BA55" i="32"/>
  <c r="BA310" i="32" s="1"/>
  <c r="AT63" i="32"/>
  <c r="AB60" i="32"/>
  <c r="AV60" i="32" s="1"/>
  <c r="BA60" i="32"/>
  <c r="AA61" i="32"/>
  <c r="AG61" i="32" s="1"/>
  <c r="AR61" i="32" s="1"/>
  <c r="AS61" i="32"/>
  <c r="AS64" i="32"/>
  <c r="AB64" i="32"/>
  <c r="AG64" i="32" s="1"/>
  <c r="V70" i="32"/>
  <c r="AF70" i="32"/>
  <c r="AQ64" i="32"/>
  <c r="AA67" i="32"/>
  <c r="AA68" i="32"/>
  <c r="AG68" i="32" s="1"/>
  <c r="AR68" i="32" s="1"/>
  <c r="BA68" i="32"/>
  <c r="AQ68" i="32"/>
  <c r="AY68" i="32" s="1"/>
  <c r="AS71" i="32"/>
  <c r="AX76" i="32"/>
  <c r="BA73" i="32"/>
  <c r="BA76" i="32" s="1"/>
  <c r="AQ73" i="32"/>
  <c r="AY73" i="32" s="1"/>
  <c r="AP76" i="32"/>
  <c r="AX77" i="32"/>
  <c r="AX83" i="32" s="1"/>
  <c r="AF83" i="32"/>
  <c r="AA79" i="32"/>
  <c r="AG79" i="32" s="1"/>
  <c r="AR79" i="32" s="1"/>
  <c r="AC79" i="32"/>
  <c r="AW79" i="32" s="1"/>
  <c r="AB79" i="32"/>
  <c r="AV79" i="32" s="1"/>
  <c r="AS82" i="32"/>
  <c r="AB82" i="32"/>
  <c r="AV82" i="32" s="1"/>
  <c r="AC82" i="32"/>
  <c r="AW82" i="32" s="1"/>
  <c r="AA82" i="32"/>
  <c r="AT84" i="32"/>
  <c r="BA95" i="32"/>
  <c r="AX95" i="32"/>
  <c r="AC94" i="32"/>
  <c r="AW94" i="32" s="1"/>
  <c r="AQ96" i="32"/>
  <c r="AO105" i="32"/>
  <c r="AZ96" i="32"/>
  <c r="AQ305" i="32"/>
  <c r="AY97" i="32"/>
  <c r="AY305" i="32" s="1"/>
  <c r="AA98" i="32"/>
  <c r="AG98" i="32" s="1"/>
  <c r="AR98" i="32" s="1"/>
  <c r="AB98" i="32"/>
  <c r="AV98" i="32" s="1"/>
  <c r="AS98" i="32"/>
  <c r="BA101" i="32"/>
  <c r="AQ101" i="32"/>
  <c r="AY101" i="32" s="1"/>
  <c r="V107" i="32"/>
  <c r="AS106" i="32"/>
  <c r="AB106" i="32"/>
  <c r="AC106" i="32"/>
  <c r="AA106" i="32"/>
  <c r="AC108" i="32"/>
  <c r="AS108" i="32"/>
  <c r="AS111" i="32" s="1"/>
  <c r="AB108" i="32"/>
  <c r="V111" i="32"/>
  <c r="AA108" i="32"/>
  <c r="AT118" i="32"/>
  <c r="AW119" i="32"/>
  <c r="AT122" i="32"/>
  <c r="R122" i="32"/>
  <c r="V120" i="32"/>
  <c r="AQ165" i="32"/>
  <c r="AY165" i="32" s="1"/>
  <c r="AZ165" i="32"/>
  <c r="AZ169" i="32" s="1"/>
  <c r="AZ12" i="32"/>
  <c r="T299" i="32"/>
  <c r="X299" i="32"/>
  <c r="AF13" i="32"/>
  <c r="AJ299" i="32"/>
  <c r="AN299" i="32"/>
  <c r="Z303" i="32"/>
  <c r="AF303" i="32"/>
  <c r="AQ14" i="32"/>
  <c r="AU303" i="32"/>
  <c r="R309" i="32"/>
  <c r="AB16" i="32"/>
  <c r="AO309" i="32"/>
  <c r="AS16" i="32"/>
  <c r="BA16" i="32"/>
  <c r="AT18" i="32"/>
  <c r="AT22" i="32" s="1"/>
  <c r="AB21" i="32"/>
  <c r="AV21" i="32" s="1"/>
  <c r="R27" i="32"/>
  <c r="AC23" i="32"/>
  <c r="AP27" i="32"/>
  <c r="BA23" i="32"/>
  <c r="BA27" i="32" s="1"/>
  <c r="AS28" i="32"/>
  <c r="AB28" i="32"/>
  <c r="AG28" i="32" s="1"/>
  <c r="AQ28" i="32"/>
  <c r="AC29" i="32"/>
  <c r="AQ30" i="32"/>
  <c r="AY30" i="32" s="1"/>
  <c r="AW32" i="32"/>
  <c r="AC33" i="32"/>
  <c r="AW33" i="32" s="1"/>
  <c r="AZ36" i="32"/>
  <c r="AO37" i="32"/>
  <c r="AA38" i="32"/>
  <c r="AS39" i="32"/>
  <c r="AS41" i="32" s="1"/>
  <c r="AB39" i="32"/>
  <c r="AV39" i="32" s="1"/>
  <c r="AQ39" i="32"/>
  <c r="AY39" i="32" s="1"/>
  <c r="AC40" i="32"/>
  <c r="AW40" i="32" s="1"/>
  <c r="V41" i="32"/>
  <c r="Z41" i="32"/>
  <c r="AZ42" i="32"/>
  <c r="AZ43" i="32" s="1"/>
  <c r="AO43" i="32"/>
  <c r="AA44" i="32"/>
  <c r="AO50" i="32"/>
  <c r="AS45" i="32"/>
  <c r="AB45" i="32"/>
  <c r="AF304" i="32"/>
  <c r="AQ45" i="32"/>
  <c r="AC46" i="32"/>
  <c r="AW46" i="32" s="1"/>
  <c r="AQ47" i="32"/>
  <c r="AY47" i="32" s="1"/>
  <c r="Z310" i="32"/>
  <c r="AT48" i="32"/>
  <c r="AC49" i="32"/>
  <c r="AW49" i="32" s="1"/>
  <c r="AX50" i="32"/>
  <c r="V51" i="32"/>
  <c r="AF56" i="32"/>
  <c r="AX51" i="32"/>
  <c r="AX56" i="32" s="1"/>
  <c r="AZ52" i="32"/>
  <c r="AZ56" i="32" s="1"/>
  <c r="AA53" i="32"/>
  <c r="AG53" i="32" s="1"/>
  <c r="AR53" i="32" s="1"/>
  <c r="AS54" i="32"/>
  <c r="AB54" i="32"/>
  <c r="AV54" i="32" s="1"/>
  <c r="AQ54" i="32"/>
  <c r="AY54" i="32" s="1"/>
  <c r="AC55" i="32"/>
  <c r="AW55" i="32" s="1"/>
  <c r="V57" i="32"/>
  <c r="AP63" i="32"/>
  <c r="AZ57" i="32"/>
  <c r="AZ63" i="32" s="1"/>
  <c r="AA58" i="32"/>
  <c r="AG58" i="32" s="1"/>
  <c r="AR58" i="32" s="1"/>
  <c r="AS59" i="32"/>
  <c r="AB59" i="32"/>
  <c r="AV59" i="32" s="1"/>
  <c r="AQ59" i="32"/>
  <c r="AY59" i="32" s="1"/>
  <c r="AC60" i="32"/>
  <c r="AW60" i="32" s="1"/>
  <c r="AQ61" i="32"/>
  <c r="AY61" i="32" s="1"/>
  <c r="AO63" i="32"/>
  <c r="Z70" i="32"/>
  <c r="AX70" i="32"/>
  <c r="AA65" i="32"/>
  <c r="AG65" i="32" s="1"/>
  <c r="AR65" i="32" s="1"/>
  <c r="AS65" i="32"/>
  <c r="AZ66" i="32"/>
  <c r="AC68" i="32"/>
  <c r="AW68" i="32" s="1"/>
  <c r="AA69" i="32"/>
  <c r="AG69" i="32" s="1"/>
  <c r="AR69" i="32" s="1"/>
  <c r="AS69" i="32"/>
  <c r="AC69" i="32"/>
  <c r="AW69" i="32" s="1"/>
  <c r="AZ69" i="32"/>
  <c r="AZ70" i="32" s="1"/>
  <c r="AQ69" i="32"/>
  <c r="AY69" i="32" s="1"/>
  <c r="AG71" i="32"/>
  <c r="AT76" i="32"/>
  <c r="AC72" i="32"/>
  <c r="AW72" i="32" s="1"/>
  <c r="AB72" i="32"/>
  <c r="AV72" i="32" s="1"/>
  <c r="AS72" i="32"/>
  <c r="AA72" i="32"/>
  <c r="AA74" i="32"/>
  <c r="AG74" i="32" s="1"/>
  <c r="AR74" i="32" s="1"/>
  <c r="AS74" i="32"/>
  <c r="AC74" i="32"/>
  <c r="AW74" i="32" s="1"/>
  <c r="AZ74" i="32"/>
  <c r="AQ74" i="32"/>
  <c r="AY74" i="32" s="1"/>
  <c r="AC77" i="32"/>
  <c r="AS77" i="32"/>
  <c r="AA77" i="32"/>
  <c r="AQ81" i="32"/>
  <c r="AY81" i="32" s="1"/>
  <c r="AZ81" i="32"/>
  <c r="R83" i="32"/>
  <c r="V83" i="32"/>
  <c r="AT92" i="32"/>
  <c r="AT95" i="32" s="1"/>
  <c r="AA92" i="32"/>
  <c r="AG92" i="32" s="1"/>
  <c r="AR92" i="32" s="1"/>
  <c r="AA93" i="32"/>
  <c r="AC93" i="32"/>
  <c r="AB93" i="32"/>
  <c r="AV93" i="32" s="1"/>
  <c r="AF305" i="32"/>
  <c r="AX97" i="32"/>
  <c r="AX305" i="32" s="1"/>
  <c r="R308" i="32"/>
  <c r="V99" i="32"/>
  <c r="AO308" i="32"/>
  <c r="AQ99" i="32"/>
  <c r="AZ99" i="32"/>
  <c r="AZ308" i="32" s="1"/>
  <c r="AB102" i="32"/>
  <c r="AV102" i="32" s="1"/>
  <c r="AA103" i="32"/>
  <c r="AF105" i="32"/>
  <c r="V118" i="32"/>
  <c r="AB89" i="32"/>
  <c r="AV84" i="32"/>
  <c r="BA84" i="32"/>
  <c r="BA89" i="32" s="1"/>
  <c r="AP105" i="32"/>
  <c r="AS101" i="32"/>
  <c r="AB101" i="32"/>
  <c r="AV101" i="32" s="1"/>
  <c r="AZ311" i="32"/>
  <c r="AT108" i="32"/>
  <c r="AT111" i="32" s="1"/>
  <c r="Z111" i="32"/>
  <c r="AA115" i="32"/>
  <c r="AG115" i="32" s="1"/>
  <c r="AR115" i="32" s="1"/>
  <c r="AC115" i="32"/>
  <c r="AW115" i="32" s="1"/>
  <c r="AZ115" i="32"/>
  <c r="AZ118" i="32" s="1"/>
  <c r="AQ115" i="32"/>
  <c r="AY115" i="32" s="1"/>
  <c r="AY118" i="32" s="1"/>
  <c r="AC117" i="32"/>
  <c r="AW117" i="32" s="1"/>
  <c r="AS117" i="32"/>
  <c r="AB117" i="32"/>
  <c r="AV117" i="32" s="1"/>
  <c r="AA117" i="32"/>
  <c r="AT128" i="32"/>
  <c r="AS126" i="32"/>
  <c r="AB126" i="32"/>
  <c r="AV126" i="32" s="1"/>
  <c r="AC126" i="32"/>
  <c r="AW126" i="32" s="1"/>
  <c r="AA126" i="32"/>
  <c r="V135" i="32"/>
  <c r="AB129" i="32"/>
  <c r="AS129" i="32"/>
  <c r="AS135" i="32" s="1"/>
  <c r="AA129" i="32"/>
  <c r="AS133" i="32"/>
  <c r="AA133" i="32"/>
  <c r="AG133" i="32" s="1"/>
  <c r="AR133" i="32" s="1"/>
  <c r="AC133" i="32"/>
  <c r="AW133" i="32" s="1"/>
  <c r="AQ133" i="32"/>
  <c r="AY133" i="32" s="1"/>
  <c r="AZ133" i="32"/>
  <c r="AG136" i="32"/>
  <c r="AC140" i="32"/>
  <c r="AW140" i="32" s="1"/>
  <c r="AS140" i="32"/>
  <c r="AB140" i="32"/>
  <c r="AV140" i="32" s="1"/>
  <c r="AA140" i="32"/>
  <c r="AZ149" i="32"/>
  <c r="AQ149" i="32"/>
  <c r="AO155" i="32"/>
  <c r="AC154" i="32"/>
  <c r="AW154" i="32" s="1"/>
  <c r="AS154" i="32"/>
  <c r="AB154" i="32"/>
  <c r="AV154" i="32" s="1"/>
  <c r="AA154" i="32"/>
  <c r="AG154" i="32" s="1"/>
  <c r="AR154" i="32" s="1"/>
  <c r="AZ183" i="32"/>
  <c r="AO186" i="32"/>
  <c r="AQ183" i="32"/>
  <c r="AT193" i="32"/>
  <c r="BA211" i="32"/>
  <c r="AP212" i="32"/>
  <c r="AS220" i="32"/>
  <c r="AS221" i="32" s="1"/>
  <c r="AB220" i="32"/>
  <c r="AA220" i="32"/>
  <c r="AC220" i="32"/>
  <c r="V221" i="32"/>
  <c r="AG228" i="32"/>
  <c r="AR228" i="32" s="1"/>
  <c r="AA240" i="32"/>
  <c r="AC240" i="32"/>
  <c r="V242" i="32"/>
  <c r="AB240" i="32"/>
  <c r="AS240" i="32"/>
  <c r="AU76" i="32"/>
  <c r="AS73" i="32"/>
  <c r="AB73" i="32"/>
  <c r="AV73" i="32" s="1"/>
  <c r="AQ75" i="32"/>
  <c r="AY75" i="32" s="1"/>
  <c r="AB85" i="32"/>
  <c r="AV85" i="32" s="1"/>
  <c r="AQ85" i="32"/>
  <c r="AY85" i="32" s="1"/>
  <c r="AB90" i="32"/>
  <c r="AQ90" i="32"/>
  <c r="V95" i="32"/>
  <c r="Z95" i="32"/>
  <c r="R105" i="32"/>
  <c r="V96" i="32"/>
  <c r="AX105" i="32"/>
  <c r="AT97" i="32"/>
  <c r="AT305" i="32" s="1"/>
  <c r="BA99" i="32"/>
  <c r="BA308" i="32" s="1"/>
  <c r="AZ100" i="32"/>
  <c r="AZ103" i="32"/>
  <c r="AF111" i="32"/>
  <c r="AX108" i="32"/>
  <c r="AX111" i="32" s="1"/>
  <c r="AS109" i="32"/>
  <c r="AB109" i="32"/>
  <c r="AV109" i="32" s="1"/>
  <c r="AA109" i="32"/>
  <c r="AG109" i="32" s="1"/>
  <c r="AR109" i="32" s="1"/>
  <c r="AP118" i="32"/>
  <c r="Z306" i="32"/>
  <c r="AT113" i="32"/>
  <c r="AQ118" i="32"/>
  <c r="AS119" i="32"/>
  <c r="AB119" i="32"/>
  <c r="V122" i="32"/>
  <c r="AA119" i="32"/>
  <c r="AF128" i="32"/>
  <c r="AX123" i="32"/>
  <c r="AX128" i="32" s="1"/>
  <c r="AB124" i="32"/>
  <c r="AV124" i="32" s="1"/>
  <c r="AS124" i="32"/>
  <c r="AA124" i="32"/>
  <c r="AQ125" i="32"/>
  <c r="AY125" i="32" s="1"/>
  <c r="AZ125" i="32"/>
  <c r="AP135" i="32"/>
  <c r="BA129" i="32"/>
  <c r="BA135" i="32" s="1"/>
  <c r="AS131" i="32"/>
  <c r="AB131" i="32"/>
  <c r="AV131" i="32" s="1"/>
  <c r="AC131" i="32"/>
  <c r="AW131" i="32" s="1"/>
  <c r="AA131" i="32"/>
  <c r="BA141" i="32"/>
  <c r="AQ141" i="32"/>
  <c r="AY141" i="32" s="1"/>
  <c r="AV145" i="32"/>
  <c r="AC150" i="32"/>
  <c r="AW150" i="32" s="1"/>
  <c r="AS150" i="32"/>
  <c r="AB150" i="32"/>
  <c r="AV150" i="32" s="1"/>
  <c r="AA150" i="32"/>
  <c r="AQ159" i="32"/>
  <c r="AY159" i="32" s="1"/>
  <c r="AZ159" i="32"/>
  <c r="AG173" i="32"/>
  <c r="AR173" i="32" s="1"/>
  <c r="AT179" i="32"/>
  <c r="Z182" i="32"/>
  <c r="AA179" i="32"/>
  <c r="AG179" i="32" s="1"/>
  <c r="AR179" i="32" s="1"/>
  <c r="AR204" i="32"/>
  <c r="AG233" i="32"/>
  <c r="AS236" i="32"/>
  <c r="AA236" i="32"/>
  <c r="AC236" i="32"/>
  <c r="AW236" i="32" s="1"/>
  <c r="AB236" i="32"/>
  <c r="AV236" i="32" s="1"/>
  <c r="R304" i="32"/>
  <c r="AO304" i="32"/>
  <c r="AP310" i="32"/>
  <c r="AZ75" i="32"/>
  <c r="AO83" i="32"/>
  <c r="AS78" i="32"/>
  <c r="AB78" i="32"/>
  <c r="AV78" i="32" s="1"/>
  <c r="AQ80" i="32"/>
  <c r="AY80" i="32" s="1"/>
  <c r="AA84" i="32"/>
  <c r="AF89" i="32"/>
  <c r="AS84" i="32"/>
  <c r="AX84" i="32"/>
  <c r="AX89" i="32" s="1"/>
  <c r="AA86" i="32"/>
  <c r="AG86" i="32" s="1"/>
  <c r="AR86" i="32" s="1"/>
  <c r="AS86" i="32"/>
  <c r="AS87" i="32"/>
  <c r="AB87" i="32"/>
  <c r="AV87" i="32" s="1"/>
  <c r="AQ88" i="32"/>
  <c r="AY88" i="32" s="1"/>
  <c r="V89" i="32"/>
  <c r="AU95" i="32"/>
  <c r="AA91" i="32"/>
  <c r="AG91" i="32" s="1"/>
  <c r="AR91" i="32" s="1"/>
  <c r="AS91" i="32"/>
  <c r="AS95" i="32" s="1"/>
  <c r="AS92" i="32"/>
  <c r="AB92" i="32"/>
  <c r="AV92" i="32" s="1"/>
  <c r="AQ93" i="32"/>
  <c r="AY93" i="32" s="1"/>
  <c r="AQ94" i="32"/>
  <c r="AY94" i="32" s="1"/>
  <c r="AF95" i="32"/>
  <c r="Z105" i="32"/>
  <c r="AT96" i="32"/>
  <c r="AT105" i="32" s="1"/>
  <c r="AP305" i="32"/>
  <c r="BA97" i="32"/>
  <c r="BA305" i="32" s="1"/>
  <c r="AZ305" i="32"/>
  <c r="AA101" i="32"/>
  <c r="AG101" i="32" s="1"/>
  <c r="AR101" i="32" s="1"/>
  <c r="AP311" i="32"/>
  <c r="AP107" i="32"/>
  <c r="BA106" i="32"/>
  <c r="AZ107" i="32"/>
  <c r="AZ111" i="32"/>
  <c r="AY108" i="32"/>
  <c r="BA109" i="32"/>
  <c r="BA111" i="32" s="1"/>
  <c r="AP111" i="32"/>
  <c r="AQ109" i="32"/>
  <c r="AY109" i="32" s="1"/>
  <c r="R118" i="32"/>
  <c r="AF306" i="32"/>
  <c r="AX113" i="32"/>
  <c r="AX306" i="32" s="1"/>
  <c r="AF118" i="32"/>
  <c r="AS114" i="32"/>
  <c r="AB114" i="32"/>
  <c r="AV114" i="32" s="1"/>
  <c r="AA114" i="32"/>
  <c r="AG114" i="32" s="1"/>
  <c r="AR114" i="32" s="1"/>
  <c r="AB115" i="32"/>
  <c r="AV115" i="32" s="1"/>
  <c r="AS115" i="32"/>
  <c r="AU118" i="32"/>
  <c r="BA119" i="32"/>
  <c r="BA122" i="32" s="1"/>
  <c r="AP122" i="32"/>
  <c r="AQ119" i="32"/>
  <c r="AO128" i="32"/>
  <c r="AY123" i="32"/>
  <c r="AY128" i="32" s="1"/>
  <c r="AP128" i="32"/>
  <c r="BA124" i="32"/>
  <c r="AA127" i="32"/>
  <c r="AB127" i="32"/>
  <c r="AV127" i="32" s="1"/>
  <c r="AS127" i="32"/>
  <c r="AC129" i="32"/>
  <c r="AQ130" i="32"/>
  <c r="AY130" i="32" s="1"/>
  <c r="AY306" i="32" s="1"/>
  <c r="AZ130" i="32"/>
  <c r="AZ135" i="32" s="1"/>
  <c r="AB133" i="32"/>
  <c r="AV133" i="32" s="1"/>
  <c r="R144" i="32"/>
  <c r="V143" i="32"/>
  <c r="Z155" i="32"/>
  <c r="AZ153" i="32"/>
  <c r="AQ153" i="32"/>
  <c r="AY153" i="32" s="1"/>
  <c r="AG156" i="32"/>
  <c r="AS159" i="32"/>
  <c r="AA159" i="32"/>
  <c r="AC159" i="32"/>
  <c r="AW159" i="32" s="1"/>
  <c r="AB159" i="32"/>
  <c r="AV159" i="32" s="1"/>
  <c r="AA163" i="32"/>
  <c r="V169" i="32"/>
  <c r="AC163" i="32"/>
  <c r="AB163" i="32"/>
  <c r="AS163" i="32"/>
  <c r="AA167" i="32"/>
  <c r="AB167" i="32"/>
  <c r="AV167" i="32" s="1"/>
  <c r="AS167" i="32"/>
  <c r="AC167" i="32"/>
  <c r="AW167" i="32" s="1"/>
  <c r="R305" i="32"/>
  <c r="AO305" i="32"/>
  <c r="Z308" i="32"/>
  <c r="AF308" i="32"/>
  <c r="AU308" i="32"/>
  <c r="R311" i="32"/>
  <c r="AO311" i="32"/>
  <c r="AO107" i="32"/>
  <c r="R111" i="32"/>
  <c r="AB112" i="32"/>
  <c r="AS112" i="32"/>
  <c r="BA112" i="32"/>
  <c r="AB116" i="32"/>
  <c r="AS116" i="32"/>
  <c r="AT120" i="32"/>
  <c r="AB121" i="32"/>
  <c r="AV121" i="32" s="1"/>
  <c r="AS121" i="32"/>
  <c r="AZ123" i="32"/>
  <c r="AZ128" i="32" s="1"/>
  <c r="AB125" i="32"/>
  <c r="AV125" i="32" s="1"/>
  <c r="Z135" i="32"/>
  <c r="AB130" i="32"/>
  <c r="AV130" i="32" s="1"/>
  <c r="AX136" i="32"/>
  <c r="AX142" i="32" s="1"/>
  <c r="AF142" i="32"/>
  <c r="AY136" i="32"/>
  <c r="AS137" i="32"/>
  <c r="AB137" i="32"/>
  <c r="AV137" i="32" s="1"/>
  <c r="AA137" i="32"/>
  <c r="AC138" i="32"/>
  <c r="AW138" i="32" s="1"/>
  <c r="AS138" i="32"/>
  <c r="AC148" i="32"/>
  <c r="BA148" i="32"/>
  <c r="AX146" i="32"/>
  <c r="AX148" i="32" s="1"/>
  <c r="AF148" i="32"/>
  <c r="AS147" i="32"/>
  <c r="AB147" i="32"/>
  <c r="AV147" i="32" s="1"/>
  <c r="AA147" i="32"/>
  <c r="R148" i="32"/>
  <c r="V148" i="32"/>
  <c r="AZ150" i="32"/>
  <c r="AB164" i="32"/>
  <c r="AV164" i="32" s="1"/>
  <c r="AS164" i="32"/>
  <c r="AA164" i="32"/>
  <c r="AS168" i="32"/>
  <c r="AA168" i="32"/>
  <c r="AG168" i="32" s="1"/>
  <c r="AR168" i="32" s="1"/>
  <c r="AC168" i="32"/>
  <c r="AW168" i="32" s="1"/>
  <c r="AQ168" i="32"/>
  <c r="AY168" i="32" s="1"/>
  <c r="AZ168" i="32"/>
  <c r="AX176" i="32"/>
  <c r="R182" i="32"/>
  <c r="V177" i="32"/>
  <c r="BA180" i="32"/>
  <c r="BA182" i="32" s="1"/>
  <c r="AQ180" i="32"/>
  <c r="AY180" i="32" s="1"/>
  <c r="AC184" i="32"/>
  <c r="AW184" i="32" s="1"/>
  <c r="AB184" i="32"/>
  <c r="AV184" i="32" s="1"/>
  <c r="AA184" i="32"/>
  <c r="AG184" i="32" s="1"/>
  <c r="AR184" i="32" s="1"/>
  <c r="AS184" i="32"/>
  <c r="AX193" i="32"/>
  <c r="AZ192" i="32"/>
  <c r="AQ192" i="32"/>
  <c r="AY192" i="32" s="1"/>
  <c r="AO193" i="32"/>
  <c r="AC195" i="32"/>
  <c r="AW195" i="32" s="1"/>
  <c r="AS195" i="32"/>
  <c r="AB195" i="32"/>
  <c r="AV195" i="32" s="1"/>
  <c r="AA195" i="32"/>
  <c r="AW198" i="32"/>
  <c r="AZ202" i="32"/>
  <c r="AQ202" i="32"/>
  <c r="AY202" i="32" s="1"/>
  <c r="AO203" i="32"/>
  <c r="AC205" i="32"/>
  <c r="AS205" i="32"/>
  <c r="AS212" i="32" s="1"/>
  <c r="AB205" i="32"/>
  <c r="AV205" i="32" s="1"/>
  <c r="AA205" i="32"/>
  <c r="AT219" i="32"/>
  <c r="AZ216" i="32"/>
  <c r="AQ216" i="32"/>
  <c r="AY216" i="32" s="1"/>
  <c r="AX224" i="32"/>
  <c r="AX225" i="32" s="1"/>
  <c r="AF225" i="32"/>
  <c r="BA266" i="32"/>
  <c r="AQ266" i="32"/>
  <c r="AY266" i="32" s="1"/>
  <c r="AZ267" i="32"/>
  <c r="AQ267" i="32"/>
  <c r="AY267" i="32" s="1"/>
  <c r="AX311" i="32"/>
  <c r="AT107" i="32"/>
  <c r="AX107" i="32"/>
  <c r="AC112" i="32"/>
  <c r="AO306" i="32"/>
  <c r="AO118" i="32"/>
  <c r="AF135" i="32"/>
  <c r="AC136" i="32"/>
  <c r="AS136" i="32"/>
  <c r="AS142" i="32" s="1"/>
  <c r="AB136" i="32"/>
  <c r="AZ142" i="32"/>
  <c r="AG138" i="32"/>
  <c r="AR138" i="32" s="1"/>
  <c r="AP142" i="32"/>
  <c r="AZ143" i="32"/>
  <c r="AZ144" i="32" s="1"/>
  <c r="AQ143" i="32"/>
  <c r="AO144" i="32"/>
  <c r="AS148" i="32"/>
  <c r="AC146" i="32"/>
  <c r="AW146" i="32" s="1"/>
  <c r="AW148" i="32" s="1"/>
  <c r="AS146" i="32"/>
  <c r="AB146" i="32"/>
  <c r="AV146" i="32" s="1"/>
  <c r="R155" i="32"/>
  <c r="AS152" i="32"/>
  <c r="AB152" i="32"/>
  <c r="AV152" i="32" s="1"/>
  <c r="AA152" i="32"/>
  <c r="AG152" i="32" s="1"/>
  <c r="AR152" i="32" s="1"/>
  <c r="AU162" i="32"/>
  <c r="AS157" i="32"/>
  <c r="AB157" i="32"/>
  <c r="AV157" i="32" s="1"/>
  <c r="AC157" i="32"/>
  <c r="AW157" i="32" s="1"/>
  <c r="AA157" i="32"/>
  <c r="AT160" i="32"/>
  <c r="AT162" i="32" s="1"/>
  <c r="AA160" i="32"/>
  <c r="AG160" i="32" s="1"/>
  <c r="AR160" i="32" s="1"/>
  <c r="AT170" i="32"/>
  <c r="AT176" i="32" s="1"/>
  <c r="Z176" i="32"/>
  <c r="AA170" i="32"/>
  <c r="AU176" i="32"/>
  <c r="AC173" i="32"/>
  <c r="AW173" i="32" s="1"/>
  <c r="AB173" i="32"/>
  <c r="AV173" i="32" s="1"/>
  <c r="AC174" i="32"/>
  <c r="AW174" i="32" s="1"/>
  <c r="AB174" i="32"/>
  <c r="AV174" i="32" s="1"/>
  <c r="AS174" i="32"/>
  <c r="AA174" i="32"/>
  <c r="AT182" i="32"/>
  <c r="AS178" i="32"/>
  <c r="AA178" i="32"/>
  <c r="AC178" i="32"/>
  <c r="AW178" i="32" s="1"/>
  <c r="AQ178" i="32"/>
  <c r="AY178" i="32" s="1"/>
  <c r="AZ178" i="32"/>
  <c r="AX185" i="32"/>
  <c r="AX186" i="32" s="1"/>
  <c r="AF186" i="32"/>
  <c r="AT190" i="32"/>
  <c r="AA190" i="32"/>
  <c r="AA192" i="32"/>
  <c r="AG192" i="32" s="1"/>
  <c r="AR192" i="32" s="1"/>
  <c r="AS192" i="32"/>
  <c r="AC192" i="32"/>
  <c r="AW192" i="32" s="1"/>
  <c r="AB192" i="32"/>
  <c r="AV192" i="32" s="1"/>
  <c r="V193" i="32"/>
  <c r="Z193" i="32"/>
  <c r="AW197" i="32"/>
  <c r="BA196" i="32"/>
  <c r="AP197" i="32"/>
  <c r="AQ196" i="32"/>
  <c r="AY196" i="32" s="1"/>
  <c r="AT200" i="32"/>
  <c r="AT203" i="32" s="1"/>
  <c r="AA200" i="32"/>
  <c r="AA202" i="32"/>
  <c r="AG202" i="32" s="1"/>
  <c r="AR202" i="32" s="1"/>
  <c r="AS202" i="32"/>
  <c r="AC202" i="32"/>
  <c r="AW202" i="32" s="1"/>
  <c r="AB202" i="32"/>
  <c r="AV202" i="32" s="1"/>
  <c r="V203" i="32"/>
  <c r="Z203" i="32"/>
  <c r="AT212" i="32"/>
  <c r="BA206" i="32"/>
  <c r="BA212" i="32" s="1"/>
  <c r="AQ206" i="32"/>
  <c r="AY206" i="32" s="1"/>
  <c r="AT214" i="32"/>
  <c r="AA214" i="32"/>
  <c r="AA216" i="32"/>
  <c r="AG216" i="32" s="1"/>
  <c r="AR216" i="32" s="1"/>
  <c r="AS216" i="32"/>
  <c r="AC216" i="32"/>
  <c r="AW216" i="32" s="1"/>
  <c r="AB216" i="32"/>
  <c r="AV216" i="32" s="1"/>
  <c r="AC217" i="32"/>
  <c r="AW217" i="32" s="1"/>
  <c r="AB217" i="32"/>
  <c r="AV217" i="32" s="1"/>
  <c r="AA217" i="32"/>
  <c r="AS217" i="32"/>
  <c r="AZ222" i="32"/>
  <c r="AZ225" i="32" s="1"/>
  <c r="AO225" i="32"/>
  <c r="AQ222" i="32"/>
  <c r="AS226" i="32"/>
  <c r="AB226" i="32"/>
  <c r="AA226" i="32"/>
  <c r="AC226" i="32"/>
  <c r="AC229" i="32"/>
  <c r="AW229" i="32" s="1"/>
  <c r="AS229" i="32"/>
  <c r="AB229" i="32"/>
  <c r="AV229" i="32" s="1"/>
  <c r="AA229" i="32"/>
  <c r="AY249" i="32"/>
  <c r="BA248" i="32"/>
  <c r="AQ248" i="32"/>
  <c r="AY248" i="32" s="1"/>
  <c r="AQ106" i="32"/>
  <c r="AU107" i="32"/>
  <c r="V113" i="32"/>
  <c r="AP306" i="32"/>
  <c r="AQ124" i="32"/>
  <c r="AY124" i="32" s="1"/>
  <c r="R135" i="32"/>
  <c r="AQ129" i="32"/>
  <c r="AT135" i="32"/>
  <c r="AX135" i="32"/>
  <c r="AO135" i="32"/>
  <c r="AO142" i="32"/>
  <c r="BA142" i="32"/>
  <c r="AC137" i="32"/>
  <c r="AW137" i="32" s="1"/>
  <c r="AQ137" i="32"/>
  <c r="AY137" i="32" s="1"/>
  <c r="AZ138" i="32"/>
  <c r="AQ138" i="32"/>
  <c r="AY138" i="32" s="1"/>
  <c r="AS141" i="32"/>
  <c r="AB141" i="32"/>
  <c r="AV141" i="32" s="1"/>
  <c r="AA141" i="32"/>
  <c r="V142" i="32"/>
  <c r="Z142" i="32"/>
  <c r="AA145" i="32"/>
  <c r="AO148" i="32"/>
  <c r="AQ145" i="32"/>
  <c r="AC147" i="32"/>
  <c r="AW147" i="32" s="1"/>
  <c r="AQ147" i="32"/>
  <c r="AY147" i="32" s="1"/>
  <c r="V149" i="32"/>
  <c r="AF155" i="32"/>
  <c r="BA149" i="32"/>
  <c r="AC151" i="32"/>
  <c r="AW151" i="32" s="1"/>
  <c r="AS151" i="32"/>
  <c r="AB151" i="32"/>
  <c r="AV151" i="32" s="1"/>
  <c r="AA151" i="32"/>
  <c r="BA152" i="32"/>
  <c r="AQ152" i="32"/>
  <c r="AY152" i="32" s="1"/>
  <c r="AO162" i="32"/>
  <c r="AQ156" i="32"/>
  <c r="AZ156" i="32"/>
  <c r="AZ162" i="32" s="1"/>
  <c r="R162" i="32"/>
  <c r="V158" i="32"/>
  <c r="BA161" i="32"/>
  <c r="AQ161" i="32"/>
  <c r="AY161" i="32" s="1"/>
  <c r="R169" i="32"/>
  <c r="AX163" i="32"/>
  <c r="AX169" i="32" s="1"/>
  <c r="AC164" i="32"/>
  <c r="AW164" i="32" s="1"/>
  <c r="AS166" i="32"/>
  <c r="AB166" i="32"/>
  <c r="AV166" i="32" s="1"/>
  <c r="AC166" i="32"/>
  <c r="AW166" i="32" s="1"/>
  <c r="AA166" i="32"/>
  <c r="AB168" i="32"/>
  <c r="AV168" i="32" s="1"/>
  <c r="BA171" i="32"/>
  <c r="BA176" i="32" s="1"/>
  <c r="AP176" i="32"/>
  <c r="AQ171" i="32"/>
  <c r="AY171" i="32" s="1"/>
  <c r="AY177" i="32"/>
  <c r="AQ182" i="32"/>
  <c r="BA181" i="32"/>
  <c r="AP182" i="32"/>
  <c r="AS187" i="32"/>
  <c r="AB187" i="32"/>
  <c r="AA187" i="32"/>
  <c r="AC187" i="32"/>
  <c r="BA193" i="32"/>
  <c r="AA188" i="32"/>
  <c r="AG188" i="32" s="1"/>
  <c r="AR188" i="32" s="1"/>
  <c r="AB188" i="32"/>
  <c r="AV188" i="32" s="1"/>
  <c r="AQ189" i="32"/>
  <c r="AY189" i="32" s="1"/>
  <c r="AZ189" i="32"/>
  <c r="AS197" i="32"/>
  <c r="AA198" i="32"/>
  <c r="AB198" i="32"/>
  <c r="AQ199" i="32"/>
  <c r="AY199" i="32" s="1"/>
  <c r="AZ199" i="32"/>
  <c r="AA207" i="32"/>
  <c r="AS207" i="32"/>
  <c r="AC207" i="32"/>
  <c r="AW207" i="32" s="1"/>
  <c r="AB207" i="32"/>
  <c r="AV207" i="32" s="1"/>
  <c r="AA211" i="32"/>
  <c r="AS211" i="32"/>
  <c r="AC211" i="32"/>
  <c r="AW211" i="32" s="1"/>
  <c r="AQ213" i="32"/>
  <c r="AO219" i="32"/>
  <c r="AZ213" i="32"/>
  <c r="AZ219" i="32" s="1"/>
  <c r="AX219" i="32"/>
  <c r="R225" i="32"/>
  <c r="V222" i="32"/>
  <c r="AQ236" i="32"/>
  <c r="AY236" i="32" s="1"/>
  <c r="AZ236" i="32"/>
  <c r="Z268" i="32"/>
  <c r="AT263" i="32"/>
  <c r="AC279" i="32"/>
  <c r="AW279" i="32" s="1"/>
  <c r="AS279" i="32"/>
  <c r="AA279" i="32"/>
  <c r="AB279" i="32"/>
  <c r="AV279" i="32" s="1"/>
  <c r="AS161" i="32"/>
  <c r="AB161" i="32"/>
  <c r="AV161" i="32" s="1"/>
  <c r="Z162" i="32"/>
  <c r="AT163" i="32"/>
  <c r="AT169" i="32" s="1"/>
  <c r="AO169" i="32"/>
  <c r="AS171" i="32"/>
  <c r="AB171" i="32"/>
  <c r="AX177" i="32"/>
  <c r="AX182" i="32" s="1"/>
  <c r="AS180" i="32"/>
  <c r="AB180" i="32"/>
  <c r="AV180" i="32" s="1"/>
  <c r="AC185" i="32"/>
  <c r="AW185" i="32" s="1"/>
  <c r="AS185" i="32"/>
  <c r="AB185" i="32"/>
  <c r="AV185" i="32" s="1"/>
  <c r="AP193" i="32"/>
  <c r="AO197" i="32"/>
  <c r="AQ194" i="32"/>
  <c r="AP203" i="32"/>
  <c r="AY204" i="32"/>
  <c r="AZ207" i="32"/>
  <c r="AQ207" i="32"/>
  <c r="AY207" i="32" s="1"/>
  <c r="AS210" i="32"/>
  <c r="AB210" i="32"/>
  <c r="AV210" i="32" s="1"/>
  <c r="AA210" i="32"/>
  <c r="AC218" i="32"/>
  <c r="AW218" i="32" s="1"/>
  <c r="AS218" i="32"/>
  <c r="AB218" i="32"/>
  <c r="AV218" i="32" s="1"/>
  <c r="AF219" i="32"/>
  <c r="BA226" i="32"/>
  <c r="BA232" i="32" s="1"/>
  <c r="AP232" i="32"/>
  <c r="AQ226" i="32"/>
  <c r="AB241" i="32"/>
  <c r="AV241" i="32" s="1"/>
  <c r="AS241" i="32"/>
  <c r="AA241" i="32"/>
  <c r="AQ249" i="32"/>
  <c r="AZ259" i="32"/>
  <c r="AB258" i="32"/>
  <c r="AV258" i="32" s="1"/>
  <c r="AC258" i="32"/>
  <c r="AW258" i="32" s="1"/>
  <c r="AA258" i="32"/>
  <c r="AG258" i="32" s="1"/>
  <c r="AR258" i="32" s="1"/>
  <c r="BA271" i="32"/>
  <c r="BA275" i="32" s="1"/>
  <c r="AQ271" i="32"/>
  <c r="AY271" i="32" s="1"/>
  <c r="AZ272" i="32"/>
  <c r="AQ272" i="32"/>
  <c r="AY272" i="32" s="1"/>
  <c r="AU155" i="32"/>
  <c r="AV156" i="32"/>
  <c r="BA159" i="32"/>
  <c r="BA162" i="32" s="1"/>
  <c r="AZ160" i="32"/>
  <c r="AF162" i="32"/>
  <c r="AU169" i="32"/>
  <c r="BA163" i="32"/>
  <c r="BA169" i="32" s="1"/>
  <c r="AZ170" i="32"/>
  <c r="AZ176" i="32" s="1"/>
  <c r="V172" i="32"/>
  <c r="AZ173" i="32"/>
  <c r="AS175" i="32"/>
  <c r="AB175" i="32"/>
  <c r="AV175" i="32" s="1"/>
  <c r="AQ175" i="32"/>
  <c r="AY175" i="32" s="1"/>
  <c r="AO182" i="32"/>
  <c r="AZ177" i="32"/>
  <c r="AZ179" i="32"/>
  <c r="AZ309" i="32" s="1"/>
  <c r="R186" i="32"/>
  <c r="AQ187" i="32"/>
  <c r="AZ188" i="32"/>
  <c r="AZ193" i="32" s="1"/>
  <c r="AQ188" i="32"/>
  <c r="AY188" i="32" s="1"/>
  <c r="AS191" i="32"/>
  <c r="AB191" i="32"/>
  <c r="AV191" i="32" s="1"/>
  <c r="AA191" i="32"/>
  <c r="AG191" i="32" s="1"/>
  <c r="AR191" i="32" s="1"/>
  <c r="AZ194" i="32"/>
  <c r="AZ197" i="32" s="1"/>
  <c r="AZ198" i="32"/>
  <c r="AQ198" i="32"/>
  <c r="AU203" i="32"/>
  <c r="AS201" i="32"/>
  <c r="AB201" i="32"/>
  <c r="AV201" i="32" s="1"/>
  <c r="AA201" i="32"/>
  <c r="AG201" i="32" s="1"/>
  <c r="AR201" i="32" s="1"/>
  <c r="AZ204" i="32"/>
  <c r="AS208" i="32"/>
  <c r="AC209" i="32"/>
  <c r="AW209" i="32" s="1"/>
  <c r="AS209" i="32"/>
  <c r="AB209" i="32"/>
  <c r="AV209" i="32" s="1"/>
  <c r="R219" i="32"/>
  <c r="V213" i="32"/>
  <c r="BA219" i="32"/>
  <c r="AS215" i="32"/>
  <c r="AB215" i="32"/>
  <c r="AV215" i="32" s="1"/>
  <c r="AA215" i="32"/>
  <c r="AG215" i="32" s="1"/>
  <c r="AR215" i="32" s="1"/>
  <c r="AQ220" i="32"/>
  <c r="AC224" i="32"/>
  <c r="AW224" i="32" s="1"/>
  <c r="AS224" i="32"/>
  <c r="AB224" i="32"/>
  <c r="AV224" i="32" s="1"/>
  <c r="AA224" i="32"/>
  <c r="R232" i="32"/>
  <c r="V227" i="32"/>
  <c r="AZ227" i="32"/>
  <c r="AZ232" i="32" s="1"/>
  <c r="AQ227" i="32"/>
  <c r="AY227" i="32" s="1"/>
  <c r="AC228" i="32"/>
  <c r="AW228" i="32" s="1"/>
  <c r="AS228" i="32"/>
  <c r="AB228" i="32"/>
  <c r="AV228" i="32" s="1"/>
  <c r="AU239" i="32"/>
  <c r="AS234" i="32"/>
  <c r="AB234" i="32"/>
  <c r="AV234" i="32" s="1"/>
  <c r="AC234" i="32"/>
  <c r="AW234" i="32" s="1"/>
  <c r="AA234" i="32"/>
  <c r="V239" i="32"/>
  <c r="AT237" i="32"/>
  <c r="AA237" i="32"/>
  <c r="AG237" i="32" s="1"/>
  <c r="AR237" i="32" s="1"/>
  <c r="AX249" i="32"/>
  <c r="AZ247" i="32"/>
  <c r="AQ247" i="32"/>
  <c r="AY247" i="32" s="1"/>
  <c r="AS258" i="32"/>
  <c r="AY290" i="32"/>
  <c r="AA297" i="32"/>
  <c r="AB297" i="32"/>
  <c r="V298" i="32"/>
  <c r="AS297" i="32"/>
  <c r="AS298" i="32" s="1"/>
  <c r="AC297" i="32"/>
  <c r="AW156" i="32"/>
  <c r="AA161" i="32"/>
  <c r="AG161" i="32" s="1"/>
  <c r="AR161" i="32" s="1"/>
  <c r="AQ163" i="32"/>
  <c r="AQ164" i="32"/>
  <c r="AY164" i="32" s="1"/>
  <c r="AQ170" i="32"/>
  <c r="AA171" i="32"/>
  <c r="AF176" i="32"/>
  <c r="AA180" i="32"/>
  <c r="AG180" i="32" s="1"/>
  <c r="AR180" i="32" s="1"/>
  <c r="V183" i="32"/>
  <c r="AT186" i="32"/>
  <c r="BA183" i="32"/>
  <c r="BA186" i="32" s="1"/>
  <c r="AZ184" i="32"/>
  <c r="AA185" i="32"/>
  <c r="AF193" i="32"/>
  <c r="AS189" i="32"/>
  <c r="AC190" i="32"/>
  <c r="AW190" i="32" s="1"/>
  <c r="AS190" i="32"/>
  <c r="AB190" i="32"/>
  <c r="AV190" i="32" s="1"/>
  <c r="AC197" i="32"/>
  <c r="AV194" i="32"/>
  <c r="BA197" i="32"/>
  <c r="AX195" i="32"/>
  <c r="AX197" i="32" s="1"/>
  <c r="AF197" i="32"/>
  <c r="AS196" i="32"/>
  <c r="AB196" i="32"/>
  <c r="AV196" i="32" s="1"/>
  <c r="AA196" i="32"/>
  <c r="AG196" i="32" s="1"/>
  <c r="AR196" i="32" s="1"/>
  <c r="R197" i="32"/>
  <c r="V197" i="32"/>
  <c r="Z197" i="32"/>
  <c r="AS199" i="32"/>
  <c r="AS203" i="32" s="1"/>
  <c r="AC200" i="32"/>
  <c r="AW200" i="32" s="1"/>
  <c r="AS200" i="32"/>
  <c r="AB200" i="32"/>
  <c r="AV200" i="32" s="1"/>
  <c r="AF212" i="32"/>
  <c r="AV204" i="32"/>
  <c r="AV212" i="32" s="1"/>
  <c r="AS206" i="32"/>
  <c r="AB206" i="32"/>
  <c r="AV206" i="32" s="1"/>
  <c r="AA206" i="32"/>
  <c r="AG206" i="32" s="1"/>
  <c r="AR206" i="32" s="1"/>
  <c r="AA208" i="32"/>
  <c r="AG208" i="32" s="1"/>
  <c r="AR208" i="32" s="1"/>
  <c r="AC210" i="32"/>
  <c r="AW210" i="32" s="1"/>
  <c r="AQ210" i="32"/>
  <c r="AY210" i="32" s="1"/>
  <c r="AZ211" i="32"/>
  <c r="AQ211" i="32"/>
  <c r="AY211" i="32" s="1"/>
  <c r="R212" i="32"/>
  <c r="V212" i="32"/>
  <c r="Z212" i="32"/>
  <c r="AO212" i="32"/>
  <c r="Z219" i="32"/>
  <c r="AC214" i="32"/>
  <c r="AW214" i="32" s="1"/>
  <c r="AS214" i="32"/>
  <c r="AB214" i="32"/>
  <c r="AV214" i="32" s="1"/>
  <c r="AZ217" i="32"/>
  <c r="AA218" i="32"/>
  <c r="AP221" i="32"/>
  <c r="AF232" i="32"/>
  <c r="AA230" i="32"/>
  <c r="AC230" i="32"/>
  <c r="AW230" i="32" s="1"/>
  <c r="AB230" i="32"/>
  <c r="AV230" i="32" s="1"/>
  <c r="AO232" i="32"/>
  <c r="AO239" i="32"/>
  <c r="AQ233" i="32"/>
  <c r="AZ233" i="32"/>
  <c r="AT239" i="32"/>
  <c r="R239" i="32"/>
  <c r="V235" i="32"/>
  <c r="BA238" i="32"/>
  <c r="AQ238" i="32"/>
  <c r="AY238" i="32" s="1"/>
  <c r="AX240" i="32"/>
  <c r="AX242" i="32" s="1"/>
  <c r="AC241" i="32"/>
  <c r="AW241" i="32" s="1"/>
  <c r="AC247" i="32"/>
  <c r="AW247" i="32" s="1"/>
  <c r="AA247" i="32"/>
  <c r="AG247" i="32" s="1"/>
  <c r="AR247" i="32" s="1"/>
  <c r="AS247" i="32"/>
  <c r="AB247" i="32"/>
  <c r="AV247" i="32" s="1"/>
  <c r="AG251" i="32"/>
  <c r="AR251" i="32" s="1"/>
  <c r="AF252" i="32"/>
  <c r="AV253" i="32"/>
  <c r="AS261" i="32"/>
  <c r="AB261" i="32"/>
  <c r="AV261" i="32" s="1"/>
  <c r="AC261" i="32"/>
  <c r="AW261" i="32" s="1"/>
  <c r="AA261" i="32"/>
  <c r="AG261" i="32" s="1"/>
  <c r="AR261" i="32" s="1"/>
  <c r="AP268" i="32"/>
  <c r="AU232" i="32"/>
  <c r="AS238" i="32"/>
  <c r="AB238" i="32"/>
  <c r="AV238" i="32" s="1"/>
  <c r="Z239" i="32"/>
  <c r="AZ240" i="32"/>
  <c r="AZ242" i="32" s="1"/>
  <c r="AO242" i="32"/>
  <c r="AT240" i="32"/>
  <c r="AT242" i="32" s="1"/>
  <c r="AA245" i="32"/>
  <c r="AC245" i="32"/>
  <c r="AW245" i="32" s="1"/>
  <c r="AS248" i="32"/>
  <c r="AS249" i="32" s="1"/>
  <c r="AB248" i="32"/>
  <c r="AV248" i="32" s="1"/>
  <c r="AA250" i="32"/>
  <c r="AC250" i="32"/>
  <c r="AZ250" i="32"/>
  <c r="AZ252" i="32" s="1"/>
  <c r="AO252" i="32"/>
  <c r="AX253" i="32"/>
  <c r="AX259" i="32" s="1"/>
  <c r="AF259" i="32"/>
  <c r="AA255" i="32"/>
  <c r="AC255" i="32"/>
  <c r="AW255" i="32" s="1"/>
  <c r="AA257" i="32"/>
  <c r="AC257" i="32"/>
  <c r="AW257" i="32" s="1"/>
  <c r="AY260" i="32"/>
  <c r="AY262" i="32" s="1"/>
  <c r="AY263" i="32"/>
  <c r="AC265" i="32"/>
  <c r="AW265" i="32" s="1"/>
  <c r="AS265" i="32"/>
  <c r="AA265" i="32"/>
  <c r="AG265" i="32" s="1"/>
  <c r="AR265" i="32" s="1"/>
  <c r="AA267" i="32"/>
  <c r="AC267" i="32"/>
  <c r="AW267" i="32" s="1"/>
  <c r="AS267" i="32"/>
  <c r="AB267" i="32"/>
  <c r="AV267" i="32" s="1"/>
  <c r="AQ269" i="32"/>
  <c r="AO275" i="32"/>
  <c r="AZ269" i="32"/>
  <c r="AA272" i="32"/>
  <c r="AG272" i="32" s="1"/>
  <c r="AR272" i="32" s="1"/>
  <c r="AC272" i="32"/>
  <c r="AW272" i="32" s="1"/>
  <c r="AS272" i="32"/>
  <c r="AB272" i="32"/>
  <c r="AV272" i="32" s="1"/>
  <c r="AW276" i="32"/>
  <c r="AC278" i="32"/>
  <c r="AW278" i="32" s="1"/>
  <c r="AB278" i="32"/>
  <c r="AV278" i="32" s="1"/>
  <c r="AA278" i="32"/>
  <c r="AG278" i="32" s="1"/>
  <c r="AR278" i="32" s="1"/>
  <c r="AS278" i="32"/>
  <c r="AC284" i="32"/>
  <c r="AW284" i="32" s="1"/>
  <c r="AS284" i="32"/>
  <c r="AA284" i="32"/>
  <c r="AG284" i="32" s="1"/>
  <c r="AR284" i="32" s="1"/>
  <c r="AB284" i="32"/>
  <c r="AV284" i="32" s="1"/>
  <c r="AT292" i="32"/>
  <c r="Z296" i="32"/>
  <c r="AG295" i="32"/>
  <c r="AR295" i="32" s="1"/>
  <c r="AV233" i="32"/>
  <c r="BA236" i="32"/>
  <c r="BA239" i="32" s="1"/>
  <c r="AZ237" i="32"/>
  <c r="AF239" i="32"/>
  <c r="AC243" i="32"/>
  <c r="AA243" i="32"/>
  <c r="AO249" i="32"/>
  <c r="AZ243" i="32"/>
  <c r="AU249" i="32"/>
  <c r="BA244" i="32"/>
  <c r="BA249" i="32" s="1"/>
  <c r="AQ244" i="32"/>
  <c r="AY244" i="32" s="1"/>
  <c r="AS246" i="32"/>
  <c r="AB246" i="32"/>
  <c r="AV246" i="32" s="1"/>
  <c r="AS251" i="32"/>
  <c r="AS252" i="32" s="1"/>
  <c r="AB251" i="32"/>
  <c r="AV251" i="32" s="1"/>
  <c r="AC253" i="32"/>
  <c r="AA253" i="32"/>
  <c r="AU259" i="32"/>
  <c r="BA254" i="32"/>
  <c r="BA259" i="32" s="1"/>
  <c r="AQ254" i="32"/>
  <c r="AY254" i="32" s="1"/>
  <c r="AY259" i="32" s="1"/>
  <c r="AS256" i="32"/>
  <c r="AB256" i="32"/>
  <c r="AV256" i="32" s="1"/>
  <c r="BA257" i="32"/>
  <c r="R259" i="32"/>
  <c r="V259" i="32"/>
  <c r="Z259" i="32"/>
  <c r="AO259" i="32"/>
  <c r="AX260" i="32"/>
  <c r="AX262" i="32" s="1"/>
  <c r="AF262" i="32"/>
  <c r="AS262" i="32"/>
  <c r="AS264" i="32"/>
  <c r="AA264" i="32"/>
  <c r="AC264" i="32"/>
  <c r="AW264" i="32" s="1"/>
  <c r="AQ264" i="32"/>
  <c r="AY264" i="32" s="1"/>
  <c r="AZ264" i="32"/>
  <c r="BA276" i="32"/>
  <c r="AP282" i="32"/>
  <c r="AQ276" i="32"/>
  <c r="AZ277" i="32"/>
  <c r="AQ277" i="32"/>
  <c r="AY277" i="32" s="1"/>
  <c r="R289" i="32"/>
  <c r="V283" i="32"/>
  <c r="AT285" i="32"/>
  <c r="AA285" i="32"/>
  <c r="AW296" i="32"/>
  <c r="AQ230" i="32"/>
  <c r="AY230" i="32" s="1"/>
  <c r="AQ231" i="32"/>
  <c r="AY231" i="32" s="1"/>
  <c r="AW233" i="32"/>
  <c r="AA238" i="32"/>
  <c r="AG238" i="32" s="1"/>
  <c r="AR238" i="32" s="1"/>
  <c r="AQ240" i="32"/>
  <c r="AQ241" i="32"/>
  <c r="AY241" i="32" s="1"/>
  <c r="AS244" i="32"/>
  <c r="AB244" i="32"/>
  <c r="AB245" i="32"/>
  <c r="AV245" i="32" s="1"/>
  <c r="AQ245" i="32"/>
  <c r="AY245" i="32" s="1"/>
  <c r="AA248" i="32"/>
  <c r="AG248" i="32" s="1"/>
  <c r="AR248" i="32" s="1"/>
  <c r="R249" i="32"/>
  <c r="V249" i="32"/>
  <c r="Z249" i="32"/>
  <c r="AF249" i="32"/>
  <c r="AP249" i="32"/>
  <c r="AB250" i="32"/>
  <c r="AQ250" i="32"/>
  <c r="AP259" i="32"/>
  <c r="AS254" i="32"/>
  <c r="AS259" i="32" s="1"/>
  <c r="AB254" i="32"/>
  <c r="AB255" i="32"/>
  <c r="AV255" i="32" s="1"/>
  <c r="AQ255" i="32"/>
  <c r="AY255" i="32" s="1"/>
  <c r="AB257" i="32"/>
  <c r="AV257" i="32" s="1"/>
  <c r="AS257" i="32"/>
  <c r="AC260" i="32"/>
  <c r="AB260" i="32"/>
  <c r="AO262" i="32"/>
  <c r="AZ260" i="32"/>
  <c r="AZ262" i="32" s="1"/>
  <c r="R268" i="32"/>
  <c r="V263" i="32"/>
  <c r="AZ263" i="32"/>
  <c r="AZ268" i="32" s="1"/>
  <c r="AO268" i="32"/>
  <c r="AB265" i="32"/>
  <c r="AV265" i="32" s="1"/>
  <c r="AT280" i="32"/>
  <c r="AT282" i="32" s="1"/>
  <c r="AT296" i="32"/>
  <c r="AQ258" i="32"/>
  <c r="AY258" i="32" s="1"/>
  <c r="AX263" i="32"/>
  <c r="AX268" i="32" s="1"/>
  <c r="AB274" i="32"/>
  <c r="AV274" i="32" s="1"/>
  <c r="Z289" i="32"/>
  <c r="AT284" i="32"/>
  <c r="AC287" i="32"/>
  <c r="AW287" i="32" s="1"/>
  <c r="AS287" i="32"/>
  <c r="AA287" i="32"/>
  <c r="AG287" i="32" s="1"/>
  <c r="AR287" i="32" s="1"/>
  <c r="AV290" i="32"/>
  <c r="BA290" i="32"/>
  <c r="BA293" i="32"/>
  <c r="AQ293" i="32"/>
  <c r="AY293" i="32" s="1"/>
  <c r="AT266" i="32"/>
  <c r="R275" i="32"/>
  <c r="V269" i="32"/>
  <c r="AC270" i="32"/>
  <c r="AW270" i="32" s="1"/>
  <c r="AS270" i="32"/>
  <c r="AA270" i="32"/>
  <c r="AG270" i="32" s="1"/>
  <c r="AR270" i="32" s="1"/>
  <c r="AT271" i="32"/>
  <c r="AT275" i="32" s="1"/>
  <c r="AS274" i="32"/>
  <c r="AF275" i="32"/>
  <c r="AS276" i="32"/>
  <c r="AB276" i="32"/>
  <c r="AF282" i="32"/>
  <c r="AX276" i="32"/>
  <c r="AX282" i="32" s="1"/>
  <c r="AZ282" i="32"/>
  <c r="AQ278" i="32"/>
  <c r="AY278" i="32" s="1"/>
  <c r="AZ278" i="32"/>
  <c r="BA280" i="32"/>
  <c r="AQ280" i="32"/>
  <c r="AY280" i="32" s="1"/>
  <c r="AA281" i="32"/>
  <c r="AC281" i="32"/>
  <c r="AW281" i="32" s="1"/>
  <c r="AZ281" i="32"/>
  <c r="AQ281" i="32"/>
  <c r="AY281" i="32" s="1"/>
  <c r="AO289" i="32"/>
  <c r="AQ283" i="32"/>
  <c r="AZ283" i="32"/>
  <c r="AZ289" i="32" s="1"/>
  <c r="AT289" i="32"/>
  <c r="AX289" i="32"/>
  <c r="R296" i="32"/>
  <c r="V296" i="32"/>
  <c r="AP262" i="32"/>
  <c r="BA263" i="32"/>
  <c r="Z275" i="32"/>
  <c r="AU275" i="32"/>
  <c r="AA273" i="32"/>
  <c r="AG273" i="32" s="1"/>
  <c r="AR273" i="32" s="1"/>
  <c r="Z282" i="32"/>
  <c r="R282" i="32"/>
  <c r="V277" i="32"/>
  <c r="BA289" i="32"/>
  <c r="AB287" i="32"/>
  <c r="AV287" i="32" s="1"/>
  <c r="AF289" i="32"/>
  <c r="AQ291" i="32"/>
  <c r="AY291" i="32" s="1"/>
  <c r="AZ291" i="32"/>
  <c r="AC292" i="32"/>
  <c r="AW292" i="32" s="1"/>
  <c r="AB292" i="32"/>
  <c r="AV292" i="32" s="1"/>
  <c r="AS292" i="32"/>
  <c r="AA292" i="32"/>
  <c r="AZ297" i="32"/>
  <c r="AZ298" i="32" s="1"/>
  <c r="AQ297" i="32"/>
  <c r="AO298" i="32"/>
  <c r="AS266" i="32"/>
  <c r="AB266" i="32"/>
  <c r="AV266" i="32" s="1"/>
  <c r="AP275" i="32"/>
  <c r="AS271" i="32"/>
  <c r="AB271" i="32"/>
  <c r="AV271" i="32" s="1"/>
  <c r="AQ273" i="32"/>
  <c r="AY273" i="32" s="1"/>
  <c r="AS280" i="32"/>
  <c r="AB280" i="32"/>
  <c r="AS285" i="32"/>
  <c r="AB285" i="32"/>
  <c r="AV285" i="32" s="1"/>
  <c r="AA290" i="32"/>
  <c r="AS290" i="32"/>
  <c r="AF296" i="32"/>
  <c r="AU296" i="32"/>
  <c r="AZ294" i="32"/>
  <c r="AZ296" i="32" s="1"/>
  <c r="AQ294" i="32"/>
  <c r="AY294" i="32" s="1"/>
  <c r="AI302" i="32"/>
  <c r="AP301" i="32" s="1"/>
  <c r="AB286" i="32"/>
  <c r="AQ286" i="32"/>
  <c r="AY286" i="32" s="1"/>
  <c r="AX290" i="32"/>
  <c r="AX296" i="32" s="1"/>
  <c r="AS293" i="32"/>
  <c r="AB293" i="32"/>
  <c r="AV293" i="32" s="1"/>
  <c r="AB295" i="32"/>
  <c r="AV295" i="32" s="1"/>
  <c r="AQ295" i="32"/>
  <c r="AY295" i="32" s="1"/>
  <c r="O300" i="32"/>
  <c r="AK302" i="32"/>
  <c r="AS288" i="32"/>
  <c r="AB288" i="32"/>
  <c r="AA294" i="32"/>
  <c r="AG294" i="32" s="1"/>
  <c r="AR294" i="32" s="1"/>
  <c r="AS294" i="32"/>
  <c r="AO296" i="32"/>
  <c r="J302" i="32"/>
  <c r="N302" i="32"/>
  <c r="AH302" i="32"/>
  <c r="AO301" i="32" s="1"/>
  <c r="AL302" i="32"/>
  <c r="AD76" i="31"/>
  <c r="L101" i="30"/>
  <c r="P101" i="30"/>
  <c r="O100" i="30" s="1"/>
  <c r="T101" i="30"/>
  <c r="Y101" i="30"/>
  <c r="P76" i="31"/>
  <c r="AV14" i="31"/>
  <c r="AC85" i="31"/>
  <c r="AC39" i="31"/>
  <c r="AW38" i="31"/>
  <c r="AS13" i="31"/>
  <c r="AA13" i="31"/>
  <c r="AG13" i="31" s="1"/>
  <c r="AR13" i="31" s="1"/>
  <c r="AC13" i="31"/>
  <c r="AW13" i="31" s="1"/>
  <c r="AB13" i="31"/>
  <c r="AV13" i="31" s="1"/>
  <c r="AS20" i="31"/>
  <c r="AA20" i="31"/>
  <c r="AC20" i="31"/>
  <c r="AW20" i="31" s="1"/>
  <c r="AB20" i="31"/>
  <c r="AV20" i="31" s="1"/>
  <c r="AY40" i="31"/>
  <c r="BA15" i="31"/>
  <c r="BA83" i="31"/>
  <c r="R78" i="31"/>
  <c r="V25" i="31"/>
  <c r="AC46" i="31"/>
  <c r="AW46" i="31" s="1"/>
  <c r="AA46" i="31"/>
  <c r="AS46" i="31"/>
  <c r="AB46" i="31"/>
  <c r="AV46" i="31" s="1"/>
  <c r="V12" i="31"/>
  <c r="AP77" i="31"/>
  <c r="AX77" i="31"/>
  <c r="AA14" i="31"/>
  <c r="AS14" i="31"/>
  <c r="R15" i="31"/>
  <c r="AC18" i="31"/>
  <c r="AV16" i="31"/>
  <c r="AA17" i="31"/>
  <c r="AT17" i="31"/>
  <c r="AT18" i="31" s="1"/>
  <c r="AQ18" i="31"/>
  <c r="R22" i="31"/>
  <c r="AQ19" i="31"/>
  <c r="AO22" i="31"/>
  <c r="Z78" i="31"/>
  <c r="AT25" i="31"/>
  <c r="AS26" i="31"/>
  <c r="AB26" i="31"/>
  <c r="AV26" i="31" s="1"/>
  <c r="AB27" i="31"/>
  <c r="AV27" i="31" s="1"/>
  <c r="AQ27" i="31"/>
  <c r="AY27" i="31" s="1"/>
  <c r="AF84" i="31"/>
  <c r="AX29" i="31"/>
  <c r="AX84" i="31" s="1"/>
  <c r="BA84" i="31"/>
  <c r="AA30" i="31"/>
  <c r="AQ30" i="31"/>
  <c r="AY30" i="31" s="1"/>
  <c r="R31" i="31"/>
  <c r="Z31" i="31"/>
  <c r="Z73" i="31" s="1"/>
  <c r="AP31" i="31"/>
  <c r="AP73" i="31" s="1"/>
  <c r="AQ32" i="31"/>
  <c r="AA35" i="31"/>
  <c r="AQ35" i="31"/>
  <c r="AY35" i="31" s="1"/>
  <c r="AC36" i="31"/>
  <c r="AW36" i="31" s="1"/>
  <c r="AA36" i="31"/>
  <c r="AG36" i="31" s="1"/>
  <c r="AR36" i="31" s="1"/>
  <c r="AA38" i="31"/>
  <c r="V39" i="31"/>
  <c r="AX39" i="31"/>
  <c r="AB40" i="31"/>
  <c r="AW48" i="31"/>
  <c r="AX65" i="31"/>
  <c r="AX66" i="31" s="1"/>
  <c r="AF66" i="31"/>
  <c r="V86" i="31"/>
  <c r="AS23" i="31"/>
  <c r="AB23" i="31"/>
  <c r="AO78" i="31"/>
  <c r="AZ25" i="31"/>
  <c r="AO31" i="31"/>
  <c r="AU78" i="31"/>
  <c r="AU31" i="31"/>
  <c r="AS28" i="31"/>
  <c r="AB28" i="31"/>
  <c r="AV28" i="31" s="1"/>
  <c r="AS41" i="31"/>
  <c r="AB41" i="31"/>
  <c r="AV41" i="31" s="1"/>
  <c r="AT80" i="31"/>
  <c r="AT47" i="31"/>
  <c r="AG45" i="31"/>
  <c r="AR45" i="31" s="1"/>
  <c r="Z77" i="31"/>
  <c r="AF77" i="31"/>
  <c r="AQ12" i="31"/>
  <c r="AU77" i="31"/>
  <c r="AU15" i="31"/>
  <c r="AQ13" i="31"/>
  <c r="AY13" i="31" s="1"/>
  <c r="R83" i="31"/>
  <c r="AO83" i="31"/>
  <c r="AQ14" i="31"/>
  <c r="AX83" i="31"/>
  <c r="AF15" i="31"/>
  <c r="AJ73" i="31"/>
  <c r="AN73" i="31"/>
  <c r="AX15" i="31"/>
  <c r="AW16" i="31"/>
  <c r="AW18" i="31" s="1"/>
  <c r="V19" i="31"/>
  <c r="AZ20" i="31"/>
  <c r="AZ22" i="31" s="1"/>
  <c r="AA21" i="31"/>
  <c r="AS21" i="31"/>
  <c r="AA23" i="31"/>
  <c r="V24" i="31"/>
  <c r="AX24" i="31"/>
  <c r="AQ25" i="31"/>
  <c r="AA28" i="31"/>
  <c r="R84" i="31"/>
  <c r="V29" i="31"/>
  <c r="AO84" i="31"/>
  <c r="AZ29" i="31"/>
  <c r="AU84" i="31"/>
  <c r="AX32" i="31"/>
  <c r="AX37" i="31" s="1"/>
  <c r="AF37" i="31"/>
  <c r="AA34" i="31"/>
  <c r="AC34" i="31"/>
  <c r="AW34" i="31" s="1"/>
  <c r="AP85" i="31"/>
  <c r="BA38" i="31"/>
  <c r="AQ38" i="31"/>
  <c r="AZ39" i="31"/>
  <c r="AS40" i="31"/>
  <c r="BA42" i="31"/>
  <c r="AA41" i="31"/>
  <c r="AQ41" i="31"/>
  <c r="AY41" i="31" s="1"/>
  <c r="R42" i="31"/>
  <c r="Z42" i="31"/>
  <c r="AF42" i="31"/>
  <c r="AP42" i="31"/>
  <c r="Z80" i="31"/>
  <c r="Z47" i="31"/>
  <c r="AA43" i="31"/>
  <c r="AU47" i="31"/>
  <c r="AZ49" i="31"/>
  <c r="AZ51" i="31" s="1"/>
  <c r="AO51" i="31"/>
  <c r="AQ49" i="31"/>
  <c r="AY49" i="31" s="1"/>
  <c r="AX52" i="31"/>
  <c r="AX56" i="31" s="1"/>
  <c r="AF56" i="31"/>
  <c r="AU56" i="31"/>
  <c r="AZ54" i="31"/>
  <c r="AQ54" i="31"/>
  <c r="AY54" i="31" s="1"/>
  <c r="AA62" i="31"/>
  <c r="AS62" i="31"/>
  <c r="AC62" i="31"/>
  <c r="AW62" i="31" s="1"/>
  <c r="AB62" i="31"/>
  <c r="AV62" i="31" s="1"/>
  <c r="AS67" i="31"/>
  <c r="AB67" i="31"/>
  <c r="AA67" i="31"/>
  <c r="V72" i="31"/>
  <c r="AC67" i="31"/>
  <c r="BA19" i="31"/>
  <c r="BA22" i="31" s="1"/>
  <c r="AF22" i="31"/>
  <c r="AY29" i="31"/>
  <c r="Z37" i="31"/>
  <c r="AT32" i="31"/>
  <c r="AT37" i="31" s="1"/>
  <c r="AS33" i="31"/>
  <c r="AB33" i="31"/>
  <c r="AV33" i="31" s="1"/>
  <c r="AZ12" i="31"/>
  <c r="V83" i="31"/>
  <c r="AC14" i="31"/>
  <c r="AP83" i="31"/>
  <c r="T73" i="31"/>
  <c r="X73" i="31"/>
  <c r="AO15" i="31"/>
  <c r="AT15" i="31"/>
  <c r="AA16" i="31"/>
  <c r="AS16" i="31"/>
  <c r="AS17" i="31"/>
  <c r="AB17" i="31"/>
  <c r="AV17" i="31" s="1"/>
  <c r="R18" i="31"/>
  <c r="V18" i="31"/>
  <c r="AT19" i="31"/>
  <c r="AT22" i="31" s="1"/>
  <c r="AB21" i="31"/>
  <c r="AV21" i="31" s="1"/>
  <c r="AC23" i="31"/>
  <c r="AP86" i="31"/>
  <c r="BA23" i="31"/>
  <c r="AQ23" i="31"/>
  <c r="AF78" i="31"/>
  <c r="AX25" i="31"/>
  <c r="AQ26" i="31"/>
  <c r="AY26" i="31" s="1"/>
  <c r="AC27" i="31"/>
  <c r="AW27" i="31" s="1"/>
  <c r="AA27" i="31"/>
  <c r="AG27" i="31" s="1"/>
  <c r="AR27" i="31" s="1"/>
  <c r="AC28" i="31"/>
  <c r="AW28" i="31" s="1"/>
  <c r="BA28" i="31"/>
  <c r="BA31" i="31" s="1"/>
  <c r="AQ28" i="31"/>
  <c r="AY28" i="31" s="1"/>
  <c r="Z84" i="31"/>
  <c r="AT29" i="31"/>
  <c r="AT84" i="31" s="1"/>
  <c r="AS30" i="31"/>
  <c r="AB30" i="31"/>
  <c r="AV30" i="31" s="1"/>
  <c r="R37" i="31"/>
  <c r="V32" i="31"/>
  <c r="AZ37" i="31"/>
  <c r="AC33" i="31"/>
  <c r="AW33" i="31" s="1"/>
  <c r="BA33" i="31"/>
  <c r="BA37" i="31" s="1"/>
  <c r="AQ33" i="31"/>
  <c r="AY33" i="31" s="1"/>
  <c r="AS35" i="31"/>
  <c r="AB35" i="31"/>
  <c r="AV35" i="31" s="1"/>
  <c r="AO37" i="31"/>
  <c r="V85" i="31"/>
  <c r="AS38" i="31"/>
  <c r="AB38" i="31"/>
  <c r="AT39" i="31"/>
  <c r="AA40" i="31"/>
  <c r="AC40" i="31"/>
  <c r="AZ40" i="31"/>
  <c r="AZ42" i="31" s="1"/>
  <c r="AO42" i="31"/>
  <c r="AC41" i="31"/>
  <c r="AW41" i="31" s="1"/>
  <c r="AW43" i="31"/>
  <c r="AC47" i="31"/>
  <c r="AP80" i="31"/>
  <c r="AP47" i="31"/>
  <c r="BA43" i="31"/>
  <c r="AQ43" i="31"/>
  <c r="AZ47" i="31"/>
  <c r="AZ46" i="31"/>
  <c r="AO47" i="31"/>
  <c r="AQ46" i="31"/>
  <c r="AY46" i="31" s="1"/>
  <c r="V49" i="31"/>
  <c r="R51" i="31"/>
  <c r="AA54" i="31"/>
  <c r="AG54" i="31" s="1"/>
  <c r="AR54" i="31" s="1"/>
  <c r="AC54" i="31"/>
  <c r="AW54" i="31" s="1"/>
  <c r="AS54" i="31"/>
  <c r="AB54" i="31"/>
  <c r="AV54" i="31" s="1"/>
  <c r="AX63" i="31"/>
  <c r="AU24" i="31"/>
  <c r="AP78" i="31"/>
  <c r="AP84" i="31"/>
  <c r="AU39" i="31"/>
  <c r="AA44" i="31"/>
  <c r="AC44" i="31"/>
  <c r="AW44" i="31" s="1"/>
  <c r="BA48" i="31"/>
  <c r="BA51" i="31" s="1"/>
  <c r="AQ48" i="31"/>
  <c r="AS50" i="31"/>
  <c r="AB50" i="31"/>
  <c r="AV50" i="31" s="1"/>
  <c r="R56" i="31"/>
  <c r="V52" i="31"/>
  <c r="AO56" i="31"/>
  <c r="AZ52" i="31"/>
  <c r="AZ56" i="31" s="1"/>
  <c r="BA53" i="31"/>
  <c r="BA56" i="31" s="1"/>
  <c r="AQ53" i="31"/>
  <c r="AY53" i="31" s="1"/>
  <c r="AC59" i="31"/>
  <c r="AW59" i="31" s="1"/>
  <c r="AB59" i="31"/>
  <c r="AV59" i="31" s="1"/>
  <c r="AS59" i="31"/>
  <c r="AQ59" i="31"/>
  <c r="AY59" i="31" s="1"/>
  <c r="AZ59" i="31"/>
  <c r="AS61" i="31"/>
  <c r="AB61" i="31"/>
  <c r="AV61" i="31" s="1"/>
  <c r="AA61" i="31"/>
  <c r="AY67" i="31"/>
  <c r="AY72" i="31" s="1"/>
  <c r="I76" i="31"/>
  <c r="M76" i="31"/>
  <c r="Q76" i="31"/>
  <c r="W76" i="31"/>
  <c r="AS45" i="31"/>
  <c r="AB45" i="31"/>
  <c r="AV45" i="31" s="1"/>
  <c r="AS48" i="31"/>
  <c r="AB48" i="31"/>
  <c r="AG48" i="31" s="1"/>
  <c r="Z56" i="31"/>
  <c r="AT52" i="31"/>
  <c r="AT56" i="31" s="1"/>
  <c r="AS53" i="31"/>
  <c r="AB53" i="31"/>
  <c r="AV53" i="31" s="1"/>
  <c r="R66" i="31"/>
  <c r="V64" i="31"/>
  <c r="AQ64" i="31"/>
  <c r="AO66" i="31"/>
  <c r="AZ64" i="31"/>
  <c r="AZ66" i="31" s="1"/>
  <c r="Z83" i="31"/>
  <c r="AF83" i="31"/>
  <c r="AU83" i="31"/>
  <c r="S73" i="31"/>
  <c r="W73" i="31"/>
  <c r="AE73" i="31"/>
  <c r="AI73" i="31"/>
  <c r="AM73" i="31"/>
  <c r="AO24" i="31"/>
  <c r="AO39" i="31"/>
  <c r="V80" i="31"/>
  <c r="V47" i="31"/>
  <c r="AS43" i="31"/>
  <c r="AB43" i="31"/>
  <c r="AF80" i="31"/>
  <c r="AF47" i="31"/>
  <c r="AX43" i="31"/>
  <c r="AB44" i="31"/>
  <c r="AV44" i="31" s="1"/>
  <c r="AQ44" i="31"/>
  <c r="AY44" i="31" s="1"/>
  <c r="AA50" i="31"/>
  <c r="AG50" i="31" s="1"/>
  <c r="AR50" i="31" s="1"/>
  <c r="AQ50" i="31"/>
  <c r="AY50" i="31" s="1"/>
  <c r="Z51" i="31"/>
  <c r="AF51" i="31"/>
  <c r="AP51" i="31"/>
  <c r="AQ52" i="31"/>
  <c r="BA57" i="31"/>
  <c r="BA63" i="31" s="1"/>
  <c r="AQ57" i="31"/>
  <c r="R63" i="31"/>
  <c r="V58" i="31"/>
  <c r="AZ58" i="31"/>
  <c r="AZ80" i="31" s="1"/>
  <c r="AQ58" i="31"/>
  <c r="AY58" i="31" s="1"/>
  <c r="AO63" i="31"/>
  <c r="AA59" i="31"/>
  <c r="AG59" i="31" s="1"/>
  <c r="AR59" i="31" s="1"/>
  <c r="AC61" i="31"/>
  <c r="AW61" i="31" s="1"/>
  <c r="AP63" i="31"/>
  <c r="AT65" i="31"/>
  <c r="AT83" i="31" s="1"/>
  <c r="AA65" i="31"/>
  <c r="AU80" i="31"/>
  <c r="AC55" i="31"/>
  <c r="AW55" i="31" s="1"/>
  <c r="AS55" i="31"/>
  <c r="AB55" i="31"/>
  <c r="AV55" i="31" s="1"/>
  <c r="AT72" i="31"/>
  <c r="AF72" i="31"/>
  <c r="I74" i="31"/>
  <c r="AI76" i="31"/>
  <c r="AM76" i="31"/>
  <c r="L76" i="31"/>
  <c r="R80" i="31"/>
  <c r="AO80" i="31"/>
  <c r="R47" i="31"/>
  <c r="AP56" i="31"/>
  <c r="AA55" i="31"/>
  <c r="AS57" i="31"/>
  <c r="AB57" i="31"/>
  <c r="AA57" i="31"/>
  <c r="AU63" i="31"/>
  <c r="AZ62" i="31"/>
  <c r="AQ62" i="31"/>
  <c r="AY62" i="31" s="1"/>
  <c r="V63" i="31"/>
  <c r="Z66" i="31"/>
  <c r="AC65" i="31"/>
  <c r="AW65" i="31" s="1"/>
  <c r="AS65" i="31"/>
  <c r="AB65" i="31"/>
  <c r="AV65" i="31" s="1"/>
  <c r="BA72" i="31"/>
  <c r="AS69" i="31"/>
  <c r="AB69" i="31"/>
  <c r="AV69" i="31" s="1"/>
  <c r="AC69" i="31"/>
  <c r="AW69" i="31" s="1"/>
  <c r="AA69" i="31"/>
  <c r="S76" i="31"/>
  <c r="AB60" i="31"/>
  <c r="AS60" i="31"/>
  <c r="AC70" i="31"/>
  <c r="AW70" i="31" s="1"/>
  <c r="AA70" i="31"/>
  <c r="AG70" i="31" s="1"/>
  <c r="AR70" i="31" s="1"/>
  <c r="K76" i="31"/>
  <c r="O76" i="31"/>
  <c r="Y76" i="31"/>
  <c r="AE76" i="31"/>
  <c r="AO72" i="31"/>
  <c r="AA68" i="31"/>
  <c r="AC68" i="31"/>
  <c r="AW68" i="31" s="1"/>
  <c r="AS71" i="31"/>
  <c r="AB71" i="31"/>
  <c r="AV71" i="31" s="1"/>
  <c r="U76" i="31"/>
  <c r="AK76" i="31"/>
  <c r="AK101" i="30"/>
  <c r="V15" i="30"/>
  <c r="AA12" i="30"/>
  <c r="AB12" i="30"/>
  <c r="AS12" i="30"/>
  <c r="AC12" i="30"/>
  <c r="V111" i="30"/>
  <c r="AS16" i="30"/>
  <c r="AB16" i="30"/>
  <c r="AA16" i="30"/>
  <c r="AZ18" i="30"/>
  <c r="AQ18" i="30"/>
  <c r="AA22" i="30"/>
  <c r="AC22" i="30"/>
  <c r="AW22" i="30" s="1"/>
  <c r="AT28" i="30"/>
  <c r="BA26" i="30"/>
  <c r="AQ26" i="30"/>
  <c r="AY26" i="30" s="1"/>
  <c r="AW32" i="30"/>
  <c r="AA33" i="30"/>
  <c r="AC33" i="30"/>
  <c r="AW33" i="30" s="1"/>
  <c r="AG37" i="30"/>
  <c r="AZ38" i="30"/>
  <c r="AQ38" i="30"/>
  <c r="AY38" i="30" s="1"/>
  <c r="AT46" i="30"/>
  <c r="AA46" i="30"/>
  <c r="BA49" i="30"/>
  <c r="BA53" i="30" s="1"/>
  <c r="AQ49" i="30"/>
  <c r="AC57" i="30"/>
  <c r="AW57" i="30" s="1"/>
  <c r="AS57" i="30"/>
  <c r="AA57" i="30"/>
  <c r="AB57" i="30"/>
  <c r="AV57" i="30" s="1"/>
  <c r="AT15" i="30"/>
  <c r="BA15" i="30"/>
  <c r="AB13" i="30"/>
  <c r="AV13" i="30" s="1"/>
  <c r="AZ13" i="30"/>
  <c r="S98" i="30"/>
  <c r="AI98" i="30"/>
  <c r="AM98" i="30"/>
  <c r="AU15" i="30"/>
  <c r="AP111" i="30"/>
  <c r="BA16" i="30"/>
  <c r="AQ16" i="30"/>
  <c r="AP17" i="30"/>
  <c r="Z109" i="30"/>
  <c r="AT20" i="30"/>
  <c r="AY24" i="30"/>
  <c r="AC25" i="30"/>
  <c r="AW25" i="30" s="1"/>
  <c r="AW28" i="30" s="1"/>
  <c r="AS25" i="30"/>
  <c r="AB25" i="30"/>
  <c r="AV25" i="30" s="1"/>
  <c r="AA25" i="30"/>
  <c r="AA27" i="30"/>
  <c r="AC27" i="30"/>
  <c r="AW27" i="30" s="1"/>
  <c r="AZ27" i="30"/>
  <c r="AZ28" i="30" s="1"/>
  <c r="AQ27" i="30"/>
  <c r="AY27" i="30" s="1"/>
  <c r="Z36" i="30"/>
  <c r="AT31" i="30"/>
  <c r="AT36" i="30" s="1"/>
  <c r="AQ35" i="30"/>
  <c r="AY35" i="30" s="1"/>
  <c r="AZ35" i="30"/>
  <c r="AC39" i="30"/>
  <c r="AW39" i="30" s="1"/>
  <c r="AB39" i="30"/>
  <c r="AV39" i="30" s="1"/>
  <c r="AS39" i="30"/>
  <c r="AA39" i="30"/>
  <c r="AT41" i="30"/>
  <c r="AT43" i="30" s="1"/>
  <c r="AA41" i="30"/>
  <c r="AO43" i="30"/>
  <c r="AX47" i="30"/>
  <c r="AA50" i="30"/>
  <c r="AC50" i="30"/>
  <c r="AW50" i="30" s="1"/>
  <c r="AS50" i="30"/>
  <c r="AB50" i="30"/>
  <c r="AV50" i="30" s="1"/>
  <c r="AW54" i="30"/>
  <c r="AC56" i="30"/>
  <c r="AW56" i="30" s="1"/>
  <c r="AB56" i="30"/>
  <c r="AV56" i="30" s="1"/>
  <c r="AA56" i="30"/>
  <c r="AS56" i="30"/>
  <c r="AC62" i="30"/>
  <c r="AW62" i="30" s="1"/>
  <c r="AS62" i="30"/>
  <c r="AA62" i="30"/>
  <c r="AB62" i="30"/>
  <c r="AV62" i="30" s="1"/>
  <c r="AZ71" i="30"/>
  <c r="AZ73" i="30" s="1"/>
  <c r="AO73" i="30"/>
  <c r="AQ71" i="30"/>
  <c r="R102" i="30"/>
  <c r="R15" i="30"/>
  <c r="AX15" i="30"/>
  <c r="Z108" i="30"/>
  <c r="AT14" i="30"/>
  <c r="R103" i="30"/>
  <c r="R23" i="30"/>
  <c r="V18" i="30"/>
  <c r="AZ22" i="30"/>
  <c r="AQ22" i="30"/>
  <c r="AY22" i="30" s="1"/>
  <c r="AZ33" i="30"/>
  <c r="AQ33" i="30"/>
  <c r="AY33" i="30" s="1"/>
  <c r="AA42" i="30"/>
  <c r="AC42" i="30"/>
  <c r="AW42" i="30" s="1"/>
  <c r="AB42" i="30"/>
  <c r="AV42" i="30" s="1"/>
  <c r="AZ50" i="30"/>
  <c r="AQ50" i="30"/>
  <c r="AY50" i="30" s="1"/>
  <c r="V68" i="30"/>
  <c r="V70" i="30" s="1"/>
  <c r="R70" i="30"/>
  <c r="AP83" i="30"/>
  <c r="BA82" i="30"/>
  <c r="AO102" i="30"/>
  <c r="AZ12" i="30"/>
  <c r="AO15" i="30"/>
  <c r="AQ12" i="30"/>
  <c r="AF108" i="30"/>
  <c r="AX14" i="30"/>
  <c r="AX108" i="30" s="1"/>
  <c r="AY14" i="30"/>
  <c r="T98" i="30"/>
  <c r="AN98" i="30"/>
  <c r="AC16" i="30"/>
  <c r="V17" i="30"/>
  <c r="AT17" i="30"/>
  <c r="AF109" i="30"/>
  <c r="AX20" i="30"/>
  <c r="AX109" i="30" s="1"/>
  <c r="AS21" i="30"/>
  <c r="AB21" i="30"/>
  <c r="AV21" i="30" s="1"/>
  <c r="AA21" i="30"/>
  <c r="AB22" i="30"/>
  <c r="AV22" i="30" s="1"/>
  <c r="AS22" i="30"/>
  <c r="AP28" i="30"/>
  <c r="AT25" i="30"/>
  <c r="Z28" i="30"/>
  <c r="AX31" i="30"/>
  <c r="AX36" i="30" s="1"/>
  <c r="AF36" i="30"/>
  <c r="V105" i="30"/>
  <c r="AS32" i="30"/>
  <c r="AB32" i="30"/>
  <c r="AA32" i="30"/>
  <c r="AX105" i="30"/>
  <c r="AB33" i="30"/>
  <c r="AV33" i="30" s="1"/>
  <c r="AS33" i="30"/>
  <c r="AW37" i="30"/>
  <c r="AT47" i="30"/>
  <c r="BA54" i="30"/>
  <c r="AP60" i="30"/>
  <c r="AQ54" i="30"/>
  <c r="AZ55" i="30"/>
  <c r="AQ55" i="30"/>
  <c r="AY55" i="30" s="1"/>
  <c r="R64" i="30"/>
  <c r="V61" i="30"/>
  <c r="AT70" i="30"/>
  <c r="BA65" i="30"/>
  <c r="BA70" i="30" s="1"/>
  <c r="AP70" i="30"/>
  <c r="AQ65" i="30"/>
  <c r="AA71" i="30"/>
  <c r="V73" i="30"/>
  <c r="AB71" i="30"/>
  <c r="AS71" i="30"/>
  <c r="AC71" i="30"/>
  <c r="Z83" i="30"/>
  <c r="AT80" i="30"/>
  <c r="AT83" i="30" s="1"/>
  <c r="AP102" i="30"/>
  <c r="AP15" i="30"/>
  <c r="AS13" i="30"/>
  <c r="AF15" i="30"/>
  <c r="AX17" i="30"/>
  <c r="AX103" i="30"/>
  <c r="AX23" i="30"/>
  <c r="AY20" i="30"/>
  <c r="BA21" i="30"/>
  <c r="BA23" i="30" s="1"/>
  <c r="AQ21" i="30"/>
  <c r="AY21" i="30" s="1"/>
  <c r="AO23" i="30"/>
  <c r="R28" i="30"/>
  <c r="AX28" i="30"/>
  <c r="AS26" i="30"/>
  <c r="AB26" i="30"/>
  <c r="AV26" i="30" s="1"/>
  <c r="AA26" i="30"/>
  <c r="AB27" i="30"/>
  <c r="AV27" i="30" s="1"/>
  <c r="AS27" i="30"/>
  <c r="AA110" i="30"/>
  <c r="AA30" i="30"/>
  <c r="AZ30" i="30"/>
  <c r="AO36" i="30"/>
  <c r="AP105" i="30"/>
  <c r="BA32" i="30"/>
  <c r="AQ32" i="30"/>
  <c r="AB34" i="30"/>
  <c r="AV34" i="30" s="1"/>
  <c r="AS34" i="30"/>
  <c r="AA34" i="30"/>
  <c r="Z43" i="30"/>
  <c r="BA43" i="30"/>
  <c r="AV48" i="30"/>
  <c r="AG54" i="30"/>
  <c r="AT60" i="30"/>
  <c r="AT58" i="30"/>
  <c r="AS67" i="30"/>
  <c r="AB67" i="30"/>
  <c r="AV67" i="30" s="1"/>
  <c r="AC67" i="30"/>
  <c r="AW67" i="30" s="1"/>
  <c r="AA67" i="30"/>
  <c r="AZ68" i="30"/>
  <c r="AQ68" i="30"/>
  <c r="AY68" i="30" s="1"/>
  <c r="BA72" i="30"/>
  <c r="AP73" i="30"/>
  <c r="AA76" i="30"/>
  <c r="AB76" i="30"/>
  <c r="AV76" i="30" s="1"/>
  <c r="AC76" i="30"/>
  <c r="AW76" i="30" s="1"/>
  <c r="AU17" i="30"/>
  <c r="AP103" i="30"/>
  <c r="AT18" i="30"/>
  <c r="AB19" i="30"/>
  <c r="AV19" i="30" s="1"/>
  <c r="AS19" i="30"/>
  <c r="AP23" i="30"/>
  <c r="AB24" i="30"/>
  <c r="AS24" i="30"/>
  <c r="BA24" i="30"/>
  <c r="BA28" i="30" s="1"/>
  <c r="V28" i="30"/>
  <c r="AB29" i="30"/>
  <c r="AS29" i="30"/>
  <c r="BA29" i="30"/>
  <c r="AO30" i="30"/>
  <c r="AZ31" i="30"/>
  <c r="AZ36" i="30" s="1"/>
  <c r="Z105" i="30"/>
  <c r="AF105" i="30"/>
  <c r="AU105" i="30"/>
  <c r="AB35" i="30"/>
  <c r="AV35" i="30" s="1"/>
  <c r="AP43" i="30"/>
  <c r="R53" i="30"/>
  <c r="AX53" i="30"/>
  <c r="AB52" i="30"/>
  <c r="AV52" i="30" s="1"/>
  <c r="AT62" i="30"/>
  <c r="Z64" i="30"/>
  <c r="AW65" i="30"/>
  <c r="Z73" i="30"/>
  <c r="AT71" i="30"/>
  <c r="AT73" i="30" s="1"/>
  <c r="BA73" i="30"/>
  <c r="AF79" i="30"/>
  <c r="AX75" i="30"/>
  <c r="AJ103" i="30"/>
  <c r="AO86" i="30"/>
  <c r="AO103" i="30" s="1"/>
  <c r="AQ89" i="30"/>
  <c r="AY89" i="30" s="1"/>
  <c r="AZ89" i="30"/>
  <c r="AJ90" i="30"/>
  <c r="AJ98" i="30" s="1"/>
  <c r="AS93" i="30"/>
  <c r="AA93" i="30"/>
  <c r="AB93" i="30"/>
  <c r="AV93" i="30" s="1"/>
  <c r="AA96" i="30"/>
  <c r="AS96" i="30"/>
  <c r="AC96" i="30"/>
  <c r="AW96" i="30" s="1"/>
  <c r="S103" i="30"/>
  <c r="S101" i="30" s="1"/>
  <c r="Z102" i="30"/>
  <c r="AF102" i="30"/>
  <c r="AU102" i="30"/>
  <c r="R108" i="30"/>
  <c r="AO108" i="30"/>
  <c r="U98" i="30"/>
  <c r="Y98" i="30"/>
  <c r="AK98" i="30"/>
  <c r="AZ17" i="30"/>
  <c r="Z103" i="30"/>
  <c r="AF103" i="30"/>
  <c r="AU103" i="30"/>
  <c r="R109" i="30"/>
  <c r="AO109" i="30"/>
  <c r="AU23" i="30"/>
  <c r="AC29" i="30"/>
  <c r="V30" i="30"/>
  <c r="AP30" i="30"/>
  <c r="AT30" i="30"/>
  <c r="AX30" i="30"/>
  <c r="R36" i="30"/>
  <c r="AS37" i="30"/>
  <c r="AB37" i="30"/>
  <c r="AF43" i="30"/>
  <c r="AO47" i="30"/>
  <c r="AQ44" i="30"/>
  <c r="V53" i="30"/>
  <c r="AC48" i="30"/>
  <c r="AS48" i="30"/>
  <c r="AA48" i="30"/>
  <c r="AZ53" i="30"/>
  <c r="AT49" i="30"/>
  <c r="AS52" i="30"/>
  <c r="AF53" i="30"/>
  <c r="AS54" i="30"/>
  <c r="AB54" i="30"/>
  <c r="V60" i="30"/>
  <c r="AF60" i="30"/>
  <c r="AX54" i="30"/>
  <c r="AX60" i="30" s="1"/>
  <c r="AQ56" i="30"/>
  <c r="AY56" i="30" s="1"/>
  <c r="AZ56" i="30"/>
  <c r="AZ60" i="30" s="1"/>
  <c r="BA58" i="30"/>
  <c r="AQ58" i="30"/>
  <c r="AY58" i="30" s="1"/>
  <c r="AA59" i="30"/>
  <c r="AC59" i="30"/>
  <c r="AW59" i="30" s="1"/>
  <c r="AZ59" i="30"/>
  <c r="AZ109" i="30" s="1"/>
  <c r="AQ59" i="30"/>
  <c r="AY59" i="30" s="1"/>
  <c r="AO64" i="30"/>
  <c r="AQ61" i="30"/>
  <c r="AZ61" i="30"/>
  <c r="AZ64" i="30" s="1"/>
  <c r="AT64" i="30"/>
  <c r="BA63" i="30"/>
  <c r="BA108" i="30" s="1"/>
  <c r="AQ63" i="30"/>
  <c r="AY63" i="30" s="1"/>
  <c r="V14" i="30"/>
  <c r="AP108" i="30"/>
  <c r="Z15" i="30"/>
  <c r="AD98" i="30"/>
  <c r="AL98" i="30"/>
  <c r="AO17" i="30"/>
  <c r="V20" i="30"/>
  <c r="AP109" i="30"/>
  <c r="AF23" i="30"/>
  <c r="AQ29" i="30"/>
  <c r="AU30" i="30"/>
  <c r="V31" i="30"/>
  <c r="V102" i="30" s="1"/>
  <c r="AP36" i="30"/>
  <c r="R105" i="30"/>
  <c r="AO105" i="30"/>
  <c r="AQ34" i="30"/>
  <c r="AY34" i="30" s="1"/>
  <c r="AX37" i="30"/>
  <c r="AX43" i="30" s="1"/>
  <c r="V38" i="30"/>
  <c r="AZ39" i="30"/>
  <c r="AZ43" i="30" s="1"/>
  <c r="AA40" i="30"/>
  <c r="AG40" i="30" s="1"/>
  <c r="AR40" i="30" s="1"/>
  <c r="AS40" i="30"/>
  <c r="AS41" i="30"/>
  <c r="AB41" i="30"/>
  <c r="AV41" i="30" s="1"/>
  <c r="AQ41" i="30"/>
  <c r="AY41" i="30" s="1"/>
  <c r="AY43" i="30" s="1"/>
  <c r="AQ42" i="30"/>
  <c r="AY42" i="30" s="1"/>
  <c r="V43" i="30"/>
  <c r="V44" i="30"/>
  <c r="AZ44" i="30"/>
  <c r="AZ47" i="30" s="1"/>
  <c r="AA45" i="30"/>
  <c r="AG45" i="30" s="1"/>
  <c r="AR45" i="30" s="1"/>
  <c r="AS45" i="30"/>
  <c r="AS46" i="30"/>
  <c r="AB46" i="30"/>
  <c r="AV46" i="30" s="1"/>
  <c r="AQ46" i="30"/>
  <c r="AY46" i="30" s="1"/>
  <c r="Z47" i="30"/>
  <c r="Z53" i="30"/>
  <c r="AT48" i="30"/>
  <c r="AT53" i="30" s="1"/>
  <c r="AO53" i="30"/>
  <c r="AU53" i="30"/>
  <c r="AA51" i="30"/>
  <c r="AG51" i="30" s="1"/>
  <c r="AR51" i="30" s="1"/>
  <c r="Z60" i="30"/>
  <c r="R60" i="30"/>
  <c r="V55" i="30"/>
  <c r="AP64" i="30"/>
  <c r="BA64" i="30"/>
  <c r="AX62" i="30"/>
  <c r="AX64" i="30" s="1"/>
  <c r="AF64" i="30"/>
  <c r="AA66" i="30"/>
  <c r="AC66" i="30"/>
  <c r="AW66" i="30" s="1"/>
  <c r="AS66" i="30"/>
  <c r="AB66" i="30"/>
  <c r="AV66" i="30" s="1"/>
  <c r="AS69" i="30"/>
  <c r="AB69" i="30"/>
  <c r="AV69" i="30" s="1"/>
  <c r="AA69" i="30"/>
  <c r="AC69" i="30"/>
  <c r="AW69" i="30" s="1"/>
  <c r="AS72" i="30"/>
  <c r="AA72" i="30"/>
  <c r="AG72" i="30" s="1"/>
  <c r="AR72" i="30" s="1"/>
  <c r="AC72" i="30"/>
  <c r="AW72" i="30" s="1"/>
  <c r="Z79" i="30"/>
  <c r="AT74" i="30"/>
  <c r="AT79" i="30" s="1"/>
  <c r="AQ74" i="30"/>
  <c r="AZ74" i="30"/>
  <c r="AZ79" i="30" s="1"/>
  <c r="AC77" i="30"/>
  <c r="AW77" i="30" s="1"/>
  <c r="AA77" i="30"/>
  <c r="AG77" i="30" s="1"/>
  <c r="AR77" i="30" s="1"/>
  <c r="AC78" i="30"/>
  <c r="AW78" i="30" s="1"/>
  <c r="AB78" i="30"/>
  <c r="AV78" i="30" s="1"/>
  <c r="AS78" i="30"/>
  <c r="AO79" i="30"/>
  <c r="AA81" i="30"/>
  <c r="AG81" i="30" s="1"/>
  <c r="AR81" i="30" s="1"/>
  <c r="AB81" i="30"/>
  <c r="AV81" i="30" s="1"/>
  <c r="AC81" i="30"/>
  <c r="AW81" i="30" s="1"/>
  <c r="AS81" i="30"/>
  <c r="BA83" i="30"/>
  <c r="AS82" i="30"/>
  <c r="AA82" i="30"/>
  <c r="AC82" i="30"/>
  <c r="AW82" i="30" s="1"/>
  <c r="AY84" i="30"/>
  <c r="AC91" i="30"/>
  <c r="AG91" i="30" s="1"/>
  <c r="AS91" i="30"/>
  <c r="AB91" i="30"/>
  <c r="AC93" i="30"/>
  <c r="AW93" i="30" s="1"/>
  <c r="AS95" i="30"/>
  <c r="AB95" i="30"/>
  <c r="AV95" i="30" s="1"/>
  <c r="AA95" i="30"/>
  <c r="AG95" i="30" s="1"/>
  <c r="AR95" i="30" s="1"/>
  <c r="AB96" i="30"/>
  <c r="AV96" i="30" s="1"/>
  <c r="AF83" i="30"/>
  <c r="R83" i="30"/>
  <c r="AZ81" i="30"/>
  <c r="AZ83" i="30" s="1"/>
  <c r="AQ81" i="30"/>
  <c r="AY81" i="30" s="1"/>
  <c r="AQ82" i="30"/>
  <c r="AY82" i="30" s="1"/>
  <c r="AZ82" i="30"/>
  <c r="AS85" i="30"/>
  <c r="AB85" i="30"/>
  <c r="AV85" i="30" s="1"/>
  <c r="AA85" i="30"/>
  <c r="AC85" i="30"/>
  <c r="AW85" i="30" s="1"/>
  <c r="BA85" i="30"/>
  <c r="BA90" i="30" s="1"/>
  <c r="AP90" i="30"/>
  <c r="AQ85" i="30"/>
  <c r="AY85" i="30" s="1"/>
  <c r="AS87" i="30"/>
  <c r="AB87" i="30"/>
  <c r="AV87" i="30" s="1"/>
  <c r="AA87" i="30"/>
  <c r="AC87" i="30"/>
  <c r="AW87" i="30" s="1"/>
  <c r="AC89" i="30"/>
  <c r="AW89" i="30" s="1"/>
  <c r="AB89" i="30"/>
  <c r="AV89" i="30" s="1"/>
  <c r="O101" i="30"/>
  <c r="AS49" i="30"/>
  <c r="AB49" i="30"/>
  <c r="AV49" i="30" s="1"/>
  <c r="AQ51" i="30"/>
  <c r="AY51" i="30" s="1"/>
  <c r="AS58" i="30"/>
  <c r="AB58" i="30"/>
  <c r="AS63" i="30"/>
  <c r="AB63" i="30"/>
  <c r="AV63" i="30" s="1"/>
  <c r="AS65" i="30"/>
  <c r="AB65" i="30"/>
  <c r="AA65" i="30"/>
  <c r="AZ70" i="30"/>
  <c r="AQ67" i="30"/>
  <c r="AY67" i="30" s="1"/>
  <c r="BA79" i="30"/>
  <c r="AS80" i="30"/>
  <c r="AS83" i="30" s="1"/>
  <c r="AB80" i="30"/>
  <c r="V83" i="30"/>
  <c r="AC80" i="30"/>
  <c r="AA80" i="30"/>
  <c r="AY80" i="30"/>
  <c r="AY83" i="30" s="1"/>
  <c r="AX84" i="30"/>
  <c r="AX90" i="30" s="1"/>
  <c r="AF90" i="30"/>
  <c r="AA88" i="30"/>
  <c r="AG88" i="30" s="1"/>
  <c r="AR88" i="30" s="1"/>
  <c r="AS88" i="30"/>
  <c r="AC88" i="30"/>
  <c r="AW88" i="30" s="1"/>
  <c r="AZ88" i="30"/>
  <c r="AQ88" i="30"/>
  <c r="AY88" i="30" s="1"/>
  <c r="AA89" i="30"/>
  <c r="AT94" i="30"/>
  <c r="AA94" i="30"/>
  <c r="AG94" i="30" s="1"/>
  <c r="AR94" i="30" s="1"/>
  <c r="BA96" i="30"/>
  <c r="BA109" i="30" s="1"/>
  <c r="J101" i="30"/>
  <c r="AI101" i="30"/>
  <c r="AM101" i="30"/>
  <c r="W101" i="30"/>
  <c r="AU70" i="30"/>
  <c r="R73" i="30"/>
  <c r="AQ72" i="30"/>
  <c r="AY72" i="30" s="1"/>
  <c r="AS75" i="30"/>
  <c r="AB75" i="30"/>
  <c r="AV75" i="30" s="1"/>
  <c r="AA75" i="30"/>
  <c r="AG75" i="30" s="1"/>
  <c r="AR75" i="30" s="1"/>
  <c r="AC84" i="30"/>
  <c r="AS84" i="30"/>
  <c r="AB84" i="30"/>
  <c r="V86" i="30"/>
  <c r="AF97" i="30"/>
  <c r="AX91" i="30"/>
  <c r="AX97" i="30" s="1"/>
  <c r="AY91" i="30"/>
  <c r="AY97" i="30" s="1"/>
  <c r="AS92" i="30"/>
  <c r="AB92" i="30"/>
  <c r="AV92" i="30" s="1"/>
  <c r="AA92" i="30"/>
  <c r="AC92" i="30"/>
  <c r="AW92" i="30" s="1"/>
  <c r="BA92" i="30"/>
  <c r="AQ92" i="30"/>
  <c r="AY92" i="30" s="1"/>
  <c r="AE101" i="30"/>
  <c r="AO70" i="30"/>
  <c r="R79" i="30"/>
  <c r="V74" i="30"/>
  <c r="AX79" i="30"/>
  <c r="AT84" i="30"/>
  <c r="AT90" i="30" s="1"/>
  <c r="Z90" i="30"/>
  <c r="AU90" i="30"/>
  <c r="AT97" i="30"/>
  <c r="AU97" i="30"/>
  <c r="BA97" i="30"/>
  <c r="AQ93" i="30"/>
  <c r="AY93" i="30" s="1"/>
  <c r="AQ94" i="30"/>
  <c r="AY94" i="30" s="1"/>
  <c r="AZ94" i="30"/>
  <c r="AZ108" i="30" s="1"/>
  <c r="K101" i="30"/>
  <c r="AD101" i="30"/>
  <c r="AJ101" i="30"/>
  <c r="R90" i="30"/>
  <c r="O99" i="30"/>
  <c r="AH101" i="30"/>
  <c r="AL101" i="30"/>
  <c r="AN186" i="29"/>
  <c r="I186" i="29"/>
  <c r="Q186" i="29"/>
  <c r="O185" i="29" s="1"/>
  <c r="U186" i="29"/>
  <c r="AK186" i="29"/>
  <c r="AM186" i="29"/>
  <c r="AO185" i="29" s="1"/>
  <c r="AW29" i="29"/>
  <c r="AY42" i="29"/>
  <c r="BA16" i="29"/>
  <c r="Z193" i="29"/>
  <c r="AT15" i="29"/>
  <c r="AS17" i="29"/>
  <c r="AS19" i="29" s="1"/>
  <c r="AB17" i="29"/>
  <c r="AA17" i="29"/>
  <c r="V19" i="29"/>
  <c r="AS23" i="29"/>
  <c r="AS25" i="29" s="1"/>
  <c r="AB23" i="29"/>
  <c r="AA23" i="29"/>
  <c r="V25" i="29"/>
  <c r="AQ28" i="29"/>
  <c r="AQ34" i="29"/>
  <c r="AY43" i="29"/>
  <c r="AZ47" i="29"/>
  <c r="AZ50" i="29" s="1"/>
  <c r="AO50" i="29"/>
  <c r="AQ47" i="29"/>
  <c r="AZ63" i="29"/>
  <c r="AQ63" i="29"/>
  <c r="AY63" i="29" s="1"/>
  <c r="BA69" i="29"/>
  <c r="BA71" i="29" s="1"/>
  <c r="AP71" i="29"/>
  <c r="AQ69" i="29"/>
  <c r="AW72" i="29"/>
  <c r="AV76" i="29"/>
  <c r="R196" i="29"/>
  <c r="R13" i="29"/>
  <c r="V12" i="29"/>
  <c r="AO196" i="29"/>
  <c r="AZ12" i="29"/>
  <c r="AQ12" i="29"/>
  <c r="U183" i="29"/>
  <c r="AF193" i="29"/>
  <c r="AX15" i="29"/>
  <c r="AU16" i="29"/>
  <c r="BA17" i="29"/>
  <c r="BA19" i="29" s="1"/>
  <c r="AP19" i="29"/>
  <c r="AQ17" i="29"/>
  <c r="BA23" i="29"/>
  <c r="BA25" i="29" s="1"/>
  <c r="AP25" i="29"/>
  <c r="BA29" i="29"/>
  <c r="BA31" i="29" s="1"/>
  <c r="AP31" i="29"/>
  <c r="BA35" i="29"/>
  <c r="AP38" i="29"/>
  <c r="AX44" i="29"/>
  <c r="AX46" i="29" s="1"/>
  <c r="AF46" i="29"/>
  <c r="AS45" i="29"/>
  <c r="AB45" i="29"/>
  <c r="AV45" i="29" s="1"/>
  <c r="AA45" i="29"/>
  <c r="AG45" i="29" s="1"/>
  <c r="AR45" i="29" s="1"/>
  <c r="AQ45" i="29"/>
  <c r="AY45" i="29" s="1"/>
  <c r="AP46" i="29"/>
  <c r="AS51" i="29"/>
  <c r="AS53" i="29" s="1"/>
  <c r="AB51" i="29"/>
  <c r="AA51" i="29"/>
  <c r="V53" i="29"/>
  <c r="AQ51" i="29"/>
  <c r="AB52" i="29"/>
  <c r="AV52" i="29" s="1"/>
  <c r="AY54" i="29"/>
  <c r="AY57" i="29" s="1"/>
  <c r="AQ57" i="29"/>
  <c r="R61" i="29"/>
  <c r="V58" i="29"/>
  <c r="AZ58" i="29"/>
  <c r="AZ61" i="29" s="1"/>
  <c r="AO61" i="29"/>
  <c r="AQ58" i="29"/>
  <c r="AC60" i="29"/>
  <c r="AW60" i="29" s="1"/>
  <c r="AS60" i="29"/>
  <c r="AB60" i="29"/>
  <c r="AV60" i="29" s="1"/>
  <c r="AA60" i="29"/>
  <c r="AG60" i="29" s="1"/>
  <c r="AR60" i="29" s="1"/>
  <c r="R64" i="29"/>
  <c r="AC66" i="29"/>
  <c r="AW66" i="29" s="1"/>
  <c r="AS66" i="29"/>
  <c r="AS68" i="29" s="1"/>
  <c r="AB66" i="29"/>
  <c r="AV66" i="29" s="1"/>
  <c r="AA66" i="29"/>
  <c r="AA68" i="29" s="1"/>
  <c r="AW69" i="29"/>
  <c r="AP76" i="29"/>
  <c r="BA72" i="29"/>
  <c r="BA76" i="29" s="1"/>
  <c r="AS74" i="29"/>
  <c r="AB74" i="29"/>
  <c r="AV74" i="29" s="1"/>
  <c r="AA74" i="29"/>
  <c r="AG74" i="29" s="1"/>
  <c r="AR74" i="29" s="1"/>
  <c r="AC74" i="29"/>
  <c r="AW74" i="29" s="1"/>
  <c r="AQ22" i="29"/>
  <c r="AQ25" i="29"/>
  <c r="AY23" i="29"/>
  <c r="AY25" i="29" s="1"/>
  <c r="AS35" i="29"/>
  <c r="AB35" i="29"/>
  <c r="V38" i="29"/>
  <c r="AA35" i="29"/>
  <c r="AS40" i="29"/>
  <c r="AB40" i="29"/>
  <c r="AV40" i="29" s="1"/>
  <c r="AA40" i="29"/>
  <c r="AG40" i="29" s="1"/>
  <c r="AR40" i="29" s="1"/>
  <c r="R50" i="29"/>
  <c r="V47" i="29"/>
  <c r="AC49" i="29"/>
  <c r="AW49" i="29" s="1"/>
  <c r="AS49" i="29"/>
  <c r="AB49" i="29"/>
  <c r="AV49" i="29" s="1"/>
  <c r="AA49" i="29"/>
  <c r="AC55" i="29"/>
  <c r="AW55" i="29" s="1"/>
  <c r="AS55" i="29"/>
  <c r="AB55" i="29"/>
  <c r="AV55" i="29" s="1"/>
  <c r="AA55" i="29"/>
  <c r="AA63" i="29"/>
  <c r="AG63" i="29" s="1"/>
  <c r="AR63" i="29" s="1"/>
  <c r="AC63" i="29"/>
  <c r="AW63" i="29" s="1"/>
  <c r="AW64" i="29" s="1"/>
  <c r="AC17" i="29"/>
  <c r="AA18" i="29"/>
  <c r="AG18" i="29" s="1"/>
  <c r="AR18" i="29" s="1"/>
  <c r="AC18" i="29"/>
  <c r="AW18" i="29" s="1"/>
  <c r="AZ18" i="29"/>
  <c r="AZ19" i="29" s="1"/>
  <c r="AQ18" i="29"/>
  <c r="AY18" i="29" s="1"/>
  <c r="AT22" i="29"/>
  <c r="AZ22" i="29"/>
  <c r="AC23" i="29"/>
  <c r="AA24" i="29"/>
  <c r="AG24" i="29" s="1"/>
  <c r="AR24" i="29" s="1"/>
  <c r="AC24" i="29"/>
  <c r="AW24" i="29" s="1"/>
  <c r="AZ24" i="29"/>
  <c r="AZ25" i="29" s="1"/>
  <c r="AQ24" i="29"/>
  <c r="AY24" i="29" s="1"/>
  <c r="AT28" i="29"/>
  <c r="AZ28" i="29"/>
  <c r="AA30" i="29"/>
  <c r="AC30" i="29"/>
  <c r="AW30" i="29" s="1"/>
  <c r="AZ30" i="29"/>
  <c r="AZ31" i="29" s="1"/>
  <c r="AQ30" i="29"/>
  <c r="AY30" i="29" s="1"/>
  <c r="AY193" i="29" s="1"/>
  <c r="AT34" i="29"/>
  <c r="AC35" i="29"/>
  <c r="R38" i="29"/>
  <c r="V36" i="29"/>
  <c r="AZ36" i="29"/>
  <c r="AZ38" i="29" s="1"/>
  <c r="AQ36" i="29"/>
  <c r="AY36" i="29" s="1"/>
  <c r="AC39" i="29"/>
  <c r="AS39" i="29"/>
  <c r="AB39" i="29"/>
  <c r="V42" i="29"/>
  <c r="AA39" i="29"/>
  <c r="AC40" i="29"/>
  <c r="AW40" i="29" s="1"/>
  <c r="AA41" i="29"/>
  <c r="AG41" i="29" s="1"/>
  <c r="AR41" i="29" s="1"/>
  <c r="AC41" i="29"/>
  <c r="AW41" i="29" s="1"/>
  <c r="AZ41" i="29"/>
  <c r="AZ42" i="29" s="1"/>
  <c r="AQ41" i="29"/>
  <c r="AY41" i="29" s="1"/>
  <c r="AC46" i="29"/>
  <c r="AW43" i="29"/>
  <c r="BA51" i="29"/>
  <c r="BA53" i="29" s="1"/>
  <c r="AP53" i="29"/>
  <c r="AX55" i="29"/>
  <c r="AX57" i="29" s="1"/>
  <c r="AF57" i="29"/>
  <c r="AS56" i="29"/>
  <c r="AB56" i="29"/>
  <c r="AV56" i="29" s="1"/>
  <c r="AA56" i="29"/>
  <c r="AG56" i="29" s="1"/>
  <c r="AR56" i="29" s="1"/>
  <c r="AS62" i="29"/>
  <c r="AB62" i="29"/>
  <c r="AA62" i="29"/>
  <c r="V64" i="29"/>
  <c r="AQ64" i="29"/>
  <c r="AY62" i="29"/>
  <c r="AB63" i="29"/>
  <c r="AV63" i="29" s="1"/>
  <c r="AS63" i="29"/>
  <c r="AX71" i="29"/>
  <c r="AB76" i="29"/>
  <c r="AS29" i="29"/>
  <c r="AS31" i="29" s="1"/>
  <c r="AB29" i="29"/>
  <c r="AA29" i="29"/>
  <c r="V31" i="29"/>
  <c r="AQ31" i="29"/>
  <c r="AY29" i="29"/>
  <c r="AF42" i="29"/>
  <c r="AX39" i="29"/>
  <c r="AX42" i="29" s="1"/>
  <c r="AZ68" i="29"/>
  <c r="AZ16" i="29"/>
  <c r="BA13" i="29"/>
  <c r="R19" i="29"/>
  <c r="Z22" i="29"/>
  <c r="AC21" i="29"/>
  <c r="AW21" i="29" s="1"/>
  <c r="AS21" i="29"/>
  <c r="AB21" i="29"/>
  <c r="AV21" i="29" s="1"/>
  <c r="AA21" i="29"/>
  <c r="AG21" i="29" s="1"/>
  <c r="AR21" i="29" s="1"/>
  <c r="R25" i="29"/>
  <c r="Z28" i="29"/>
  <c r="AC27" i="29"/>
  <c r="AW27" i="29" s="1"/>
  <c r="AS27" i="29"/>
  <c r="AB27" i="29"/>
  <c r="AV27" i="29" s="1"/>
  <c r="AA27" i="29"/>
  <c r="AG27" i="29" s="1"/>
  <c r="AR27" i="29" s="1"/>
  <c r="R31" i="29"/>
  <c r="Z34" i="29"/>
  <c r="AC33" i="29"/>
  <c r="AW33" i="29" s="1"/>
  <c r="AS33" i="29"/>
  <c r="AB33" i="29"/>
  <c r="AV33" i="29" s="1"/>
  <c r="AA33" i="29"/>
  <c r="AG33" i="29" s="1"/>
  <c r="AR33" i="29" s="1"/>
  <c r="AT39" i="29"/>
  <c r="AT42" i="29" s="1"/>
  <c r="Z42" i="29"/>
  <c r="AQ42" i="29"/>
  <c r="AC44" i="29"/>
  <c r="AW44" i="29" s="1"/>
  <c r="AS44" i="29"/>
  <c r="AB44" i="29"/>
  <c r="AV44" i="29" s="1"/>
  <c r="AA44" i="29"/>
  <c r="AA46" i="29" s="1"/>
  <c r="V46" i="29"/>
  <c r="Z46" i="29"/>
  <c r="AF50" i="29"/>
  <c r="AT53" i="29"/>
  <c r="AA52" i="29"/>
  <c r="AC52" i="29"/>
  <c r="AW52" i="29" s="1"/>
  <c r="AW53" i="29" s="1"/>
  <c r="AZ52" i="29"/>
  <c r="AZ53" i="29" s="1"/>
  <c r="AQ52" i="29"/>
  <c r="AY52" i="29" s="1"/>
  <c r="AC53" i="29"/>
  <c r="AC57" i="29"/>
  <c r="AW54" i="29"/>
  <c r="AW57" i="29" s="1"/>
  <c r="BA62" i="29"/>
  <c r="BA64" i="29" s="1"/>
  <c r="AP64" i="29"/>
  <c r="AZ64" i="29"/>
  <c r="AO64" i="29"/>
  <c r="AS67" i="29"/>
  <c r="AB67" i="29"/>
  <c r="AV67" i="29" s="1"/>
  <c r="AA67" i="29"/>
  <c r="AG67" i="29" s="1"/>
  <c r="AR67" i="29" s="1"/>
  <c r="AX76" i="29"/>
  <c r="AO188" i="29"/>
  <c r="AQ77" i="29"/>
  <c r="Z88" i="29"/>
  <c r="AT83" i="29"/>
  <c r="AT88" i="29" s="1"/>
  <c r="AA85" i="29"/>
  <c r="AS85" i="29"/>
  <c r="AF88" i="29"/>
  <c r="AA90" i="29"/>
  <c r="AB90" i="29"/>
  <c r="AV90" i="29" s="1"/>
  <c r="AZ92" i="29"/>
  <c r="AQ92" i="29"/>
  <c r="AY92" i="29" s="1"/>
  <c r="BA101" i="29"/>
  <c r="BA106" i="29" s="1"/>
  <c r="AP106" i="29"/>
  <c r="AQ101" i="29"/>
  <c r="AZ107" i="29"/>
  <c r="AZ112" i="29" s="1"/>
  <c r="AQ107" i="29"/>
  <c r="AQ108" i="29"/>
  <c r="AY108" i="29" s="1"/>
  <c r="AZ108" i="29"/>
  <c r="AY125" i="29"/>
  <c r="AY130" i="29" s="1"/>
  <c r="AZ128" i="29"/>
  <c r="AT129" i="29"/>
  <c r="AA129" i="29"/>
  <c r="AG129" i="29" s="1"/>
  <c r="AR129" i="29" s="1"/>
  <c r="R140" i="29"/>
  <c r="V133" i="29"/>
  <c r="AT12" i="29"/>
  <c r="AX12" i="29"/>
  <c r="Z13" i="29"/>
  <c r="AD183" i="29"/>
  <c r="AH183" i="29"/>
  <c r="AL183" i="29"/>
  <c r="AP13" i="29"/>
  <c r="R187" i="29"/>
  <c r="AB14" i="29"/>
  <c r="AO187" i="29"/>
  <c r="AW14" i="29"/>
  <c r="AB20" i="29"/>
  <c r="AS20" i="29"/>
  <c r="AS22" i="29" s="1"/>
  <c r="BA20" i="29"/>
  <c r="BA22" i="29" s="1"/>
  <c r="AZ21" i="29"/>
  <c r="AB26" i="29"/>
  <c r="AS26" i="29"/>
  <c r="AS28" i="29" s="1"/>
  <c r="BA26" i="29"/>
  <c r="BA28" i="29" s="1"/>
  <c r="AZ27" i="29"/>
  <c r="AB32" i="29"/>
  <c r="AS32" i="29"/>
  <c r="AS34" i="29" s="1"/>
  <c r="BA32" i="29"/>
  <c r="BA34" i="29" s="1"/>
  <c r="AZ33" i="29"/>
  <c r="AZ34" i="29" s="1"/>
  <c r="AQ35" i="29"/>
  <c r="AT36" i="29"/>
  <c r="AT38" i="29" s="1"/>
  <c r="AB37" i="29"/>
  <c r="AV37" i="29" s="1"/>
  <c r="AS37" i="29"/>
  <c r="BA37" i="29"/>
  <c r="R42" i="29"/>
  <c r="AB43" i="29"/>
  <c r="AG43" i="29" s="1"/>
  <c r="AS43" i="29"/>
  <c r="BA43" i="29"/>
  <c r="BA46" i="29" s="1"/>
  <c r="AT47" i="29"/>
  <c r="AT50" i="29" s="1"/>
  <c r="AX47" i="29"/>
  <c r="AX50" i="29" s="1"/>
  <c r="AB48" i="29"/>
  <c r="AS48" i="29"/>
  <c r="BA48" i="29"/>
  <c r="BA50" i="29" s="1"/>
  <c r="AX52" i="29"/>
  <c r="AX53" i="29" s="1"/>
  <c r="AB54" i="29"/>
  <c r="AS54" i="29"/>
  <c r="BA54" i="29"/>
  <c r="BA57" i="29" s="1"/>
  <c r="AZ55" i="29"/>
  <c r="AZ57" i="29" s="1"/>
  <c r="AT58" i="29"/>
  <c r="AT61" i="29" s="1"/>
  <c r="AX58" i="29"/>
  <c r="AX61" i="29" s="1"/>
  <c r="AB59" i="29"/>
  <c r="AS59" i="29"/>
  <c r="BA59" i="29"/>
  <c r="BA61" i="29" s="1"/>
  <c r="AX63" i="29"/>
  <c r="AX64" i="29" s="1"/>
  <c r="R68" i="29"/>
  <c r="AB65" i="29"/>
  <c r="BA65" i="29"/>
  <c r="BA68" i="29" s="1"/>
  <c r="AZ66" i="29"/>
  <c r="AS69" i="29"/>
  <c r="AB69" i="29"/>
  <c r="AF71" i="29"/>
  <c r="AC70" i="29"/>
  <c r="AW70" i="29" s="1"/>
  <c r="AQ70" i="29"/>
  <c r="AY70" i="29" s="1"/>
  <c r="V71" i="29"/>
  <c r="Z71" i="29"/>
  <c r="AZ73" i="29"/>
  <c r="AC75" i="29"/>
  <c r="AW75" i="29" s="1"/>
  <c r="AQ75" i="29"/>
  <c r="AY75" i="29" s="1"/>
  <c r="AP188" i="29"/>
  <c r="AP82" i="29"/>
  <c r="AS79" i="29"/>
  <c r="AB79" i="29"/>
  <c r="AV79" i="29" s="1"/>
  <c r="AA79" i="29"/>
  <c r="AG79" i="29" s="1"/>
  <c r="AR79" i="29" s="1"/>
  <c r="AP194" i="29"/>
  <c r="BA80" i="29"/>
  <c r="BA82" i="29" s="1"/>
  <c r="AQ81" i="29"/>
  <c r="AY81" i="29" s="1"/>
  <c r="AF82" i="29"/>
  <c r="AS84" i="29"/>
  <c r="AB84" i="29"/>
  <c r="AV84" i="29" s="1"/>
  <c r="AA84" i="29"/>
  <c r="AQ86" i="29"/>
  <c r="AY86" i="29" s="1"/>
  <c r="AZ86" i="29"/>
  <c r="AC87" i="29"/>
  <c r="AW87" i="29" s="1"/>
  <c r="AB87" i="29"/>
  <c r="AV87" i="29" s="1"/>
  <c r="AS87" i="29"/>
  <c r="AA87" i="29"/>
  <c r="AQ94" i="29"/>
  <c r="AY89" i="29"/>
  <c r="AX89" i="29"/>
  <c r="AX94" i="29" s="1"/>
  <c r="AQ91" i="29"/>
  <c r="AY91" i="29" s="1"/>
  <c r="AA92" i="29"/>
  <c r="AO94" i="29"/>
  <c r="AZ95" i="29"/>
  <c r="AO100" i="29"/>
  <c r="AQ95" i="29"/>
  <c r="BA96" i="29"/>
  <c r="AQ96" i="29"/>
  <c r="AY96" i="29" s="1"/>
  <c r="AZ97" i="29"/>
  <c r="AQ97" i="29"/>
  <c r="AY97" i="29" s="1"/>
  <c r="AW101" i="29"/>
  <c r="V102" i="29"/>
  <c r="V107" i="29"/>
  <c r="AX107" i="29"/>
  <c r="AX112" i="29" s="1"/>
  <c r="AG109" i="29"/>
  <c r="AR109" i="29" s="1"/>
  <c r="AS110" i="29"/>
  <c r="AB110" i="29"/>
  <c r="AV110" i="29" s="1"/>
  <c r="AA110" i="29"/>
  <c r="AC110" i="29"/>
  <c r="AW110" i="29" s="1"/>
  <c r="AO112" i="29"/>
  <c r="AQ113" i="29"/>
  <c r="AO118" i="29"/>
  <c r="AY119" i="29"/>
  <c r="AC127" i="29"/>
  <c r="AW127" i="29" s="1"/>
  <c r="AA127" i="29"/>
  <c r="AS127" i="29"/>
  <c r="AT195" i="29"/>
  <c r="AT132" i="29"/>
  <c r="AS136" i="29"/>
  <c r="AB136" i="29"/>
  <c r="AV136" i="29" s="1"/>
  <c r="AA136" i="29"/>
  <c r="AC136" i="29"/>
  <c r="AW136" i="29" s="1"/>
  <c r="AA137" i="29"/>
  <c r="AB137" i="29"/>
  <c r="AV137" i="29" s="1"/>
  <c r="AS137" i="29"/>
  <c r="AC137" i="29"/>
  <c r="AW137" i="29" s="1"/>
  <c r="AX157" i="29"/>
  <c r="AX159" i="29" s="1"/>
  <c r="AF159" i="29"/>
  <c r="AX167" i="29"/>
  <c r="AX169" i="29" s="1"/>
  <c r="AF169" i="29"/>
  <c r="AQ83" i="29"/>
  <c r="AZ83" i="29"/>
  <c r="AZ88" i="29" s="1"/>
  <c r="AT101" i="29"/>
  <c r="AT106" i="29" s="1"/>
  <c r="Z106" i="29"/>
  <c r="S183" i="29"/>
  <c r="W183" i="29"/>
  <c r="AE183" i="29"/>
  <c r="AI183" i="29"/>
  <c r="AM183" i="29"/>
  <c r="AU13" i="29"/>
  <c r="AP187" i="29"/>
  <c r="R193" i="29"/>
  <c r="AO193" i="29"/>
  <c r="AO16" i="29"/>
  <c r="AC20" i="29"/>
  <c r="AC26" i="29"/>
  <c r="AC32" i="29"/>
  <c r="V68" i="29"/>
  <c r="AC65" i="29"/>
  <c r="AT68" i="29"/>
  <c r="AX68" i="29"/>
  <c r="AG70" i="29"/>
  <c r="AR70" i="29" s="1"/>
  <c r="AS70" i="29"/>
  <c r="AS72" i="29"/>
  <c r="AA72" i="29"/>
  <c r="AZ76" i="29"/>
  <c r="AG75" i="29"/>
  <c r="AR75" i="29" s="1"/>
  <c r="AS75" i="29"/>
  <c r="R188" i="29"/>
  <c r="R82" i="29"/>
  <c r="AT78" i="29"/>
  <c r="Z188" i="29"/>
  <c r="Z82" i="29"/>
  <c r="AY80" i="29"/>
  <c r="AX194" i="29"/>
  <c r="AO82" i="29"/>
  <c r="AB85" i="29"/>
  <c r="AV85" i="29" s="1"/>
  <c r="BA85" i="29"/>
  <c r="AZ94" i="29"/>
  <c r="AC90" i="29"/>
  <c r="AW90" i="29" s="1"/>
  <c r="Z100" i="29"/>
  <c r="AT95" i="29"/>
  <c r="AT100" i="29" s="1"/>
  <c r="BA100" i="29"/>
  <c r="AA97" i="29"/>
  <c r="AG97" i="29" s="1"/>
  <c r="AR97" i="29" s="1"/>
  <c r="AS97" i="29"/>
  <c r="AC97" i="29"/>
  <c r="AW97" i="29" s="1"/>
  <c r="AB97" i="29"/>
  <c r="AV97" i="29" s="1"/>
  <c r="AC98" i="29"/>
  <c r="AW98" i="29" s="1"/>
  <c r="AA98" i="29"/>
  <c r="AS98" i="29"/>
  <c r="AC99" i="29"/>
  <c r="AW99" i="29" s="1"/>
  <c r="AS99" i="29"/>
  <c r="AA99" i="29"/>
  <c r="AB99" i="29"/>
  <c r="AV99" i="29" s="1"/>
  <c r="BA111" i="29"/>
  <c r="AQ111" i="29"/>
  <c r="AY111" i="29" s="1"/>
  <c r="AS113" i="29"/>
  <c r="AA113" i="29"/>
  <c r="AC113" i="29"/>
  <c r="AB113" i="29"/>
  <c r="AC172" i="29"/>
  <c r="AW172" i="29" s="1"/>
  <c r="AS172" i="29"/>
  <c r="AA172" i="29"/>
  <c r="AG172" i="29" s="1"/>
  <c r="AR172" i="29" s="1"/>
  <c r="AB172" i="29"/>
  <c r="AV172" i="29" s="1"/>
  <c r="AS81" i="29"/>
  <c r="AA81" i="29"/>
  <c r="Z94" i="29"/>
  <c r="AT89" i="29"/>
  <c r="AT94" i="29" s="1"/>
  <c r="AS91" i="29"/>
  <c r="AA91" i="29"/>
  <c r="T183" i="29"/>
  <c r="X183" i="29"/>
  <c r="AF13" i="29"/>
  <c r="AJ183" i="29"/>
  <c r="AN183" i="29"/>
  <c r="Z187" i="29"/>
  <c r="AF187" i="29"/>
  <c r="AQ14" i="29"/>
  <c r="AU187" i="29"/>
  <c r="V15" i="29"/>
  <c r="AP193" i="29"/>
  <c r="R16" i="29"/>
  <c r="Z16" i="29"/>
  <c r="AP16" i="29"/>
  <c r="AT16" i="29"/>
  <c r="AX16" i="29"/>
  <c r="AQ59" i="29"/>
  <c r="AY59" i="29" s="1"/>
  <c r="Z68" i="29"/>
  <c r="AQ65" i="29"/>
  <c r="AA69" i="29"/>
  <c r="AQ72" i="29"/>
  <c r="AQ74" i="29"/>
  <c r="AY74" i="29" s="1"/>
  <c r="V76" i="29"/>
  <c r="AO76" i="29"/>
  <c r="V77" i="29"/>
  <c r="AZ77" i="29"/>
  <c r="AA78" i="29"/>
  <c r="AG78" i="29" s="1"/>
  <c r="AR78" i="29" s="1"/>
  <c r="V80" i="29"/>
  <c r="AF194" i="29"/>
  <c r="AC81" i="29"/>
  <c r="AW81" i="29" s="1"/>
  <c r="BA88" i="29"/>
  <c r="AC84" i="29"/>
  <c r="AW84" i="29" s="1"/>
  <c r="AQ84" i="29"/>
  <c r="AY84" i="29" s="1"/>
  <c r="AC85" i="29"/>
  <c r="AW85" i="29" s="1"/>
  <c r="AS86" i="29"/>
  <c r="AS89" i="29"/>
  <c r="AS94" i="29" s="1"/>
  <c r="AB89" i="29"/>
  <c r="AC89" i="29"/>
  <c r="V94" i="29"/>
  <c r="AA89" i="29"/>
  <c r="AS90" i="29"/>
  <c r="AC91" i="29"/>
  <c r="AW91" i="29" s="1"/>
  <c r="AU100" i="29"/>
  <c r="AG104" i="29"/>
  <c r="AR104" i="29" s="1"/>
  <c r="AT112" i="29"/>
  <c r="AT118" i="29"/>
  <c r="AA117" i="29"/>
  <c r="AG117" i="29" s="1"/>
  <c r="AR117" i="29" s="1"/>
  <c r="AS117" i="29"/>
  <c r="AC117" i="29"/>
  <c r="AW117" i="29" s="1"/>
  <c r="AQ117" i="29"/>
  <c r="AY117" i="29" s="1"/>
  <c r="AZ117" i="29"/>
  <c r="AB127" i="29"/>
  <c r="AV127" i="29" s="1"/>
  <c r="AQ138" i="29"/>
  <c r="AY138" i="29" s="1"/>
  <c r="AZ138" i="29"/>
  <c r="AG139" i="29"/>
  <c r="AR139" i="29" s="1"/>
  <c r="AR148" i="29"/>
  <c r="Z194" i="29"/>
  <c r="AO194" i="29"/>
  <c r="AZ80" i="29"/>
  <c r="AT80" i="29"/>
  <c r="AT194" i="29" s="1"/>
  <c r="AP88" i="29"/>
  <c r="AB92" i="29"/>
  <c r="AV92" i="29" s="1"/>
  <c r="AB93" i="29"/>
  <c r="AQ93" i="29"/>
  <c r="AY93" i="29" s="1"/>
  <c r="AX100" i="29"/>
  <c r="AF100" i="29"/>
  <c r="AF106" i="29"/>
  <c r="AX101" i="29"/>
  <c r="AX106" i="29" s="1"/>
  <c r="AB103" i="29"/>
  <c r="AV103" i="29" s="1"/>
  <c r="AQ103" i="29"/>
  <c r="AY103" i="29" s="1"/>
  <c r="AC104" i="29"/>
  <c r="AW104" i="29" s="1"/>
  <c r="AB104" i="29"/>
  <c r="AV104" i="29" s="1"/>
  <c r="AS105" i="29"/>
  <c r="AB105" i="29"/>
  <c r="AV105" i="29" s="1"/>
  <c r="AP112" i="29"/>
  <c r="AU112" i="29"/>
  <c r="AZ109" i="29"/>
  <c r="AC111" i="29"/>
  <c r="AW111" i="29" s="1"/>
  <c r="AP118" i="29"/>
  <c r="AS115" i="29"/>
  <c r="AB115" i="29"/>
  <c r="AV115" i="29" s="1"/>
  <c r="AA115" i="29"/>
  <c r="AG115" i="29" s="1"/>
  <c r="AR115" i="29" s="1"/>
  <c r="AB116" i="29"/>
  <c r="AV116" i="29" s="1"/>
  <c r="R124" i="29"/>
  <c r="V119" i="29"/>
  <c r="AS120" i="29"/>
  <c r="AB120" i="29"/>
  <c r="AV120" i="29" s="1"/>
  <c r="AQ121" i="29"/>
  <c r="AY121" i="29" s="1"/>
  <c r="AA122" i="29"/>
  <c r="AQ122" i="29"/>
  <c r="AY122" i="29" s="1"/>
  <c r="AZ122" i="29"/>
  <c r="AZ124" i="29" s="1"/>
  <c r="AO124" i="29"/>
  <c r="V130" i="29"/>
  <c r="AS125" i="29"/>
  <c r="AS130" i="29" s="1"/>
  <c r="AB125" i="29"/>
  <c r="AA125" i="29"/>
  <c r="AB126" i="29"/>
  <c r="AV126" i="29" s="1"/>
  <c r="AF195" i="29"/>
  <c r="AF132" i="29"/>
  <c r="AX131" i="29"/>
  <c r="AU195" i="29"/>
  <c r="AU132" i="29"/>
  <c r="Z140" i="29"/>
  <c r="AG138" i="29"/>
  <c r="AR138" i="29" s="1"/>
  <c r="AZ147" i="29"/>
  <c r="AZ142" i="29"/>
  <c r="AQ142" i="29"/>
  <c r="AY142" i="29" s="1"/>
  <c r="AT151" i="29"/>
  <c r="AQ150" i="29"/>
  <c r="AY150" i="29" s="1"/>
  <c r="AZ150" i="29"/>
  <c r="V152" i="29"/>
  <c r="R156" i="29"/>
  <c r="AG163" i="29"/>
  <c r="AR163" i="29" s="1"/>
  <c r="AU194" i="29"/>
  <c r="R88" i="29"/>
  <c r="V83" i="29"/>
  <c r="AX88" i="29"/>
  <c r="AP94" i="29"/>
  <c r="BA89" i="29"/>
  <c r="BA94" i="29" s="1"/>
  <c r="R100" i="29"/>
  <c r="V95" i="29"/>
  <c r="AS96" i="29"/>
  <c r="AB96" i="29"/>
  <c r="AV96" i="29" s="1"/>
  <c r="AQ98" i="29"/>
  <c r="AY98" i="29" s="1"/>
  <c r="AZ98" i="29"/>
  <c r="AS101" i="29"/>
  <c r="AB101" i="29"/>
  <c r="AA101" i="29"/>
  <c r="AZ106" i="29"/>
  <c r="V106" i="29"/>
  <c r="AS108" i="29"/>
  <c r="AA108" i="29"/>
  <c r="AG108" i="29" s="1"/>
  <c r="AR108" i="29" s="1"/>
  <c r="AS111" i="29"/>
  <c r="AZ114" i="29"/>
  <c r="AZ118" i="29" s="1"/>
  <c r="AC116" i="29"/>
  <c r="AW116" i="29" s="1"/>
  <c r="Z124" i="29"/>
  <c r="AT119" i="29"/>
  <c r="AT124" i="29" s="1"/>
  <c r="AA121" i="29"/>
  <c r="AG121" i="29" s="1"/>
  <c r="AR121" i="29" s="1"/>
  <c r="AS121" i="29"/>
  <c r="AB122" i="29"/>
  <c r="AV122" i="29" s="1"/>
  <c r="Z130" i="29"/>
  <c r="AT125" i="29"/>
  <c r="AT130" i="29" s="1"/>
  <c r="R130" i="29"/>
  <c r="AC126" i="29"/>
  <c r="AW126" i="29" s="1"/>
  <c r="AP140" i="29"/>
  <c r="BA133" i="29"/>
  <c r="BA140" i="29" s="1"/>
  <c r="AZ134" i="29"/>
  <c r="AF140" i="29"/>
  <c r="AS141" i="29"/>
  <c r="AB141" i="29"/>
  <c r="AA141" i="29"/>
  <c r="AC141" i="29"/>
  <c r="BA141" i="29"/>
  <c r="BA147" i="29" s="1"/>
  <c r="AQ141" i="29"/>
  <c r="AA142" i="29"/>
  <c r="AG142" i="29" s="1"/>
  <c r="AR142" i="29" s="1"/>
  <c r="AS142" i="29"/>
  <c r="AC142" i="29"/>
  <c r="AW142" i="29" s="1"/>
  <c r="AB142" i="29"/>
  <c r="AV142" i="29" s="1"/>
  <c r="AA146" i="29"/>
  <c r="AG146" i="29" s="1"/>
  <c r="AR146" i="29" s="1"/>
  <c r="AS146" i="29"/>
  <c r="AC146" i="29"/>
  <c r="AW146" i="29" s="1"/>
  <c r="AZ146" i="29"/>
  <c r="AQ146" i="29"/>
  <c r="AY146" i="29" s="1"/>
  <c r="AA151" i="29"/>
  <c r="AQ148" i="29"/>
  <c r="AO151" i="29"/>
  <c r="AZ148" i="29"/>
  <c r="AZ151" i="29" s="1"/>
  <c r="AZ154" i="29"/>
  <c r="AZ156" i="29" s="1"/>
  <c r="AO156" i="29"/>
  <c r="AQ154" i="29"/>
  <c r="AY154" i="29" s="1"/>
  <c r="AG158" i="29"/>
  <c r="AR158" i="29" s="1"/>
  <c r="AC177" i="29"/>
  <c r="AW177" i="29" s="1"/>
  <c r="AS177" i="29"/>
  <c r="AA177" i="29"/>
  <c r="AB177" i="29"/>
  <c r="AV177" i="29" s="1"/>
  <c r="AC179" i="29"/>
  <c r="AW179" i="29" s="1"/>
  <c r="AS179" i="29"/>
  <c r="AA179" i="29"/>
  <c r="AB179" i="29"/>
  <c r="AV179" i="29" s="1"/>
  <c r="AS116" i="29"/>
  <c r="BA124" i="29"/>
  <c r="AG120" i="29"/>
  <c r="AR120" i="29" s="1"/>
  <c r="AC123" i="29"/>
  <c r="AW123" i="29" s="1"/>
  <c r="AS123" i="29"/>
  <c r="AA123" i="29"/>
  <c r="AG123" i="29" s="1"/>
  <c r="AR123" i="29" s="1"/>
  <c r="AW125" i="29"/>
  <c r="AP130" i="29"/>
  <c r="BA125" i="29"/>
  <c r="BA130" i="29" s="1"/>
  <c r="AS126" i="29"/>
  <c r="AZ127" i="29"/>
  <c r="AZ130" i="29" s="1"/>
  <c r="AQ127" i="29"/>
  <c r="AY127" i="29" s="1"/>
  <c r="V195" i="29"/>
  <c r="O35" i="45" s="1"/>
  <c r="AS131" i="29"/>
  <c r="AB131" i="29"/>
  <c r="AA131" i="29"/>
  <c r="AC131" i="29"/>
  <c r="AC143" i="29"/>
  <c r="AW143" i="29" s="1"/>
  <c r="AA143" i="29"/>
  <c r="AS143" i="29"/>
  <c r="AG149" i="29"/>
  <c r="AR149" i="29" s="1"/>
  <c r="BA153" i="29"/>
  <c r="BA156" i="29" s="1"/>
  <c r="AQ153" i="29"/>
  <c r="AY153" i="29" s="1"/>
  <c r="AP156" i="29"/>
  <c r="AZ160" i="29"/>
  <c r="AQ160" i="29"/>
  <c r="AO166" i="29"/>
  <c r="AG173" i="29"/>
  <c r="AR173" i="29" s="1"/>
  <c r="BA131" i="29"/>
  <c r="AP195" i="29"/>
  <c r="AZ137" i="29"/>
  <c r="AQ137" i="29"/>
  <c r="AY137" i="29" s="1"/>
  <c r="AV148" i="29"/>
  <c r="AV151" i="29" s="1"/>
  <c r="AT156" i="29"/>
  <c r="V157" i="29"/>
  <c r="R159" i="29"/>
  <c r="AA160" i="29"/>
  <c r="AS160" i="29"/>
  <c r="AC160" i="29"/>
  <c r="AB160" i="29"/>
  <c r="R190" i="29"/>
  <c r="V161" i="29"/>
  <c r="AC162" i="29"/>
  <c r="AW162" i="29" s="1"/>
  <c r="AS162" i="29"/>
  <c r="AA162" i="29"/>
  <c r="AB162" i="29"/>
  <c r="AV162" i="29" s="1"/>
  <c r="V167" i="29"/>
  <c r="R169" i="29"/>
  <c r="AG180" i="29"/>
  <c r="AR180" i="29" s="1"/>
  <c r="AP182" i="29"/>
  <c r="BA181" i="29"/>
  <c r="AF188" i="29"/>
  <c r="AU188" i="29"/>
  <c r="AU82" i="29"/>
  <c r="AP100" i="29"/>
  <c r="AO106" i="29"/>
  <c r="BA107" i="29"/>
  <c r="BA112" i="29" s="1"/>
  <c r="AP124" i="29"/>
  <c r="AO130" i="29"/>
  <c r="AQ131" i="29"/>
  <c r="AP132" i="29"/>
  <c r="AZ133" i="29"/>
  <c r="AZ140" i="29" s="1"/>
  <c r="AO140" i="29"/>
  <c r="AQ133" i="29"/>
  <c r="AQ136" i="29"/>
  <c r="AY136" i="29" s="1"/>
  <c r="AS138" i="29"/>
  <c r="AF147" i="29"/>
  <c r="AA144" i="29"/>
  <c r="AS145" i="29"/>
  <c r="AB145" i="29"/>
  <c r="AV145" i="29" s="1"/>
  <c r="AA145" i="29"/>
  <c r="AW148" i="29"/>
  <c r="AW151" i="29" s="1"/>
  <c r="AS150" i="29"/>
  <c r="AX152" i="29"/>
  <c r="AX156" i="29" s="1"/>
  <c r="AF156" i="29"/>
  <c r="AY152" i="29"/>
  <c r="Z156" i="29"/>
  <c r="AT158" i="29"/>
  <c r="AT159" i="29" s="1"/>
  <c r="AQ159" i="29"/>
  <c r="AT160" i="29"/>
  <c r="AT163" i="29"/>
  <c r="R166" i="29"/>
  <c r="V166" i="29"/>
  <c r="AY167" i="29"/>
  <c r="AY169" i="29" s="1"/>
  <c r="AS168" i="29"/>
  <c r="AB168" i="29"/>
  <c r="AV168" i="29" s="1"/>
  <c r="AC168" i="29"/>
  <c r="AW168" i="29" s="1"/>
  <c r="AA168" i="29"/>
  <c r="AT168" i="29"/>
  <c r="AT169" i="29" s="1"/>
  <c r="AZ170" i="29"/>
  <c r="AZ175" i="29" s="1"/>
  <c r="AQ170" i="29"/>
  <c r="AC171" i="29"/>
  <c r="AW171" i="29" s="1"/>
  <c r="AB171" i="29"/>
  <c r="AV171" i="29" s="1"/>
  <c r="AA171" i="29"/>
  <c r="AO175" i="29"/>
  <c r="R182" i="29"/>
  <c r="V176" i="29"/>
  <c r="AC178" i="29"/>
  <c r="AW178" i="29" s="1"/>
  <c r="AA178" i="29"/>
  <c r="AB178" i="29"/>
  <c r="AV178" i="29" s="1"/>
  <c r="AF190" i="29"/>
  <c r="AB165" i="29"/>
  <c r="AV165" i="29" s="1"/>
  <c r="AC165" i="29"/>
  <c r="AW165" i="29" s="1"/>
  <c r="AA165" i="29"/>
  <c r="Z175" i="29"/>
  <c r="AT170" i="29"/>
  <c r="AT175" i="29" s="1"/>
  <c r="BA175" i="29"/>
  <c r="AP175" i="29"/>
  <c r="BA182" i="29"/>
  <c r="AB129" i="29"/>
  <c r="AV129" i="29" s="1"/>
  <c r="AS129" i="29"/>
  <c r="AZ131" i="29"/>
  <c r="AT134" i="29"/>
  <c r="AT140" i="29" s="1"/>
  <c r="AB135" i="29"/>
  <c r="AV135" i="29" s="1"/>
  <c r="AS135" i="29"/>
  <c r="AB139" i="29"/>
  <c r="AV139" i="29" s="1"/>
  <c r="AS139" i="29"/>
  <c r="AB144" i="29"/>
  <c r="AV144" i="29" s="1"/>
  <c r="AS144" i="29"/>
  <c r="AB149" i="29"/>
  <c r="AV149" i="29" s="1"/>
  <c r="AS149" i="29"/>
  <c r="AS151" i="29" s="1"/>
  <c r="AS153" i="29"/>
  <c r="AB153" i="29"/>
  <c r="AV153" i="29" s="1"/>
  <c r="AB155" i="29"/>
  <c r="AV155" i="29" s="1"/>
  <c r="AQ155" i="29"/>
  <c r="AY155" i="29" s="1"/>
  <c r="AQ171" i="29"/>
  <c r="AY171" i="29" s="1"/>
  <c r="AZ171" i="29"/>
  <c r="BA173" i="29"/>
  <c r="AQ173" i="29"/>
  <c r="AY173" i="29" s="1"/>
  <c r="AA174" i="29"/>
  <c r="AG174" i="29" s="1"/>
  <c r="AR174" i="29" s="1"/>
  <c r="AC174" i="29"/>
  <c r="AW174" i="29" s="1"/>
  <c r="AZ174" i="29"/>
  <c r="AQ174" i="29"/>
  <c r="AY174" i="29" s="1"/>
  <c r="AQ176" i="29"/>
  <c r="AZ176" i="29"/>
  <c r="AX182" i="29"/>
  <c r="AO182" i="29"/>
  <c r="AO183" i="29" s="1"/>
  <c r="AO132" i="29"/>
  <c r="AU151" i="29"/>
  <c r="AU156" i="29"/>
  <c r="AA154" i="29"/>
  <c r="AG154" i="29" s="1"/>
  <c r="AR154" i="29" s="1"/>
  <c r="AS154" i="29"/>
  <c r="AS158" i="29"/>
  <c r="AB158" i="29"/>
  <c r="AV158" i="29" s="1"/>
  <c r="AO190" i="29"/>
  <c r="AQ161" i="29"/>
  <c r="AZ161" i="29"/>
  <c r="AX190" i="29"/>
  <c r="BA163" i="29"/>
  <c r="BA166" i="29" s="1"/>
  <c r="AQ163" i="29"/>
  <c r="AY163" i="29" s="1"/>
  <c r="AA164" i="29"/>
  <c r="AC164" i="29"/>
  <c r="AW164" i="29" s="1"/>
  <c r="AZ164" i="29"/>
  <c r="AQ164" i="29"/>
  <c r="AY164" i="29" s="1"/>
  <c r="R175" i="29"/>
  <c r="V170" i="29"/>
  <c r="O184" i="29"/>
  <c r="X186" i="29"/>
  <c r="Z185" i="29" s="1"/>
  <c r="AD186" i="29"/>
  <c r="AF185" i="29" s="1"/>
  <c r="AI186" i="29"/>
  <c r="AP185" i="29" s="1"/>
  <c r="AX160" i="29"/>
  <c r="AX166" i="29" s="1"/>
  <c r="AP190" i="29"/>
  <c r="AU190" i="29"/>
  <c r="AS163" i="29"/>
  <c r="AB163" i="29"/>
  <c r="AV163" i="29" s="1"/>
  <c r="AQ165" i="29"/>
  <c r="AY165" i="29" s="1"/>
  <c r="AF175" i="29"/>
  <c r="AX170" i="29"/>
  <c r="AX175" i="29" s="1"/>
  <c r="AS173" i="29"/>
  <c r="AB173" i="29"/>
  <c r="AV173" i="29" s="1"/>
  <c r="AQ178" i="29"/>
  <c r="AY178" i="29" s="1"/>
  <c r="AZ178" i="29"/>
  <c r="BA180" i="29"/>
  <c r="AQ180" i="29"/>
  <c r="AY180" i="29" s="1"/>
  <c r="AA181" i="29"/>
  <c r="AC181" i="29"/>
  <c r="AW181" i="29" s="1"/>
  <c r="AZ181" i="29"/>
  <c r="AQ181" i="29"/>
  <c r="AY181" i="29" s="1"/>
  <c r="M186" i="29"/>
  <c r="Z190" i="29"/>
  <c r="AF182" i="29"/>
  <c r="AS180" i="29"/>
  <c r="AB180" i="29"/>
  <c r="AV180" i="29" s="1"/>
  <c r="J186" i="29"/>
  <c r="N186" i="29"/>
  <c r="O75" i="31" l="1"/>
  <c r="Z100" i="30"/>
  <c r="AP75" i="31"/>
  <c r="N15" i="45"/>
  <c r="V184" i="29"/>
  <c r="Z301" i="32"/>
  <c r="AP100" i="30"/>
  <c r="AF302" i="32"/>
  <c r="AO75" i="31"/>
  <c r="Z302" i="32"/>
  <c r="AO100" i="30"/>
  <c r="AF100" i="30"/>
  <c r="AO76" i="31"/>
  <c r="AF75" i="31"/>
  <c r="Z75" i="31"/>
  <c r="AU76" i="31"/>
  <c r="R76" i="31"/>
  <c r="V75" i="31" s="1"/>
  <c r="Z101" i="30"/>
  <c r="R101" i="30"/>
  <c r="V100" i="30" s="1"/>
  <c r="O301" i="32"/>
  <c r="AG70" i="32"/>
  <c r="AR64" i="32"/>
  <c r="AR70" i="32" s="1"/>
  <c r="AR28" i="32"/>
  <c r="V275" i="32"/>
  <c r="AC269" i="32"/>
  <c r="AS269" i="32"/>
  <c r="AS275" i="32" s="1"/>
  <c r="AB269" i="32"/>
  <c r="AA269" i="32"/>
  <c r="AA249" i="32"/>
  <c r="AG243" i="32"/>
  <c r="AQ296" i="32"/>
  <c r="AA227" i="32"/>
  <c r="AC227" i="32"/>
  <c r="AW227" i="32" s="1"/>
  <c r="AS227" i="32"/>
  <c r="AB227" i="32"/>
  <c r="AV227" i="32" s="1"/>
  <c r="V219" i="32"/>
  <c r="AC213" i="32"/>
  <c r="AS213" i="32"/>
  <c r="AS219" i="32" s="1"/>
  <c r="AB213" i="32"/>
  <c r="AA213" i="32"/>
  <c r="AQ212" i="32"/>
  <c r="AB193" i="32"/>
  <c r="AV187" i="32"/>
  <c r="AV193" i="32" s="1"/>
  <c r="AA148" i="32"/>
  <c r="AG145" i="32"/>
  <c r="AG84" i="32"/>
  <c r="AA89" i="32"/>
  <c r="AB95" i="32"/>
  <c r="AV90" i="32"/>
  <c r="AV95" i="32" s="1"/>
  <c r="AV240" i="32"/>
  <c r="AV242" i="32" s="1"/>
  <c r="AB242" i="32"/>
  <c r="AB221" i="32"/>
  <c r="AV220" i="32"/>
  <c r="AV221" i="32" s="1"/>
  <c r="AR136" i="32"/>
  <c r="AV106" i="32"/>
  <c r="AB107" i="32"/>
  <c r="AS76" i="32"/>
  <c r="AG49" i="32"/>
  <c r="AR49" i="32" s="1"/>
  <c r="AP302" i="32"/>
  <c r="AG102" i="32"/>
  <c r="AR102" i="32" s="1"/>
  <c r="AA305" i="32"/>
  <c r="AG97" i="32"/>
  <c r="AC50" i="32"/>
  <c r="AO302" i="32"/>
  <c r="R299" i="32"/>
  <c r="AB27" i="32"/>
  <c r="AV23" i="32"/>
  <c r="AV27" i="32" s="1"/>
  <c r="AZ303" i="32"/>
  <c r="AO299" i="32"/>
  <c r="AV83" i="32"/>
  <c r="AV35" i="32"/>
  <c r="AV37" i="32" s="1"/>
  <c r="AB37" i="32"/>
  <c r="I301" i="32"/>
  <c r="AQ298" i="32"/>
  <c r="AY297" i="32"/>
  <c r="AY298" i="32" s="1"/>
  <c r="AG293" i="32"/>
  <c r="AR293" i="32" s="1"/>
  <c r="AB262" i="32"/>
  <c r="AV260" i="32"/>
  <c r="AV262" i="32" s="1"/>
  <c r="AG285" i="32"/>
  <c r="AR285" i="32" s="1"/>
  <c r="BA282" i="32"/>
  <c r="AA259" i="32"/>
  <c r="AG253" i="32"/>
  <c r="AC252" i="32"/>
  <c r="AW250" i="32"/>
  <c r="AW252" i="32" s="1"/>
  <c r="AW162" i="32"/>
  <c r="AG246" i="32"/>
  <c r="AR246" i="32" s="1"/>
  <c r="AZ203" i="32"/>
  <c r="AZ182" i="32"/>
  <c r="AC162" i="32"/>
  <c r="AV171" i="32"/>
  <c r="AS193" i="32"/>
  <c r="AA158" i="32"/>
  <c r="AG158" i="32" s="1"/>
  <c r="AR158" i="32" s="1"/>
  <c r="AB158" i="32"/>
  <c r="AV158" i="32" s="1"/>
  <c r="AS158" i="32"/>
  <c r="AS162" i="32" s="1"/>
  <c r="AC158" i="32"/>
  <c r="AW158" i="32" s="1"/>
  <c r="AG151" i="32"/>
  <c r="AR151" i="32" s="1"/>
  <c r="AW226" i="32"/>
  <c r="AT310" i="32"/>
  <c r="AQ304" i="32"/>
  <c r="AY45" i="32"/>
  <c r="BA309" i="32"/>
  <c r="AB17" i="32"/>
  <c r="AV14" i="32"/>
  <c r="AX312" i="32"/>
  <c r="AX13" i="32"/>
  <c r="AG231" i="32"/>
  <c r="AR231" i="32" s="1"/>
  <c r="AG132" i="32"/>
  <c r="AR132" i="32" s="1"/>
  <c r="AW89" i="32"/>
  <c r="AZ76" i="32"/>
  <c r="AG40" i="32"/>
  <c r="AR40" i="32" s="1"/>
  <c r="AS27" i="32"/>
  <c r="AT309" i="32"/>
  <c r="AG14" i="32"/>
  <c r="AB83" i="32"/>
  <c r="AG52" i="32"/>
  <c r="AR52" i="32" s="1"/>
  <c r="AV288" i="32"/>
  <c r="AG288" i="32"/>
  <c r="AR288" i="32" s="1"/>
  <c r="BA268" i="32"/>
  <c r="AC296" i="32"/>
  <c r="AY283" i="32"/>
  <c r="AY289" i="32" s="1"/>
  <c r="AQ289" i="32"/>
  <c r="BA296" i="32"/>
  <c r="AC262" i="32"/>
  <c r="AW260" i="32"/>
  <c r="AW262" i="32" s="1"/>
  <c r="AQ252" i="32"/>
  <c r="AY250" i="32"/>
  <c r="AY252" i="32" s="1"/>
  <c r="AG274" i="32"/>
  <c r="AR274" i="32" s="1"/>
  <c r="AG264" i="32"/>
  <c r="AR264" i="32" s="1"/>
  <c r="AC259" i="32"/>
  <c r="AW253" i="32"/>
  <c r="AW259" i="32" s="1"/>
  <c r="AZ249" i="32"/>
  <c r="AA262" i="32"/>
  <c r="AG255" i="32"/>
  <c r="AR255" i="32" s="1"/>
  <c r="AA252" i="32"/>
  <c r="AG250" i="32"/>
  <c r="AG245" i="32"/>
  <c r="AR245" i="32" s="1"/>
  <c r="AV259" i="32"/>
  <c r="AA235" i="32"/>
  <c r="AB235" i="32"/>
  <c r="AV235" i="32" s="1"/>
  <c r="AV239" i="32" s="1"/>
  <c r="AS235" i="32"/>
  <c r="AS239" i="32" s="1"/>
  <c r="AC235" i="32"/>
  <c r="AQ239" i="32"/>
  <c r="AY233" i="32"/>
  <c r="AY239" i="32" s="1"/>
  <c r="AG218" i="32"/>
  <c r="AR218" i="32" s="1"/>
  <c r="AG171" i="32"/>
  <c r="AR171" i="32" s="1"/>
  <c r="AC298" i="32"/>
  <c r="AW297" i="32"/>
  <c r="AW298" i="32" s="1"/>
  <c r="AG297" i="32"/>
  <c r="AA298" i="32"/>
  <c r="AG234" i="32"/>
  <c r="AR234" i="32" s="1"/>
  <c r="AG224" i="32"/>
  <c r="AR224" i="32" s="1"/>
  <c r="AZ212" i="32"/>
  <c r="AA212" i="32"/>
  <c r="AG279" i="32"/>
  <c r="AR279" i="32" s="1"/>
  <c r="AT268" i="32"/>
  <c r="V225" i="32"/>
  <c r="AA222" i="32"/>
  <c r="AC222" i="32"/>
  <c r="AS222" i="32"/>
  <c r="AS225" i="32" s="1"/>
  <c r="AB222" i="32"/>
  <c r="AG211" i="32"/>
  <c r="AR211" i="32" s="1"/>
  <c r="AG207" i="32"/>
  <c r="AR207" i="32" s="1"/>
  <c r="AB203" i="32"/>
  <c r="AV198" i="32"/>
  <c r="AV203" i="32" s="1"/>
  <c r="AW187" i="32"/>
  <c r="AW193" i="32" s="1"/>
  <c r="AC193" i="32"/>
  <c r="AY145" i="32"/>
  <c r="AY148" i="32" s="1"/>
  <c r="AQ148" i="32"/>
  <c r="AA232" i="32"/>
  <c r="AG226" i="32"/>
  <c r="AY222" i="32"/>
  <c r="AY225" i="32" s="1"/>
  <c r="AQ225" i="32"/>
  <c r="AG217" i="32"/>
  <c r="AR217" i="32" s="1"/>
  <c r="AG190" i="32"/>
  <c r="AR190" i="32" s="1"/>
  <c r="AG174" i="32"/>
  <c r="AR174" i="32" s="1"/>
  <c r="V162" i="32"/>
  <c r="AQ144" i="32"/>
  <c r="AY143" i="32"/>
  <c r="AY144" i="32" s="1"/>
  <c r="AW112" i="32"/>
  <c r="AG266" i="32"/>
  <c r="AR266" i="32" s="1"/>
  <c r="AG205" i="32"/>
  <c r="AC203" i="32"/>
  <c r="AA177" i="32"/>
  <c r="AB177" i="32"/>
  <c r="V182" i="32"/>
  <c r="AS177" i="32"/>
  <c r="AS182" i="32" s="1"/>
  <c r="AC177" i="32"/>
  <c r="AG164" i="32"/>
  <c r="AR164" i="32" s="1"/>
  <c r="AB162" i="32"/>
  <c r="AG147" i="32"/>
  <c r="AR147" i="32" s="1"/>
  <c r="AY142" i="32"/>
  <c r="BA118" i="32"/>
  <c r="AS169" i="32"/>
  <c r="AA169" i="32"/>
  <c r="AG163" i="32"/>
  <c r="AC135" i="32"/>
  <c r="AW129" i="32"/>
  <c r="AW135" i="32" s="1"/>
  <c r="AQ122" i="32"/>
  <c r="AY119" i="32"/>
  <c r="AY122" i="32" s="1"/>
  <c r="AX118" i="32"/>
  <c r="BA311" i="32"/>
  <c r="BA107" i="32"/>
  <c r="AS89" i="32"/>
  <c r="AR233" i="32"/>
  <c r="AV119" i="32"/>
  <c r="AV122" i="32" s="1"/>
  <c r="AB122" i="32"/>
  <c r="AT306" i="32"/>
  <c r="AW240" i="32"/>
  <c r="AW242" i="32" s="1"/>
  <c r="AC242" i="32"/>
  <c r="AC221" i="32"/>
  <c r="AW220" i="32"/>
  <c r="AW221" i="32" s="1"/>
  <c r="AZ155" i="32"/>
  <c r="AG130" i="32"/>
  <c r="AR130" i="32" s="1"/>
  <c r="AQ308" i="32"/>
  <c r="AY99" i="32"/>
  <c r="AY308" i="32" s="1"/>
  <c r="AW93" i="32"/>
  <c r="AW95" i="32" s="1"/>
  <c r="AC95" i="32"/>
  <c r="AG77" i="32"/>
  <c r="AA83" i="32"/>
  <c r="AG72" i="32"/>
  <c r="AR72" i="32" s="1"/>
  <c r="AA51" i="32"/>
  <c r="V56" i="32"/>
  <c r="AS51" i="32"/>
  <c r="AS56" i="32" s="1"/>
  <c r="AC51" i="32"/>
  <c r="AB51" i="32"/>
  <c r="AS31" i="32"/>
  <c r="AS309" i="32"/>
  <c r="AU302" i="32"/>
  <c r="AA120" i="32"/>
  <c r="AC120" i="32"/>
  <c r="AS120" i="32"/>
  <c r="AS122" i="32" s="1"/>
  <c r="AB120" i="32"/>
  <c r="AV120" i="32" s="1"/>
  <c r="AA311" i="32"/>
  <c r="AA107" i="32"/>
  <c r="AG106" i="32"/>
  <c r="AG82" i="32"/>
  <c r="AR82" i="32" s="1"/>
  <c r="AG73" i="32"/>
  <c r="AR73" i="32" s="1"/>
  <c r="AQ70" i="32"/>
  <c r="AY64" i="32"/>
  <c r="AY70" i="32" s="1"/>
  <c r="AS70" i="32"/>
  <c r="AQ310" i="32"/>
  <c r="AY48" i="32"/>
  <c r="AY310" i="32" s="1"/>
  <c r="AQ37" i="32"/>
  <c r="AY35" i="32"/>
  <c r="AY37" i="32" s="1"/>
  <c r="AX303" i="32"/>
  <c r="V303" i="32"/>
  <c r="AG223" i="32"/>
  <c r="AR223" i="32" s="1"/>
  <c r="AC128" i="32"/>
  <c r="AW123" i="32"/>
  <c r="AW128" i="32" s="1"/>
  <c r="AZ306" i="32"/>
  <c r="AB305" i="32"/>
  <c r="AV97" i="32"/>
  <c r="AV305" i="32" s="1"/>
  <c r="AY83" i="32"/>
  <c r="V22" i="32"/>
  <c r="AS18" i="32"/>
  <c r="AS22" i="32" s="1"/>
  <c r="AB18" i="32"/>
  <c r="AA18" i="32"/>
  <c r="AC18" i="32"/>
  <c r="R302" i="32"/>
  <c r="V301" i="32" s="1"/>
  <c r="AT312" i="32"/>
  <c r="AT13" i="32"/>
  <c r="AT299" i="32" s="1"/>
  <c r="AG88" i="32"/>
  <c r="AR88" i="32" s="1"/>
  <c r="AQ89" i="32"/>
  <c r="AY84" i="32"/>
  <c r="AY89" i="32" s="1"/>
  <c r="AA70" i="32"/>
  <c r="AG60" i="32"/>
  <c r="AR60" i="32" s="1"/>
  <c r="AG46" i="32"/>
  <c r="AR46" i="32" s="1"/>
  <c r="AB41" i="32"/>
  <c r="AG29" i="32"/>
  <c r="AR29" i="32" s="1"/>
  <c r="AC309" i="32"/>
  <c r="AW16" i="32"/>
  <c r="AG62" i="32"/>
  <c r="AR62" i="32" s="1"/>
  <c r="AG54" i="32"/>
  <c r="AR54" i="32" s="1"/>
  <c r="AG15" i="32"/>
  <c r="AR15" i="32" s="1"/>
  <c r="AG66" i="32"/>
  <c r="AR66" i="32" s="1"/>
  <c r="AS17" i="32"/>
  <c r="AW70" i="32"/>
  <c r="AA43" i="32"/>
  <c r="AG42" i="32"/>
  <c r="AC43" i="32"/>
  <c r="AW42" i="32"/>
  <c r="AW43" i="32" s="1"/>
  <c r="AY41" i="32"/>
  <c r="AC37" i="32"/>
  <c r="AW35" i="32"/>
  <c r="AW37" i="32" s="1"/>
  <c r="AA31" i="32"/>
  <c r="AG24" i="32"/>
  <c r="AR24" i="32" s="1"/>
  <c r="AG75" i="32"/>
  <c r="AR75" i="32" s="1"/>
  <c r="AG286" i="32"/>
  <c r="AR286" i="32" s="1"/>
  <c r="AV286" i="32"/>
  <c r="AA296" i="32"/>
  <c r="AG290" i="32"/>
  <c r="AA277" i="32"/>
  <c r="AS277" i="32"/>
  <c r="AS282" i="32" s="1"/>
  <c r="AC277" i="32"/>
  <c r="AB277" i="32"/>
  <c r="AV277" i="32" s="1"/>
  <c r="AB282" i="32"/>
  <c r="AV276" i="32"/>
  <c r="AV282" i="32" s="1"/>
  <c r="AV296" i="32"/>
  <c r="AG276" i="32"/>
  <c r="AV244" i="32"/>
  <c r="AV249" i="32" s="1"/>
  <c r="AG244" i="32"/>
  <c r="AR244" i="32" s="1"/>
  <c r="AB249" i="32"/>
  <c r="AG257" i="32"/>
  <c r="AR257" i="32" s="1"/>
  <c r="AY170" i="32"/>
  <c r="AY176" i="32" s="1"/>
  <c r="AQ176" i="32"/>
  <c r="AQ203" i="32"/>
  <c r="AY198" i="32"/>
  <c r="AY203" i="32" s="1"/>
  <c r="AA172" i="32"/>
  <c r="AG172" i="32" s="1"/>
  <c r="AR172" i="32" s="1"/>
  <c r="AS172" i="32"/>
  <c r="AS176" i="32" s="1"/>
  <c r="AC172" i="32"/>
  <c r="AB172" i="32"/>
  <c r="AV172" i="32" s="1"/>
  <c r="AV162" i="32"/>
  <c r="AQ232" i="32"/>
  <c r="AY226" i="32"/>
  <c r="AY232" i="32" s="1"/>
  <c r="AY194" i="32"/>
  <c r="AY197" i="32" s="1"/>
  <c r="AQ197" i="32"/>
  <c r="AB232" i="32"/>
  <c r="AV226" i="32"/>
  <c r="AV232" i="32" s="1"/>
  <c r="BA306" i="32"/>
  <c r="AA197" i="32"/>
  <c r="AG195" i="32"/>
  <c r="AV112" i="32"/>
  <c r="AG112" i="32"/>
  <c r="AW163" i="32"/>
  <c r="AW169" i="32" s="1"/>
  <c r="AC169" i="32"/>
  <c r="AR156" i="32"/>
  <c r="AG146" i="32"/>
  <c r="AR146" i="32" s="1"/>
  <c r="AB148" i="32"/>
  <c r="AA122" i="32"/>
  <c r="AG119" i="32"/>
  <c r="AG90" i="32"/>
  <c r="V308" i="32"/>
  <c r="AS99" i="32"/>
  <c r="AS308" i="32" s="1"/>
  <c r="AA99" i="32"/>
  <c r="AC99" i="32"/>
  <c r="AB99" i="32"/>
  <c r="BA105" i="32"/>
  <c r="AC83" i="32"/>
  <c r="AW77" i="32"/>
  <c r="AW83" i="32" s="1"/>
  <c r="AG44" i="32"/>
  <c r="AQ31" i="32"/>
  <c r="AY28" i="32"/>
  <c r="AY31" i="32" s="1"/>
  <c r="AB309" i="32"/>
  <c r="AV16" i="32"/>
  <c r="AF299" i="32"/>
  <c r="AQ34" i="32"/>
  <c r="AY32" i="32"/>
  <c r="AY34" i="32" s="1"/>
  <c r="AA27" i="32"/>
  <c r="AG23" i="32"/>
  <c r="AB128" i="32"/>
  <c r="AV123" i="32"/>
  <c r="AV128" i="32" s="1"/>
  <c r="AB76" i="32"/>
  <c r="AQ309" i="32"/>
  <c r="AA37" i="32"/>
  <c r="AG35" i="32"/>
  <c r="AA263" i="32"/>
  <c r="V268" i="32"/>
  <c r="AB263" i="32"/>
  <c r="AS263" i="32"/>
  <c r="AS268" i="32" s="1"/>
  <c r="AC263" i="32"/>
  <c r="AC249" i="32"/>
  <c r="AW243" i="32"/>
  <c r="AW249" i="32" s="1"/>
  <c r="AZ275" i="32"/>
  <c r="AG260" i="32"/>
  <c r="AQ259" i="32"/>
  <c r="AZ239" i="32"/>
  <c r="AB298" i="32"/>
  <c r="AV297" i="32"/>
  <c r="AV298" i="32" s="1"/>
  <c r="AQ193" i="32"/>
  <c r="AY187" i="32"/>
  <c r="AY193" i="32" s="1"/>
  <c r="AY212" i="32"/>
  <c r="AQ268" i="32"/>
  <c r="AY182" i="32"/>
  <c r="AQ162" i="32"/>
  <c r="AY156" i="32"/>
  <c r="AY162" i="32" s="1"/>
  <c r="BA155" i="32"/>
  <c r="AQ311" i="32"/>
  <c r="AQ107" i="32"/>
  <c r="AY106" i="32"/>
  <c r="AG229" i="32"/>
  <c r="AR229" i="32" s="1"/>
  <c r="AS232" i="32"/>
  <c r="AG214" i="32"/>
  <c r="AR214" i="32" s="1"/>
  <c r="AG200" i="32"/>
  <c r="AR200" i="32" s="1"/>
  <c r="AG178" i="32"/>
  <c r="AR178" i="32" s="1"/>
  <c r="AG175" i="32"/>
  <c r="AR175" i="32" s="1"/>
  <c r="AA176" i="32"/>
  <c r="AG170" i="32"/>
  <c r="AC142" i="32"/>
  <c r="AW136" i="32"/>
  <c r="AW142" i="32" s="1"/>
  <c r="AG209" i="32"/>
  <c r="AR209" i="32" s="1"/>
  <c r="AW205" i="32"/>
  <c r="AW212" i="32" s="1"/>
  <c r="AC212" i="32"/>
  <c r="AV116" i="32"/>
  <c r="AG116" i="32"/>
  <c r="AR116" i="32" s="1"/>
  <c r="AG167" i="32"/>
  <c r="AR167" i="32" s="1"/>
  <c r="AG159" i="32"/>
  <c r="AR159" i="32" s="1"/>
  <c r="AA143" i="32"/>
  <c r="AB143" i="32"/>
  <c r="V144" i="32"/>
  <c r="AS143" i="32"/>
  <c r="AS144" i="32" s="1"/>
  <c r="AC143" i="32"/>
  <c r="AG127" i="32"/>
  <c r="AR127" i="32" s="1"/>
  <c r="AQ306" i="32"/>
  <c r="AY183" i="32"/>
  <c r="AY186" i="32" s="1"/>
  <c r="AQ186" i="32"/>
  <c r="AQ155" i="32"/>
  <c r="AY149" i="32"/>
  <c r="AY155" i="32" s="1"/>
  <c r="AB135" i="32"/>
  <c r="AV129" i="32"/>
  <c r="AV135" i="32" s="1"/>
  <c r="AG117" i="32"/>
  <c r="AR117" i="32" s="1"/>
  <c r="AQ111" i="32"/>
  <c r="AA95" i="32"/>
  <c r="V63" i="32"/>
  <c r="AC57" i="32"/>
  <c r="AB57" i="32"/>
  <c r="AS57" i="32"/>
  <c r="AS63" i="32" s="1"/>
  <c r="AA57" i="32"/>
  <c r="V304" i="32"/>
  <c r="AG38" i="32"/>
  <c r="AA41" i="32"/>
  <c r="AW34" i="32"/>
  <c r="AB31" i="32"/>
  <c r="AV28" i="32"/>
  <c r="AV31" i="32" s="1"/>
  <c r="AW23" i="32"/>
  <c r="AW27" i="32" s="1"/>
  <c r="AC27" i="32"/>
  <c r="AA111" i="32"/>
  <c r="AG108" i="32"/>
  <c r="AW108" i="32"/>
  <c r="AW111" i="32" s="1"/>
  <c r="AC111" i="32"/>
  <c r="AS311" i="32"/>
  <c r="AS107" i="32"/>
  <c r="AQ105" i="32"/>
  <c r="AY96" i="32"/>
  <c r="AT89" i="32"/>
  <c r="AC76" i="32"/>
  <c r="AG67" i="32"/>
  <c r="AR67" i="32" s="1"/>
  <c r="AB70" i="32"/>
  <c r="AV64" i="32"/>
  <c r="AV70" i="32" s="1"/>
  <c r="V310" i="32"/>
  <c r="AC48" i="32"/>
  <c r="AB48" i="32"/>
  <c r="AS48" i="32"/>
  <c r="AS310" i="32" s="1"/>
  <c r="AA48" i="32"/>
  <c r="AA50" i="32" s="1"/>
  <c r="BA304" i="32"/>
  <c r="AC34" i="32"/>
  <c r="AA309" i="32"/>
  <c r="AG16" i="32"/>
  <c r="AC17" i="32"/>
  <c r="AW14" i="32"/>
  <c r="AQ312" i="32"/>
  <c r="AQ13" i="32"/>
  <c r="AY12" i="32"/>
  <c r="AS128" i="32"/>
  <c r="AC305" i="32"/>
  <c r="AW97" i="32"/>
  <c r="AW305" i="32" s="1"/>
  <c r="AQ83" i="32"/>
  <c r="AV76" i="32"/>
  <c r="BA56" i="32"/>
  <c r="BA299" i="32" s="1"/>
  <c r="AT304" i="32"/>
  <c r="AT50" i="32"/>
  <c r="AY18" i="32"/>
  <c r="AY22" i="32" s="1"/>
  <c r="AQ22" i="32"/>
  <c r="AG153" i="32"/>
  <c r="AR153" i="32" s="1"/>
  <c r="AG34" i="32"/>
  <c r="AR32" i="32"/>
  <c r="AR34" i="32" s="1"/>
  <c r="AB43" i="32"/>
  <c r="AV42" i="32"/>
  <c r="AV43" i="32" s="1"/>
  <c r="BA303" i="32"/>
  <c r="BA302" i="32" s="1"/>
  <c r="AY50" i="32"/>
  <c r="I75" i="31"/>
  <c r="AS296" i="32"/>
  <c r="AV280" i="32"/>
  <c r="AG280" i="32"/>
  <c r="AR280" i="32" s="1"/>
  <c r="AG292" i="32"/>
  <c r="AR292" i="32" s="1"/>
  <c r="AG281" i="32"/>
  <c r="AR281" i="32" s="1"/>
  <c r="V282" i="32"/>
  <c r="AB296" i="32"/>
  <c r="AV254" i="32"/>
  <c r="AG254" i="32"/>
  <c r="AR254" i="32" s="1"/>
  <c r="AV250" i="32"/>
  <c r="AV252" i="32" s="1"/>
  <c r="AB252" i="32"/>
  <c r="AQ242" i="32"/>
  <c r="AY240" i="32"/>
  <c r="AY242" i="32" s="1"/>
  <c r="V289" i="32"/>
  <c r="AC283" i="32"/>
  <c r="AB283" i="32"/>
  <c r="AA283" i="32"/>
  <c r="AS283" i="32"/>
  <c r="AS289" i="32" s="1"/>
  <c r="AQ282" i="32"/>
  <c r="AY276" i="32"/>
  <c r="AY282" i="32" s="1"/>
  <c r="AY269" i="32"/>
  <c r="AY275" i="32" s="1"/>
  <c r="AQ275" i="32"/>
  <c r="AG267" i="32"/>
  <c r="AR267" i="32" s="1"/>
  <c r="AY268" i="32"/>
  <c r="AB259" i="32"/>
  <c r="AG230" i="32"/>
  <c r="AR230" i="32" s="1"/>
  <c r="AV197" i="32"/>
  <c r="AG185" i="32"/>
  <c r="AR185" i="32" s="1"/>
  <c r="V186" i="32"/>
  <c r="AA183" i="32"/>
  <c r="AS183" i="32"/>
  <c r="AS186" i="32" s="1"/>
  <c r="AC183" i="32"/>
  <c r="AB183" i="32"/>
  <c r="AQ169" i="32"/>
  <c r="AY163" i="32"/>
  <c r="AY169" i="32" s="1"/>
  <c r="AY296" i="32"/>
  <c r="AY220" i="32"/>
  <c r="AY221" i="32" s="1"/>
  <c r="AQ221" i="32"/>
  <c r="AB212" i="32"/>
  <c r="AB197" i="32"/>
  <c r="V176" i="32"/>
  <c r="AG271" i="32"/>
  <c r="AR271" i="32" s="1"/>
  <c r="AG241" i="32"/>
  <c r="AR241" i="32" s="1"/>
  <c r="AB239" i="32"/>
  <c r="AG210" i="32"/>
  <c r="AR210" i="32" s="1"/>
  <c r="AY213" i="32"/>
  <c r="AY219" i="32" s="1"/>
  <c r="AQ219" i="32"/>
  <c r="AG198" i="32"/>
  <c r="AA203" i="32"/>
  <c r="AA193" i="32"/>
  <c r="AG187" i="32"/>
  <c r="AG166" i="32"/>
  <c r="AR166" i="32" s="1"/>
  <c r="AA149" i="32"/>
  <c r="V155" i="32"/>
  <c r="AS149" i="32"/>
  <c r="AS155" i="32" s="1"/>
  <c r="AC149" i="32"/>
  <c r="AB149" i="32"/>
  <c r="AG141" i="32"/>
  <c r="AR141" i="32" s="1"/>
  <c r="AQ135" i="32"/>
  <c r="AY129" i="32"/>
  <c r="AY135" i="32" s="1"/>
  <c r="V306" i="32"/>
  <c r="AC113" i="32"/>
  <c r="AC118" i="32" s="1"/>
  <c r="AS113" i="32"/>
  <c r="AS306" i="32" s="1"/>
  <c r="AB113" i="32"/>
  <c r="AA113" i="32"/>
  <c r="V232" i="32"/>
  <c r="AG157" i="32"/>
  <c r="AR157" i="32" s="1"/>
  <c r="AB142" i="32"/>
  <c r="AV136" i="32"/>
  <c r="AV142" i="32" s="1"/>
  <c r="AG256" i="32"/>
  <c r="AR256" i="32" s="1"/>
  <c r="AW203" i="32"/>
  <c r="AG137" i="32"/>
  <c r="AR137" i="32" s="1"/>
  <c r="AA142" i="32"/>
  <c r="AV163" i="32"/>
  <c r="AV169" i="32" s="1"/>
  <c r="AB169" i="32"/>
  <c r="AY111" i="32"/>
  <c r="AG236" i="32"/>
  <c r="AR236" i="32" s="1"/>
  <c r="AG150" i="32"/>
  <c r="AR150" i="32" s="1"/>
  <c r="AV148" i="32"/>
  <c r="AG131" i="32"/>
  <c r="AR131" i="32" s="1"/>
  <c r="AG124" i="32"/>
  <c r="AR124" i="32" s="1"/>
  <c r="V105" i="32"/>
  <c r="AC96" i="32"/>
  <c r="AB96" i="32"/>
  <c r="AS96" i="32"/>
  <c r="AS105" i="32" s="1"/>
  <c r="AA96" i="32"/>
  <c r="AQ95" i="32"/>
  <c r="AY90" i="32"/>
  <c r="AY95" i="32" s="1"/>
  <c r="AS242" i="32"/>
  <c r="AA242" i="32"/>
  <c r="AG240" i="32"/>
  <c r="AG220" i="32"/>
  <c r="AA221" i="32"/>
  <c r="AZ186" i="32"/>
  <c r="AG140" i="32"/>
  <c r="AR140" i="32" s="1"/>
  <c r="AQ142" i="32"/>
  <c r="AA135" i="32"/>
  <c r="AG129" i="32"/>
  <c r="AG126" i="32"/>
  <c r="AR126" i="32" s="1"/>
  <c r="AQ128" i="32"/>
  <c r="AV89" i="32"/>
  <c r="AG103" i="32"/>
  <c r="AR103" i="32" s="1"/>
  <c r="AG93" i="32"/>
  <c r="AR93" i="32" s="1"/>
  <c r="AS83" i="32"/>
  <c r="AR71" i="32"/>
  <c r="AR76" i="32" s="1"/>
  <c r="AB304" i="32"/>
  <c r="AV45" i="32"/>
  <c r="AW29" i="32"/>
  <c r="AW31" i="32" s="1"/>
  <c r="AC31" i="32"/>
  <c r="AQ303" i="32"/>
  <c r="AY14" i="32"/>
  <c r="AQ17" i="32"/>
  <c r="AZ312" i="32"/>
  <c r="AZ13" i="32"/>
  <c r="AZ299" i="32" s="1"/>
  <c r="AB111" i="32"/>
  <c r="AV108" i="32"/>
  <c r="AV111" i="32" s="1"/>
  <c r="AC311" i="32"/>
  <c r="AC107" i="32"/>
  <c r="AW106" i="32"/>
  <c r="V311" i="32"/>
  <c r="AZ105" i="32"/>
  <c r="AQ56" i="32"/>
  <c r="AY51" i="32"/>
  <c r="AY56" i="32" s="1"/>
  <c r="AX310" i="32"/>
  <c r="AZ304" i="32"/>
  <c r="AG33" i="32"/>
  <c r="AR33" i="32" s="1"/>
  <c r="AT303" i="32"/>
  <c r="AU299" i="32"/>
  <c r="AA128" i="32"/>
  <c r="AG123" i="32"/>
  <c r="AG121" i="32"/>
  <c r="AR121" i="32" s="1"/>
  <c r="AG110" i="32"/>
  <c r="AR110" i="32" s="1"/>
  <c r="AS305" i="32"/>
  <c r="AG80" i="32"/>
  <c r="AR80" i="32" s="1"/>
  <c r="AZ310" i="32"/>
  <c r="AV41" i="32"/>
  <c r="AB34" i="32"/>
  <c r="AV32" i="32"/>
  <c r="AV34" i="32" s="1"/>
  <c r="AA17" i="32"/>
  <c r="AP299" i="32"/>
  <c r="Z299" i="32"/>
  <c r="V312" i="32"/>
  <c r="AA12" i="32"/>
  <c r="AS12" i="32"/>
  <c r="V13" i="32"/>
  <c r="AC12" i="32"/>
  <c r="AB12" i="32"/>
  <c r="AG125" i="32"/>
  <c r="AR125" i="32" s="1"/>
  <c r="AG87" i="32"/>
  <c r="AR87" i="32" s="1"/>
  <c r="AQ76" i="32"/>
  <c r="AY71" i="32"/>
  <c r="AY76" i="32" s="1"/>
  <c r="AX304" i="32"/>
  <c r="AG59" i="32"/>
  <c r="AR59" i="32" s="1"/>
  <c r="AB50" i="32"/>
  <c r="AY309" i="32"/>
  <c r="AG45" i="32"/>
  <c r="AG20" i="32"/>
  <c r="AR20" i="32" s="1"/>
  <c r="AC70" i="32"/>
  <c r="AG39" i="32"/>
  <c r="AR39" i="32" s="1"/>
  <c r="AC41" i="32"/>
  <c r="AS37" i="32"/>
  <c r="AG36" i="32"/>
  <c r="AR36" i="32" s="1"/>
  <c r="AR48" i="31"/>
  <c r="AA49" i="31"/>
  <c r="AC49" i="31"/>
  <c r="AS49" i="31"/>
  <c r="AB49" i="31"/>
  <c r="AV49" i="31" s="1"/>
  <c r="AQ80" i="31"/>
  <c r="AY43" i="31"/>
  <c r="AQ47" i="31"/>
  <c r="AO73" i="31"/>
  <c r="BA77" i="31"/>
  <c r="BA85" i="31"/>
  <c r="BA39" i="31"/>
  <c r="AF73" i="31"/>
  <c r="V78" i="31"/>
  <c r="AA25" i="31"/>
  <c r="AC25" i="31"/>
  <c r="AS25" i="31"/>
  <c r="AB25" i="31"/>
  <c r="V31" i="31"/>
  <c r="AV57" i="31"/>
  <c r="AV63" i="31" s="1"/>
  <c r="AY64" i="31"/>
  <c r="AY66" i="31" s="1"/>
  <c r="AQ66" i="31"/>
  <c r="AS51" i="31"/>
  <c r="AG53" i="31"/>
  <c r="AR53" i="31" s="1"/>
  <c r="BA80" i="31"/>
  <c r="BA47" i="31"/>
  <c r="AW47" i="31"/>
  <c r="AB85" i="31"/>
  <c r="AB39" i="31"/>
  <c r="AV38" i="31"/>
  <c r="AX78" i="31"/>
  <c r="AX76" i="31" s="1"/>
  <c r="AX31" i="31"/>
  <c r="AX73" i="31" s="1"/>
  <c r="AS18" i="31"/>
  <c r="AC72" i="31"/>
  <c r="AW67" i="31"/>
  <c r="AW72" i="31" s="1"/>
  <c r="AS72" i="31"/>
  <c r="AG62" i="31"/>
  <c r="AR62" i="31" s="1"/>
  <c r="AS42" i="31"/>
  <c r="V84" i="31"/>
  <c r="AA29" i="31"/>
  <c r="AC29" i="31"/>
  <c r="AS29" i="31"/>
  <c r="AS84" i="31" s="1"/>
  <c r="AB29" i="31"/>
  <c r="AG21" i="31"/>
  <c r="AR21" i="31" s="1"/>
  <c r="AQ77" i="31"/>
  <c r="AQ15" i="31"/>
  <c r="AY12" i="31"/>
  <c r="AS86" i="31"/>
  <c r="AS24" i="31"/>
  <c r="AA85" i="31"/>
  <c r="AA39" i="31"/>
  <c r="AG38" i="31"/>
  <c r="AG35" i="31"/>
  <c r="AR35" i="31" s="1"/>
  <c r="R73" i="31"/>
  <c r="AT77" i="31"/>
  <c r="AY42" i="31"/>
  <c r="AB18" i="31"/>
  <c r="AV60" i="31"/>
  <c r="AG60" i="31"/>
  <c r="AR60" i="31" s="1"/>
  <c r="AA63" i="31"/>
  <c r="AG57" i="31"/>
  <c r="AC83" i="31"/>
  <c r="AW14" i="31"/>
  <c r="AW83" i="31" s="1"/>
  <c r="AG69" i="31"/>
  <c r="AR69" i="31" s="1"/>
  <c r="AG65" i="31"/>
  <c r="AR65" i="31" s="1"/>
  <c r="AA58" i="31"/>
  <c r="AB58" i="31"/>
  <c r="AV58" i="31" s="1"/>
  <c r="AS58" i="31"/>
  <c r="AS80" i="31" s="1"/>
  <c r="AC58" i="31"/>
  <c r="AY52" i="31"/>
  <c r="AY56" i="31" s="1"/>
  <c r="AQ56" i="31"/>
  <c r="V51" i="31"/>
  <c r="AB47" i="31"/>
  <c r="AV43" i="31"/>
  <c r="AG71" i="31"/>
  <c r="AR71" i="31" s="1"/>
  <c r="V66" i="31"/>
  <c r="AC64" i="31"/>
  <c r="AS64" i="31"/>
  <c r="AS66" i="31" s="1"/>
  <c r="AB64" i="31"/>
  <c r="AA64" i="31"/>
  <c r="AT66" i="31"/>
  <c r="AG44" i="31"/>
  <c r="AR44" i="31" s="1"/>
  <c r="AC80" i="31"/>
  <c r="AC42" i="31"/>
  <c r="AW40" i="31"/>
  <c r="AW42" i="31" s="1"/>
  <c r="AS85" i="31"/>
  <c r="AS39" i="31"/>
  <c r="AC86" i="31"/>
  <c r="AC24" i="31"/>
  <c r="AW23" i="31"/>
  <c r="AG16" i="31"/>
  <c r="AA18" i="31"/>
  <c r="AZ77" i="31"/>
  <c r="AZ15" i="31"/>
  <c r="AZ73" i="31" s="1"/>
  <c r="AF76" i="31"/>
  <c r="AZ78" i="31"/>
  <c r="AZ31" i="31"/>
  <c r="AV40" i="31"/>
  <c r="AV42" i="31" s="1"/>
  <c r="AB42" i="31"/>
  <c r="AQ37" i="31"/>
  <c r="AY32" i="31"/>
  <c r="AY37" i="31" s="1"/>
  <c r="AY19" i="31"/>
  <c r="AY22" i="31" s="1"/>
  <c r="AQ22" i="31"/>
  <c r="AG17" i="31"/>
  <c r="AR17" i="31" s="1"/>
  <c r="AS83" i="31"/>
  <c r="AP76" i="31"/>
  <c r="AG46" i="31"/>
  <c r="AR46" i="31" s="1"/>
  <c r="AG26" i="31"/>
  <c r="AR26" i="31" s="1"/>
  <c r="AQ42" i="31"/>
  <c r="AG20" i="31"/>
  <c r="AR20" i="31" s="1"/>
  <c r="AW85" i="31"/>
  <c r="AW39" i="31"/>
  <c r="AV83" i="31"/>
  <c r="AQ63" i="31"/>
  <c r="AY57" i="31"/>
  <c r="AY63" i="31" s="1"/>
  <c r="AV48" i="31"/>
  <c r="BA78" i="31"/>
  <c r="BA86" i="31"/>
  <c r="BA24" i="31"/>
  <c r="AQ84" i="31"/>
  <c r="AB72" i="31"/>
  <c r="AV67" i="31"/>
  <c r="AV72" i="31" s="1"/>
  <c r="AQ78" i="31"/>
  <c r="AQ31" i="31"/>
  <c r="AY25" i="31"/>
  <c r="AB86" i="31"/>
  <c r="AB24" i="31"/>
  <c r="AV23" i="31"/>
  <c r="BA73" i="31"/>
  <c r="AG68" i="31"/>
  <c r="AR68" i="31" s="1"/>
  <c r="AZ63" i="31"/>
  <c r="AG55" i="31"/>
  <c r="AR55" i="31" s="1"/>
  <c r="AX80" i="31"/>
  <c r="AX47" i="31"/>
  <c r="AS47" i="31"/>
  <c r="AG61" i="31"/>
  <c r="AR61" i="31" s="1"/>
  <c r="V56" i="31"/>
  <c r="AC52" i="31"/>
  <c r="AA52" i="31"/>
  <c r="AB52" i="31"/>
  <c r="AS52" i="31"/>
  <c r="AS56" i="31" s="1"/>
  <c r="AQ51" i="31"/>
  <c r="AY48" i="31"/>
  <c r="AY51" i="31" s="1"/>
  <c r="AA42" i="31"/>
  <c r="AG40" i="31"/>
  <c r="V37" i="31"/>
  <c r="AC32" i="31"/>
  <c r="AA32" i="31"/>
  <c r="AS32" i="31"/>
  <c r="AS37" i="31" s="1"/>
  <c r="AB32" i="31"/>
  <c r="AQ86" i="31"/>
  <c r="AQ24" i="31"/>
  <c r="AY23" i="31"/>
  <c r="AY84" i="31"/>
  <c r="AA72" i="31"/>
  <c r="AG67" i="31"/>
  <c r="AA80" i="31"/>
  <c r="AA47" i="31"/>
  <c r="AG43" i="31"/>
  <c r="AG41" i="31"/>
  <c r="AR41" i="31" s="1"/>
  <c r="AQ85" i="31"/>
  <c r="AQ39" i="31"/>
  <c r="AY38" i="31"/>
  <c r="AG34" i="31"/>
  <c r="AR34" i="31" s="1"/>
  <c r="AZ84" i="31"/>
  <c r="AG28" i="31"/>
  <c r="AR28" i="31" s="1"/>
  <c r="AA86" i="31"/>
  <c r="AA24" i="31"/>
  <c r="AG23" i="31"/>
  <c r="V22" i="31"/>
  <c r="AA19" i="31"/>
  <c r="AS19" i="31"/>
  <c r="AS22" i="31" s="1"/>
  <c r="AB19" i="31"/>
  <c r="AC19" i="31"/>
  <c r="AQ83" i="31"/>
  <c r="AY14" i="31"/>
  <c r="AY83" i="31" s="1"/>
  <c r="AU73" i="31"/>
  <c r="Z76" i="31"/>
  <c r="AG30" i="31"/>
  <c r="AR30" i="31" s="1"/>
  <c r="AT78" i="31"/>
  <c r="AT31" i="31"/>
  <c r="AT73" i="31" s="1"/>
  <c r="AV18" i="31"/>
  <c r="AA83" i="31"/>
  <c r="AG14" i="31"/>
  <c r="V77" i="31"/>
  <c r="AA12" i="31"/>
  <c r="AS12" i="31"/>
  <c r="V15" i="31"/>
  <c r="AC12" i="31"/>
  <c r="AB12" i="31"/>
  <c r="AG33" i="31"/>
  <c r="AR33" i="31" s="1"/>
  <c r="AB83" i="31"/>
  <c r="AR91" i="30"/>
  <c r="AS86" i="30"/>
  <c r="AS90" i="30" s="1"/>
  <c r="AC86" i="30"/>
  <c r="AW86" i="30" s="1"/>
  <c r="AB86" i="30"/>
  <c r="AV86" i="30" s="1"/>
  <c r="AA86" i="30"/>
  <c r="AA83" i="30"/>
  <c r="AG80" i="30"/>
  <c r="AG65" i="30"/>
  <c r="AS43" i="30"/>
  <c r="V103" i="30"/>
  <c r="AA18" i="30"/>
  <c r="V23" i="30"/>
  <c r="V98" i="30" s="1"/>
  <c r="AC18" i="30"/>
  <c r="AS18" i="30"/>
  <c r="AB18" i="30"/>
  <c r="AG92" i="30"/>
  <c r="AR92" i="30" s="1"/>
  <c r="AQ97" i="30"/>
  <c r="AB90" i="30"/>
  <c r="AV84" i="30"/>
  <c r="AV90" i="30" s="1"/>
  <c r="AW80" i="30"/>
  <c r="AW83" i="30" s="1"/>
  <c r="AC83" i="30"/>
  <c r="AV65" i="30"/>
  <c r="AV58" i="30"/>
  <c r="AG58" i="30"/>
  <c r="AR58" i="30" s="1"/>
  <c r="AG66" i="30"/>
  <c r="AR66" i="30" s="1"/>
  <c r="V47" i="30"/>
  <c r="AC44" i="30"/>
  <c r="AB44" i="30"/>
  <c r="AS44" i="30"/>
  <c r="AS47" i="30" s="1"/>
  <c r="AA44" i="30"/>
  <c r="V109" i="30"/>
  <c r="AC20" i="30"/>
  <c r="AS20" i="30"/>
  <c r="AB20" i="30"/>
  <c r="AA20" i="30"/>
  <c r="Z98" i="30"/>
  <c r="AG59" i="30"/>
  <c r="AR59" i="30" s="1"/>
  <c r="AS53" i="30"/>
  <c r="AZ105" i="30"/>
  <c r="AG76" i="30"/>
  <c r="AR76" i="30" s="1"/>
  <c r="AR54" i="30"/>
  <c r="AG35" i="30"/>
  <c r="AR35" i="30" s="1"/>
  <c r="AQ105" i="30"/>
  <c r="AY32" i="30"/>
  <c r="AQ36" i="30"/>
  <c r="BA60" i="30"/>
  <c r="AC111" i="30"/>
  <c r="AC17" i="30"/>
  <c r="AW16" i="30"/>
  <c r="AY108" i="30"/>
  <c r="AQ102" i="30"/>
  <c r="AY12" i="30"/>
  <c r="AQ15" i="30"/>
  <c r="AX98" i="30"/>
  <c r="AG78" i="30"/>
  <c r="AR78" i="30" s="1"/>
  <c r="AG39" i="30"/>
  <c r="AR39" i="30" s="1"/>
  <c r="AC28" i="30"/>
  <c r="AG27" i="30"/>
  <c r="AR27" i="30" s="1"/>
  <c r="AT109" i="30"/>
  <c r="AQ111" i="30"/>
  <c r="AQ17" i="30"/>
  <c r="AY16" i="30"/>
  <c r="AT102" i="30"/>
  <c r="AS15" i="30"/>
  <c r="AG19" i="30"/>
  <c r="AR19" i="30" s="1"/>
  <c r="AC97" i="30"/>
  <c r="AW91" i="30"/>
  <c r="AW97" i="30" s="1"/>
  <c r="V36" i="30"/>
  <c r="AC31" i="30"/>
  <c r="AS31" i="30"/>
  <c r="AS36" i="30" s="1"/>
  <c r="AB31" i="30"/>
  <c r="AA31" i="30"/>
  <c r="AY61" i="30"/>
  <c r="AY64" i="30" s="1"/>
  <c r="AQ64" i="30"/>
  <c r="AA53" i="30"/>
  <c r="AG48" i="30"/>
  <c r="AY44" i="30"/>
  <c r="AY47" i="30" s="1"/>
  <c r="AQ47" i="30"/>
  <c r="AG96" i="30"/>
  <c r="AR96" i="30" s="1"/>
  <c r="AA97" i="30"/>
  <c r="AC70" i="30"/>
  <c r="AB110" i="30"/>
  <c r="AV29" i="30"/>
  <c r="AB30" i="30"/>
  <c r="AG29" i="30"/>
  <c r="AB28" i="30"/>
  <c r="AV24" i="30"/>
  <c r="AV28" i="30" s="1"/>
  <c r="AG24" i="30"/>
  <c r="AT103" i="30"/>
  <c r="AT23" i="30"/>
  <c r="AO101" i="30"/>
  <c r="AB53" i="30"/>
  <c r="AQ109" i="30"/>
  <c r="AU98" i="30"/>
  <c r="AT98" i="30"/>
  <c r="AG46" i="30"/>
  <c r="AR46" i="30" s="1"/>
  <c r="AR37" i="30"/>
  <c r="AZ23" i="30"/>
  <c r="AS111" i="30"/>
  <c r="AS17" i="30"/>
  <c r="AC15" i="30"/>
  <c r="AW12" i="30"/>
  <c r="V79" i="30"/>
  <c r="AC74" i="30"/>
  <c r="AB74" i="30"/>
  <c r="AS74" i="30"/>
  <c r="AS79" i="30" s="1"/>
  <c r="AA74" i="30"/>
  <c r="I100" i="30"/>
  <c r="AZ97" i="30"/>
  <c r="AS70" i="30"/>
  <c r="AG85" i="30"/>
  <c r="AR85" i="30" s="1"/>
  <c r="AQ83" i="30"/>
  <c r="AB97" i="30"/>
  <c r="AV91" i="30"/>
  <c r="AV97" i="30" s="1"/>
  <c r="AG82" i="30"/>
  <c r="AR82" i="30" s="1"/>
  <c r="AA55" i="30"/>
  <c r="AS55" i="30"/>
  <c r="AS105" i="30" s="1"/>
  <c r="AC55" i="30"/>
  <c r="AB55" i="30"/>
  <c r="AV55" i="30" s="1"/>
  <c r="AA38" i="30"/>
  <c r="AS38" i="30"/>
  <c r="AC38" i="30"/>
  <c r="AB38" i="30"/>
  <c r="AV38" i="30" s="1"/>
  <c r="AQ110" i="30"/>
  <c r="AQ30" i="30"/>
  <c r="AY29" i="30"/>
  <c r="AB60" i="30"/>
  <c r="AV54" i="30"/>
  <c r="AV60" i="30" s="1"/>
  <c r="AC53" i="30"/>
  <c r="AW48" i="30"/>
  <c r="AW53" i="30" s="1"/>
  <c r="AU101" i="30"/>
  <c r="AG93" i="30"/>
  <c r="AR93" i="30" s="1"/>
  <c r="BA110" i="30"/>
  <c r="BA30" i="30"/>
  <c r="AV53" i="30"/>
  <c r="AG34" i="30"/>
  <c r="AR34" i="30" s="1"/>
  <c r="BA105" i="30"/>
  <c r="BA36" i="30"/>
  <c r="AG26" i="30"/>
  <c r="AR26" i="30" s="1"/>
  <c r="AY109" i="30"/>
  <c r="AP98" i="30"/>
  <c r="AC73" i="30"/>
  <c r="AW71" i="30"/>
  <c r="AW73" i="30" s="1"/>
  <c r="AA73" i="30"/>
  <c r="AG71" i="30"/>
  <c r="AG52" i="30"/>
  <c r="AR52" i="30" s="1"/>
  <c r="AA105" i="30"/>
  <c r="AG32" i="30"/>
  <c r="AG21" i="30"/>
  <c r="AR21" i="30" s="1"/>
  <c r="AQ108" i="30"/>
  <c r="AO98" i="30"/>
  <c r="AG42" i="30"/>
  <c r="AR42" i="30" s="1"/>
  <c r="AX102" i="30"/>
  <c r="AX101" i="30" s="1"/>
  <c r="AQ73" i="30"/>
  <c r="AY71" i="30"/>
  <c r="AY73" i="30" s="1"/>
  <c r="AG62" i="30"/>
  <c r="AR62" i="30" s="1"/>
  <c r="AG56" i="30"/>
  <c r="AR56" i="30" s="1"/>
  <c r="AG50" i="30"/>
  <c r="AR50" i="30" s="1"/>
  <c r="AG25" i="30"/>
  <c r="AR25" i="30" s="1"/>
  <c r="AQ28" i="30"/>
  <c r="BA111" i="30"/>
  <c r="BA17" i="30"/>
  <c r="BA98" i="30" s="1"/>
  <c r="AQ53" i="30"/>
  <c r="AY49" i="30"/>
  <c r="AY53" i="30" s="1"/>
  <c r="AG33" i="30"/>
  <c r="AR33" i="30" s="1"/>
  <c r="AG22" i="30"/>
  <c r="AR22" i="30" s="1"/>
  <c r="AA111" i="30"/>
  <c r="AG16" i="30"/>
  <c r="AA17" i="30"/>
  <c r="AV12" i="30"/>
  <c r="AB15" i="30"/>
  <c r="AG63" i="30"/>
  <c r="AR63" i="30" s="1"/>
  <c r="AW84" i="30"/>
  <c r="AW90" i="30" s="1"/>
  <c r="AC90" i="30"/>
  <c r="AY74" i="30"/>
  <c r="AY79" i="30" s="1"/>
  <c r="AQ79" i="30"/>
  <c r="AO90" i="30"/>
  <c r="AZ86" i="30"/>
  <c r="AZ90" i="30" s="1"/>
  <c r="AQ86" i="30"/>
  <c r="AY86" i="30" s="1"/>
  <c r="AY90" i="30" s="1"/>
  <c r="AV71" i="30"/>
  <c r="AV73" i="30" s="1"/>
  <c r="AB73" i="30"/>
  <c r="AC68" i="30"/>
  <c r="AW68" i="30" s="1"/>
  <c r="AB68" i="30"/>
  <c r="AV68" i="30" s="1"/>
  <c r="AA68" i="30"/>
  <c r="AA70" i="30" s="1"/>
  <c r="AS68" i="30"/>
  <c r="V90" i="30"/>
  <c r="AG89" i="30"/>
  <c r="AR89" i="30" s="1"/>
  <c r="AB83" i="30"/>
  <c r="AV80" i="30"/>
  <c r="AV83" i="30" s="1"/>
  <c r="AG87" i="30"/>
  <c r="AR87" i="30" s="1"/>
  <c r="AS97" i="30"/>
  <c r="AG84" i="30"/>
  <c r="AG69" i="30"/>
  <c r="AR69" i="30" s="1"/>
  <c r="V108" i="30"/>
  <c r="V101" i="30" s="1"/>
  <c r="AC14" i="30"/>
  <c r="AS14" i="30"/>
  <c r="AS108" i="30" s="1"/>
  <c r="AB14" i="30"/>
  <c r="AA14" i="30"/>
  <c r="AS60" i="30"/>
  <c r="AV37" i="30"/>
  <c r="AV43" i="30" s="1"/>
  <c r="AC110" i="30"/>
  <c r="AC30" i="30"/>
  <c r="AW29" i="30"/>
  <c r="AF101" i="30"/>
  <c r="AW70" i="30"/>
  <c r="AS110" i="30"/>
  <c r="AS30" i="30"/>
  <c r="AS28" i="30"/>
  <c r="AG67" i="30"/>
  <c r="AR67" i="30" s="1"/>
  <c r="AF98" i="30"/>
  <c r="AP101" i="30"/>
  <c r="AS73" i="30"/>
  <c r="AY65" i="30"/>
  <c r="AY70" i="30" s="1"/>
  <c r="AQ70" i="30"/>
  <c r="V64" i="30"/>
  <c r="AC61" i="30"/>
  <c r="AB61" i="30"/>
  <c r="AA61" i="30"/>
  <c r="AS61" i="30"/>
  <c r="AS64" i="30" s="1"/>
  <c r="AQ60" i="30"/>
  <c r="AY54" i="30"/>
  <c r="AY60" i="30" s="1"/>
  <c r="AV32" i="30"/>
  <c r="AA28" i="30"/>
  <c r="AZ102" i="30"/>
  <c r="AZ15" i="30"/>
  <c r="AG49" i="30"/>
  <c r="AR49" i="30" s="1"/>
  <c r="AQ43" i="30"/>
  <c r="AT108" i="30"/>
  <c r="R98" i="30"/>
  <c r="AG41" i="30"/>
  <c r="AR41" i="30" s="1"/>
  <c r="AY28" i="30"/>
  <c r="BA103" i="30"/>
  <c r="BA102" i="30"/>
  <c r="AG57" i="30"/>
  <c r="AR57" i="30" s="1"/>
  <c r="AQ103" i="30"/>
  <c r="AQ23" i="30"/>
  <c r="AY18" i="30"/>
  <c r="AB111" i="30"/>
  <c r="AB17" i="30"/>
  <c r="AV16" i="30"/>
  <c r="AG12" i="30"/>
  <c r="AA15" i="30"/>
  <c r="AG13" i="30"/>
  <c r="AR13" i="30" s="1"/>
  <c r="I185" i="29"/>
  <c r="AR43" i="29"/>
  <c r="AC157" i="29"/>
  <c r="V159" i="29"/>
  <c r="AS157" i="29"/>
  <c r="AS159" i="29" s="1"/>
  <c r="AA157" i="29"/>
  <c r="AB157" i="29"/>
  <c r="AA147" i="29"/>
  <c r="AG141" i="29"/>
  <c r="AA94" i="29"/>
  <c r="AG89" i="29"/>
  <c r="V194" i="29"/>
  <c r="O34" i="45" s="1"/>
  <c r="AA80" i="29"/>
  <c r="AS80" i="29"/>
  <c r="AS194" i="29" s="1"/>
  <c r="AL34" i="45" s="1"/>
  <c r="AC80" i="29"/>
  <c r="AB80" i="29"/>
  <c r="V188" i="29"/>
  <c r="O28" i="45" s="1"/>
  <c r="V82" i="29"/>
  <c r="AS77" i="29"/>
  <c r="AA77" i="29"/>
  <c r="AC77" i="29"/>
  <c r="AB77" i="29"/>
  <c r="AY72" i="29"/>
  <c r="AY76" i="29" s="1"/>
  <c r="AQ76" i="29"/>
  <c r="V193" i="29"/>
  <c r="O33" i="45" s="1"/>
  <c r="AC15" i="29"/>
  <c r="AS15" i="29"/>
  <c r="AB15" i="29"/>
  <c r="AA15" i="29"/>
  <c r="AQ194" i="29"/>
  <c r="AA107" i="29"/>
  <c r="AB107" i="29"/>
  <c r="AC107" i="29"/>
  <c r="AS107" i="29"/>
  <c r="AS112" i="29" s="1"/>
  <c r="V112" i="29"/>
  <c r="AQ100" i="29"/>
  <c r="AY95" i="29"/>
  <c r="AY100" i="29" s="1"/>
  <c r="AG92" i="29"/>
  <c r="AR92" i="29" s="1"/>
  <c r="AS64" i="29"/>
  <c r="AB42" i="29"/>
  <c r="AV39" i="29"/>
  <c r="AV42" i="29" s="1"/>
  <c r="AW35" i="29"/>
  <c r="AC38" i="29"/>
  <c r="AZ193" i="29"/>
  <c r="AY58" i="29"/>
  <c r="AY61" i="29" s="1"/>
  <c r="AQ61" i="29"/>
  <c r="AA53" i="29"/>
  <c r="AG51" i="29"/>
  <c r="BA187" i="29"/>
  <c r="AG181" i="29"/>
  <c r="AR181" i="29" s="1"/>
  <c r="AG164" i="29"/>
  <c r="AR164" i="29" s="1"/>
  <c r="AT190" i="29"/>
  <c r="AZ195" i="29"/>
  <c r="AZ132" i="29"/>
  <c r="AG165" i="29"/>
  <c r="AR165" i="29" s="1"/>
  <c r="AG168" i="29"/>
  <c r="AR168" i="29" s="1"/>
  <c r="AT166" i="29"/>
  <c r="AY156" i="29"/>
  <c r="V190" i="29"/>
  <c r="O30" i="45" s="1"/>
  <c r="AC161" i="29"/>
  <c r="AA161" i="29"/>
  <c r="AA166" i="29" s="1"/>
  <c r="AS161" i="29"/>
  <c r="AB161" i="29"/>
  <c r="AS166" i="29"/>
  <c r="AB151" i="29"/>
  <c r="AG135" i="29"/>
  <c r="AR135" i="29" s="1"/>
  <c r="AS195" i="29"/>
  <c r="AL35" i="45" s="1"/>
  <c r="AS132" i="29"/>
  <c r="AW130" i="29"/>
  <c r="AG116" i="29"/>
  <c r="AR116" i="29" s="1"/>
  <c r="AQ147" i="29"/>
  <c r="AY141" i="29"/>
  <c r="AY147" i="29" s="1"/>
  <c r="AB147" i="29"/>
  <c r="AV141" i="29"/>
  <c r="AV147" i="29" s="1"/>
  <c r="AV101" i="29"/>
  <c r="AV106" i="29" s="1"/>
  <c r="AX195" i="29"/>
  <c r="AX132" i="29"/>
  <c r="AG122" i="29"/>
  <c r="AR122" i="29" s="1"/>
  <c r="V124" i="29"/>
  <c r="AC119" i="29"/>
  <c r="AB119" i="29"/>
  <c r="AA119" i="29"/>
  <c r="AS119" i="29"/>
  <c r="AS124" i="29" s="1"/>
  <c r="AA71" i="29"/>
  <c r="AG69" i="29"/>
  <c r="V16" i="29"/>
  <c r="AU186" i="29"/>
  <c r="AW113" i="29"/>
  <c r="AW118" i="29" s="1"/>
  <c r="AC118" i="29"/>
  <c r="AG96" i="29"/>
  <c r="AR96" i="29" s="1"/>
  <c r="AX187" i="29"/>
  <c r="AU183" i="29"/>
  <c r="AG136" i="29"/>
  <c r="AR136" i="29" s="1"/>
  <c r="AY124" i="29"/>
  <c r="AA102" i="29"/>
  <c r="AG102" i="29" s="1"/>
  <c r="AR102" i="29" s="1"/>
  <c r="AB102" i="29"/>
  <c r="AV102" i="29" s="1"/>
  <c r="AC102" i="29"/>
  <c r="AS102" i="29"/>
  <c r="AG87" i="29"/>
  <c r="AR87" i="29" s="1"/>
  <c r="AS57" i="29"/>
  <c r="AQ38" i="29"/>
  <c r="AY35" i="29"/>
  <c r="AY38" i="29" s="1"/>
  <c r="AB34" i="29"/>
  <c r="AV32" i="29"/>
  <c r="AV34" i="29" s="1"/>
  <c r="AB28" i="29"/>
  <c r="AV26" i="29"/>
  <c r="AV28" i="29" s="1"/>
  <c r="AB22" i="29"/>
  <c r="AV20" i="29"/>
  <c r="AV22" i="29" s="1"/>
  <c r="R186" i="29"/>
  <c r="V185" i="29" s="1"/>
  <c r="AY101" i="29"/>
  <c r="AY106" i="29" s="1"/>
  <c r="AQ106" i="29"/>
  <c r="AQ188" i="29"/>
  <c r="AQ82" i="29"/>
  <c r="AY77" i="29"/>
  <c r="AQ193" i="29"/>
  <c r="AS42" i="29"/>
  <c r="AA36" i="29"/>
  <c r="AC36" i="29"/>
  <c r="AW36" i="29" s="1"/>
  <c r="AS36" i="29"/>
  <c r="AS38" i="29" s="1"/>
  <c r="AB36" i="29"/>
  <c r="AV36" i="29" s="1"/>
  <c r="AA38" i="29"/>
  <c r="AG35" i="29"/>
  <c r="AC71" i="29"/>
  <c r="AB53" i="29"/>
  <c r="AV51" i="29"/>
  <c r="AV53" i="29" s="1"/>
  <c r="BA38" i="29"/>
  <c r="BA183" i="29" s="1"/>
  <c r="AQ19" i="29"/>
  <c r="AY17" i="29"/>
  <c r="AY19" i="29" s="1"/>
  <c r="AX193" i="29"/>
  <c r="V196" i="29"/>
  <c r="O36" i="45" s="1"/>
  <c r="AA12" i="29"/>
  <c r="V13" i="29"/>
  <c r="AC12" i="29"/>
  <c r="AS12" i="29"/>
  <c r="AB12" i="29"/>
  <c r="AW76" i="29"/>
  <c r="AQ46" i="29"/>
  <c r="AT193" i="29"/>
  <c r="AA28" i="29"/>
  <c r="AA34" i="29"/>
  <c r="AA170" i="29"/>
  <c r="V175" i="29"/>
  <c r="AS170" i="29"/>
  <c r="AS175" i="29" s="1"/>
  <c r="AC170" i="29"/>
  <c r="AB170" i="29"/>
  <c r="V182" i="29"/>
  <c r="AC176" i="29"/>
  <c r="AB176" i="29"/>
  <c r="AA176" i="29"/>
  <c r="AS176" i="29"/>
  <c r="AS182" i="29" s="1"/>
  <c r="AC167" i="29"/>
  <c r="V169" i="29"/>
  <c r="AA167" i="29"/>
  <c r="AB167" i="29"/>
  <c r="AS167" i="29"/>
  <c r="AS169" i="29" s="1"/>
  <c r="AC166" i="29"/>
  <c r="AW160" i="29"/>
  <c r="AB195" i="29"/>
  <c r="U35" i="45" s="1"/>
  <c r="AB132" i="29"/>
  <c r="AV131" i="29"/>
  <c r="AA106" i="29"/>
  <c r="AG101" i="29"/>
  <c r="V88" i="29"/>
  <c r="AC83" i="29"/>
  <c r="AB83" i="29"/>
  <c r="AS83" i="29"/>
  <c r="AS88" i="29" s="1"/>
  <c r="AA83" i="29"/>
  <c r="Z186" i="29"/>
  <c r="AB118" i="29"/>
  <c r="AV113" i="29"/>
  <c r="AV118" i="29" s="1"/>
  <c r="AX188" i="29"/>
  <c r="AC68" i="29"/>
  <c r="AW65" i="29"/>
  <c r="AW68" i="29" s="1"/>
  <c r="AC22" i="29"/>
  <c r="AW20" i="29"/>
  <c r="AW22" i="29" s="1"/>
  <c r="V187" i="29"/>
  <c r="V186" i="29" s="1"/>
  <c r="BA194" i="29"/>
  <c r="AS71" i="29"/>
  <c r="AV59" i="29"/>
  <c r="AG59" i="29"/>
  <c r="AR59" i="29" s="1"/>
  <c r="AB187" i="29"/>
  <c r="AB16" i="29"/>
  <c r="AG14" i="29"/>
  <c r="AV14" i="29"/>
  <c r="AT196" i="29"/>
  <c r="AT13" i="29"/>
  <c r="AZ190" i="29"/>
  <c r="AZ182" i="29"/>
  <c r="AG178" i="29"/>
  <c r="AR178" i="29" s="1"/>
  <c r="AQ175" i="29"/>
  <c r="AY170" i="29"/>
  <c r="AY175" i="29" s="1"/>
  <c r="AQ156" i="29"/>
  <c r="AG144" i="29"/>
  <c r="AR144" i="29" s="1"/>
  <c r="AY133" i="29"/>
  <c r="AY140" i="29" s="1"/>
  <c r="AQ140" i="29"/>
  <c r="AQ195" i="29"/>
  <c r="AY131" i="29"/>
  <c r="AQ132" i="29"/>
  <c r="AG162" i="29"/>
  <c r="AR162" i="29" s="1"/>
  <c r="AG160" i="29"/>
  <c r="AQ166" i="29"/>
  <c r="AY160" i="29"/>
  <c r="AC195" i="29"/>
  <c r="V35" i="45" s="1"/>
  <c r="AC132" i="29"/>
  <c r="AW131" i="29"/>
  <c r="AG126" i="29"/>
  <c r="AR126" i="29" s="1"/>
  <c r="AC130" i="29"/>
  <c r="AQ151" i="29"/>
  <c r="AY148" i="29"/>
  <c r="AY151" i="29" s="1"/>
  <c r="AS147" i="29"/>
  <c r="AS106" i="29"/>
  <c r="AC152" i="29"/>
  <c r="AB152" i="29"/>
  <c r="AS152" i="29"/>
  <c r="AS156" i="29" s="1"/>
  <c r="AA152" i="29"/>
  <c r="V156" i="29"/>
  <c r="AA130" i="29"/>
  <c r="AG125" i="29"/>
  <c r="AR151" i="29"/>
  <c r="AW89" i="29"/>
  <c r="AW94" i="29" s="1"/>
  <c r="AC94" i="29"/>
  <c r="AZ188" i="29"/>
  <c r="AZ82" i="29"/>
  <c r="AQ68" i="29"/>
  <c r="AY65" i="29"/>
  <c r="AY68" i="29" s="1"/>
  <c r="AQ187" i="29"/>
  <c r="AY14" i="29"/>
  <c r="AQ16" i="29"/>
  <c r="BA188" i="29"/>
  <c r="AA118" i="29"/>
  <c r="AG113" i="29"/>
  <c r="AG72" i="29"/>
  <c r="AA76" i="29"/>
  <c r="AC34" i="29"/>
  <c r="AW32" i="29"/>
  <c r="AW34" i="29" s="1"/>
  <c r="BA193" i="29"/>
  <c r="AT187" i="29"/>
  <c r="AQ88" i="29"/>
  <c r="AY83" i="29"/>
  <c r="AY88" i="29" s="1"/>
  <c r="AQ124" i="29"/>
  <c r="AZ100" i="29"/>
  <c r="AB57" i="29"/>
  <c r="AG54" i="29"/>
  <c r="AV54" i="29"/>
  <c r="AV57" i="29" s="1"/>
  <c r="AG48" i="29"/>
  <c r="AR48" i="29" s="1"/>
  <c r="AV48" i="29"/>
  <c r="AS46" i="29"/>
  <c r="AP183" i="29"/>
  <c r="Z183" i="29"/>
  <c r="V140" i="29"/>
  <c r="AA133" i="29"/>
  <c r="AS133" i="29"/>
  <c r="AS140" i="29" s="1"/>
  <c r="AC133" i="29"/>
  <c r="AB133" i="29"/>
  <c r="AG85" i="29"/>
  <c r="AR85" i="29" s="1"/>
  <c r="AG52" i="29"/>
  <c r="AR52" i="29" s="1"/>
  <c r="AA31" i="29"/>
  <c r="AG29" i="29"/>
  <c r="AA64" i="29"/>
  <c r="AG62" i="29"/>
  <c r="AA42" i="29"/>
  <c r="AG39" i="29"/>
  <c r="AW39" i="29"/>
  <c r="AW42" i="29" s="1"/>
  <c r="AC42" i="29"/>
  <c r="AG26" i="29"/>
  <c r="AG20" i="29"/>
  <c r="AG103" i="29"/>
  <c r="AR103" i="29" s="1"/>
  <c r="AW71" i="29"/>
  <c r="AQ53" i="29"/>
  <c r="AY51" i="29"/>
  <c r="AY53" i="29" s="1"/>
  <c r="AQ196" i="29"/>
  <c r="AQ13" i="29"/>
  <c r="AQ183" i="29" s="1"/>
  <c r="AY12" i="29"/>
  <c r="R183" i="29"/>
  <c r="AC76" i="29"/>
  <c r="AY47" i="29"/>
  <c r="AY50" i="29" s="1"/>
  <c r="AQ50" i="29"/>
  <c r="AY46" i="29"/>
  <c r="AA25" i="29"/>
  <c r="AG23" i="29"/>
  <c r="AA19" i="29"/>
  <c r="AG17" i="29"/>
  <c r="AA22" i="29"/>
  <c r="AC31" i="29"/>
  <c r="AQ118" i="29"/>
  <c r="AY113" i="29"/>
  <c r="AY118" i="29" s="1"/>
  <c r="AY161" i="29"/>
  <c r="AY190" i="29" s="1"/>
  <c r="AQ190" i="29"/>
  <c r="AY176" i="29"/>
  <c r="AY182" i="29" s="1"/>
  <c r="AQ182" i="29"/>
  <c r="AG171" i="29"/>
  <c r="AR171" i="29" s="1"/>
  <c r="AG145" i="29"/>
  <c r="AR145" i="29" s="1"/>
  <c r="AV160" i="29"/>
  <c r="AB166" i="29"/>
  <c r="BA195" i="29"/>
  <c r="BA132" i="29"/>
  <c r="AZ166" i="29"/>
  <c r="AG153" i="29"/>
  <c r="AR153" i="29" s="1"/>
  <c r="AG143" i="29"/>
  <c r="AR143" i="29" s="1"/>
  <c r="AA195" i="29"/>
  <c r="T35" i="45" s="1"/>
  <c r="AG131" i="29"/>
  <c r="AA132" i="29"/>
  <c r="AG179" i="29"/>
  <c r="AR179" i="29" s="1"/>
  <c r="AG177" i="29"/>
  <c r="AR177" i="29" s="1"/>
  <c r="AG155" i="29"/>
  <c r="AR155" i="29" s="1"/>
  <c r="AW141" i="29"/>
  <c r="AW147" i="29" s="1"/>
  <c r="AC147" i="29"/>
  <c r="AG111" i="29"/>
  <c r="AR111" i="29" s="1"/>
  <c r="V100" i="29"/>
  <c r="AC95" i="29"/>
  <c r="AB95" i="29"/>
  <c r="AS95" i="29"/>
  <c r="AS100" i="29" s="1"/>
  <c r="AA95" i="29"/>
  <c r="AB130" i="29"/>
  <c r="AV125" i="29"/>
  <c r="AV130" i="29" s="1"/>
  <c r="AV93" i="29"/>
  <c r="AG93" i="29"/>
  <c r="AR93" i="29" s="1"/>
  <c r="AZ194" i="29"/>
  <c r="AG151" i="29"/>
  <c r="AG105" i="29"/>
  <c r="AR105" i="29" s="1"/>
  <c r="AB94" i="29"/>
  <c r="AV89" i="29"/>
  <c r="AT188" i="29"/>
  <c r="AF186" i="29"/>
  <c r="AF183" i="29"/>
  <c r="AG91" i="29"/>
  <c r="AR91" i="29" s="1"/>
  <c r="AG81" i="29"/>
  <c r="AR81" i="29" s="1"/>
  <c r="AS118" i="29"/>
  <c r="AG99" i="29"/>
  <c r="AR99" i="29" s="1"/>
  <c r="AG98" i="29"/>
  <c r="AR98" i="29" s="1"/>
  <c r="AY194" i="29"/>
  <c r="AT82" i="29"/>
  <c r="AS76" i="29"/>
  <c r="AC28" i="29"/>
  <c r="AW26" i="29"/>
  <c r="AW28" i="29" s="1"/>
  <c r="AP186" i="29"/>
  <c r="AG137" i="29"/>
  <c r="AR137" i="29" s="1"/>
  <c r="AG127" i="29"/>
  <c r="AR127" i="29" s="1"/>
  <c r="AG110" i="29"/>
  <c r="AR110" i="29" s="1"/>
  <c r="AY94" i="29"/>
  <c r="AG84" i="29"/>
  <c r="AR84" i="29" s="1"/>
  <c r="AB71" i="29"/>
  <c r="AV69" i="29"/>
  <c r="AV71" i="29" s="1"/>
  <c r="AB68" i="29"/>
  <c r="AV65" i="29"/>
  <c r="AV68" i="29" s="1"/>
  <c r="AG65" i="29"/>
  <c r="AB46" i="29"/>
  <c r="AV43" i="29"/>
  <c r="AV46" i="29" s="1"/>
  <c r="AO186" i="29"/>
  <c r="AX196" i="29"/>
  <c r="AX13" i="29"/>
  <c r="AX183" i="29" s="1"/>
  <c r="AQ130" i="29"/>
  <c r="AQ112" i="29"/>
  <c r="AY107" i="29"/>
  <c r="AY112" i="29" s="1"/>
  <c r="AG90" i="29"/>
  <c r="AR90" i="29" s="1"/>
  <c r="AG44" i="29"/>
  <c r="AR44" i="29" s="1"/>
  <c r="AZ187" i="29"/>
  <c r="AY31" i="29"/>
  <c r="AB31" i="29"/>
  <c r="AV29" i="29"/>
  <c r="AV31" i="29" s="1"/>
  <c r="AY64" i="29"/>
  <c r="AB64" i="29"/>
  <c r="AV62" i="29"/>
  <c r="AV64" i="29" s="1"/>
  <c r="AW46" i="29"/>
  <c r="AG32" i="29"/>
  <c r="AG30" i="29"/>
  <c r="AR30" i="29" s="1"/>
  <c r="AW23" i="29"/>
  <c r="AW25" i="29" s="1"/>
  <c r="AC25" i="29"/>
  <c r="AW17" i="29"/>
  <c r="AW19" i="29" s="1"/>
  <c r="AC19" i="29"/>
  <c r="AG55" i="29"/>
  <c r="AR55" i="29" s="1"/>
  <c r="AG49" i="29"/>
  <c r="AR49" i="29" s="1"/>
  <c r="V50" i="29"/>
  <c r="AA47" i="29"/>
  <c r="AC47" i="29"/>
  <c r="AS47" i="29"/>
  <c r="AS50" i="29" s="1"/>
  <c r="AB47" i="29"/>
  <c r="AV35" i="29"/>
  <c r="AV38" i="29" s="1"/>
  <c r="AB38" i="29"/>
  <c r="AG66" i="29"/>
  <c r="AR66" i="29" s="1"/>
  <c r="V61" i="29"/>
  <c r="AA58" i="29"/>
  <c r="AC58" i="29"/>
  <c r="AS58" i="29"/>
  <c r="AS61" i="29" s="1"/>
  <c r="AB58" i="29"/>
  <c r="AA57" i="29"/>
  <c r="AZ196" i="29"/>
  <c r="AZ13" i="29"/>
  <c r="AZ183" i="29" s="1"/>
  <c r="AQ71" i="29"/>
  <c r="AY69" i="29"/>
  <c r="AY71" i="29" s="1"/>
  <c r="AC64" i="29"/>
  <c r="AB25" i="29"/>
  <c r="AV23" i="29"/>
  <c r="AV25" i="29" s="1"/>
  <c r="AB19" i="29"/>
  <c r="AV17" i="29"/>
  <c r="AV19" i="29" s="1"/>
  <c r="AG37" i="29"/>
  <c r="AR37" i="29" s="1"/>
  <c r="AW31" i="29"/>
  <c r="AA185" i="29" l="1"/>
  <c r="AQ301" i="32"/>
  <c r="AX302" i="32"/>
  <c r="AQ302" i="32"/>
  <c r="AA100" i="30"/>
  <c r="AQ75" i="31"/>
  <c r="AQ100" i="30"/>
  <c r="AQ185" i="29"/>
  <c r="AA312" i="32"/>
  <c r="AG12" i="32"/>
  <c r="AA13" i="32"/>
  <c r="AR240" i="32"/>
  <c r="AR242" i="32" s="1"/>
  <c r="AG242" i="32"/>
  <c r="AW96" i="32"/>
  <c r="AC105" i="32"/>
  <c r="AR108" i="32"/>
  <c r="AR111" i="32" s="1"/>
  <c r="AG111" i="32"/>
  <c r="AR38" i="32"/>
  <c r="AR41" i="32" s="1"/>
  <c r="AG41" i="32"/>
  <c r="AB63" i="32"/>
  <c r="AV57" i="32"/>
  <c r="AV63" i="32" s="1"/>
  <c r="AC308" i="32"/>
  <c r="AW99" i="32"/>
  <c r="AW308" i="32" s="1"/>
  <c r="AB182" i="32"/>
  <c r="AV177" i="32"/>
  <c r="AV182" i="32" s="1"/>
  <c r="AG222" i="32"/>
  <c r="AA225" i="32"/>
  <c r="AW235" i="32"/>
  <c r="AW239" i="32" s="1"/>
  <c r="AC239" i="32"/>
  <c r="AG31" i="32"/>
  <c r="AC312" i="32"/>
  <c r="AW12" i="32"/>
  <c r="AC13" i="32"/>
  <c r="AV309" i="32"/>
  <c r="AA308" i="32"/>
  <c r="AG99" i="32"/>
  <c r="AR119" i="32"/>
  <c r="AR162" i="32"/>
  <c r="AR112" i="32"/>
  <c r="AG277" i="32"/>
  <c r="AR277" i="32" s="1"/>
  <c r="AA282" i="32"/>
  <c r="AW120" i="32"/>
  <c r="AW122" i="32" s="1"/>
  <c r="AC122" i="32"/>
  <c r="AG83" i="32"/>
  <c r="AR77" i="32"/>
  <c r="AR83" i="32" s="1"/>
  <c r="AG305" i="32"/>
  <c r="AR97" i="32"/>
  <c r="AR305" i="32" s="1"/>
  <c r="AR45" i="32"/>
  <c r="V299" i="32"/>
  <c r="AG128" i="32"/>
  <c r="AR123" i="32"/>
  <c r="AR128" i="32" s="1"/>
  <c r="AT302" i="32"/>
  <c r="AG76" i="32"/>
  <c r="AA162" i="32"/>
  <c r="AA306" i="32"/>
  <c r="AG113" i="32"/>
  <c r="AA118" i="32"/>
  <c r="AB155" i="32"/>
  <c r="AV149" i="32"/>
  <c r="AV155" i="32" s="1"/>
  <c r="AA155" i="32"/>
  <c r="AG149" i="32"/>
  <c r="AV183" i="32"/>
  <c r="AV186" i="32" s="1"/>
  <c r="AB186" i="32"/>
  <c r="AG283" i="32"/>
  <c r="AA289" i="32"/>
  <c r="AY312" i="32"/>
  <c r="AY13" i="32"/>
  <c r="AB310" i="32"/>
  <c r="AV48" i="32"/>
  <c r="AY105" i="32"/>
  <c r="AA63" i="32"/>
  <c r="AG57" i="32"/>
  <c r="AC144" i="32"/>
  <c r="AW143" i="32"/>
  <c r="AW144" i="32" s="1"/>
  <c r="AG143" i="32"/>
  <c r="AA144" i="32"/>
  <c r="AB268" i="32"/>
  <c r="AV263" i="32"/>
  <c r="AV268" i="32" s="1"/>
  <c r="AR44" i="32"/>
  <c r="AG162" i="32"/>
  <c r="AR276" i="32"/>
  <c r="AR282" i="32" s="1"/>
  <c r="AG282" i="32"/>
  <c r="AR290" i="32"/>
  <c r="AR296" i="32" s="1"/>
  <c r="AG296" i="32"/>
  <c r="AG43" i="32"/>
  <c r="AR42" i="32"/>
  <c r="AR43" i="32" s="1"/>
  <c r="AW309" i="32"/>
  <c r="AV18" i="32"/>
  <c r="AV22" i="32" s="1"/>
  <c r="AB22" i="32"/>
  <c r="AG120" i="32"/>
  <c r="AR120" i="32" s="1"/>
  <c r="AB56" i="32"/>
  <c r="AV51" i="32"/>
  <c r="AV56" i="32" s="1"/>
  <c r="AG51" i="32"/>
  <c r="AA56" i="32"/>
  <c r="AA304" i="32"/>
  <c r="AR250" i="32"/>
  <c r="AR252" i="32" s="1"/>
  <c r="AG252" i="32"/>
  <c r="AC232" i="32"/>
  <c r="AB176" i="32"/>
  <c r="AZ302" i="32"/>
  <c r="AY301" i="32" s="1"/>
  <c r="AR142" i="32"/>
  <c r="AB219" i="32"/>
  <c r="AV213" i="32"/>
  <c r="AV219" i="32" s="1"/>
  <c r="AG269" i="32"/>
  <c r="AA275" i="32"/>
  <c r="AS50" i="32"/>
  <c r="AB312" i="32"/>
  <c r="AB13" i="32"/>
  <c r="AV12" i="32"/>
  <c r="AR187" i="32"/>
  <c r="AR193" i="32" s="1"/>
  <c r="AG193" i="32"/>
  <c r="AC289" i="32"/>
  <c r="AW283" i="32"/>
  <c r="AW289" i="32" s="1"/>
  <c r="AG309" i="32"/>
  <c r="AR16" i="32"/>
  <c r="AA310" i="32"/>
  <c r="AG48" i="32"/>
  <c r="AG176" i="32"/>
  <c r="AR170" i="32"/>
  <c r="AR176" i="32" s="1"/>
  <c r="AY311" i="32"/>
  <c r="AY107" i="32"/>
  <c r="AC268" i="32"/>
  <c r="AW263" i="32"/>
  <c r="AW268" i="32" s="1"/>
  <c r="AG263" i="32"/>
  <c r="AA268" i="32"/>
  <c r="AG95" i="32"/>
  <c r="AR90" i="32"/>
  <c r="AR95" i="32" s="1"/>
  <c r="AR195" i="32"/>
  <c r="AR197" i="32" s="1"/>
  <c r="AG197" i="32"/>
  <c r="AW18" i="32"/>
  <c r="AW22" i="32" s="1"/>
  <c r="AC22" i="32"/>
  <c r="V302" i="32"/>
  <c r="AA301" i="32" s="1"/>
  <c r="AV311" i="32"/>
  <c r="AV107" i="32"/>
  <c r="AG148" i="32"/>
  <c r="AR145" i="32"/>
  <c r="AR148" i="32" s="1"/>
  <c r="AC219" i="32"/>
  <c r="AW213" i="32"/>
  <c r="AW219" i="32" s="1"/>
  <c r="AG249" i="32"/>
  <c r="AR243" i="32"/>
  <c r="AR249" i="32" s="1"/>
  <c r="AG135" i="32"/>
  <c r="AR129" i="32"/>
  <c r="AR135" i="32" s="1"/>
  <c r="AA105" i="32"/>
  <c r="AG96" i="32"/>
  <c r="AS118" i="32"/>
  <c r="AC306" i="32"/>
  <c r="AW113" i="32"/>
  <c r="AG183" i="32"/>
  <c r="AA186" i="32"/>
  <c r="AW303" i="32"/>
  <c r="AW17" i="32"/>
  <c r="AC63" i="32"/>
  <c r="AW57" i="32"/>
  <c r="AW63" i="32" s="1"/>
  <c r="AB144" i="32"/>
  <c r="AV143" i="32"/>
  <c r="AV144" i="32" s="1"/>
  <c r="AR35" i="32"/>
  <c r="AR37" i="32" s="1"/>
  <c r="AG37" i="32"/>
  <c r="AA22" i="32"/>
  <c r="AG18" i="32"/>
  <c r="AA303" i="32"/>
  <c r="AR163" i="32"/>
  <c r="AR169" i="32" s="1"/>
  <c r="AG169" i="32"/>
  <c r="AC182" i="32"/>
  <c r="AW177" i="32"/>
  <c r="AW182" i="32" s="1"/>
  <c r="AG177" i="32"/>
  <c r="AA182" i="32"/>
  <c r="AW118" i="32"/>
  <c r="AV222" i="32"/>
  <c r="AV225" i="32" s="1"/>
  <c r="AB225" i="32"/>
  <c r="AR297" i="32"/>
  <c r="AR298" i="32" s="1"/>
  <c r="AG298" i="32"/>
  <c r="AG17" i="32"/>
  <c r="AR14" i="32"/>
  <c r="AX299" i="32"/>
  <c r="AB303" i="32"/>
  <c r="AB311" i="32"/>
  <c r="AG213" i="32"/>
  <c r="AA219" i="32"/>
  <c r="AG227" i="32"/>
  <c r="AR227" i="32" s="1"/>
  <c r="AC275" i="32"/>
  <c r="AW269" i="32"/>
  <c r="AW275" i="32" s="1"/>
  <c r="AS312" i="32"/>
  <c r="AS13" i="32"/>
  <c r="AW311" i="32"/>
  <c r="AW107" i="32"/>
  <c r="AY303" i="32"/>
  <c r="AY17" i="32"/>
  <c r="AV304" i="32"/>
  <c r="AG221" i="32"/>
  <c r="AR220" i="32"/>
  <c r="AR221" i="32" s="1"/>
  <c r="AV96" i="32"/>
  <c r="AB105" i="32"/>
  <c r="AB306" i="32"/>
  <c r="AV113" i="32"/>
  <c r="AV306" i="32" s="1"/>
  <c r="AW149" i="32"/>
  <c r="AW155" i="32" s="1"/>
  <c r="AC155" i="32"/>
  <c r="AR198" i="32"/>
  <c r="AR203" i="32" s="1"/>
  <c r="AG203" i="32"/>
  <c r="AC186" i="32"/>
  <c r="AW183" i="32"/>
  <c r="AW186" i="32" s="1"/>
  <c r="AB289" i="32"/>
  <c r="AV283" i="32"/>
  <c r="AV289" i="32" s="1"/>
  <c r="AQ299" i="32"/>
  <c r="AC303" i="32"/>
  <c r="AC310" i="32"/>
  <c r="AW48" i="32"/>
  <c r="AG262" i="32"/>
  <c r="AR260" i="32"/>
  <c r="AR262" i="32" s="1"/>
  <c r="AR23" i="32"/>
  <c r="AR27" i="32" s="1"/>
  <c r="AG27" i="32"/>
  <c r="AC304" i="32"/>
  <c r="AS304" i="32"/>
  <c r="AB308" i="32"/>
  <c r="AV99" i="32"/>
  <c r="AV308" i="32" s="1"/>
  <c r="AB118" i="32"/>
  <c r="AW172" i="32"/>
  <c r="AW176" i="32" s="1"/>
  <c r="AC176" i="32"/>
  <c r="AW277" i="32"/>
  <c r="AW282" i="32" s="1"/>
  <c r="AC282" i="32"/>
  <c r="AG311" i="32"/>
  <c r="AG107" i="32"/>
  <c r="AR106" i="32"/>
  <c r="AW51" i="32"/>
  <c r="AC56" i="32"/>
  <c r="AR205" i="32"/>
  <c r="AR212" i="32" s="1"/>
  <c r="AG212" i="32"/>
  <c r="AR226" i="32"/>
  <c r="AR232" i="32" s="1"/>
  <c r="AG232" i="32"/>
  <c r="AC225" i="32"/>
  <c r="AW222" i="32"/>
  <c r="AW225" i="32" s="1"/>
  <c r="AG235" i="32"/>
  <c r="AA239" i="32"/>
  <c r="AV17" i="32"/>
  <c r="AY304" i="32"/>
  <c r="AW232" i="32"/>
  <c r="AV176" i="32"/>
  <c r="AR253" i="32"/>
  <c r="AR259" i="32" s="1"/>
  <c r="AG259" i="32"/>
  <c r="AG142" i="32"/>
  <c r="AR84" i="32"/>
  <c r="AR89" i="32" s="1"/>
  <c r="AG89" i="32"/>
  <c r="AB275" i="32"/>
  <c r="AV269" i="32"/>
  <c r="AV275" i="32" s="1"/>
  <c r="AR31" i="32"/>
  <c r="AS303" i="32"/>
  <c r="AS77" i="31"/>
  <c r="AS15" i="31"/>
  <c r="AR43" i="31"/>
  <c r="AG47" i="31"/>
  <c r="AG32" i="31"/>
  <c r="AA37" i="31"/>
  <c r="AB56" i="31"/>
  <c r="AV52" i="31"/>
  <c r="AV56" i="31" s="1"/>
  <c r="AG18" i="31"/>
  <c r="AR16" i="31"/>
  <c r="AR18" i="31" s="1"/>
  <c r="AS63" i="31"/>
  <c r="AR57" i="31"/>
  <c r="AQ73" i="31"/>
  <c r="AV29" i="31"/>
  <c r="AV84" i="31" s="1"/>
  <c r="AB84" i="31"/>
  <c r="AS78" i="31"/>
  <c r="AS31" i="31"/>
  <c r="AV64" i="31"/>
  <c r="AV66" i="31" s="1"/>
  <c r="AB66" i="31"/>
  <c r="AB77" i="31"/>
  <c r="AV12" i="31"/>
  <c r="AB15" i="31"/>
  <c r="AC37" i="31"/>
  <c r="AW32" i="31"/>
  <c r="AW37" i="31" s="1"/>
  <c r="AG52" i="31"/>
  <c r="AA56" i="31"/>
  <c r="AY78" i="31"/>
  <c r="AY31" i="31"/>
  <c r="AQ76" i="31"/>
  <c r="AB63" i="31"/>
  <c r="AC78" i="31"/>
  <c r="AC31" i="31"/>
  <c r="AW25" i="31"/>
  <c r="AC77" i="31"/>
  <c r="AC76" i="31" s="1"/>
  <c r="AC15" i="31"/>
  <c r="AW12" i="31"/>
  <c r="V76" i="31"/>
  <c r="AA75" i="31" s="1"/>
  <c r="AV19" i="31"/>
  <c r="AV22" i="31" s="1"/>
  <c r="AB22" i="31"/>
  <c r="AG86" i="31"/>
  <c r="AG24" i="31"/>
  <c r="AR23" i="31"/>
  <c r="AB37" i="31"/>
  <c r="AV32" i="31"/>
  <c r="AV37" i="31" s="1"/>
  <c r="AC56" i="31"/>
  <c r="AW52" i="31"/>
  <c r="AW56" i="31" s="1"/>
  <c r="AV86" i="31"/>
  <c r="AV24" i="31"/>
  <c r="AB51" i="31"/>
  <c r="AZ76" i="31"/>
  <c r="AC66" i="31"/>
  <c r="AW64" i="31"/>
  <c r="AW66" i="31" s="1"/>
  <c r="AG58" i="31"/>
  <c r="AR58" i="31" s="1"/>
  <c r="AT76" i="31"/>
  <c r="AC84" i="31"/>
  <c r="AW29" i="31"/>
  <c r="AW84" i="31" s="1"/>
  <c r="AA78" i="31"/>
  <c r="AA31" i="31"/>
  <c r="AG25" i="31"/>
  <c r="AG19" i="31"/>
  <c r="AA22" i="31"/>
  <c r="AY85" i="31"/>
  <c r="AY39" i="31"/>
  <c r="BA76" i="31"/>
  <c r="AG49" i="31"/>
  <c r="AA51" i="31"/>
  <c r="AA77" i="31"/>
  <c r="AA15" i="31"/>
  <c r="AG12" i="31"/>
  <c r="AC22" i="31"/>
  <c r="AW19" i="31"/>
  <c r="AW22" i="31" s="1"/>
  <c r="AW86" i="31"/>
  <c r="AW24" i="31"/>
  <c r="AV47" i="31"/>
  <c r="AV80" i="31"/>
  <c r="AG85" i="31"/>
  <c r="AG39" i="31"/>
  <c r="AR38" i="31"/>
  <c r="AV85" i="31"/>
  <c r="AV39" i="31"/>
  <c r="V73" i="31"/>
  <c r="AG83" i="31"/>
  <c r="AR14" i="31"/>
  <c r="AR83" i="31" s="1"/>
  <c r="AG72" i="31"/>
  <c r="AR67" i="31"/>
  <c r="AR72" i="31" s="1"/>
  <c r="AY86" i="31"/>
  <c r="AY24" i="31"/>
  <c r="AR40" i="31"/>
  <c r="AR42" i="31" s="1"/>
  <c r="AG42" i="31"/>
  <c r="AV51" i="31"/>
  <c r="AA66" i="31"/>
  <c r="AG64" i="31"/>
  <c r="AB80" i="31"/>
  <c r="AW58" i="31"/>
  <c r="AC63" i="31"/>
  <c r="AY15" i="31"/>
  <c r="AY77" i="31"/>
  <c r="AY76" i="31" s="1"/>
  <c r="AA84" i="31"/>
  <c r="AG29" i="31"/>
  <c r="AB78" i="31"/>
  <c r="AV25" i="31"/>
  <c r="AB31" i="31"/>
  <c r="AY80" i="31"/>
  <c r="AY47" i="31"/>
  <c r="AW49" i="31"/>
  <c r="AW51" i="31" s="1"/>
  <c r="AC51" i="31"/>
  <c r="AB64" i="30"/>
  <c r="AV61" i="30"/>
  <c r="AV64" i="30" s="1"/>
  <c r="AG111" i="30"/>
  <c r="AG17" i="30"/>
  <c r="AR16" i="30"/>
  <c r="AG38" i="30"/>
  <c r="AA43" i="30"/>
  <c r="AG55" i="30"/>
  <c r="AA60" i="30"/>
  <c r="AG110" i="30"/>
  <c r="AG30" i="30"/>
  <c r="AR29" i="30"/>
  <c r="AC36" i="30"/>
  <c r="AW31" i="30"/>
  <c r="AW36" i="30" s="1"/>
  <c r="AY111" i="30"/>
  <c r="AY17" i="30"/>
  <c r="AR12" i="30"/>
  <c r="AG15" i="30"/>
  <c r="AV74" i="30"/>
  <c r="AV79" i="30" s="1"/>
  <c r="AB79" i="30"/>
  <c r="AC102" i="30"/>
  <c r="AZ103" i="30"/>
  <c r="AZ101" i="30" s="1"/>
  <c r="AR24" i="30"/>
  <c r="AR28" i="30" s="1"/>
  <c r="AG28" i="30"/>
  <c r="AG53" i="30"/>
  <c r="AR48" i="30"/>
  <c r="AR53" i="30" s="1"/>
  <c r="AA36" i="30"/>
  <c r="AG31" i="30"/>
  <c r="AW111" i="30"/>
  <c r="AW17" i="30"/>
  <c r="AB109" i="30"/>
  <c r="AV20" i="30"/>
  <c r="AV109" i="30" s="1"/>
  <c r="AG44" i="30"/>
  <c r="AA47" i="30"/>
  <c r="AR65" i="30"/>
  <c r="AR70" i="30" s="1"/>
  <c r="AG86" i="30"/>
  <c r="AR86" i="30" s="1"/>
  <c r="AA90" i="30"/>
  <c r="AA102" i="30"/>
  <c r="AY103" i="30"/>
  <c r="AY23" i="30"/>
  <c r="AV105" i="30"/>
  <c r="AW110" i="30"/>
  <c r="AW30" i="30"/>
  <c r="AB43" i="30"/>
  <c r="AR84" i="30"/>
  <c r="AB102" i="30"/>
  <c r="AY110" i="30"/>
  <c r="AY30" i="30"/>
  <c r="AW38" i="30"/>
  <c r="AW43" i="30" s="1"/>
  <c r="AC43" i="30"/>
  <c r="AW55" i="30"/>
  <c r="AC105" i="30"/>
  <c r="AC60" i="30"/>
  <c r="AQ90" i="30"/>
  <c r="AQ98" i="30" s="1"/>
  <c r="AC79" i="30"/>
  <c r="AW74" i="30"/>
  <c r="AW79" i="30" s="1"/>
  <c r="AV110" i="30"/>
  <c r="AV30" i="30"/>
  <c r="AB36" i="30"/>
  <c r="AV31" i="30"/>
  <c r="AV36" i="30" s="1"/>
  <c r="AS102" i="30"/>
  <c r="AY102" i="30"/>
  <c r="AY15" i="30"/>
  <c r="AY98" i="30" s="1"/>
  <c r="AY105" i="30"/>
  <c r="AY36" i="30"/>
  <c r="AS109" i="30"/>
  <c r="AV70" i="30"/>
  <c r="AB103" i="30"/>
  <c r="AB23" i="30"/>
  <c r="AB98" i="30" s="1"/>
  <c r="AV18" i="30"/>
  <c r="AA103" i="30"/>
  <c r="AG18" i="30"/>
  <c r="AA23" i="30"/>
  <c r="AA98" i="30" s="1"/>
  <c r="AR97" i="30"/>
  <c r="AA108" i="30"/>
  <c r="AG14" i="30"/>
  <c r="AA109" i="30"/>
  <c r="AG20" i="30"/>
  <c r="AC47" i="30"/>
  <c r="AW44" i="30"/>
  <c r="AW47" i="30" s="1"/>
  <c r="AC103" i="30"/>
  <c r="AW18" i="30"/>
  <c r="AC23" i="30"/>
  <c r="AC98" i="30" s="1"/>
  <c r="AC64" i="30"/>
  <c r="AW61" i="30"/>
  <c r="AW64" i="30" s="1"/>
  <c r="AB108" i="30"/>
  <c r="AV14" i="30"/>
  <c r="AV108" i="30" s="1"/>
  <c r="AV15" i="30"/>
  <c r="AV111" i="30"/>
  <c r="AV17" i="30"/>
  <c r="BA101" i="30"/>
  <c r="AZ98" i="30"/>
  <c r="AB105" i="30"/>
  <c r="AA64" i="30"/>
  <c r="AG61" i="30"/>
  <c r="AC108" i="30"/>
  <c r="AW14" i="30"/>
  <c r="AW108" i="30" s="1"/>
  <c r="AG68" i="30"/>
  <c r="AR68" i="30" s="1"/>
  <c r="AR32" i="30"/>
  <c r="AR71" i="30"/>
  <c r="AR73" i="30" s="1"/>
  <c r="AG73" i="30"/>
  <c r="AA79" i="30"/>
  <c r="AG74" i="30"/>
  <c r="AW102" i="30"/>
  <c r="AT101" i="30"/>
  <c r="AQ101" i="30"/>
  <c r="AC109" i="30"/>
  <c r="AW20" i="30"/>
  <c r="AW109" i="30" s="1"/>
  <c r="AB47" i="30"/>
  <c r="AV44" i="30"/>
  <c r="AV47" i="30" s="1"/>
  <c r="AB70" i="30"/>
  <c r="AS103" i="30"/>
  <c r="AS23" i="30"/>
  <c r="AS98" i="30" s="1"/>
  <c r="AG83" i="30"/>
  <c r="AR80" i="30"/>
  <c r="AR83" i="30" s="1"/>
  <c r="AG97" i="30"/>
  <c r="AR23" i="29"/>
  <c r="AR25" i="29" s="1"/>
  <c r="AG25" i="29"/>
  <c r="AC156" i="29"/>
  <c r="AW152" i="29"/>
  <c r="AW156" i="29" s="1"/>
  <c r="AY195" i="29"/>
  <c r="AY132" i="29"/>
  <c r="AA182" i="29"/>
  <c r="AG176" i="29"/>
  <c r="BA186" i="29"/>
  <c r="AB159" i="29"/>
  <c r="AV157" i="29"/>
  <c r="AV159" i="29" s="1"/>
  <c r="AG58" i="29"/>
  <c r="AA61" i="29"/>
  <c r="AG47" i="29"/>
  <c r="AA50" i="29"/>
  <c r="AG68" i="29"/>
  <c r="AR65" i="29"/>
  <c r="AR68" i="29" s="1"/>
  <c r="AB100" i="29"/>
  <c r="AV95" i="29"/>
  <c r="AV100" i="29" s="1"/>
  <c r="AG133" i="29"/>
  <c r="AA140" i="29"/>
  <c r="AY187" i="29"/>
  <c r="AY16" i="29"/>
  <c r="AA156" i="29"/>
  <c r="AG152" i="29"/>
  <c r="AV16" i="29"/>
  <c r="AC88" i="29"/>
  <c r="AW83" i="29"/>
  <c r="AW88" i="29" s="1"/>
  <c r="AV195" i="29"/>
  <c r="AO35" i="45" s="1"/>
  <c r="AV132" i="29"/>
  <c r="AB182" i="29"/>
  <c r="AV176" i="29"/>
  <c r="AV182" i="29" s="1"/>
  <c r="AC175" i="29"/>
  <c r="AW170" i="29"/>
  <c r="AW175" i="29" s="1"/>
  <c r="V183" i="29"/>
  <c r="AX186" i="29"/>
  <c r="AB106" i="29"/>
  <c r="AC190" i="29"/>
  <c r="V30" i="45" s="1"/>
  <c r="AW161" i="29"/>
  <c r="AS187" i="29"/>
  <c r="AW38" i="29"/>
  <c r="AC193" i="29"/>
  <c r="V33" i="45" s="1"/>
  <c r="AW15" i="29"/>
  <c r="AC16" i="29"/>
  <c r="AB188" i="29"/>
  <c r="U28" i="45" s="1"/>
  <c r="AB82" i="29"/>
  <c r="AV77" i="29"/>
  <c r="AG157" i="29"/>
  <c r="AA159" i="29"/>
  <c r="AR46" i="29"/>
  <c r="AC61" i="29"/>
  <c r="AW58" i="29"/>
  <c r="AW61" i="29" s="1"/>
  <c r="AR62" i="29"/>
  <c r="AR64" i="29" s="1"/>
  <c r="AG64" i="29"/>
  <c r="AG118" i="29"/>
  <c r="AR113" i="29"/>
  <c r="AR118" i="29" s="1"/>
  <c r="AR160" i="29"/>
  <c r="AG166" i="29"/>
  <c r="AV83" i="29"/>
  <c r="AV88" i="29" s="1"/>
  <c r="AB88" i="29"/>
  <c r="AW166" i="29"/>
  <c r="AG167" i="29"/>
  <c r="AG187" i="29" s="1"/>
  <c r="AA169" i="29"/>
  <c r="AB175" i="29"/>
  <c r="AV170" i="29"/>
  <c r="AV175" i="29" s="1"/>
  <c r="AG170" i="29"/>
  <c r="AA175" i="29"/>
  <c r="AC196" i="29"/>
  <c r="V36" i="45" s="1"/>
  <c r="AC13" i="29"/>
  <c r="AW12" i="29"/>
  <c r="AG36" i="29"/>
  <c r="AR36" i="29" s="1"/>
  <c r="AA187" i="29"/>
  <c r="AY188" i="29"/>
  <c r="AY82" i="29"/>
  <c r="AG161" i="29"/>
  <c r="AA190" i="29"/>
  <c r="T30" i="45" s="1"/>
  <c r="AG107" i="29"/>
  <c r="AA112" i="29"/>
  <c r="AC159" i="29"/>
  <c r="AW157" i="29"/>
  <c r="AW159" i="29" s="1"/>
  <c r="AZ186" i="29"/>
  <c r="AY185" i="29" s="1"/>
  <c r="AV94" i="29"/>
  <c r="AT186" i="29"/>
  <c r="AQ186" i="29"/>
  <c r="AG130" i="29"/>
  <c r="AR125" i="29"/>
  <c r="AR130" i="29" s="1"/>
  <c r="AY166" i="29"/>
  <c r="AG16" i="29"/>
  <c r="AR14" i="29"/>
  <c r="AA88" i="29"/>
  <c r="AG83" i="29"/>
  <c r="AC169" i="29"/>
  <c r="AW167" i="29"/>
  <c r="AW169" i="29" s="1"/>
  <c r="AC182" i="29"/>
  <c r="AW176" i="29"/>
  <c r="AW182" i="29" s="1"/>
  <c r="AB196" i="29"/>
  <c r="U36" i="45" s="1"/>
  <c r="AB13" i="29"/>
  <c r="AV12" i="29"/>
  <c r="AA196" i="29"/>
  <c r="T36" i="45" s="1"/>
  <c r="AG12" i="29"/>
  <c r="AA13" i="29"/>
  <c r="AW102" i="29"/>
  <c r="AW106" i="29" s="1"/>
  <c r="AC106" i="29"/>
  <c r="AA124" i="29"/>
  <c r="AG119" i="29"/>
  <c r="AB190" i="29"/>
  <c r="U30" i="45" s="1"/>
  <c r="AV161" i="29"/>
  <c r="AV190" i="29" s="1"/>
  <c r="AO30" i="45" s="1"/>
  <c r="AR51" i="29"/>
  <c r="AR53" i="29" s="1"/>
  <c r="AG53" i="29"/>
  <c r="AC112" i="29"/>
  <c r="AW107" i="29"/>
  <c r="AW112" i="29" s="1"/>
  <c r="AA193" i="29"/>
  <c r="T33" i="45" s="1"/>
  <c r="AG15" i="29"/>
  <c r="AA16" i="29"/>
  <c r="AC188" i="29"/>
  <c r="V28" i="45" s="1"/>
  <c r="AW77" i="29"/>
  <c r="AC82" i="29"/>
  <c r="AA194" i="29"/>
  <c r="T34" i="45" s="1"/>
  <c r="AG80" i="29"/>
  <c r="AR141" i="29"/>
  <c r="AR147" i="29" s="1"/>
  <c r="AG147" i="29"/>
  <c r="AG46" i="29"/>
  <c r="AC50" i="29"/>
  <c r="AW47" i="29"/>
  <c r="AW50" i="29" s="1"/>
  <c r="AC124" i="29"/>
  <c r="AW119" i="29"/>
  <c r="AW124" i="29" s="1"/>
  <c r="AS193" i="29"/>
  <c r="AL33" i="45" s="1"/>
  <c r="AS16" i="29"/>
  <c r="AS188" i="29"/>
  <c r="AL28" i="45" s="1"/>
  <c r="AS82" i="29"/>
  <c r="AC194" i="29"/>
  <c r="V34" i="45" s="1"/>
  <c r="AW80" i="29"/>
  <c r="AW194" i="29" s="1"/>
  <c r="AP34" i="45" s="1"/>
  <c r="AR89" i="29"/>
  <c r="AR94" i="29" s="1"/>
  <c r="AG94" i="29"/>
  <c r="AV58" i="29"/>
  <c r="AV61" i="29" s="1"/>
  <c r="AB61" i="29"/>
  <c r="AV47" i="29"/>
  <c r="AV50" i="29" s="1"/>
  <c r="AB50" i="29"/>
  <c r="AG34" i="29"/>
  <c r="AR32" i="29"/>
  <c r="AR34" i="29" s="1"/>
  <c r="AC100" i="29"/>
  <c r="AW95" i="29"/>
  <c r="AW100" i="29" s="1"/>
  <c r="AR17" i="29"/>
  <c r="AR19" i="29" s="1"/>
  <c r="AG19" i="29"/>
  <c r="AG22" i="29"/>
  <c r="AR20" i="29"/>
  <c r="AR22" i="29" s="1"/>
  <c r="AR39" i="29"/>
  <c r="AR42" i="29" s="1"/>
  <c r="AG42" i="29"/>
  <c r="AR29" i="29"/>
  <c r="AR31" i="29" s="1"/>
  <c r="AG31" i="29"/>
  <c r="AV133" i="29"/>
  <c r="AV140" i="29" s="1"/>
  <c r="AB140" i="29"/>
  <c r="AG95" i="29"/>
  <c r="AA100" i="29"/>
  <c r="AG195" i="29"/>
  <c r="AG132" i="29"/>
  <c r="AR131" i="29"/>
  <c r="AV166" i="29"/>
  <c r="AY196" i="29"/>
  <c r="AY13" i="29"/>
  <c r="AG28" i="29"/>
  <c r="AR26" i="29"/>
  <c r="AR28" i="29" s="1"/>
  <c r="AC140" i="29"/>
  <c r="AW133" i="29"/>
  <c r="AW140" i="29" s="1"/>
  <c r="AG57" i="29"/>
  <c r="AR54" i="29"/>
  <c r="AR57" i="29" s="1"/>
  <c r="AG76" i="29"/>
  <c r="AR72" i="29"/>
  <c r="AR76" i="29" s="1"/>
  <c r="AC187" i="29"/>
  <c r="AB156" i="29"/>
  <c r="AV152" i="29"/>
  <c r="AV156" i="29" s="1"/>
  <c r="AW195" i="29"/>
  <c r="AP35" i="45" s="1"/>
  <c r="AW132" i="29"/>
  <c r="AT183" i="29"/>
  <c r="AG106" i="29"/>
  <c r="AR101" i="29"/>
  <c r="AR106" i="29" s="1"/>
  <c r="AV167" i="29"/>
  <c r="AV169" i="29" s="1"/>
  <c r="AB169" i="29"/>
  <c r="AS196" i="29"/>
  <c r="AL36" i="45" s="1"/>
  <c r="AS13" i="29"/>
  <c r="AR35" i="29"/>
  <c r="AR38" i="29" s="1"/>
  <c r="AG38" i="29"/>
  <c r="AG71" i="29"/>
  <c r="AR69" i="29"/>
  <c r="AR71" i="29" s="1"/>
  <c r="AV119" i="29"/>
  <c r="AV124" i="29" s="1"/>
  <c r="AB124" i="29"/>
  <c r="AS190" i="29"/>
  <c r="AL30" i="45" s="1"/>
  <c r="AB112" i="29"/>
  <c r="AV107" i="29"/>
  <c r="AV112" i="29" s="1"/>
  <c r="AB193" i="29"/>
  <c r="U33" i="45" s="1"/>
  <c r="AV15" i="29"/>
  <c r="AV193" i="29" s="1"/>
  <c r="AO33" i="45" s="1"/>
  <c r="AA188" i="29"/>
  <c r="T28" i="45" s="1"/>
  <c r="AA82" i="29"/>
  <c r="AG77" i="29"/>
  <c r="AB194" i="29"/>
  <c r="U34" i="45" s="1"/>
  <c r="AV80" i="29"/>
  <c r="AV194" i="29" s="1"/>
  <c r="AO34" i="45" s="1"/>
  <c r="AC186" i="29" l="1"/>
  <c r="O15" i="45"/>
  <c r="AA184" i="29"/>
  <c r="AS302" i="32"/>
  <c r="AY75" i="31"/>
  <c r="AY100" i="30"/>
  <c r="AB186" i="29"/>
  <c r="AR17" i="32"/>
  <c r="AG219" i="32"/>
  <c r="AR213" i="32"/>
  <c r="AR219" i="32" s="1"/>
  <c r="AG63" i="32"/>
  <c r="AR57" i="32"/>
  <c r="AR63" i="32" s="1"/>
  <c r="AC302" i="32"/>
  <c r="AG310" i="32"/>
  <c r="AR48" i="32"/>
  <c r="AR310" i="32" s="1"/>
  <c r="AV312" i="32"/>
  <c r="AV13" i="32"/>
  <c r="AR51" i="32"/>
  <c r="AR56" i="32" s="1"/>
  <c r="AG56" i="32"/>
  <c r="AG50" i="32"/>
  <c r="AR143" i="32"/>
  <c r="AR144" i="32" s="1"/>
  <c r="AG144" i="32"/>
  <c r="AY299" i="32"/>
  <c r="AG304" i="32"/>
  <c r="AR222" i="32"/>
  <c r="AR225" i="32" s="1"/>
  <c r="AG225" i="32"/>
  <c r="AW105" i="32"/>
  <c r="AA299" i="32"/>
  <c r="AW56" i="32"/>
  <c r="AW304" i="32"/>
  <c r="AV105" i="32"/>
  <c r="AS299" i="32"/>
  <c r="AB302" i="32"/>
  <c r="AG303" i="32"/>
  <c r="AA302" i="32"/>
  <c r="AR183" i="32"/>
  <c r="AR186" i="32" s="1"/>
  <c r="AG186" i="32"/>
  <c r="AR96" i="32"/>
  <c r="AG105" i="32"/>
  <c r="AR263" i="32"/>
  <c r="AR268" i="32" s="1"/>
  <c r="AG268" i="32"/>
  <c r="AB299" i="32"/>
  <c r="AG275" i="32"/>
  <c r="AR269" i="32"/>
  <c r="AR275" i="32" s="1"/>
  <c r="AV118" i="32"/>
  <c r="AR118" i="32"/>
  <c r="AR122" i="32"/>
  <c r="AC299" i="32"/>
  <c r="AG312" i="32"/>
  <c r="AR12" i="32"/>
  <c r="AG13" i="32"/>
  <c r="AG289" i="32"/>
  <c r="AR283" i="32"/>
  <c r="AR289" i="32" s="1"/>
  <c r="AG306" i="32"/>
  <c r="AR113" i="32"/>
  <c r="AR306" i="32" s="1"/>
  <c r="AR235" i="32"/>
  <c r="AR239" i="32" s="1"/>
  <c r="AG239" i="32"/>
  <c r="AG182" i="32"/>
  <c r="AR177" i="32"/>
  <c r="AR182" i="32" s="1"/>
  <c r="AG122" i="32"/>
  <c r="AV303" i="32"/>
  <c r="AR311" i="32"/>
  <c r="AR107" i="32"/>
  <c r="AW310" i="32"/>
  <c r="AW50" i="32"/>
  <c r="AY302" i="32"/>
  <c r="AR18" i="32"/>
  <c r="AR22" i="32" s="1"/>
  <c r="AG22" i="32"/>
  <c r="AW306" i="32"/>
  <c r="AR309" i="32"/>
  <c r="AV310" i="32"/>
  <c r="AV50" i="32"/>
  <c r="AR149" i="32"/>
  <c r="AR155" i="32" s="1"/>
  <c r="AG155" i="32"/>
  <c r="AG118" i="32"/>
  <c r="AG308" i="32"/>
  <c r="AR99" i="32"/>
  <c r="AR308" i="32" s="1"/>
  <c r="AW312" i="32"/>
  <c r="AW13" i="32"/>
  <c r="AY73" i="31"/>
  <c r="AG66" i="31"/>
  <c r="AR64" i="31"/>
  <c r="AR66" i="31" s="1"/>
  <c r="AR49" i="31"/>
  <c r="AR51" i="31" s="1"/>
  <c r="AG51" i="31"/>
  <c r="AR86" i="31"/>
  <c r="AR24" i="31"/>
  <c r="AG84" i="31"/>
  <c r="AR29" i="31"/>
  <c r="AR84" i="31" s="1"/>
  <c r="AA73" i="31"/>
  <c r="AR19" i="31"/>
  <c r="AR22" i="31" s="1"/>
  <c r="AG22" i="31"/>
  <c r="AW78" i="31"/>
  <c r="AW31" i="31"/>
  <c r="AG56" i="31"/>
  <c r="AR52" i="31"/>
  <c r="AR56" i="31" s="1"/>
  <c r="AV77" i="31"/>
  <c r="AV76" i="31" s="1"/>
  <c r="AV15" i="31"/>
  <c r="AG80" i="31"/>
  <c r="AG77" i="31"/>
  <c r="AG15" i="31"/>
  <c r="AR12" i="31"/>
  <c r="AB73" i="31"/>
  <c r="AR80" i="31"/>
  <c r="AR47" i="31"/>
  <c r="AW63" i="31"/>
  <c r="AW80" i="31"/>
  <c r="AR85" i="31"/>
  <c r="AR39" i="31"/>
  <c r="AA76" i="31"/>
  <c r="AW77" i="31"/>
  <c r="AW15" i="31"/>
  <c r="AW73" i="31" s="1"/>
  <c r="AB76" i="31"/>
  <c r="AG63" i="31"/>
  <c r="AR32" i="31"/>
  <c r="AR37" i="31" s="1"/>
  <c r="AG37" i="31"/>
  <c r="AS73" i="31"/>
  <c r="AV78" i="31"/>
  <c r="AV31" i="31"/>
  <c r="AG78" i="31"/>
  <c r="AR25" i="31"/>
  <c r="AG31" i="31"/>
  <c r="AC73" i="31"/>
  <c r="AR63" i="31"/>
  <c r="AS76" i="31"/>
  <c r="AG109" i="30"/>
  <c r="AR20" i="30"/>
  <c r="AR109" i="30" s="1"/>
  <c r="AV103" i="30"/>
  <c r="AV23" i="30"/>
  <c r="AV98" i="30"/>
  <c r="AY101" i="30"/>
  <c r="AR55" i="30"/>
  <c r="AR60" i="30" s="1"/>
  <c r="AG60" i="30"/>
  <c r="AW60" i="30"/>
  <c r="AW105" i="30"/>
  <c r="AR110" i="30"/>
  <c r="AR30" i="30"/>
  <c r="AR74" i="30"/>
  <c r="AR79" i="30" s="1"/>
  <c r="AG79" i="30"/>
  <c r="AB101" i="30"/>
  <c r="AG105" i="30"/>
  <c r="AG64" i="30"/>
  <c r="AR61" i="30"/>
  <c r="AR64" i="30" s="1"/>
  <c r="AV102" i="30"/>
  <c r="AV101" i="30" s="1"/>
  <c r="AG108" i="30"/>
  <c r="AR14" i="30"/>
  <c r="AR108" i="30" s="1"/>
  <c r="AG103" i="30"/>
  <c r="AR18" i="30"/>
  <c r="AG23" i="30"/>
  <c r="AG98" i="30" s="1"/>
  <c r="AS101" i="30"/>
  <c r="AR90" i="30"/>
  <c r="AA101" i="30"/>
  <c r="AG70" i="30"/>
  <c r="AC101" i="30"/>
  <c r="AR15" i="30"/>
  <c r="AW103" i="30"/>
  <c r="AW101" i="30" s="1"/>
  <c r="AW23" i="30"/>
  <c r="AG47" i="30"/>
  <c r="AR44" i="30"/>
  <c r="AR47" i="30" s="1"/>
  <c r="AR111" i="30"/>
  <c r="AR17" i="30"/>
  <c r="AR105" i="30"/>
  <c r="AW15" i="30"/>
  <c r="AW98" i="30" s="1"/>
  <c r="AG90" i="30"/>
  <c r="AG36" i="30"/>
  <c r="AR31" i="30"/>
  <c r="AR36" i="30" s="1"/>
  <c r="AG102" i="30"/>
  <c r="AR38" i="30"/>
  <c r="AR43" i="30" s="1"/>
  <c r="AG43" i="30"/>
  <c r="AG188" i="29"/>
  <c r="AG82" i="29"/>
  <c r="AR77" i="29"/>
  <c r="AW188" i="29"/>
  <c r="AP28" i="45" s="1"/>
  <c r="AW82" i="29"/>
  <c r="AR195" i="29"/>
  <c r="AR132" i="29"/>
  <c r="AG194" i="29"/>
  <c r="AR80" i="29"/>
  <c r="AR194" i="29" s="1"/>
  <c r="AR83" i="29"/>
  <c r="AR88" i="29" s="1"/>
  <c r="AG88" i="29"/>
  <c r="AR107" i="29"/>
  <c r="AR112" i="29" s="1"/>
  <c r="AG112" i="29"/>
  <c r="AC183" i="29"/>
  <c r="V15" i="45" s="1"/>
  <c r="AV187" i="29"/>
  <c r="AY186" i="29"/>
  <c r="AR47" i="29"/>
  <c r="AR50" i="29" s="1"/>
  <c r="AG50" i="29"/>
  <c r="AW196" i="29"/>
  <c r="AP36" i="45" s="1"/>
  <c r="AW13" i="29"/>
  <c r="AG169" i="29"/>
  <c r="AR167" i="29"/>
  <c r="AR169" i="29" s="1"/>
  <c r="AG100" i="29"/>
  <c r="AR95" i="29"/>
  <c r="AR100" i="29" s="1"/>
  <c r="AS183" i="29"/>
  <c r="AY183" i="29"/>
  <c r="AV196" i="29"/>
  <c r="AO36" i="45" s="1"/>
  <c r="AV13" i="29"/>
  <c r="AA186" i="29"/>
  <c r="AG159" i="29"/>
  <c r="AR157" i="29"/>
  <c r="AR159" i="29" s="1"/>
  <c r="AS186" i="29"/>
  <c r="AG156" i="29"/>
  <c r="AR152" i="29"/>
  <c r="AR156" i="29" s="1"/>
  <c r="AG196" i="29"/>
  <c r="AR12" i="29"/>
  <c r="AG13" i="29"/>
  <c r="AR170" i="29"/>
  <c r="AR175" i="29" s="1"/>
  <c r="AG175" i="29"/>
  <c r="AW187" i="29"/>
  <c r="AG193" i="29"/>
  <c r="AR15" i="29"/>
  <c r="AR193" i="29" s="1"/>
  <c r="AG124" i="29"/>
  <c r="AR119" i="29"/>
  <c r="AR124" i="29" s="1"/>
  <c r="AA183" i="29"/>
  <c r="AB183" i="29"/>
  <c r="U15" i="45" s="1"/>
  <c r="AG190" i="29"/>
  <c r="AR161" i="29"/>
  <c r="AR190" i="29" s="1"/>
  <c r="AV188" i="29"/>
  <c r="AO28" i="45" s="1"/>
  <c r="AV82" i="29"/>
  <c r="AW193" i="29"/>
  <c r="AP33" i="45" s="1"/>
  <c r="AW16" i="29"/>
  <c r="AW190" i="29"/>
  <c r="AP30" i="45" s="1"/>
  <c r="AR133" i="29"/>
  <c r="AR140" i="29" s="1"/>
  <c r="AG140" i="29"/>
  <c r="AR58" i="29"/>
  <c r="AR61" i="29" s="1"/>
  <c r="AG61" i="29"/>
  <c r="AG182" i="29"/>
  <c r="AR176" i="29"/>
  <c r="AR182" i="29" s="1"/>
  <c r="AG184" i="29" l="1"/>
  <c r="T15" i="45"/>
  <c r="AL15" i="45"/>
  <c r="AG301" i="32"/>
  <c r="AW302" i="32"/>
  <c r="AV302" i="32"/>
  <c r="AW76" i="31"/>
  <c r="AR75" i="31" s="1"/>
  <c r="AG185" i="29"/>
  <c r="AR100" i="30"/>
  <c r="AG75" i="31"/>
  <c r="AG100" i="30"/>
  <c r="AG186" i="29"/>
  <c r="AG299" i="32"/>
  <c r="AR304" i="32"/>
  <c r="AR312" i="32"/>
  <c r="AR13" i="32"/>
  <c r="AR105" i="32"/>
  <c r="AG302" i="32"/>
  <c r="AW299" i="32"/>
  <c r="AV299" i="32"/>
  <c r="AR50" i="32"/>
  <c r="AR303" i="32"/>
  <c r="AG76" i="31"/>
  <c r="AR77" i="31"/>
  <c r="AR15" i="31"/>
  <c r="AV73" i="31"/>
  <c r="AR78" i="31"/>
  <c r="AR31" i="31"/>
  <c r="AG73" i="31"/>
  <c r="AG101" i="30"/>
  <c r="AR103" i="30"/>
  <c r="AR23" i="30"/>
  <c r="AR98" i="30" s="1"/>
  <c r="AR102" i="30"/>
  <c r="AR188" i="29"/>
  <c r="AR82" i="29"/>
  <c r="AG183" i="29"/>
  <c r="Z15" i="45" s="1"/>
  <c r="AR16" i="29"/>
  <c r="AW186" i="29"/>
  <c r="AR196" i="29"/>
  <c r="AR13" i="29"/>
  <c r="AV183" i="29"/>
  <c r="AO15" i="45" s="1"/>
  <c r="AW183" i="29"/>
  <c r="AP15" i="45" s="1"/>
  <c r="AR166" i="29"/>
  <c r="AR187" i="29"/>
  <c r="AV186" i="29"/>
  <c r="AR184" i="29" l="1"/>
  <c r="AR301" i="32"/>
  <c r="AR185" i="29"/>
  <c r="AR76" i="31"/>
  <c r="AR101" i="30"/>
  <c r="AR302" i="32"/>
  <c r="AR299" i="32"/>
  <c r="AR73" i="31"/>
  <c r="AR186" i="29"/>
  <c r="AR183" i="29"/>
  <c r="AK15" i="45" s="1"/>
  <c r="W391" i="43" l="1"/>
  <c r="W397" i="43" l="1"/>
  <c r="W260" i="43"/>
  <c r="W265" i="43" s="1"/>
  <c r="R453" i="43"/>
  <c r="R450" i="43"/>
  <c r="R447" i="43"/>
  <c r="R441" i="43"/>
  <c r="R434" i="43"/>
  <c r="R427" i="43"/>
  <c r="R420" i="43"/>
  <c r="R413" i="43"/>
  <c r="R406" i="43"/>
  <c r="R400" i="43"/>
  <c r="R397" i="43"/>
  <c r="R390" i="43"/>
  <c r="R383" i="43"/>
  <c r="R379" i="43"/>
  <c r="R373" i="43"/>
  <c r="R366" i="43"/>
  <c r="R364" i="43"/>
  <c r="R360" i="43"/>
  <c r="R353" i="43"/>
  <c r="R348" i="43"/>
  <c r="R341" i="43"/>
  <c r="R335" i="43"/>
  <c r="R327" i="43"/>
  <c r="R324" i="43"/>
  <c r="R320" i="43"/>
  <c r="R317" i="43"/>
  <c r="R315" i="43"/>
  <c r="R309" i="43"/>
  <c r="R305" i="43"/>
  <c r="R298" i="43"/>
  <c r="R291" i="43"/>
  <c r="R289" i="43"/>
  <c r="R281" i="43"/>
  <c r="R276" i="43"/>
  <c r="R269" i="43"/>
  <c r="R265" i="43"/>
  <c r="R259" i="43"/>
  <c r="R255" i="43"/>
  <c r="R251" i="43"/>
  <c r="R249" i="43"/>
  <c r="R242" i="43"/>
  <c r="R236" i="43"/>
  <c r="R230" i="43"/>
  <c r="R224" i="43"/>
  <c r="R218" i="43"/>
  <c r="R212" i="43"/>
  <c r="R206" i="43"/>
  <c r="R199" i="43"/>
  <c r="R193" i="43"/>
  <c r="R187" i="43"/>
  <c r="R180" i="43"/>
  <c r="R173" i="43"/>
  <c r="R167" i="43"/>
  <c r="R161" i="43"/>
  <c r="R155" i="43"/>
  <c r="R150" i="43"/>
  <c r="R144" i="43"/>
  <c r="R138" i="43"/>
  <c r="R132" i="43"/>
  <c r="R125" i="43"/>
  <c r="R118" i="43"/>
  <c r="R114" i="43"/>
  <c r="R111" i="43"/>
  <c r="R108" i="43"/>
  <c r="R104" i="43"/>
  <c r="R100" i="43"/>
  <c r="R97" i="43"/>
  <c r="R93" i="43"/>
  <c r="R89" i="43"/>
  <c r="R86" i="43"/>
  <c r="R82" i="43"/>
  <c r="R79" i="43"/>
  <c r="R76" i="43"/>
  <c r="R72" i="43"/>
  <c r="R67" i="43"/>
  <c r="R64" i="43"/>
  <c r="R60" i="43"/>
  <c r="R56" i="43"/>
  <c r="R52" i="43"/>
  <c r="R49" i="43"/>
  <c r="R46" i="43"/>
  <c r="R43" i="43"/>
  <c r="R39" i="43"/>
  <c r="R36" i="43"/>
  <c r="R33" i="43"/>
  <c r="R29" i="43"/>
  <c r="R26" i="43"/>
  <c r="R21" i="43"/>
  <c r="R17" i="43"/>
  <c r="R13" i="43"/>
  <c r="X453" i="43"/>
  <c r="W453" i="43"/>
  <c r="X450" i="43"/>
  <c r="W450" i="43"/>
  <c r="X447" i="43"/>
  <c r="W447" i="43"/>
  <c r="X441" i="43"/>
  <c r="W441" i="43"/>
  <c r="X434" i="43"/>
  <c r="W434" i="43"/>
  <c r="X427" i="43"/>
  <c r="W427" i="43"/>
  <c r="X420" i="43"/>
  <c r="W420" i="43"/>
  <c r="X413" i="43"/>
  <c r="W413" i="43"/>
  <c r="X406" i="43"/>
  <c r="W406" i="43"/>
  <c r="X400" i="43"/>
  <c r="W400" i="43"/>
  <c r="X397" i="43"/>
  <c r="X390" i="43"/>
  <c r="W390" i="43"/>
  <c r="X383" i="43"/>
  <c r="W383" i="43"/>
  <c r="X379" i="43"/>
  <c r="W379" i="43"/>
  <c r="X373" i="43"/>
  <c r="W373" i="43"/>
  <c r="X366" i="43"/>
  <c r="W366" i="43"/>
  <c r="X364" i="43"/>
  <c r="W364" i="43"/>
  <c r="X360" i="43"/>
  <c r="W360" i="43"/>
  <c r="X353" i="43"/>
  <c r="W353" i="43"/>
  <c r="X348" i="43"/>
  <c r="W348" i="43"/>
  <c r="X341" i="43"/>
  <c r="W341" i="43"/>
  <c r="X335" i="43"/>
  <c r="W335" i="43"/>
  <c r="X327" i="43"/>
  <c r="W327" i="43"/>
  <c r="X324" i="43"/>
  <c r="W324" i="43"/>
  <c r="X320" i="43"/>
  <c r="W320" i="43"/>
  <c r="X317" i="43"/>
  <c r="W317" i="43"/>
  <c r="X315" i="43"/>
  <c r="W315" i="43"/>
  <c r="X309" i="43"/>
  <c r="W309" i="43"/>
  <c r="X305" i="43"/>
  <c r="W305" i="43"/>
  <c r="X298" i="43"/>
  <c r="W298" i="43"/>
  <c r="X291" i="43"/>
  <c r="W291" i="43"/>
  <c r="X289" i="43"/>
  <c r="W289" i="43"/>
  <c r="X281" i="43"/>
  <c r="W281" i="43"/>
  <c r="X276" i="43"/>
  <c r="W276" i="43"/>
  <c r="X269" i="43"/>
  <c r="W269" i="43"/>
  <c r="X265" i="43"/>
  <c r="X259" i="43"/>
  <c r="W259" i="43"/>
  <c r="X255" i="43"/>
  <c r="W255" i="43"/>
  <c r="X251" i="43"/>
  <c r="W251" i="43"/>
  <c r="X249" i="43"/>
  <c r="W249" i="43"/>
  <c r="X242" i="43"/>
  <c r="W242" i="43"/>
  <c r="X236" i="43"/>
  <c r="W236" i="43"/>
  <c r="X230" i="43"/>
  <c r="W230" i="43"/>
  <c r="X224" i="43"/>
  <c r="W224" i="43"/>
  <c r="X218" i="43"/>
  <c r="W218" i="43"/>
  <c r="X212" i="43"/>
  <c r="W212" i="43"/>
  <c r="X206" i="43"/>
  <c r="W206" i="43"/>
  <c r="X199" i="43"/>
  <c r="W199" i="43"/>
  <c r="X193" i="43"/>
  <c r="W193" i="43"/>
  <c r="X187" i="43"/>
  <c r="W187" i="43"/>
  <c r="X180" i="43"/>
  <c r="W180" i="43"/>
  <c r="X173" i="43"/>
  <c r="W173" i="43"/>
  <c r="X167" i="43"/>
  <c r="W167" i="43"/>
  <c r="X161" i="43"/>
  <c r="W161" i="43"/>
  <c r="X155" i="43"/>
  <c r="W155" i="43"/>
  <c r="X150" i="43"/>
  <c r="W150" i="43"/>
  <c r="X144" i="43"/>
  <c r="W144" i="43"/>
  <c r="X138" i="43"/>
  <c r="W138" i="43"/>
  <c r="X132" i="43"/>
  <c r="W132" i="43"/>
  <c r="X125" i="43"/>
  <c r="W125" i="43"/>
  <c r="X118" i="43"/>
  <c r="W118" i="43"/>
  <c r="X114" i="43"/>
  <c r="W114" i="43"/>
  <c r="X111" i="43"/>
  <c r="W111" i="43"/>
  <c r="X108" i="43"/>
  <c r="W108" i="43"/>
  <c r="X104" i="43"/>
  <c r="W104" i="43"/>
  <c r="X100" i="43"/>
  <c r="W100" i="43"/>
  <c r="X97" i="43"/>
  <c r="W97" i="43"/>
  <c r="X93" i="43"/>
  <c r="W93" i="43"/>
  <c r="X89" i="43"/>
  <c r="W89" i="43"/>
  <c r="X86" i="43"/>
  <c r="W86" i="43"/>
  <c r="X82" i="43"/>
  <c r="W82" i="43"/>
  <c r="X79" i="43"/>
  <c r="W79" i="43"/>
  <c r="X76" i="43"/>
  <c r="W76" i="43"/>
  <c r="X72" i="43"/>
  <c r="W72" i="43"/>
  <c r="X67" i="43"/>
  <c r="W67" i="43"/>
  <c r="X64" i="43"/>
  <c r="W64" i="43"/>
  <c r="X60" i="43"/>
  <c r="W60" i="43"/>
  <c r="X56" i="43"/>
  <c r="W56" i="43"/>
  <c r="X52" i="43"/>
  <c r="W52" i="43"/>
  <c r="X49" i="43"/>
  <c r="W49" i="43"/>
  <c r="X46" i="43"/>
  <c r="W46" i="43"/>
  <c r="X43" i="43"/>
  <c r="W43" i="43"/>
  <c r="X39" i="43"/>
  <c r="W39" i="43"/>
  <c r="X36" i="43"/>
  <c r="W36" i="43"/>
  <c r="X33" i="43"/>
  <c r="W33" i="43"/>
  <c r="X29" i="43"/>
  <c r="W29" i="43"/>
  <c r="X26" i="43"/>
  <c r="W26" i="43"/>
  <c r="X21" i="43"/>
  <c r="W21" i="43"/>
  <c r="X17" i="43"/>
  <c r="W17" i="43"/>
  <c r="X13" i="43"/>
  <c r="W13" i="43"/>
  <c r="AI453" i="43"/>
  <c r="AH453" i="43"/>
  <c r="AI450" i="43"/>
  <c r="AH450" i="43"/>
  <c r="AI447" i="43"/>
  <c r="AH447" i="43"/>
  <c r="AI441" i="43"/>
  <c r="AH441" i="43"/>
  <c r="AI434" i="43"/>
  <c r="AH434" i="43"/>
  <c r="AI427" i="43"/>
  <c r="AH427" i="43"/>
  <c r="AI420" i="43"/>
  <c r="AH420" i="43"/>
  <c r="AI413" i="43"/>
  <c r="AH413" i="43"/>
  <c r="AI406" i="43"/>
  <c r="AH406" i="43"/>
  <c r="AI400" i="43"/>
  <c r="AH400" i="43"/>
  <c r="AI397" i="43"/>
  <c r="AH397" i="43"/>
  <c r="AI390" i="43"/>
  <c r="AH390" i="43"/>
  <c r="AI383" i="43"/>
  <c r="AH383" i="43"/>
  <c r="AI379" i="43"/>
  <c r="AH379" i="43"/>
  <c r="AI373" i="43"/>
  <c r="AH373" i="43"/>
  <c r="AI366" i="43"/>
  <c r="AH366" i="43"/>
  <c r="AI364" i="43"/>
  <c r="AH364" i="43"/>
  <c r="AI360" i="43"/>
  <c r="AH360" i="43"/>
  <c r="AI353" i="43"/>
  <c r="AH353" i="43"/>
  <c r="AI348" i="43"/>
  <c r="AH348" i="43"/>
  <c r="AI341" i="43"/>
  <c r="AH341" i="43"/>
  <c r="AI335" i="43"/>
  <c r="AH335" i="43"/>
  <c r="AI327" i="43"/>
  <c r="AH327" i="43"/>
  <c r="AI324" i="43"/>
  <c r="AH324" i="43"/>
  <c r="AI320" i="43"/>
  <c r="AH320" i="43"/>
  <c r="AI317" i="43"/>
  <c r="AH317" i="43"/>
  <c r="AI315" i="43"/>
  <c r="AH315" i="43"/>
  <c r="AI309" i="43"/>
  <c r="AH309" i="43"/>
  <c r="AI305" i="43"/>
  <c r="AH305" i="43"/>
  <c r="AI298" i="43"/>
  <c r="AH298" i="43"/>
  <c r="AI291" i="43"/>
  <c r="AH291" i="43"/>
  <c r="AI289" i="43"/>
  <c r="AH289" i="43"/>
  <c r="AI281" i="43"/>
  <c r="AH281" i="43"/>
  <c r="AI276" i="43"/>
  <c r="AH276" i="43"/>
  <c r="AI269" i="43"/>
  <c r="AH269" i="43"/>
  <c r="AI265" i="43"/>
  <c r="AH265" i="43"/>
  <c r="AI259" i="43"/>
  <c r="AH259" i="43"/>
  <c r="AI255" i="43"/>
  <c r="AH255" i="43"/>
  <c r="AI251" i="43"/>
  <c r="AH251" i="43"/>
  <c r="AI249" i="43"/>
  <c r="AH249" i="43"/>
  <c r="AI242" i="43"/>
  <c r="AH242" i="43"/>
  <c r="AI236" i="43"/>
  <c r="AH236" i="43"/>
  <c r="AI230" i="43"/>
  <c r="AH230" i="43"/>
  <c r="AI224" i="43"/>
  <c r="AH224" i="43"/>
  <c r="AI218" i="43"/>
  <c r="AH218" i="43"/>
  <c r="AI212" i="43"/>
  <c r="AH212" i="43"/>
  <c r="AI206" i="43"/>
  <c r="AH206" i="43"/>
  <c r="AI199" i="43"/>
  <c r="AH199" i="43"/>
  <c r="AI193" i="43"/>
  <c r="AH193" i="43"/>
  <c r="AI187" i="43"/>
  <c r="AH187" i="43"/>
  <c r="AI180" i="43"/>
  <c r="AH180" i="43"/>
  <c r="AI173" i="43"/>
  <c r="AH173" i="43"/>
  <c r="AI167" i="43"/>
  <c r="AH167" i="43"/>
  <c r="AI161" i="43"/>
  <c r="AH161" i="43"/>
  <c r="AI155" i="43"/>
  <c r="AH155" i="43"/>
  <c r="AI150" i="43"/>
  <c r="AH150" i="43"/>
  <c r="AI144" i="43"/>
  <c r="AH144" i="43"/>
  <c r="AI138" i="43"/>
  <c r="AH138" i="43"/>
  <c r="AI132" i="43"/>
  <c r="AH132" i="43"/>
  <c r="AI125" i="43"/>
  <c r="AH125" i="43"/>
  <c r="AI118" i="43"/>
  <c r="AH118" i="43"/>
  <c r="AI114" i="43"/>
  <c r="AH114" i="43"/>
  <c r="AI111" i="43"/>
  <c r="AH111" i="43"/>
  <c r="AI108" i="43"/>
  <c r="AH108" i="43"/>
  <c r="AI104" i="43"/>
  <c r="AH104" i="43"/>
  <c r="AI100" i="43"/>
  <c r="AH100" i="43"/>
  <c r="AI97" i="43"/>
  <c r="AH97" i="43"/>
  <c r="AI93" i="43"/>
  <c r="AH93" i="43"/>
  <c r="AI89" i="43"/>
  <c r="AH89" i="43"/>
  <c r="AI86" i="43"/>
  <c r="AH86" i="43"/>
  <c r="AI82" i="43"/>
  <c r="AH82" i="43"/>
  <c r="AI79" i="43"/>
  <c r="AH79" i="43"/>
  <c r="AI76" i="43"/>
  <c r="AH76" i="43"/>
  <c r="AI72" i="43"/>
  <c r="AH72" i="43"/>
  <c r="AI67" i="43"/>
  <c r="AH67" i="43"/>
  <c r="AI64" i="43"/>
  <c r="AH64" i="43"/>
  <c r="AI60" i="43"/>
  <c r="AH60" i="43"/>
  <c r="AI56" i="43"/>
  <c r="AH56" i="43"/>
  <c r="AI52" i="43"/>
  <c r="AH52" i="43"/>
  <c r="AI49" i="43"/>
  <c r="AH49" i="43"/>
  <c r="AI46" i="43"/>
  <c r="AH46" i="43"/>
  <c r="AI43" i="43"/>
  <c r="AH43" i="43"/>
  <c r="AI39" i="43"/>
  <c r="AH39" i="43"/>
  <c r="AI36" i="43"/>
  <c r="AH36" i="43"/>
  <c r="AI33" i="43"/>
  <c r="AH33" i="43"/>
  <c r="AI29" i="43"/>
  <c r="AH29" i="43"/>
  <c r="AI26" i="43"/>
  <c r="AH26" i="43"/>
  <c r="AI21" i="43"/>
  <c r="AH21" i="43"/>
  <c r="AI17" i="43"/>
  <c r="AH17" i="43"/>
  <c r="AI13" i="43"/>
  <c r="AH13" i="43"/>
  <c r="X129" i="44" l="1"/>
  <c r="W129" i="44"/>
  <c r="X123" i="44"/>
  <c r="W123" i="44"/>
  <c r="X114" i="44"/>
  <c r="W114" i="44"/>
  <c r="X112" i="44"/>
  <c r="W112" i="44"/>
  <c r="X106" i="44"/>
  <c r="W106" i="44"/>
  <c r="X104" i="44"/>
  <c r="W104" i="44"/>
  <c r="X100" i="44"/>
  <c r="W100" i="44"/>
  <c r="X94" i="44"/>
  <c r="W94" i="44"/>
  <c r="X90" i="44"/>
  <c r="W90" i="44"/>
  <c r="X83" i="44"/>
  <c r="W83" i="44"/>
  <c r="X76" i="44"/>
  <c r="W76" i="44"/>
  <c r="X69" i="44"/>
  <c r="W69" i="44"/>
  <c r="X62" i="44"/>
  <c r="W62" i="44"/>
  <c r="X55" i="44"/>
  <c r="W55" i="44"/>
  <c r="X48" i="44"/>
  <c r="W48" i="44"/>
  <c r="X41" i="44"/>
  <c r="W41" i="44"/>
  <c r="X34" i="44"/>
  <c r="W34" i="44"/>
  <c r="X27" i="44"/>
  <c r="W27" i="44"/>
  <c r="X18" i="44"/>
  <c r="W18" i="44"/>
  <c r="X13" i="44"/>
  <c r="W13" i="44"/>
  <c r="R129" i="44"/>
  <c r="R123" i="44"/>
  <c r="R114" i="44"/>
  <c r="R112" i="44"/>
  <c r="R106" i="44"/>
  <c r="R104" i="44"/>
  <c r="R100" i="44"/>
  <c r="R94" i="44"/>
  <c r="R90" i="44"/>
  <c r="R83" i="44"/>
  <c r="R76" i="44"/>
  <c r="R69" i="44"/>
  <c r="R62" i="44"/>
  <c r="R55" i="44"/>
  <c r="R48" i="44"/>
  <c r="R41" i="44"/>
  <c r="R34" i="44"/>
  <c r="R27" i="44"/>
  <c r="R18" i="44"/>
  <c r="R13" i="44"/>
  <c r="AI129" i="44"/>
  <c r="AH129" i="44"/>
  <c r="AI123" i="44"/>
  <c r="AH123" i="44"/>
  <c r="AI114" i="44"/>
  <c r="AH114" i="44"/>
  <c r="AI112" i="44"/>
  <c r="AH112" i="44"/>
  <c r="AI106" i="44"/>
  <c r="AH106" i="44"/>
  <c r="AI104" i="44"/>
  <c r="AH104" i="44"/>
  <c r="AI100" i="44"/>
  <c r="AH100" i="44"/>
  <c r="AI94" i="44"/>
  <c r="AH94" i="44"/>
  <c r="AI90" i="44"/>
  <c r="AH90" i="44"/>
  <c r="AI83" i="44"/>
  <c r="AH83" i="44"/>
  <c r="AI76" i="44"/>
  <c r="AH76" i="44"/>
  <c r="AI69" i="44"/>
  <c r="AH69" i="44"/>
  <c r="AI62" i="44"/>
  <c r="AH62" i="44"/>
  <c r="AI55" i="44"/>
  <c r="AH55" i="44"/>
  <c r="AI48" i="44"/>
  <c r="AH48" i="44"/>
  <c r="AI41" i="44"/>
  <c r="AH41" i="44"/>
  <c r="AI34" i="44"/>
  <c r="AH34" i="44"/>
  <c r="AI27" i="44"/>
  <c r="AH27" i="44"/>
  <c r="AI18" i="44"/>
  <c r="AH18" i="44"/>
  <c r="AI13" i="44"/>
  <c r="AH13" i="44"/>
  <c r="AU138" i="44"/>
  <c r="AU139" i="44"/>
  <c r="AU14" i="44"/>
  <c r="AU15" i="44"/>
  <c r="AU16" i="44"/>
  <c r="AU17" i="44"/>
  <c r="AU19" i="44"/>
  <c r="AU20" i="44"/>
  <c r="AU21" i="44"/>
  <c r="AU22" i="44"/>
  <c r="AU23" i="44"/>
  <c r="AU24" i="44"/>
  <c r="AU25" i="44"/>
  <c r="AU26" i="44"/>
  <c r="AU28" i="44"/>
  <c r="AU29" i="44"/>
  <c r="AU30" i="44"/>
  <c r="AU31" i="44"/>
  <c r="AU32" i="44"/>
  <c r="AU33" i="44"/>
  <c r="AU35" i="44"/>
  <c r="AU36" i="44"/>
  <c r="AU37" i="44"/>
  <c r="AU38" i="44"/>
  <c r="AU39" i="44"/>
  <c r="AU40" i="44"/>
  <c r="AU42" i="44"/>
  <c r="AU43" i="44"/>
  <c r="AU44" i="44"/>
  <c r="AU45" i="44"/>
  <c r="AU46" i="44"/>
  <c r="AU47" i="44"/>
  <c r="AU49" i="44"/>
  <c r="AU50" i="44"/>
  <c r="AU51" i="44"/>
  <c r="AU52" i="44"/>
  <c r="AU53" i="44"/>
  <c r="AU54" i="44"/>
  <c r="AU56" i="44"/>
  <c r="AU57" i="44"/>
  <c r="AU58" i="44"/>
  <c r="AU59" i="44"/>
  <c r="AU60" i="44"/>
  <c r="AU61" i="44"/>
  <c r="AU63" i="44"/>
  <c r="AU64" i="44"/>
  <c r="AU65" i="44"/>
  <c r="AU66" i="44"/>
  <c r="AU67" i="44"/>
  <c r="AU68" i="44"/>
  <c r="AU70" i="44"/>
  <c r="AU71" i="44"/>
  <c r="AU72" i="44"/>
  <c r="AU73" i="44"/>
  <c r="AU74" i="44"/>
  <c r="AU75" i="44"/>
  <c r="AU77" i="44"/>
  <c r="AU78" i="44"/>
  <c r="AU79" i="44"/>
  <c r="AU80" i="44"/>
  <c r="AU81" i="44"/>
  <c r="AU82" i="44"/>
  <c r="AU84" i="44"/>
  <c r="AU85" i="44"/>
  <c r="AU86" i="44"/>
  <c r="AU87" i="44"/>
  <c r="AU88" i="44"/>
  <c r="AU89" i="44"/>
  <c r="AU91" i="44"/>
  <c r="AU92" i="44"/>
  <c r="AU93" i="44"/>
  <c r="AU95" i="44"/>
  <c r="AU96" i="44"/>
  <c r="AU97" i="44"/>
  <c r="AU98" i="44"/>
  <c r="AU99" i="44"/>
  <c r="AU101" i="44"/>
  <c r="AU102" i="44"/>
  <c r="AU103" i="44"/>
  <c r="AU105" i="44"/>
  <c r="AU106" i="44" s="1"/>
  <c r="AU107" i="44"/>
  <c r="AU108" i="44"/>
  <c r="AU109" i="44"/>
  <c r="AU110" i="44"/>
  <c r="AU111" i="44"/>
  <c r="AU113" i="44"/>
  <c r="AU114" i="44" s="1"/>
  <c r="AU115" i="44"/>
  <c r="AU116" i="44"/>
  <c r="AU117" i="44"/>
  <c r="AU118" i="44"/>
  <c r="AU119" i="44"/>
  <c r="AU120" i="44"/>
  <c r="AU121" i="44"/>
  <c r="AU122" i="44"/>
  <c r="AU124" i="44"/>
  <c r="AU125" i="44"/>
  <c r="AU126" i="44"/>
  <c r="AU127" i="44"/>
  <c r="AU128" i="44"/>
  <c r="AU12" i="44"/>
  <c r="AU13" i="44" s="1"/>
  <c r="AU462" i="43"/>
  <c r="AU463" i="43"/>
  <c r="AU14" i="43"/>
  <c r="AU15" i="43"/>
  <c r="AU16" i="43"/>
  <c r="AU18" i="43"/>
  <c r="AU19" i="43"/>
  <c r="AU20" i="43"/>
  <c r="AU22" i="43"/>
  <c r="AU23" i="43"/>
  <c r="AU24" i="43"/>
  <c r="AU25" i="43"/>
  <c r="AU27" i="43"/>
  <c r="AU28" i="43"/>
  <c r="AU30" i="43"/>
  <c r="AU31" i="43"/>
  <c r="AU32" i="43"/>
  <c r="AU34" i="43"/>
  <c r="AU35" i="43"/>
  <c r="AU37" i="43"/>
  <c r="AU38" i="43"/>
  <c r="AU40" i="43"/>
  <c r="AU41" i="43"/>
  <c r="AU42" i="43"/>
  <c r="AU44" i="43"/>
  <c r="AU45" i="43"/>
  <c r="AU47" i="43"/>
  <c r="AU48" i="43"/>
  <c r="AU50" i="43"/>
  <c r="AU51" i="43"/>
  <c r="AU53" i="43"/>
  <c r="AU54" i="43"/>
  <c r="AU55" i="43"/>
  <c r="AU57" i="43"/>
  <c r="AU58" i="43"/>
  <c r="AU59" i="43"/>
  <c r="AU61" i="43"/>
  <c r="AU62" i="43"/>
  <c r="AU63" i="43"/>
  <c r="AU65" i="43"/>
  <c r="AU66" i="43"/>
  <c r="AU68" i="43"/>
  <c r="AU69" i="43"/>
  <c r="AU70" i="43"/>
  <c r="AU71" i="43"/>
  <c r="AU73" i="43"/>
  <c r="AU74" i="43"/>
  <c r="AU75" i="43"/>
  <c r="AU77" i="43"/>
  <c r="AU78" i="43"/>
  <c r="AU80" i="43"/>
  <c r="AU81" i="43"/>
  <c r="AU83" i="43"/>
  <c r="AU84" i="43"/>
  <c r="AU85" i="43"/>
  <c r="AU87" i="43"/>
  <c r="AU88" i="43"/>
  <c r="AU90" i="43"/>
  <c r="AU91" i="43"/>
  <c r="AU92" i="43"/>
  <c r="AU94" i="43"/>
  <c r="AU95" i="43"/>
  <c r="AU96" i="43"/>
  <c r="AU98" i="43"/>
  <c r="AU99" i="43"/>
  <c r="AU101" i="43"/>
  <c r="AU102" i="43"/>
  <c r="AU103" i="43"/>
  <c r="AU105" i="43"/>
  <c r="AU106" i="43"/>
  <c r="AU107" i="43"/>
  <c r="AU109" i="43"/>
  <c r="AU110" i="43"/>
  <c r="AU112" i="43"/>
  <c r="AU113" i="43"/>
  <c r="AU115" i="43"/>
  <c r="AU116" i="43"/>
  <c r="AU117" i="43"/>
  <c r="AU119" i="43"/>
  <c r="AU120" i="43"/>
  <c r="AU121" i="43"/>
  <c r="AU122" i="43"/>
  <c r="AU123" i="43"/>
  <c r="AU124" i="43"/>
  <c r="AU126" i="43"/>
  <c r="AU127" i="43"/>
  <c r="AU128" i="43"/>
  <c r="AU129" i="43"/>
  <c r="AU130" i="43"/>
  <c r="AU131" i="43"/>
  <c r="AU133" i="43"/>
  <c r="AU134" i="43"/>
  <c r="AU135" i="43"/>
  <c r="AU136" i="43"/>
  <c r="AU137" i="43"/>
  <c r="AU139" i="43"/>
  <c r="AU140" i="43"/>
  <c r="AU141" i="43"/>
  <c r="AU142" i="43"/>
  <c r="AU143" i="43"/>
  <c r="AU145" i="43"/>
  <c r="AU146" i="43"/>
  <c r="AU147" i="43"/>
  <c r="AU148" i="43"/>
  <c r="AU149" i="43"/>
  <c r="AU151" i="43"/>
  <c r="AU152" i="43"/>
  <c r="AU153" i="43"/>
  <c r="AU154" i="43"/>
  <c r="AU156" i="43"/>
  <c r="AU157" i="43"/>
  <c r="AU158" i="43"/>
  <c r="AU159" i="43"/>
  <c r="AU160" i="43"/>
  <c r="AU162" i="43"/>
  <c r="AU163" i="43"/>
  <c r="AU164" i="43"/>
  <c r="AU165" i="43"/>
  <c r="AU166" i="43"/>
  <c r="AU168" i="43"/>
  <c r="AU169" i="43"/>
  <c r="AU170" i="43"/>
  <c r="AU171" i="43"/>
  <c r="AU172" i="43"/>
  <c r="AU174" i="43"/>
  <c r="AU175" i="43"/>
  <c r="AU176" i="43"/>
  <c r="AU177" i="43"/>
  <c r="AU178" i="43"/>
  <c r="AU179" i="43"/>
  <c r="AU181" i="43"/>
  <c r="AU182" i="43"/>
  <c r="AU183" i="43"/>
  <c r="AU184" i="43"/>
  <c r="AU185" i="43"/>
  <c r="AU186" i="43"/>
  <c r="AU188" i="43"/>
  <c r="AU189" i="43"/>
  <c r="AU190" i="43"/>
  <c r="AU191" i="43"/>
  <c r="AU192" i="43"/>
  <c r="AU194" i="43"/>
  <c r="AU195" i="43"/>
  <c r="AU196" i="43"/>
  <c r="AU197" i="43"/>
  <c r="AU198" i="43"/>
  <c r="AU200" i="43"/>
  <c r="AU201" i="43"/>
  <c r="AU202" i="43"/>
  <c r="AU203" i="43"/>
  <c r="AU204" i="43"/>
  <c r="AU205" i="43"/>
  <c r="AU207" i="43"/>
  <c r="AU208" i="43"/>
  <c r="AU209" i="43"/>
  <c r="AU210" i="43"/>
  <c r="AU211" i="43"/>
  <c r="AU213" i="43"/>
  <c r="AU214" i="43"/>
  <c r="AU215" i="43"/>
  <c r="AU216" i="43"/>
  <c r="AU217" i="43"/>
  <c r="AU219" i="43"/>
  <c r="AU220" i="43"/>
  <c r="AU221" i="43"/>
  <c r="AU222" i="43"/>
  <c r="AU223" i="43"/>
  <c r="AU225" i="43"/>
  <c r="AU226" i="43"/>
  <c r="AU227" i="43"/>
  <c r="AU228" i="43"/>
  <c r="AU229" i="43"/>
  <c r="AU231" i="43"/>
  <c r="AU232" i="43"/>
  <c r="AU233" i="43"/>
  <c r="AU234" i="43"/>
  <c r="AU235" i="43"/>
  <c r="AU237" i="43"/>
  <c r="AU238" i="43"/>
  <c r="AU239" i="43"/>
  <c r="AU240" i="43"/>
  <c r="AU241" i="43"/>
  <c r="AU243" i="43"/>
  <c r="AU244" i="43"/>
  <c r="AU245" i="43"/>
  <c r="AU246" i="43"/>
  <c r="AU247" i="43"/>
  <c r="AU248" i="43"/>
  <c r="AU250" i="43"/>
  <c r="AU251" i="43" s="1"/>
  <c r="AU252" i="43"/>
  <c r="AU253" i="43"/>
  <c r="AU254" i="43"/>
  <c r="AU256" i="43"/>
  <c r="AU257" i="43"/>
  <c r="AU258" i="43"/>
  <c r="AU260" i="43"/>
  <c r="AU261" i="43"/>
  <c r="AU262" i="43"/>
  <c r="AU263" i="43"/>
  <c r="AU264" i="43"/>
  <c r="AU266" i="43"/>
  <c r="AU267" i="43"/>
  <c r="AU268" i="43"/>
  <c r="AU270" i="43"/>
  <c r="AU271" i="43"/>
  <c r="AU272" i="43"/>
  <c r="AU273" i="43"/>
  <c r="AU274" i="43"/>
  <c r="AU275" i="43"/>
  <c r="AU277" i="43"/>
  <c r="AU278" i="43"/>
  <c r="AU279" i="43"/>
  <c r="AU280" i="43"/>
  <c r="AU282" i="43"/>
  <c r="AU283" i="43"/>
  <c r="AU284" i="43"/>
  <c r="AU285" i="43"/>
  <c r="AU286" i="43"/>
  <c r="AU287" i="43"/>
  <c r="AU288" i="43"/>
  <c r="AU290" i="43"/>
  <c r="AU291" i="43" s="1"/>
  <c r="AU292" i="43"/>
  <c r="AU293" i="43"/>
  <c r="AU294" i="43"/>
  <c r="AU295" i="43"/>
  <c r="AU296" i="43"/>
  <c r="AU297" i="43"/>
  <c r="AU299" i="43"/>
  <c r="AU300" i="43"/>
  <c r="AU301" i="43"/>
  <c r="AU302" i="43"/>
  <c r="AU303" i="43"/>
  <c r="AU304" i="43"/>
  <c r="AU306" i="43"/>
  <c r="AU307" i="43"/>
  <c r="AU308" i="43"/>
  <c r="AU310" i="43"/>
  <c r="AU311" i="43"/>
  <c r="AU312" i="43"/>
  <c r="AU313" i="43"/>
  <c r="AU314" i="43"/>
  <c r="AU316" i="43"/>
  <c r="AU317" i="43" s="1"/>
  <c r="AU318" i="43"/>
  <c r="AU319" i="43"/>
  <c r="AU321" i="43"/>
  <c r="AU322" i="43"/>
  <c r="AU323" i="43"/>
  <c r="AU325" i="43"/>
  <c r="AU326" i="43"/>
  <c r="AU328" i="43"/>
  <c r="AU329" i="43"/>
  <c r="AU330" i="43"/>
  <c r="AU331" i="43"/>
  <c r="AU332" i="43"/>
  <c r="AU333" i="43"/>
  <c r="AU334" i="43"/>
  <c r="AU336" i="43"/>
  <c r="AU337" i="43"/>
  <c r="AU338" i="43"/>
  <c r="AU339" i="43"/>
  <c r="AU340" i="43"/>
  <c r="AU342" i="43"/>
  <c r="AU343" i="43"/>
  <c r="AU344" i="43"/>
  <c r="AU345" i="43"/>
  <c r="AU346" i="43"/>
  <c r="AU347" i="43"/>
  <c r="AU349" i="43"/>
  <c r="AU350" i="43"/>
  <c r="AU351" i="43"/>
  <c r="AU352" i="43"/>
  <c r="AU354" i="43"/>
  <c r="AU355" i="43"/>
  <c r="AU356" i="43"/>
  <c r="AU357" i="43"/>
  <c r="AU358" i="43"/>
  <c r="AU359" i="43"/>
  <c r="AU361" i="43"/>
  <c r="AU362" i="43"/>
  <c r="AU363" i="43"/>
  <c r="AU365" i="43"/>
  <c r="AU366" i="43" s="1"/>
  <c r="AU367" i="43"/>
  <c r="AU368" i="43"/>
  <c r="AU369" i="43"/>
  <c r="AU370" i="43"/>
  <c r="AU371" i="43"/>
  <c r="AU372" i="43"/>
  <c r="AU374" i="43"/>
  <c r="AU375" i="43"/>
  <c r="AU376" i="43"/>
  <c r="AU377" i="43"/>
  <c r="AU378" i="43"/>
  <c r="AU380" i="43"/>
  <c r="AU381" i="43"/>
  <c r="AU382" i="43"/>
  <c r="AU384" i="43"/>
  <c r="AU385" i="43"/>
  <c r="AU386" i="43"/>
  <c r="AU387" i="43"/>
  <c r="AU388" i="43"/>
  <c r="AU389" i="43"/>
  <c r="AU391" i="43"/>
  <c r="AU392" i="43"/>
  <c r="AU393" i="43"/>
  <c r="AU394" i="43"/>
  <c r="AU395" i="43"/>
  <c r="AU396" i="43"/>
  <c r="AU398" i="43"/>
  <c r="AU399" i="43"/>
  <c r="AU401" i="43"/>
  <c r="AU402" i="43"/>
  <c r="AU403" i="43"/>
  <c r="AU404" i="43"/>
  <c r="AU405" i="43"/>
  <c r="AU407" i="43"/>
  <c r="AU408" i="43"/>
  <c r="AU409" i="43"/>
  <c r="AU410" i="43"/>
  <c r="AU411" i="43"/>
  <c r="AU412" i="43"/>
  <c r="AU414" i="43"/>
  <c r="AU415" i="43"/>
  <c r="AU416" i="43"/>
  <c r="AU417" i="43"/>
  <c r="AU418" i="43"/>
  <c r="AU419" i="43"/>
  <c r="AU421" i="43"/>
  <c r="AU422" i="43"/>
  <c r="AU423" i="43"/>
  <c r="AU424" i="43"/>
  <c r="AU425" i="43"/>
  <c r="AU426" i="43"/>
  <c r="AU428" i="43"/>
  <c r="AU429" i="43"/>
  <c r="AU430" i="43"/>
  <c r="AU431" i="43"/>
  <c r="AU432" i="43"/>
  <c r="AU433" i="43"/>
  <c r="AU435" i="43"/>
  <c r="AU436" i="43"/>
  <c r="AU437" i="43"/>
  <c r="AU438" i="43"/>
  <c r="AU439" i="43"/>
  <c r="AU440" i="43"/>
  <c r="AU442" i="43"/>
  <c r="AU443" i="43"/>
  <c r="AU444" i="43"/>
  <c r="AU445" i="43"/>
  <c r="AU446" i="43"/>
  <c r="AU448" i="43"/>
  <c r="AU449" i="43"/>
  <c r="AU451" i="43"/>
  <c r="AU452" i="43"/>
  <c r="AU12" i="43"/>
  <c r="AU13" i="43" s="1"/>
  <c r="U14" i="44"/>
  <c r="AU79" i="43" l="1"/>
  <c r="AU453" i="43"/>
  <c r="AU441" i="43"/>
  <c r="AU427" i="43"/>
  <c r="AU413" i="43"/>
  <c r="AU400" i="43"/>
  <c r="AU379" i="43"/>
  <c r="AU353" i="43"/>
  <c r="AU327" i="43"/>
  <c r="AU305" i="43"/>
  <c r="AU276" i="43"/>
  <c r="AU265" i="43"/>
  <c r="AU249" i="43"/>
  <c r="AU224" i="43"/>
  <c r="AU138" i="43"/>
  <c r="AU118" i="43"/>
  <c r="AU111" i="43"/>
  <c r="AU100" i="43"/>
  <c r="AU93" i="43"/>
  <c r="AU89" i="43"/>
  <c r="AU67" i="43"/>
  <c r="AU56" i="43"/>
  <c r="AU49" i="43"/>
  <c r="AU39" i="43"/>
  <c r="AU21" i="43"/>
  <c r="AU465" i="43"/>
  <c r="AU460" i="43"/>
  <c r="AU450" i="43"/>
  <c r="AU324" i="43"/>
  <c r="AU466" i="43"/>
  <c r="AU108" i="43"/>
  <c r="AU36" i="43"/>
  <c r="AU29" i="43"/>
  <c r="AU230" i="43"/>
  <c r="AU461" i="43"/>
  <c r="AU64" i="43"/>
  <c r="AU464" i="43"/>
  <c r="AU136" i="44"/>
  <c r="AU140" i="44"/>
  <c r="AU137" i="44"/>
  <c r="AU135" i="44"/>
  <c r="AU142" i="44"/>
  <c r="AU141" i="44"/>
  <c r="AU134" i="44"/>
  <c r="AU143" i="44"/>
  <c r="AU100" i="44"/>
  <c r="AU129" i="44"/>
  <c r="AU90" i="44"/>
  <c r="AU76" i="44"/>
  <c r="AU48" i="44"/>
  <c r="AU34" i="44"/>
  <c r="AU62" i="44"/>
  <c r="AU18" i="44"/>
  <c r="AU123" i="44"/>
  <c r="AU112" i="44"/>
  <c r="AU104" i="44"/>
  <c r="AU94" i="44"/>
  <c r="AU83" i="44"/>
  <c r="AU69" i="44"/>
  <c r="AU55" i="44"/>
  <c r="AU41" i="44"/>
  <c r="AU27" i="44"/>
  <c r="AU390" i="43"/>
  <c r="AU320" i="43"/>
  <c r="AU206" i="43"/>
  <c r="AU167" i="43"/>
  <c r="AU82" i="43"/>
  <c r="AU33" i="43"/>
  <c r="AU17" i="43"/>
  <c r="AU458" i="43"/>
  <c r="AU406" i="43"/>
  <c r="AU397" i="43"/>
  <c r="AU373" i="43"/>
  <c r="AU364" i="43"/>
  <c r="AU348" i="43"/>
  <c r="AU335" i="43"/>
  <c r="AU309" i="43"/>
  <c r="AU298" i="43"/>
  <c r="AU289" i="43"/>
  <c r="AU281" i="43"/>
  <c r="AU255" i="43"/>
  <c r="AU242" i="43"/>
  <c r="AU236" i="43"/>
  <c r="AU218" i="43"/>
  <c r="AU212" i="43"/>
  <c r="AU199" i="43"/>
  <c r="AU161" i="43"/>
  <c r="AU155" i="43"/>
  <c r="AU150" i="43"/>
  <c r="AU114" i="43"/>
  <c r="AU104" i="43"/>
  <c r="AU86" i="43"/>
  <c r="AU76" i="43"/>
  <c r="AU72" i="43"/>
  <c r="AU60" i="43"/>
  <c r="AU43" i="43"/>
  <c r="AU447" i="43"/>
  <c r="AU434" i="43"/>
  <c r="AU420" i="43"/>
  <c r="AU383" i="43"/>
  <c r="AU341" i="43"/>
  <c r="AU315" i="43"/>
  <c r="AU269" i="43"/>
  <c r="AU259" i="43"/>
  <c r="AU193" i="43"/>
  <c r="AU180" i="43"/>
  <c r="AU132" i="43"/>
  <c r="AU97" i="43"/>
  <c r="AU52" i="43"/>
  <c r="AU46" i="43"/>
  <c r="AU26" i="43"/>
  <c r="AU360" i="43"/>
  <c r="AU187" i="43"/>
  <c r="AU173" i="43"/>
  <c r="AU144" i="43"/>
  <c r="AU125" i="43"/>
  <c r="AU467" i="43"/>
  <c r="AU459" i="43"/>
  <c r="Y129" i="44"/>
  <c r="Y123" i="44"/>
  <c r="Y114" i="44"/>
  <c r="Y112" i="44"/>
  <c r="Y106" i="44"/>
  <c r="Y104" i="44"/>
  <c r="Y100" i="44"/>
  <c r="Y94" i="44"/>
  <c r="Y90" i="44"/>
  <c r="Y83" i="44"/>
  <c r="Y76" i="44"/>
  <c r="Y69" i="44"/>
  <c r="Y62" i="44"/>
  <c r="Y55" i="44"/>
  <c r="Y48" i="44"/>
  <c r="Y41" i="44"/>
  <c r="Y34" i="44"/>
  <c r="Y27" i="44"/>
  <c r="Y18" i="44"/>
  <c r="Y13" i="44"/>
  <c r="S129" i="44"/>
  <c r="S123" i="44"/>
  <c r="S114" i="44"/>
  <c r="S112" i="44"/>
  <c r="S106" i="44"/>
  <c r="S104" i="44"/>
  <c r="S100" i="44"/>
  <c r="S94" i="44"/>
  <c r="S90" i="44"/>
  <c r="S83" i="44"/>
  <c r="S76" i="44"/>
  <c r="S69" i="44"/>
  <c r="S62" i="44"/>
  <c r="S55" i="44"/>
  <c r="S48" i="44"/>
  <c r="S41" i="44"/>
  <c r="S34" i="44"/>
  <c r="S27" i="44"/>
  <c r="S18" i="44"/>
  <c r="S13" i="44"/>
  <c r="AJ453" i="43"/>
  <c r="AJ450" i="43"/>
  <c r="AJ447" i="43"/>
  <c r="AJ441" i="43"/>
  <c r="AJ434" i="43"/>
  <c r="AJ427" i="43"/>
  <c r="AJ420" i="43"/>
  <c r="AJ413" i="43"/>
  <c r="AJ406" i="43"/>
  <c r="AJ400" i="43"/>
  <c r="AJ397" i="43"/>
  <c r="AJ390" i="43"/>
  <c r="AJ383" i="43"/>
  <c r="AJ379" i="43"/>
  <c r="AJ373" i="43"/>
  <c r="AJ366" i="43"/>
  <c r="AJ364" i="43"/>
  <c r="AJ360" i="43"/>
  <c r="AJ353" i="43"/>
  <c r="AJ348" i="43"/>
  <c r="AJ341" i="43"/>
  <c r="AJ335" i="43"/>
  <c r="AJ327" i="43"/>
  <c r="AJ324" i="43"/>
  <c r="AJ320" i="43"/>
  <c r="AJ317" i="43"/>
  <c r="AJ315" i="43"/>
  <c r="AJ309" i="43"/>
  <c r="AJ305" i="43"/>
  <c r="AJ298" i="43"/>
  <c r="AJ291" i="43"/>
  <c r="AJ289" i="43"/>
  <c r="AJ281" i="43"/>
  <c r="AJ276" i="43"/>
  <c r="AJ269" i="43"/>
  <c r="AJ265" i="43"/>
  <c r="AJ259" i="43"/>
  <c r="AJ255" i="43"/>
  <c r="AJ251" i="43"/>
  <c r="AJ249" i="43"/>
  <c r="AJ242" i="43"/>
  <c r="AJ236" i="43"/>
  <c r="AJ230" i="43"/>
  <c r="AJ224" i="43"/>
  <c r="AJ218" i="43"/>
  <c r="AJ212" i="43"/>
  <c r="AJ206" i="43"/>
  <c r="AJ199" i="43"/>
  <c r="AJ193" i="43"/>
  <c r="AJ187" i="43"/>
  <c r="AJ180" i="43"/>
  <c r="AJ173" i="43"/>
  <c r="AJ167" i="43"/>
  <c r="AJ161" i="43"/>
  <c r="AJ155" i="43"/>
  <c r="AJ150" i="43"/>
  <c r="AJ144" i="43"/>
  <c r="AJ138" i="43"/>
  <c r="AJ132" i="43"/>
  <c r="AJ125" i="43"/>
  <c r="AJ118" i="43"/>
  <c r="AJ114" i="43"/>
  <c r="AJ111" i="43"/>
  <c r="AJ108" i="43"/>
  <c r="AJ104" i="43"/>
  <c r="AJ100" i="43"/>
  <c r="AJ97" i="43"/>
  <c r="AJ93" i="43"/>
  <c r="AJ89" i="43"/>
  <c r="AJ86" i="43"/>
  <c r="AJ82" i="43"/>
  <c r="AJ79" i="43"/>
  <c r="AJ76" i="43"/>
  <c r="AJ72" i="43"/>
  <c r="AJ67" i="43"/>
  <c r="AJ64" i="43"/>
  <c r="AJ60" i="43"/>
  <c r="AJ56" i="43"/>
  <c r="AJ52" i="43"/>
  <c r="AJ49" i="43"/>
  <c r="AJ46" i="43"/>
  <c r="AJ43" i="43"/>
  <c r="AJ39" i="43"/>
  <c r="AJ36" i="43"/>
  <c r="AJ33" i="43"/>
  <c r="AJ29" i="43"/>
  <c r="AJ26" i="43"/>
  <c r="AJ21" i="43"/>
  <c r="AJ17" i="43"/>
  <c r="AJ13" i="43"/>
  <c r="Y453" i="43"/>
  <c r="Y450" i="43"/>
  <c r="Y447" i="43"/>
  <c r="Y441" i="43"/>
  <c r="Y434" i="43"/>
  <c r="Y427" i="43"/>
  <c r="Y420" i="43"/>
  <c r="Y413" i="43"/>
  <c r="Y406" i="43"/>
  <c r="Y400" i="43"/>
  <c r="Y397" i="43"/>
  <c r="Y390" i="43"/>
  <c r="Y383" i="43"/>
  <c r="Y379" i="43"/>
  <c r="Y373" i="43"/>
  <c r="Y366" i="43"/>
  <c r="Y364" i="43"/>
  <c r="Y360" i="43"/>
  <c r="Y353" i="43"/>
  <c r="Y348" i="43"/>
  <c r="Y341" i="43"/>
  <c r="Y335" i="43"/>
  <c r="Y327" i="43"/>
  <c r="Y324" i="43"/>
  <c r="Y320" i="43"/>
  <c r="Y317" i="43"/>
  <c r="Y315" i="43"/>
  <c r="Y309" i="43"/>
  <c r="Y305" i="43"/>
  <c r="Y298" i="43"/>
  <c r="Y291" i="43"/>
  <c r="Y289" i="43"/>
  <c r="Y281" i="43"/>
  <c r="Y276" i="43"/>
  <c r="Y269" i="43"/>
  <c r="Y265" i="43"/>
  <c r="Y259" i="43"/>
  <c r="Y255" i="43"/>
  <c r="Y251" i="43"/>
  <c r="Y249" i="43"/>
  <c r="Y242" i="43"/>
  <c r="Y236" i="43"/>
  <c r="Y230" i="43"/>
  <c r="Y224" i="43"/>
  <c r="Y218" i="43"/>
  <c r="Y212" i="43"/>
  <c r="Y206" i="43"/>
  <c r="Y199" i="43"/>
  <c r="Y193" i="43"/>
  <c r="Y187" i="43"/>
  <c r="Y180" i="43"/>
  <c r="Y173" i="43"/>
  <c r="Y167" i="43"/>
  <c r="Y161" i="43"/>
  <c r="Y155" i="43"/>
  <c r="Y150" i="43"/>
  <c r="Y144" i="43"/>
  <c r="Y138" i="43"/>
  <c r="Y132" i="43"/>
  <c r="Y125" i="43"/>
  <c r="Y118" i="43"/>
  <c r="Y114" i="43"/>
  <c r="Y111" i="43"/>
  <c r="Y108" i="43"/>
  <c r="Y104" i="43"/>
  <c r="Y100" i="43"/>
  <c r="Y97" i="43"/>
  <c r="Y93" i="43"/>
  <c r="Y89" i="43"/>
  <c r="Y86" i="43"/>
  <c r="Y82" i="43"/>
  <c r="Y79" i="43"/>
  <c r="Y76" i="43"/>
  <c r="Y72" i="43"/>
  <c r="Y67" i="43"/>
  <c r="Y64" i="43"/>
  <c r="Y60" i="43"/>
  <c r="Y56" i="43"/>
  <c r="Y52" i="43"/>
  <c r="Y49" i="43"/>
  <c r="Y46" i="43"/>
  <c r="Y43" i="43"/>
  <c r="Y39" i="43"/>
  <c r="Y36" i="43"/>
  <c r="Y33" i="43"/>
  <c r="Y29" i="43"/>
  <c r="Y26" i="43"/>
  <c r="Y21" i="43"/>
  <c r="Y17" i="43"/>
  <c r="Y13" i="43"/>
  <c r="S453" i="43"/>
  <c r="S450" i="43"/>
  <c r="S447" i="43"/>
  <c r="S441" i="43"/>
  <c r="S434" i="43"/>
  <c r="S427" i="43"/>
  <c r="S420" i="43"/>
  <c r="S413" i="43"/>
  <c r="S406" i="43"/>
  <c r="S400" i="43"/>
  <c r="S397" i="43"/>
  <c r="S390" i="43"/>
  <c r="S383" i="43"/>
  <c r="S379" i="43"/>
  <c r="S373" i="43"/>
  <c r="S366" i="43"/>
  <c r="S364" i="43"/>
  <c r="S360" i="43"/>
  <c r="S353" i="43"/>
  <c r="S348" i="43"/>
  <c r="S341" i="43"/>
  <c r="S335" i="43"/>
  <c r="S327" i="43"/>
  <c r="S324" i="43"/>
  <c r="S320" i="43"/>
  <c r="S317" i="43"/>
  <c r="S315" i="43"/>
  <c r="S309" i="43"/>
  <c r="S305" i="43"/>
  <c r="S298" i="43"/>
  <c r="S291" i="43"/>
  <c r="S289" i="43"/>
  <c r="S281" i="43"/>
  <c r="S276" i="43"/>
  <c r="S269" i="43"/>
  <c r="S265" i="43"/>
  <c r="S259" i="43"/>
  <c r="S255" i="43"/>
  <c r="S251" i="43"/>
  <c r="S249" i="43"/>
  <c r="S242" i="43"/>
  <c r="S236" i="43"/>
  <c r="S230" i="43"/>
  <c r="S224" i="43"/>
  <c r="S218" i="43"/>
  <c r="S212" i="43"/>
  <c r="S206" i="43"/>
  <c r="S199" i="43"/>
  <c r="S193" i="43"/>
  <c r="S187" i="43"/>
  <c r="S180" i="43"/>
  <c r="S173" i="43"/>
  <c r="S167" i="43"/>
  <c r="S161" i="43"/>
  <c r="S155" i="43"/>
  <c r="S150" i="43"/>
  <c r="S144" i="43"/>
  <c r="S138" i="43"/>
  <c r="S132" i="43"/>
  <c r="S125" i="43"/>
  <c r="S118" i="43"/>
  <c r="S114" i="43"/>
  <c r="S111" i="43"/>
  <c r="S108" i="43"/>
  <c r="S104" i="43"/>
  <c r="S100" i="43"/>
  <c r="S97" i="43"/>
  <c r="S93" i="43"/>
  <c r="S89" i="43"/>
  <c r="S86" i="43"/>
  <c r="S82" i="43"/>
  <c r="S79" i="43"/>
  <c r="S76" i="43"/>
  <c r="S72" i="43"/>
  <c r="S67" i="43"/>
  <c r="S64" i="43"/>
  <c r="S60" i="43"/>
  <c r="S56" i="43"/>
  <c r="S52" i="43"/>
  <c r="S49" i="43"/>
  <c r="S46" i="43"/>
  <c r="S43" i="43"/>
  <c r="S39" i="43"/>
  <c r="S36" i="43"/>
  <c r="S33" i="43"/>
  <c r="S29" i="43"/>
  <c r="S26" i="43"/>
  <c r="S21" i="43"/>
  <c r="S17" i="43"/>
  <c r="S13" i="43"/>
  <c r="AD453" i="43"/>
  <c r="AD450" i="43"/>
  <c r="AD447" i="43"/>
  <c r="AD441" i="43"/>
  <c r="AD434" i="43"/>
  <c r="AD427" i="43"/>
  <c r="AD420" i="43"/>
  <c r="AD413" i="43"/>
  <c r="AD406" i="43"/>
  <c r="AD400" i="43"/>
  <c r="AD397" i="43"/>
  <c r="AD390" i="43"/>
  <c r="AD383" i="43"/>
  <c r="AD379" i="43"/>
  <c r="AD373" i="43"/>
  <c r="AD366" i="43"/>
  <c r="AD364" i="43"/>
  <c r="AD360" i="43"/>
  <c r="AD353" i="43"/>
  <c r="AD348" i="43"/>
  <c r="AD341" i="43"/>
  <c r="AD335" i="43"/>
  <c r="AD327" i="43"/>
  <c r="AD324" i="43"/>
  <c r="AD320" i="43"/>
  <c r="AD317" i="43"/>
  <c r="AD315" i="43"/>
  <c r="AD309" i="43"/>
  <c r="AD305" i="43"/>
  <c r="AD298" i="43"/>
  <c r="AD291" i="43"/>
  <c r="AD289" i="43"/>
  <c r="AD281" i="43"/>
  <c r="AD276" i="43"/>
  <c r="AD269" i="43"/>
  <c r="AD265" i="43"/>
  <c r="AD259" i="43"/>
  <c r="AD255" i="43"/>
  <c r="AD251" i="43"/>
  <c r="AD249" i="43"/>
  <c r="AD242" i="43"/>
  <c r="AD236" i="43"/>
  <c r="AD230" i="43"/>
  <c r="AD224" i="43"/>
  <c r="AD218" i="43"/>
  <c r="AD212" i="43"/>
  <c r="AD206" i="43"/>
  <c r="AD199" i="43"/>
  <c r="AD193" i="43"/>
  <c r="AD187" i="43"/>
  <c r="AD180" i="43"/>
  <c r="AD173" i="43"/>
  <c r="AD167" i="43"/>
  <c r="AD161" i="43"/>
  <c r="AD155" i="43"/>
  <c r="AD150" i="43"/>
  <c r="AD144" i="43"/>
  <c r="AD138" i="43"/>
  <c r="AD132" i="43"/>
  <c r="AD125" i="43"/>
  <c r="AD118" i="43"/>
  <c r="AD114" i="43"/>
  <c r="AD111" i="43"/>
  <c r="AD108" i="43"/>
  <c r="AD104" i="43"/>
  <c r="AD100" i="43"/>
  <c r="AD97" i="43"/>
  <c r="AD93" i="43"/>
  <c r="AD89" i="43"/>
  <c r="AD86" i="43"/>
  <c r="AD82" i="43"/>
  <c r="AD79" i="43"/>
  <c r="AD76" i="43"/>
  <c r="AD72" i="43"/>
  <c r="AD67" i="43"/>
  <c r="AD64" i="43"/>
  <c r="AD60" i="43"/>
  <c r="AD56" i="43"/>
  <c r="AD52" i="43"/>
  <c r="AD49" i="43"/>
  <c r="AD46" i="43"/>
  <c r="AD43" i="43"/>
  <c r="AD39" i="43"/>
  <c r="AD36" i="43"/>
  <c r="AD33" i="43"/>
  <c r="AD29" i="43"/>
  <c r="AD26" i="43"/>
  <c r="AD21" i="43"/>
  <c r="AD17" i="43"/>
  <c r="AD13" i="43"/>
  <c r="J454" i="43"/>
  <c r="K454" i="43"/>
  <c r="L454" i="43"/>
  <c r="M454" i="43"/>
  <c r="N454" i="43"/>
  <c r="O454" i="43"/>
  <c r="P454" i="43"/>
  <c r="Q454" i="43"/>
  <c r="I454" i="43"/>
  <c r="AN453" i="43"/>
  <c r="AM453" i="43"/>
  <c r="AL453" i="43"/>
  <c r="AK453" i="43"/>
  <c r="AE453" i="43"/>
  <c r="U453" i="43"/>
  <c r="T453" i="43"/>
  <c r="AP452" i="43"/>
  <c r="BA452" i="43" s="1"/>
  <c r="AO452" i="43"/>
  <c r="AZ452" i="43" s="1"/>
  <c r="AF452" i="43"/>
  <c r="AX452" i="43" s="1"/>
  <c r="Z452" i="43"/>
  <c r="AT452" i="43" s="1"/>
  <c r="V452" i="43"/>
  <c r="AC452" i="43" s="1"/>
  <c r="AW452" i="43" s="1"/>
  <c r="AP451" i="43"/>
  <c r="AO451" i="43"/>
  <c r="AZ451" i="43" s="1"/>
  <c r="AF451" i="43"/>
  <c r="Z451" i="43"/>
  <c r="AT451" i="43" s="1"/>
  <c r="AN27" i="45" l="1"/>
  <c r="AN26" i="45" s="1"/>
  <c r="AU454" i="43"/>
  <c r="AU133" i="44"/>
  <c r="AU130" i="44"/>
  <c r="AU457" i="43"/>
  <c r="Y454" i="43"/>
  <c r="AU455" i="43" s="1"/>
  <c r="AT453" i="43"/>
  <c r="AZ453" i="43"/>
  <c r="AP453" i="43"/>
  <c r="AF453" i="43"/>
  <c r="V451" i="43"/>
  <c r="AC451" i="43" s="1"/>
  <c r="AW451" i="43" s="1"/>
  <c r="AW453" i="43" s="1"/>
  <c r="AQ451" i="43"/>
  <c r="AY451" i="43" s="1"/>
  <c r="AQ452" i="43"/>
  <c r="AY452" i="43" s="1"/>
  <c r="AO453" i="43"/>
  <c r="BA451" i="43"/>
  <c r="BA453" i="43" s="1"/>
  <c r="AA452" i="43"/>
  <c r="Z453" i="43"/>
  <c r="AX451" i="43"/>
  <c r="AX453" i="43" s="1"/>
  <c r="AB452" i="43"/>
  <c r="AV452" i="43" s="1"/>
  <c r="AS452" i="43"/>
  <c r="AN23" i="45" l="1"/>
  <c r="V453" i="43"/>
  <c r="AS451" i="43"/>
  <c r="AS453" i="43" s="1"/>
  <c r="AB451" i="43"/>
  <c r="AB453" i="43" s="1"/>
  <c r="AA451" i="43"/>
  <c r="AA453" i="43" s="1"/>
  <c r="AC453" i="43"/>
  <c r="AQ453" i="43"/>
  <c r="AY453" i="43"/>
  <c r="AG452" i="43"/>
  <c r="AR452" i="43" s="1"/>
  <c r="AG451" i="43" l="1"/>
  <c r="AG453" i="43" s="1"/>
  <c r="AV451" i="43"/>
  <c r="AV453" i="43" s="1"/>
  <c r="AR451" i="43" l="1"/>
  <c r="AR453" i="43" s="1"/>
  <c r="AP128" i="44"/>
  <c r="AO128" i="44"/>
  <c r="AP127" i="44"/>
  <c r="AO127" i="44"/>
  <c r="AP126" i="44"/>
  <c r="AO126" i="44"/>
  <c r="AP125" i="44"/>
  <c r="AO125" i="44"/>
  <c r="AP124" i="44"/>
  <c r="AO124" i="44"/>
  <c r="AP122" i="44"/>
  <c r="AO122" i="44"/>
  <c r="AP121" i="44"/>
  <c r="AO121" i="44"/>
  <c r="AP120" i="44"/>
  <c r="AO120" i="44"/>
  <c r="AP119" i="44"/>
  <c r="AO119" i="44"/>
  <c r="AP118" i="44"/>
  <c r="AO118" i="44"/>
  <c r="AP117" i="44"/>
  <c r="AO117" i="44"/>
  <c r="AP116" i="44"/>
  <c r="AO116" i="44"/>
  <c r="AP115" i="44"/>
  <c r="AO115" i="44"/>
  <c r="AP113" i="44"/>
  <c r="AO113" i="44"/>
  <c r="AP111" i="44"/>
  <c r="AO111" i="44"/>
  <c r="AP110" i="44"/>
  <c r="AO110" i="44"/>
  <c r="AP109" i="44"/>
  <c r="AO109" i="44"/>
  <c r="AP108" i="44"/>
  <c r="AO108" i="44"/>
  <c r="AP107" i="44"/>
  <c r="AO107" i="44"/>
  <c r="AP105" i="44"/>
  <c r="AO105" i="44"/>
  <c r="AP103" i="44"/>
  <c r="AO103" i="44"/>
  <c r="AP102" i="44"/>
  <c r="AO102" i="44"/>
  <c r="AP101" i="44"/>
  <c r="AO101" i="44"/>
  <c r="AP99" i="44"/>
  <c r="AO99" i="44"/>
  <c r="AP98" i="44"/>
  <c r="AO98" i="44"/>
  <c r="AP97" i="44"/>
  <c r="AO97" i="44"/>
  <c r="AP96" i="44"/>
  <c r="AO96" i="44"/>
  <c r="AP95" i="44"/>
  <c r="AO95" i="44"/>
  <c r="AP93" i="44"/>
  <c r="AO93" i="44"/>
  <c r="AP92" i="44"/>
  <c r="AO92" i="44"/>
  <c r="AP91" i="44"/>
  <c r="AO91" i="44"/>
  <c r="AP89" i="44"/>
  <c r="AO89" i="44"/>
  <c r="AP88" i="44"/>
  <c r="AO88" i="44"/>
  <c r="AP87" i="44"/>
  <c r="AO87" i="44"/>
  <c r="AP86" i="44"/>
  <c r="AO86" i="44"/>
  <c r="AP85" i="44"/>
  <c r="AO85" i="44"/>
  <c r="AP84" i="44"/>
  <c r="AO84" i="44"/>
  <c r="AP82" i="44"/>
  <c r="AO82" i="44"/>
  <c r="AP81" i="44"/>
  <c r="AO81" i="44"/>
  <c r="AP80" i="44"/>
  <c r="AO80" i="44"/>
  <c r="AP79" i="44"/>
  <c r="AO79" i="44"/>
  <c r="AP78" i="44"/>
  <c r="AO78" i="44"/>
  <c r="AP77" i="44"/>
  <c r="AO77" i="44"/>
  <c r="AP75" i="44"/>
  <c r="AO75" i="44"/>
  <c r="AP74" i="44"/>
  <c r="AO74" i="44"/>
  <c r="AP73" i="44"/>
  <c r="AO73" i="44"/>
  <c r="AP72" i="44"/>
  <c r="AO72" i="44"/>
  <c r="AP71" i="44"/>
  <c r="AO71" i="44"/>
  <c r="AP70" i="44"/>
  <c r="AO70" i="44"/>
  <c r="AP68" i="44"/>
  <c r="AO68" i="44"/>
  <c r="AP67" i="44"/>
  <c r="AO67" i="44"/>
  <c r="AP66" i="44"/>
  <c r="AO66" i="44"/>
  <c r="AP65" i="44"/>
  <c r="AO65" i="44"/>
  <c r="AP64" i="44"/>
  <c r="AO64" i="44"/>
  <c r="AP63" i="44"/>
  <c r="AO63" i="44"/>
  <c r="AP61" i="44"/>
  <c r="AO61" i="44"/>
  <c r="AP60" i="44"/>
  <c r="AO60" i="44"/>
  <c r="AP59" i="44"/>
  <c r="AO59" i="44"/>
  <c r="AP58" i="44"/>
  <c r="AO58" i="44"/>
  <c r="AP57" i="44"/>
  <c r="AO57" i="44"/>
  <c r="AP56" i="44"/>
  <c r="AO56" i="44"/>
  <c r="AP54" i="44"/>
  <c r="AO54" i="44"/>
  <c r="AP53" i="44"/>
  <c r="AO53" i="44"/>
  <c r="AP52" i="44"/>
  <c r="AO52" i="44"/>
  <c r="AP51" i="44"/>
  <c r="AO51" i="44"/>
  <c r="AP50" i="44"/>
  <c r="AO50" i="44"/>
  <c r="AP49" i="44"/>
  <c r="AO49" i="44"/>
  <c r="AP47" i="44"/>
  <c r="AO47" i="44"/>
  <c r="AP46" i="44"/>
  <c r="AO46" i="44"/>
  <c r="AP45" i="44"/>
  <c r="AO45" i="44"/>
  <c r="AP44" i="44"/>
  <c r="AO44" i="44"/>
  <c r="AP43" i="44"/>
  <c r="AO43" i="44"/>
  <c r="AP42" i="44"/>
  <c r="AO42" i="44"/>
  <c r="AP40" i="44"/>
  <c r="AO40" i="44"/>
  <c r="AP39" i="44"/>
  <c r="AO39" i="44"/>
  <c r="AP38" i="44"/>
  <c r="AO38" i="44"/>
  <c r="AP37" i="44"/>
  <c r="AO37" i="44"/>
  <c r="AP36" i="44"/>
  <c r="AO36" i="44"/>
  <c r="AP35" i="44"/>
  <c r="AO35" i="44"/>
  <c r="AP33" i="44"/>
  <c r="AO33" i="44"/>
  <c r="AP32" i="44"/>
  <c r="AO32" i="44"/>
  <c r="AP31" i="44"/>
  <c r="AO31" i="44"/>
  <c r="AP30" i="44"/>
  <c r="AO30" i="44"/>
  <c r="AP29" i="44"/>
  <c r="AO29" i="44"/>
  <c r="AP28" i="44"/>
  <c r="AO28" i="44"/>
  <c r="AP26" i="44"/>
  <c r="AO26" i="44"/>
  <c r="AP25" i="44"/>
  <c r="AO25" i="44"/>
  <c r="AP24" i="44"/>
  <c r="AO24" i="44"/>
  <c r="AP23" i="44"/>
  <c r="AO23" i="44"/>
  <c r="AP22" i="44"/>
  <c r="AO22" i="44"/>
  <c r="AP21" i="44"/>
  <c r="AO21" i="44"/>
  <c r="AP20" i="44"/>
  <c r="AO20" i="44"/>
  <c r="AP19" i="44"/>
  <c r="AO19" i="44"/>
  <c r="AP17" i="44"/>
  <c r="AO17" i="44"/>
  <c r="AP16" i="44"/>
  <c r="AO16" i="44"/>
  <c r="AP15" i="44"/>
  <c r="AO15" i="44"/>
  <c r="AP449" i="43"/>
  <c r="AO449" i="43"/>
  <c r="AP448" i="43"/>
  <c r="AO448" i="43"/>
  <c r="AP446" i="43"/>
  <c r="AO446" i="43"/>
  <c r="AP445" i="43"/>
  <c r="AO445" i="43"/>
  <c r="AP444" i="43"/>
  <c r="AO444" i="43"/>
  <c r="AP443" i="43"/>
  <c r="AO443" i="43"/>
  <c r="AP442" i="43"/>
  <c r="AO442" i="43"/>
  <c r="AP440" i="43"/>
  <c r="AO440" i="43"/>
  <c r="AP439" i="43"/>
  <c r="AO439" i="43"/>
  <c r="AP438" i="43"/>
  <c r="AO438" i="43"/>
  <c r="AP437" i="43"/>
  <c r="AO437" i="43"/>
  <c r="AP436" i="43"/>
  <c r="AO436" i="43"/>
  <c r="AP435" i="43"/>
  <c r="AO435" i="43"/>
  <c r="AP433" i="43"/>
  <c r="AO433" i="43"/>
  <c r="AP432" i="43"/>
  <c r="AO432" i="43"/>
  <c r="AP431" i="43"/>
  <c r="AO431" i="43"/>
  <c r="AP430" i="43"/>
  <c r="AO430" i="43"/>
  <c r="AP429" i="43"/>
  <c r="AO429" i="43"/>
  <c r="AP428" i="43"/>
  <c r="AO428" i="43"/>
  <c r="AP426" i="43"/>
  <c r="AO426" i="43"/>
  <c r="AP425" i="43"/>
  <c r="AO425" i="43"/>
  <c r="AP424" i="43"/>
  <c r="AO424" i="43"/>
  <c r="AP423" i="43"/>
  <c r="AO423" i="43"/>
  <c r="AP422" i="43"/>
  <c r="AO422" i="43"/>
  <c r="AP421" i="43"/>
  <c r="AO421" i="43"/>
  <c r="AP419" i="43"/>
  <c r="AO419" i="43"/>
  <c r="AP418" i="43"/>
  <c r="AO418" i="43"/>
  <c r="AP417" i="43"/>
  <c r="AO417" i="43"/>
  <c r="AP416" i="43"/>
  <c r="AO416" i="43"/>
  <c r="AP415" i="43"/>
  <c r="AO415" i="43"/>
  <c r="AP414" i="43"/>
  <c r="AO414" i="43"/>
  <c r="AP412" i="43"/>
  <c r="AO412" i="43"/>
  <c r="AP411" i="43"/>
  <c r="AO411" i="43"/>
  <c r="AP410" i="43"/>
  <c r="AO410" i="43"/>
  <c r="AP409" i="43"/>
  <c r="AO409" i="43"/>
  <c r="AP408" i="43"/>
  <c r="AO408" i="43"/>
  <c r="AP407" i="43"/>
  <c r="AO407" i="43"/>
  <c r="AP405" i="43"/>
  <c r="AO405" i="43"/>
  <c r="AP404" i="43"/>
  <c r="AO404" i="43"/>
  <c r="AP403" i="43"/>
  <c r="AO403" i="43"/>
  <c r="AP402" i="43"/>
  <c r="AO402" i="43"/>
  <c r="AP401" i="43"/>
  <c r="AO401" i="43"/>
  <c r="AP399" i="43"/>
  <c r="AO399" i="43"/>
  <c r="AP398" i="43"/>
  <c r="AO398" i="43"/>
  <c r="AP396" i="43"/>
  <c r="AO396" i="43"/>
  <c r="AP395" i="43"/>
  <c r="AO395" i="43"/>
  <c r="AP394" i="43"/>
  <c r="AO394" i="43"/>
  <c r="AP393" i="43"/>
  <c r="AO393" i="43"/>
  <c r="AP392" i="43"/>
  <c r="AO392" i="43"/>
  <c r="AP391" i="43"/>
  <c r="AO391" i="43"/>
  <c r="AP389" i="43"/>
  <c r="AO389" i="43"/>
  <c r="AP388" i="43"/>
  <c r="AO388" i="43"/>
  <c r="AP387" i="43"/>
  <c r="AO387" i="43"/>
  <c r="AP386" i="43"/>
  <c r="AO386" i="43"/>
  <c r="AP385" i="43"/>
  <c r="AO385" i="43"/>
  <c r="AP384" i="43"/>
  <c r="AO384" i="43"/>
  <c r="AP382" i="43"/>
  <c r="AO382" i="43"/>
  <c r="AP381" i="43"/>
  <c r="AO381" i="43"/>
  <c r="AP380" i="43"/>
  <c r="AO380" i="43"/>
  <c r="AP378" i="43"/>
  <c r="AO378" i="43"/>
  <c r="AP377" i="43"/>
  <c r="AO377" i="43"/>
  <c r="AP376" i="43"/>
  <c r="AO376" i="43"/>
  <c r="AP375" i="43"/>
  <c r="AO375" i="43"/>
  <c r="AP374" i="43"/>
  <c r="AO374" i="43"/>
  <c r="AP372" i="43"/>
  <c r="AO372" i="43"/>
  <c r="AP371" i="43"/>
  <c r="AO371" i="43"/>
  <c r="AP370" i="43"/>
  <c r="AO370" i="43"/>
  <c r="AP369" i="43"/>
  <c r="AO369" i="43"/>
  <c r="AP368" i="43"/>
  <c r="AO368" i="43"/>
  <c r="AP367" i="43"/>
  <c r="AO367" i="43"/>
  <c r="AP365" i="43"/>
  <c r="AO365" i="43"/>
  <c r="AP363" i="43"/>
  <c r="AO363" i="43"/>
  <c r="AP362" i="43"/>
  <c r="AO362" i="43"/>
  <c r="AP361" i="43"/>
  <c r="AO361" i="43"/>
  <c r="AP359" i="43"/>
  <c r="AO359" i="43"/>
  <c r="AP358" i="43"/>
  <c r="AO358" i="43"/>
  <c r="AP357" i="43"/>
  <c r="AO357" i="43"/>
  <c r="AP356" i="43"/>
  <c r="AO356" i="43"/>
  <c r="AP355" i="43"/>
  <c r="AO355" i="43"/>
  <c r="AP354" i="43"/>
  <c r="AO354" i="43"/>
  <c r="AP352" i="43"/>
  <c r="AO352" i="43"/>
  <c r="AP351" i="43"/>
  <c r="AO351" i="43"/>
  <c r="AP350" i="43"/>
  <c r="AO350" i="43"/>
  <c r="AP349" i="43"/>
  <c r="AO349" i="43"/>
  <c r="AP347" i="43"/>
  <c r="AO347" i="43"/>
  <c r="AP346" i="43"/>
  <c r="AO346" i="43"/>
  <c r="AP345" i="43"/>
  <c r="AO345" i="43"/>
  <c r="AP344" i="43"/>
  <c r="AO344" i="43"/>
  <c r="AP343" i="43"/>
  <c r="AO343" i="43"/>
  <c r="AP342" i="43"/>
  <c r="AO342" i="43"/>
  <c r="AP340" i="43"/>
  <c r="AO340" i="43"/>
  <c r="AP339" i="43"/>
  <c r="AO339" i="43"/>
  <c r="AP338" i="43"/>
  <c r="AO338" i="43"/>
  <c r="AP337" i="43"/>
  <c r="AO337" i="43"/>
  <c r="AP336" i="43"/>
  <c r="AO336" i="43"/>
  <c r="AP334" i="43"/>
  <c r="AO334" i="43"/>
  <c r="AP333" i="43"/>
  <c r="AO333" i="43"/>
  <c r="AP332" i="43"/>
  <c r="AO332" i="43"/>
  <c r="AP331" i="43"/>
  <c r="AO331" i="43"/>
  <c r="AP330" i="43"/>
  <c r="AO330" i="43"/>
  <c r="AP329" i="43"/>
  <c r="AO329" i="43"/>
  <c r="AP328" i="43"/>
  <c r="AO328" i="43"/>
  <c r="AP326" i="43"/>
  <c r="AO326" i="43"/>
  <c r="AP325" i="43"/>
  <c r="AO325" i="43"/>
  <c r="AP323" i="43"/>
  <c r="AO323" i="43"/>
  <c r="AP322" i="43"/>
  <c r="AO322" i="43"/>
  <c r="AP321" i="43"/>
  <c r="AO321" i="43"/>
  <c r="AP319" i="43"/>
  <c r="AO319" i="43"/>
  <c r="AP318" i="43"/>
  <c r="AO318" i="43"/>
  <c r="AP316" i="43"/>
  <c r="AO316" i="43"/>
  <c r="AP314" i="43"/>
  <c r="AO314" i="43"/>
  <c r="AP313" i="43"/>
  <c r="AO313" i="43"/>
  <c r="AP312" i="43"/>
  <c r="AO312" i="43"/>
  <c r="AP311" i="43"/>
  <c r="AO311" i="43"/>
  <c r="AP310" i="43"/>
  <c r="AO310" i="43"/>
  <c r="AP308" i="43"/>
  <c r="AO308" i="43"/>
  <c r="AP307" i="43"/>
  <c r="AO307" i="43"/>
  <c r="AP306" i="43"/>
  <c r="AO306" i="43"/>
  <c r="AP304" i="43"/>
  <c r="AO304" i="43"/>
  <c r="AP303" i="43"/>
  <c r="AO303" i="43"/>
  <c r="AP302" i="43"/>
  <c r="AO302" i="43"/>
  <c r="AP301" i="43"/>
  <c r="AO301" i="43"/>
  <c r="AP300" i="43"/>
  <c r="AO300" i="43"/>
  <c r="AP299" i="43"/>
  <c r="AO299" i="43"/>
  <c r="AP297" i="43"/>
  <c r="AO297" i="43"/>
  <c r="AP296" i="43"/>
  <c r="AO296" i="43"/>
  <c r="AP295" i="43"/>
  <c r="AO295" i="43"/>
  <c r="AP294" i="43"/>
  <c r="AO294" i="43"/>
  <c r="AP293" i="43"/>
  <c r="AO293" i="43"/>
  <c r="AP292" i="43"/>
  <c r="AO292" i="43"/>
  <c r="AP290" i="43"/>
  <c r="AO290" i="43"/>
  <c r="AP288" i="43"/>
  <c r="AO288" i="43"/>
  <c r="AP287" i="43"/>
  <c r="AO287" i="43"/>
  <c r="AP286" i="43"/>
  <c r="AO286" i="43"/>
  <c r="AP285" i="43"/>
  <c r="AO285" i="43"/>
  <c r="AP284" i="43"/>
  <c r="AO284" i="43"/>
  <c r="AP283" i="43"/>
  <c r="AO283" i="43"/>
  <c r="AP282" i="43"/>
  <c r="AO282" i="43"/>
  <c r="AP280" i="43"/>
  <c r="AO280" i="43"/>
  <c r="AP279" i="43"/>
  <c r="AO279" i="43"/>
  <c r="AP278" i="43"/>
  <c r="AO278" i="43"/>
  <c r="AP277" i="43"/>
  <c r="AO277" i="43"/>
  <c r="AP275" i="43"/>
  <c r="AO275" i="43"/>
  <c r="AP274" i="43"/>
  <c r="AO274" i="43"/>
  <c r="AP273" i="43"/>
  <c r="AO273" i="43"/>
  <c r="AP272" i="43"/>
  <c r="AO272" i="43"/>
  <c r="AP271" i="43"/>
  <c r="AO271" i="43"/>
  <c r="AP270" i="43"/>
  <c r="AO270" i="43"/>
  <c r="AP268" i="43"/>
  <c r="AO268" i="43"/>
  <c r="AP267" i="43"/>
  <c r="AO267" i="43"/>
  <c r="AP266" i="43"/>
  <c r="AO266" i="43"/>
  <c r="AP264" i="43"/>
  <c r="AO264" i="43"/>
  <c r="AP263" i="43"/>
  <c r="AO263" i="43"/>
  <c r="AP262" i="43"/>
  <c r="AO262" i="43"/>
  <c r="AP261" i="43"/>
  <c r="AO261" i="43"/>
  <c r="AP260" i="43"/>
  <c r="AO260" i="43"/>
  <c r="AP258" i="43"/>
  <c r="AO258" i="43"/>
  <c r="AP257" i="43"/>
  <c r="AO257" i="43"/>
  <c r="AP256" i="43"/>
  <c r="AO256" i="43"/>
  <c r="AP254" i="43"/>
  <c r="AO254" i="43"/>
  <c r="AP253" i="43"/>
  <c r="AO253" i="43"/>
  <c r="AP252" i="43"/>
  <c r="AO252" i="43"/>
  <c r="AP250" i="43"/>
  <c r="AO250" i="43"/>
  <c r="AP248" i="43"/>
  <c r="AO248" i="43"/>
  <c r="AP247" i="43"/>
  <c r="AO247" i="43"/>
  <c r="AP246" i="43"/>
  <c r="AO246" i="43"/>
  <c r="AP245" i="43"/>
  <c r="AO245" i="43"/>
  <c r="AP244" i="43"/>
  <c r="AO244" i="43"/>
  <c r="AP243" i="43"/>
  <c r="AO243" i="43"/>
  <c r="AP241" i="43"/>
  <c r="AO241" i="43"/>
  <c r="AP240" i="43"/>
  <c r="AO240" i="43"/>
  <c r="AP239" i="43"/>
  <c r="AO239" i="43"/>
  <c r="AP238" i="43"/>
  <c r="AO238" i="43"/>
  <c r="AP237" i="43"/>
  <c r="AO237" i="43"/>
  <c r="AP235" i="43"/>
  <c r="AO235" i="43"/>
  <c r="AP234" i="43"/>
  <c r="AO234" i="43"/>
  <c r="AP233" i="43"/>
  <c r="AO233" i="43"/>
  <c r="AP232" i="43"/>
  <c r="AO232" i="43"/>
  <c r="AP231" i="43"/>
  <c r="AO231" i="43"/>
  <c r="AP229" i="43"/>
  <c r="AO229" i="43"/>
  <c r="AP228" i="43"/>
  <c r="AO228" i="43"/>
  <c r="AP227" i="43"/>
  <c r="AO227" i="43"/>
  <c r="AP226" i="43"/>
  <c r="AO226" i="43"/>
  <c r="AP225" i="43"/>
  <c r="AO225" i="43"/>
  <c r="AP223" i="43"/>
  <c r="AO223" i="43"/>
  <c r="AP222" i="43"/>
  <c r="AO222" i="43"/>
  <c r="AP221" i="43"/>
  <c r="AO221" i="43"/>
  <c r="AP220" i="43"/>
  <c r="AO220" i="43"/>
  <c r="AP219" i="43"/>
  <c r="AO219" i="43"/>
  <c r="AP217" i="43"/>
  <c r="AO217" i="43"/>
  <c r="AP216" i="43"/>
  <c r="AO216" i="43"/>
  <c r="AP215" i="43"/>
  <c r="AO215" i="43"/>
  <c r="AP214" i="43"/>
  <c r="AO214" i="43"/>
  <c r="AP213" i="43"/>
  <c r="AO213" i="43"/>
  <c r="AP211" i="43"/>
  <c r="AO211" i="43"/>
  <c r="AP210" i="43"/>
  <c r="AO210" i="43"/>
  <c r="AP209" i="43"/>
  <c r="AO209" i="43"/>
  <c r="AP208" i="43"/>
  <c r="AO208" i="43"/>
  <c r="AP207" i="43"/>
  <c r="AO207" i="43"/>
  <c r="AP205" i="43"/>
  <c r="AO205" i="43"/>
  <c r="AP204" i="43"/>
  <c r="AO204" i="43"/>
  <c r="AP203" i="43"/>
  <c r="AO203" i="43"/>
  <c r="AP202" i="43"/>
  <c r="AO202" i="43"/>
  <c r="AP201" i="43"/>
  <c r="AO201" i="43"/>
  <c r="AP200" i="43"/>
  <c r="AO200" i="43"/>
  <c r="AP198" i="43"/>
  <c r="AO198" i="43"/>
  <c r="AP197" i="43"/>
  <c r="AO197" i="43"/>
  <c r="AP196" i="43"/>
  <c r="AO196" i="43"/>
  <c r="AP195" i="43"/>
  <c r="AO195" i="43"/>
  <c r="AP194" i="43"/>
  <c r="AO194" i="43"/>
  <c r="AP192" i="43"/>
  <c r="AO192" i="43"/>
  <c r="AP191" i="43"/>
  <c r="AO191" i="43"/>
  <c r="AP190" i="43"/>
  <c r="AO190" i="43"/>
  <c r="AP189" i="43"/>
  <c r="AO189" i="43"/>
  <c r="AP188" i="43"/>
  <c r="AO188" i="43"/>
  <c r="AP186" i="43"/>
  <c r="AO186" i="43"/>
  <c r="AP185" i="43"/>
  <c r="AO185" i="43"/>
  <c r="AP184" i="43"/>
  <c r="AO184" i="43"/>
  <c r="AP183" i="43"/>
  <c r="AO183" i="43"/>
  <c r="AP182" i="43"/>
  <c r="AO182" i="43"/>
  <c r="AP181" i="43"/>
  <c r="AO181" i="43"/>
  <c r="AP179" i="43"/>
  <c r="AO179" i="43"/>
  <c r="AP178" i="43"/>
  <c r="AO178" i="43"/>
  <c r="AP177" i="43"/>
  <c r="AO177" i="43"/>
  <c r="AP176" i="43"/>
  <c r="AO176" i="43"/>
  <c r="AP175" i="43"/>
  <c r="AO175" i="43"/>
  <c r="AP174" i="43"/>
  <c r="AO174" i="43"/>
  <c r="AP172" i="43"/>
  <c r="AO172" i="43"/>
  <c r="AP171" i="43"/>
  <c r="AO171" i="43"/>
  <c r="AP170" i="43"/>
  <c r="AO170" i="43"/>
  <c r="AP169" i="43"/>
  <c r="AO169" i="43"/>
  <c r="AP168" i="43"/>
  <c r="AO168" i="43"/>
  <c r="AP166" i="43"/>
  <c r="AO166" i="43"/>
  <c r="AP165" i="43"/>
  <c r="AO165" i="43"/>
  <c r="AP164" i="43"/>
  <c r="AO164" i="43"/>
  <c r="AP163" i="43"/>
  <c r="AO163" i="43"/>
  <c r="AP162" i="43"/>
  <c r="AO162" i="43"/>
  <c r="AP160" i="43"/>
  <c r="AO160" i="43"/>
  <c r="AP159" i="43"/>
  <c r="AO159" i="43"/>
  <c r="AP158" i="43"/>
  <c r="AO158" i="43"/>
  <c r="AP157" i="43"/>
  <c r="AO157" i="43"/>
  <c r="AP156" i="43"/>
  <c r="AO156" i="43"/>
  <c r="AP154" i="43"/>
  <c r="AO154" i="43"/>
  <c r="AP153" i="43"/>
  <c r="AO153" i="43"/>
  <c r="AP152" i="43"/>
  <c r="AO152" i="43"/>
  <c r="AP151" i="43"/>
  <c r="AO151" i="43"/>
  <c r="AP149" i="43"/>
  <c r="AO149" i="43"/>
  <c r="AP148" i="43"/>
  <c r="AO148" i="43"/>
  <c r="AP147" i="43"/>
  <c r="AO147" i="43"/>
  <c r="AP146" i="43"/>
  <c r="AO146" i="43"/>
  <c r="AP145" i="43"/>
  <c r="AO145" i="43"/>
  <c r="AP143" i="43"/>
  <c r="AO143" i="43"/>
  <c r="AP142" i="43"/>
  <c r="AO142" i="43"/>
  <c r="AP141" i="43"/>
  <c r="AO141" i="43"/>
  <c r="AP140" i="43"/>
  <c r="AO140" i="43"/>
  <c r="AP139" i="43"/>
  <c r="AO139" i="43"/>
  <c r="AP137" i="43"/>
  <c r="AO137" i="43"/>
  <c r="AP136" i="43"/>
  <c r="AO136" i="43"/>
  <c r="AP135" i="43"/>
  <c r="AO135" i="43"/>
  <c r="AP134" i="43"/>
  <c r="AO134" i="43"/>
  <c r="AP133" i="43"/>
  <c r="AO133" i="43"/>
  <c r="AP131" i="43"/>
  <c r="AO131" i="43"/>
  <c r="AP130" i="43"/>
  <c r="AO130" i="43"/>
  <c r="AP129" i="43"/>
  <c r="AO129" i="43"/>
  <c r="AP128" i="43"/>
  <c r="AO128" i="43"/>
  <c r="AP127" i="43"/>
  <c r="AO127" i="43"/>
  <c r="AP126" i="43"/>
  <c r="AO126" i="43"/>
  <c r="AP124" i="43"/>
  <c r="AO124" i="43"/>
  <c r="AP123" i="43"/>
  <c r="AO123" i="43"/>
  <c r="AP122" i="43"/>
  <c r="AO122" i="43"/>
  <c r="AP121" i="43"/>
  <c r="AO121" i="43"/>
  <c r="AP120" i="43"/>
  <c r="AO120" i="43"/>
  <c r="AP119" i="43"/>
  <c r="AO119" i="43"/>
  <c r="AP117" i="43"/>
  <c r="AO117" i="43"/>
  <c r="AP116" i="43"/>
  <c r="AO116" i="43"/>
  <c r="AP115" i="43"/>
  <c r="AO115" i="43"/>
  <c r="AP113" i="43"/>
  <c r="AO113" i="43"/>
  <c r="AP112" i="43"/>
  <c r="AO112" i="43"/>
  <c r="AP110" i="43"/>
  <c r="AO110" i="43"/>
  <c r="AP109" i="43"/>
  <c r="AO109" i="43"/>
  <c r="AP107" i="43"/>
  <c r="AO107" i="43"/>
  <c r="AP106" i="43"/>
  <c r="AO106" i="43"/>
  <c r="AP105" i="43"/>
  <c r="AO105" i="43"/>
  <c r="AP103" i="43"/>
  <c r="AO103" i="43"/>
  <c r="AP102" i="43"/>
  <c r="AO102" i="43"/>
  <c r="AP101" i="43"/>
  <c r="AO101" i="43"/>
  <c r="AP99" i="43"/>
  <c r="AO99" i="43"/>
  <c r="AP98" i="43"/>
  <c r="AO98" i="43"/>
  <c r="AP96" i="43"/>
  <c r="AO96" i="43"/>
  <c r="AP95" i="43"/>
  <c r="AO95" i="43"/>
  <c r="AP94" i="43"/>
  <c r="AO94" i="43"/>
  <c r="AP92" i="43"/>
  <c r="AO92" i="43"/>
  <c r="AP91" i="43"/>
  <c r="AO91" i="43"/>
  <c r="AP90" i="43"/>
  <c r="AO90" i="43"/>
  <c r="AP88" i="43"/>
  <c r="AO88" i="43"/>
  <c r="AP87" i="43"/>
  <c r="AO87" i="43"/>
  <c r="AP85" i="43"/>
  <c r="AO85" i="43"/>
  <c r="AP84" i="43"/>
  <c r="AO84" i="43"/>
  <c r="AP83" i="43"/>
  <c r="AO83" i="43"/>
  <c r="AP81" i="43"/>
  <c r="AO81" i="43"/>
  <c r="AP80" i="43"/>
  <c r="AO80" i="43"/>
  <c r="AP78" i="43"/>
  <c r="AO78" i="43"/>
  <c r="AP77" i="43"/>
  <c r="AO77" i="43"/>
  <c r="AP75" i="43"/>
  <c r="AO75" i="43"/>
  <c r="AP74" i="43"/>
  <c r="AO74" i="43"/>
  <c r="AP73" i="43"/>
  <c r="AO73" i="43"/>
  <c r="AP71" i="43"/>
  <c r="AO71" i="43"/>
  <c r="AP70" i="43"/>
  <c r="AO70" i="43"/>
  <c r="AP69" i="43"/>
  <c r="AO69" i="43"/>
  <c r="AP68" i="43"/>
  <c r="AO68" i="43"/>
  <c r="AP66" i="43"/>
  <c r="AO66" i="43"/>
  <c r="AP65" i="43"/>
  <c r="AO65" i="43"/>
  <c r="AP63" i="43"/>
  <c r="AO63" i="43"/>
  <c r="AP62" i="43"/>
  <c r="AO62" i="43"/>
  <c r="AP61" i="43"/>
  <c r="AO61" i="43"/>
  <c r="AP59" i="43"/>
  <c r="AO59" i="43"/>
  <c r="AP58" i="43"/>
  <c r="AO58" i="43"/>
  <c r="AP57" i="43"/>
  <c r="AO57" i="43"/>
  <c r="AP55" i="43"/>
  <c r="AO55" i="43"/>
  <c r="AP54" i="43"/>
  <c r="AO54" i="43"/>
  <c r="AP53" i="43"/>
  <c r="AO53" i="43"/>
  <c r="AP51" i="43"/>
  <c r="AO51" i="43"/>
  <c r="AP50" i="43"/>
  <c r="AO50" i="43"/>
  <c r="AP48" i="43"/>
  <c r="AO48" i="43"/>
  <c r="AP47" i="43"/>
  <c r="AO47" i="43"/>
  <c r="AP45" i="43"/>
  <c r="AO45" i="43"/>
  <c r="AP44" i="43"/>
  <c r="AO44" i="43"/>
  <c r="AP42" i="43"/>
  <c r="AO42" i="43"/>
  <c r="AP41" i="43"/>
  <c r="AO41" i="43"/>
  <c r="AP40" i="43"/>
  <c r="AO40" i="43"/>
  <c r="AP38" i="43"/>
  <c r="AO38" i="43"/>
  <c r="AP37" i="43"/>
  <c r="AO37" i="43"/>
  <c r="AP35" i="43"/>
  <c r="AO35" i="43"/>
  <c r="AP34" i="43"/>
  <c r="AO34" i="43"/>
  <c r="AP32" i="43"/>
  <c r="AO32" i="43"/>
  <c r="AP31" i="43"/>
  <c r="AO31" i="43"/>
  <c r="AP30" i="43"/>
  <c r="AO30" i="43"/>
  <c r="AP28" i="43"/>
  <c r="AO28" i="43"/>
  <c r="AP27" i="43"/>
  <c r="AO27" i="43"/>
  <c r="AP25" i="43"/>
  <c r="AO25" i="43"/>
  <c r="AP24" i="43"/>
  <c r="AO24" i="43"/>
  <c r="AP23" i="43"/>
  <c r="AO23" i="43"/>
  <c r="AP22" i="43"/>
  <c r="AO22" i="43"/>
  <c r="AP20" i="43"/>
  <c r="AO20" i="43"/>
  <c r="AP19" i="43"/>
  <c r="AO19" i="43"/>
  <c r="AP18" i="43"/>
  <c r="AO18" i="43"/>
  <c r="AP16" i="43"/>
  <c r="AO16" i="43"/>
  <c r="AP15" i="43"/>
  <c r="AO15" i="43"/>
  <c r="AK134" i="44"/>
  <c r="AL134" i="44"/>
  <c r="AK135" i="44"/>
  <c r="AL135" i="44"/>
  <c r="AK136" i="44"/>
  <c r="AL136" i="44"/>
  <c r="AK137" i="44"/>
  <c r="AL137" i="44"/>
  <c r="AK138" i="44"/>
  <c r="AL138" i="44"/>
  <c r="AK139" i="44"/>
  <c r="AL139" i="44"/>
  <c r="AK140" i="44"/>
  <c r="AL140" i="44"/>
  <c r="AK141" i="44"/>
  <c r="AL141" i="44"/>
  <c r="AK142" i="44"/>
  <c r="AL142" i="44"/>
  <c r="AK143" i="44"/>
  <c r="AL143" i="44"/>
  <c r="AK13" i="44"/>
  <c r="AL13" i="44"/>
  <c r="AK18" i="44"/>
  <c r="AL18" i="44"/>
  <c r="AK27" i="44"/>
  <c r="AL27" i="44"/>
  <c r="AK34" i="44"/>
  <c r="AL34" i="44"/>
  <c r="AK41" i="44"/>
  <c r="AL41" i="44"/>
  <c r="AK48" i="44"/>
  <c r="AL48" i="44"/>
  <c r="AK55" i="44"/>
  <c r="AL55" i="44"/>
  <c r="AK62" i="44"/>
  <c r="AL62" i="44"/>
  <c r="AK69" i="44"/>
  <c r="AL69" i="44"/>
  <c r="AK76" i="44"/>
  <c r="AL76" i="44"/>
  <c r="AK83" i="44"/>
  <c r="AL83" i="44"/>
  <c r="AK90" i="44"/>
  <c r="AL90" i="44"/>
  <c r="AK94" i="44"/>
  <c r="AL94" i="44"/>
  <c r="AK100" i="44"/>
  <c r="AL100" i="44"/>
  <c r="AK104" i="44"/>
  <c r="AL104" i="44"/>
  <c r="AK106" i="44"/>
  <c r="AL106" i="44"/>
  <c r="AK112" i="44"/>
  <c r="AL112" i="44"/>
  <c r="AK114" i="44"/>
  <c r="AL114" i="44"/>
  <c r="AK123" i="44"/>
  <c r="AL123" i="44"/>
  <c r="AK129" i="44"/>
  <c r="AL129" i="44"/>
  <c r="AP12" i="44"/>
  <c r="AO12" i="44"/>
  <c r="AP14" i="44"/>
  <c r="AO14" i="44"/>
  <c r="AP14" i="43"/>
  <c r="AO14" i="43"/>
  <c r="AP12" i="43"/>
  <c r="AO12" i="43"/>
  <c r="AK458" i="43"/>
  <c r="AD27" i="45" s="1"/>
  <c r="AD26" i="45" s="1"/>
  <c r="AL458" i="43"/>
  <c r="AE27" i="45" s="1"/>
  <c r="AE26" i="45" s="1"/>
  <c r="AK459" i="43"/>
  <c r="AL459" i="43"/>
  <c r="AK460" i="43"/>
  <c r="AL460" i="43"/>
  <c r="AK461" i="43"/>
  <c r="AL461" i="43"/>
  <c r="AK462" i="43"/>
  <c r="AL462" i="43"/>
  <c r="AK463" i="43"/>
  <c r="AL463" i="43"/>
  <c r="AK464" i="43"/>
  <c r="AL464" i="43"/>
  <c r="AK465" i="43"/>
  <c r="AL465" i="43"/>
  <c r="AK466" i="43"/>
  <c r="AL466" i="43"/>
  <c r="AK467" i="43"/>
  <c r="AL467" i="43"/>
  <c r="AK13" i="43"/>
  <c r="AL13" i="43"/>
  <c r="AK17" i="43"/>
  <c r="AL17" i="43"/>
  <c r="AK21" i="43"/>
  <c r="AL21" i="43"/>
  <c r="AK26" i="43"/>
  <c r="AL26" i="43"/>
  <c r="AK29" i="43"/>
  <c r="AL29" i="43"/>
  <c r="AK33" i="43"/>
  <c r="AL33" i="43"/>
  <c r="AK36" i="43"/>
  <c r="AL36" i="43"/>
  <c r="AK39" i="43"/>
  <c r="AL39" i="43"/>
  <c r="AK43" i="43"/>
  <c r="AL43" i="43"/>
  <c r="AK46" i="43"/>
  <c r="AL46" i="43"/>
  <c r="AK49" i="43"/>
  <c r="AL49" i="43"/>
  <c r="AK52" i="43"/>
  <c r="AL52" i="43"/>
  <c r="AK56" i="43"/>
  <c r="AL56" i="43"/>
  <c r="AK60" i="43"/>
  <c r="AL60" i="43"/>
  <c r="AK64" i="43"/>
  <c r="AL64" i="43"/>
  <c r="AK67" i="43"/>
  <c r="AL67" i="43"/>
  <c r="AK72" i="43"/>
  <c r="AL72" i="43"/>
  <c r="AK76" i="43"/>
  <c r="AL76" i="43"/>
  <c r="AK79" i="43"/>
  <c r="AL79" i="43"/>
  <c r="AK82" i="43"/>
  <c r="AL82" i="43"/>
  <c r="AK86" i="43"/>
  <c r="AL86" i="43"/>
  <c r="AK89" i="43"/>
  <c r="AL89" i="43"/>
  <c r="AK93" i="43"/>
  <c r="AL93" i="43"/>
  <c r="AK97" i="43"/>
  <c r="AL97" i="43"/>
  <c r="AK100" i="43"/>
  <c r="AL100" i="43"/>
  <c r="AK104" i="43"/>
  <c r="AL104" i="43"/>
  <c r="AK108" i="43"/>
  <c r="AL108" i="43"/>
  <c r="AK111" i="43"/>
  <c r="AL111" i="43"/>
  <c r="AK114" i="43"/>
  <c r="AL114" i="43"/>
  <c r="AK118" i="43"/>
  <c r="AL118" i="43"/>
  <c r="AK125" i="43"/>
  <c r="AL125" i="43"/>
  <c r="AK132" i="43"/>
  <c r="AL132" i="43"/>
  <c r="AK138" i="43"/>
  <c r="AL138" i="43"/>
  <c r="AK144" i="43"/>
  <c r="AL144" i="43"/>
  <c r="AK150" i="43"/>
  <c r="AL150" i="43"/>
  <c r="AK155" i="43"/>
  <c r="AL155" i="43"/>
  <c r="AK161" i="43"/>
  <c r="AL161" i="43"/>
  <c r="AK167" i="43"/>
  <c r="AL167" i="43"/>
  <c r="AK173" i="43"/>
  <c r="AL173" i="43"/>
  <c r="AK180" i="43"/>
  <c r="AL180" i="43"/>
  <c r="AK187" i="43"/>
  <c r="AL187" i="43"/>
  <c r="AK193" i="43"/>
  <c r="AL193" i="43"/>
  <c r="AK199" i="43"/>
  <c r="AL199" i="43"/>
  <c r="AK206" i="43"/>
  <c r="AL206" i="43"/>
  <c r="AK212" i="43"/>
  <c r="AL212" i="43"/>
  <c r="AK218" i="43"/>
  <c r="AL218" i="43"/>
  <c r="AK224" i="43"/>
  <c r="AL224" i="43"/>
  <c r="AK230" i="43"/>
  <c r="AL230" i="43"/>
  <c r="AK236" i="43"/>
  <c r="AL236" i="43"/>
  <c r="AK242" i="43"/>
  <c r="AL242" i="43"/>
  <c r="AK249" i="43"/>
  <c r="AL249" i="43"/>
  <c r="AK251" i="43"/>
  <c r="AL251" i="43"/>
  <c r="AK255" i="43"/>
  <c r="AL255" i="43"/>
  <c r="AK259" i="43"/>
  <c r="AL259" i="43"/>
  <c r="AK265" i="43"/>
  <c r="AL265" i="43"/>
  <c r="AK269" i="43"/>
  <c r="AL269" i="43"/>
  <c r="AK276" i="43"/>
  <c r="AL276" i="43"/>
  <c r="AK281" i="43"/>
  <c r="AL281" i="43"/>
  <c r="AK289" i="43"/>
  <c r="AL289" i="43"/>
  <c r="AK291" i="43"/>
  <c r="AL291" i="43"/>
  <c r="AK298" i="43"/>
  <c r="AL298" i="43"/>
  <c r="AK305" i="43"/>
  <c r="AL305" i="43"/>
  <c r="AK309" i="43"/>
  <c r="AL309" i="43"/>
  <c r="AK315" i="43"/>
  <c r="AL315" i="43"/>
  <c r="AK317" i="43"/>
  <c r="AL317" i="43"/>
  <c r="AK320" i="43"/>
  <c r="AL320" i="43"/>
  <c r="AK324" i="43"/>
  <c r="AL324" i="43"/>
  <c r="AK327" i="43"/>
  <c r="AL327" i="43"/>
  <c r="AK335" i="43"/>
  <c r="AL335" i="43"/>
  <c r="AK341" i="43"/>
  <c r="AL341" i="43"/>
  <c r="AK348" i="43"/>
  <c r="AL348" i="43"/>
  <c r="AK353" i="43"/>
  <c r="AL353" i="43"/>
  <c r="AK360" i="43"/>
  <c r="AL360" i="43"/>
  <c r="AK364" i="43"/>
  <c r="AL364" i="43"/>
  <c r="AK366" i="43"/>
  <c r="AL366" i="43"/>
  <c r="AK373" i="43"/>
  <c r="AL373" i="43"/>
  <c r="AK379" i="43"/>
  <c r="AL379" i="43"/>
  <c r="AK383" i="43"/>
  <c r="AL383" i="43"/>
  <c r="AK390" i="43"/>
  <c r="AL390" i="43"/>
  <c r="AK397" i="43"/>
  <c r="AL397" i="43"/>
  <c r="AK400" i="43"/>
  <c r="AL400" i="43"/>
  <c r="AK406" i="43"/>
  <c r="AL406" i="43"/>
  <c r="AK413" i="43"/>
  <c r="AL413" i="43"/>
  <c r="AK420" i="43"/>
  <c r="AL420" i="43"/>
  <c r="AK427" i="43"/>
  <c r="AL427" i="43"/>
  <c r="AK434" i="43"/>
  <c r="AL434" i="43"/>
  <c r="AK441" i="43"/>
  <c r="AL441" i="43"/>
  <c r="AK447" i="43"/>
  <c r="AL447" i="43"/>
  <c r="AK450" i="43"/>
  <c r="AL450" i="43"/>
  <c r="AL454" i="43" l="1"/>
  <c r="AK454" i="43"/>
  <c r="AL130" i="44"/>
  <c r="AK130" i="44"/>
  <c r="AL133" i="44"/>
  <c r="AK133" i="44"/>
  <c r="AL457" i="43"/>
  <c r="AK457" i="43"/>
  <c r="AD23" i="45" l="1"/>
  <c r="AE23" i="45"/>
  <c r="P170" i="44" l="1"/>
  <c r="O170" i="44"/>
  <c r="M170" i="44"/>
  <c r="L170" i="44"/>
  <c r="AN143" i="44"/>
  <c r="AM143" i="44"/>
  <c r="AJ143" i="44"/>
  <c r="AI143" i="44"/>
  <c r="AH143" i="44"/>
  <c r="AE143" i="44"/>
  <c r="X36" i="45" s="1"/>
  <c r="AD143" i="44"/>
  <c r="Y143" i="44"/>
  <c r="X143" i="44"/>
  <c r="W143" i="44"/>
  <c r="U143" i="44"/>
  <c r="T143" i="44"/>
  <c r="S143" i="44"/>
  <c r="Q143" i="44"/>
  <c r="P143" i="44"/>
  <c r="O143" i="44"/>
  <c r="N143" i="44"/>
  <c r="M143" i="44"/>
  <c r="L143" i="44"/>
  <c r="K143" i="44"/>
  <c r="J143" i="44"/>
  <c r="I143" i="44"/>
  <c r="AN142" i="44"/>
  <c r="AM142" i="44"/>
  <c r="AJ142" i="44"/>
  <c r="AI142" i="44"/>
  <c r="AH142" i="44"/>
  <c r="AE142" i="44"/>
  <c r="X35" i="45" s="1"/>
  <c r="AD142" i="44"/>
  <c r="Y142" i="44"/>
  <c r="X142" i="44"/>
  <c r="W142" i="44"/>
  <c r="U142" i="44"/>
  <c r="T142" i="44"/>
  <c r="S142" i="44"/>
  <c r="Q142" i="44"/>
  <c r="P142" i="44"/>
  <c r="O142" i="44"/>
  <c r="N142" i="44"/>
  <c r="M142" i="44"/>
  <c r="L142" i="44"/>
  <c r="K142" i="44"/>
  <c r="J142" i="44"/>
  <c r="I142" i="44"/>
  <c r="AN141" i="44"/>
  <c r="AM141" i="44"/>
  <c r="AJ141" i="44"/>
  <c r="AI141" i="44"/>
  <c r="AH141" i="44"/>
  <c r="AE141" i="44"/>
  <c r="X34" i="45" s="1"/>
  <c r="AD141" i="44"/>
  <c r="Y141" i="44"/>
  <c r="X141" i="44"/>
  <c r="W141" i="44"/>
  <c r="U141" i="44"/>
  <c r="T141" i="44"/>
  <c r="S141" i="44"/>
  <c r="Q141" i="44"/>
  <c r="P141" i="44"/>
  <c r="O141" i="44"/>
  <c r="N141" i="44"/>
  <c r="M141" i="44"/>
  <c r="L141" i="44"/>
  <c r="K141" i="44"/>
  <c r="J141" i="44"/>
  <c r="I141" i="44"/>
  <c r="AN140" i="44"/>
  <c r="AM140" i="44"/>
  <c r="AJ140" i="44"/>
  <c r="AI140" i="44"/>
  <c r="AH140" i="44"/>
  <c r="AE140" i="44"/>
  <c r="X33" i="45" s="1"/>
  <c r="AD140" i="44"/>
  <c r="Y140" i="44"/>
  <c r="X140" i="44"/>
  <c r="W140" i="44"/>
  <c r="U140" i="44"/>
  <c r="T140" i="44"/>
  <c r="S140" i="44"/>
  <c r="Q140" i="44"/>
  <c r="P140" i="44"/>
  <c r="O140" i="44"/>
  <c r="N140" i="44"/>
  <c r="M140" i="44"/>
  <c r="L140" i="44"/>
  <c r="K140" i="44"/>
  <c r="J140" i="44"/>
  <c r="I140" i="44"/>
  <c r="BA139" i="44"/>
  <c r="AZ139" i="44"/>
  <c r="AY139" i="44"/>
  <c r="AX139" i="44"/>
  <c r="AQ32" i="45" s="1"/>
  <c r="AW139" i="44"/>
  <c r="AV139" i="44"/>
  <c r="AT139" i="44"/>
  <c r="AS139" i="44"/>
  <c r="AR139" i="44"/>
  <c r="AK32" i="45" s="1"/>
  <c r="AQ139" i="44"/>
  <c r="AP139" i="44"/>
  <c r="AO139" i="44"/>
  <c r="AN139" i="44"/>
  <c r="AM139" i="44"/>
  <c r="AJ139" i="44"/>
  <c r="AI139" i="44"/>
  <c r="AH139" i="44"/>
  <c r="AG139" i="44"/>
  <c r="Z32" i="45" s="1"/>
  <c r="AF139" i="44"/>
  <c r="Y32" i="45" s="1"/>
  <c r="AE139" i="44"/>
  <c r="X32" i="45" s="1"/>
  <c r="AD139" i="44"/>
  <c r="AC139" i="44"/>
  <c r="AB139" i="44"/>
  <c r="AA139" i="44"/>
  <c r="Z139" i="44"/>
  <c r="Y139" i="44"/>
  <c r="X139" i="44"/>
  <c r="W139" i="44"/>
  <c r="V139" i="44"/>
  <c r="U139" i="44"/>
  <c r="T139" i="44"/>
  <c r="S139" i="44"/>
  <c r="R139" i="44"/>
  <c r="Q139" i="44"/>
  <c r="P139" i="44"/>
  <c r="O139" i="44"/>
  <c r="N139" i="44"/>
  <c r="M139" i="44"/>
  <c r="L139" i="44"/>
  <c r="K139" i="44"/>
  <c r="J139" i="44"/>
  <c r="I139" i="44"/>
  <c r="BA138" i="44"/>
  <c r="AZ138" i="44"/>
  <c r="AY138" i="44"/>
  <c r="AX138" i="44"/>
  <c r="AQ31" i="45" s="1"/>
  <c r="AW138" i="44"/>
  <c r="AV138" i="44"/>
  <c r="AT138" i="44"/>
  <c r="AS138" i="44"/>
  <c r="AR138" i="44"/>
  <c r="AK31" i="45" s="1"/>
  <c r="AQ138" i="44"/>
  <c r="AP138" i="44"/>
  <c r="AO138" i="44"/>
  <c r="AN138" i="44"/>
  <c r="AM138" i="44"/>
  <c r="AJ138" i="44"/>
  <c r="AI138" i="44"/>
  <c r="AH138" i="44"/>
  <c r="AG138" i="44"/>
  <c r="Z31" i="45" s="1"/>
  <c r="AF138" i="44"/>
  <c r="Y31" i="45" s="1"/>
  <c r="AE138" i="44"/>
  <c r="X31" i="45" s="1"/>
  <c r="AD138" i="44"/>
  <c r="AC138" i="44"/>
  <c r="AB138" i="44"/>
  <c r="AA138" i="44"/>
  <c r="Z138" i="44"/>
  <c r="Y138" i="44"/>
  <c r="X138" i="44"/>
  <c r="W138" i="44"/>
  <c r="V138" i="44"/>
  <c r="U138" i="44"/>
  <c r="T138" i="44"/>
  <c r="S138" i="44"/>
  <c r="R138" i="44"/>
  <c r="Q138" i="44"/>
  <c r="P138" i="44"/>
  <c r="O138" i="44"/>
  <c r="N138" i="44"/>
  <c r="M138" i="44"/>
  <c r="L138" i="44"/>
  <c r="K138" i="44"/>
  <c r="J138" i="44"/>
  <c r="I138" i="44"/>
  <c r="AN137" i="44"/>
  <c r="AM137" i="44"/>
  <c r="AJ137" i="44"/>
  <c r="AI137" i="44"/>
  <c r="AH137" i="44"/>
  <c r="AE137" i="44"/>
  <c r="X30" i="45" s="1"/>
  <c r="AD137" i="44"/>
  <c r="Y137" i="44"/>
  <c r="X137" i="44"/>
  <c r="W137" i="44"/>
  <c r="U137" i="44"/>
  <c r="T137" i="44"/>
  <c r="S137" i="44"/>
  <c r="Q137" i="44"/>
  <c r="P137" i="44"/>
  <c r="O137" i="44"/>
  <c r="N137" i="44"/>
  <c r="M137" i="44"/>
  <c r="L137" i="44"/>
  <c r="K137" i="44"/>
  <c r="J137" i="44"/>
  <c r="I137" i="44"/>
  <c r="AN136" i="44"/>
  <c r="AM136" i="44"/>
  <c r="AJ136" i="44"/>
  <c r="AI136" i="44"/>
  <c r="AH136" i="44"/>
  <c r="AE136" i="44"/>
  <c r="X29" i="45" s="1"/>
  <c r="AD136" i="44"/>
  <c r="Y136" i="44"/>
  <c r="X136" i="44"/>
  <c r="W136" i="44"/>
  <c r="U136" i="44"/>
  <c r="T136" i="44"/>
  <c r="S136" i="44"/>
  <c r="Q136" i="44"/>
  <c r="P136" i="44"/>
  <c r="O136" i="44"/>
  <c r="N136" i="44"/>
  <c r="M136" i="44"/>
  <c r="L136" i="44"/>
  <c r="K136" i="44"/>
  <c r="J136" i="44"/>
  <c r="I136" i="44"/>
  <c r="AN135" i="44"/>
  <c r="AM135" i="44"/>
  <c r="AJ135" i="44"/>
  <c r="AI135" i="44"/>
  <c r="AH135" i="44"/>
  <c r="AE135" i="44"/>
  <c r="X28" i="45" s="1"/>
  <c r="AD135" i="44"/>
  <c r="Y135" i="44"/>
  <c r="X135" i="44"/>
  <c r="W135" i="44"/>
  <c r="U135" i="44"/>
  <c r="T135" i="44"/>
  <c r="S135" i="44"/>
  <c r="Q135" i="44"/>
  <c r="P135" i="44"/>
  <c r="O135" i="44"/>
  <c r="N135" i="44"/>
  <c r="M135" i="44"/>
  <c r="L135" i="44"/>
  <c r="K135" i="44"/>
  <c r="J135" i="44"/>
  <c r="I135" i="44"/>
  <c r="AN134" i="44"/>
  <c r="AM134" i="44"/>
  <c r="AJ134" i="44"/>
  <c r="AI134" i="44"/>
  <c r="AH134" i="44"/>
  <c r="AE134" i="44"/>
  <c r="AD134" i="44"/>
  <c r="Y134" i="44"/>
  <c r="X134" i="44"/>
  <c r="W134" i="44"/>
  <c r="U134" i="44"/>
  <c r="T134" i="44"/>
  <c r="S134" i="44"/>
  <c r="Q134" i="44"/>
  <c r="P134" i="44"/>
  <c r="O134" i="44"/>
  <c r="N134" i="44"/>
  <c r="M134" i="44"/>
  <c r="L134" i="44"/>
  <c r="K134" i="44"/>
  <c r="J134" i="44"/>
  <c r="I134" i="44"/>
  <c r="Q130" i="44"/>
  <c r="P130" i="44"/>
  <c r="O130" i="44"/>
  <c r="N130" i="44"/>
  <c r="M130" i="44"/>
  <c r="L130" i="44"/>
  <c r="K130" i="44"/>
  <c r="J130" i="44"/>
  <c r="I130" i="44"/>
  <c r="AN129" i="44"/>
  <c r="AM129" i="44"/>
  <c r="AE129" i="44"/>
  <c r="AD129" i="44"/>
  <c r="U129" i="44"/>
  <c r="T129" i="44"/>
  <c r="AZ128" i="44"/>
  <c r="AF128" i="44"/>
  <c r="AX128" i="44" s="1"/>
  <c r="Z128" i="44"/>
  <c r="AT128" i="44" s="1"/>
  <c r="V128" i="44"/>
  <c r="AC128" i="44" s="1"/>
  <c r="AW128" i="44" s="1"/>
  <c r="AZ127" i="44"/>
  <c r="AF127" i="44"/>
  <c r="AX127" i="44" s="1"/>
  <c r="Z127" i="44"/>
  <c r="AT127" i="44" s="1"/>
  <c r="V127" i="44"/>
  <c r="BA126" i="44"/>
  <c r="AZ126" i="44"/>
  <c r="AF126" i="44"/>
  <c r="AX126" i="44" s="1"/>
  <c r="Z126" i="44"/>
  <c r="AT126" i="44" s="1"/>
  <c r="V126" i="44"/>
  <c r="BA125" i="44"/>
  <c r="AZ125" i="44"/>
  <c r="AF125" i="44"/>
  <c r="AX125" i="44" s="1"/>
  <c r="Z125" i="44"/>
  <c r="AT125" i="44" s="1"/>
  <c r="V125" i="44"/>
  <c r="AC125" i="44" s="1"/>
  <c r="AW125" i="44" s="1"/>
  <c r="BA124" i="44"/>
  <c r="AF124" i="44"/>
  <c r="Z124" i="44"/>
  <c r="AT124" i="44" s="1"/>
  <c r="V124" i="44"/>
  <c r="AB124" i="44" s="1"/>
  <c r="AN123" i="44"/>
  <c r="AM123" i="44"/>
  <c r="AE123" i="44"/>
  <c r="AD123" i="44"/>
  <c r="U123" i="44"/>
  <c r="T123" i="44"/>
  <c r="BA122" i="44"/>
  <c r="AF122" i="44"/>
  <c r="AX122" i="44" s="1"/>
  <c r="Z122" i="44"/>
  <c r="AT122" i="44" s="1"/>
  <c r="V122" i="44"/>
  <c r="BA121" i="44"/>
  <c r="AF121" i="44"/>
  <c r="AX121" i="44" s="1"/>
  <c r="Z121" i="44"/>
  <c r="AT121" i="44" s="1"/>
  <c r="V121" i="44"/>
  <c r="AS121" i="44" s="1"/>
  <c r="BA120" i="44"/>
  <c r="AZ120" i="44"/>
  <c r="AF120" i="44"/>
  <c r="AX120" i="44" s="1"/>
  <c r="Z120" i="44"/>
  <c r="AT120" i="44" s="1"/>
  <c r="V120" i="44"/>
  <c r="AC120" i="44" s="1"/>
  <c r="AW120" i="44" s="1"/>
  <c r="AZ119" i="44"/>
  <c r="BA119" i="44"/>
  <c r="AF119" i="44"/>
  <c r="AX119" i="44" s="1"/>
  <c r="Z119" i="44"/>
  <c r="AT119" i="44" s="1"/>
  <c r="V119" i="44"/>
  <c r="BA118" i="44"/>
  <c r="AF118" i="44"/>
  <c r="AX118" i="44" s="1"/>
  <c r="Z118" i="44"/>
  <c r="AT118" i="44" s="1"/>
  <c r="V118" i="44"/>
  <c r="AZ117" i="44"/>
  <c r="BA117" i="44"/>
  <c r="AF117" i="44"/>
  <c r="AX117" i="44" s="1"/>
  <c r="Z117" i="44"/>
  <c r="AT117" i="44" s="1"/>
  <c r="V117" i="44"/>
  <c r="AZ116" i="44"/>
  <c r="AF116" i="44"/>
  <c r="AX116" i="44" s="1"/>
  <c r="Z116" i="44"/>
  <c r="AT116" i="44" s="1"/>
  <c r="V116" i="44"/>
  <c r="AC116" i="44" s="1"/>
  <c r="AW116" i="44" s="1"/>
  <c r="BA115" i="44"/>
  <c r="AZ115" i="44"/>
  <c r="AF115" i="44"/>
  <c r="Z115" i="44"/>
  <c r="AT115" i="44" s="1"/>
  <c r="V115" i="44"/>
  <c r="AN114" i="44"/>
  <c r="AM114" i="44"/>
  <c r="AE114" i="44"/>
  <c r="AD114" i="44"/>
  <c r="U114" i="44"/>
  <c r="T114" i="44"/>
  <c r="AP114" i="44"/>
  <c r="AO114" i="44"/>
  <c r="AF113" i="44"/>
  <c r="AX113" i="44" s="1"/>
  <c r="AX114" i="44" s="1"/>
  <c r="Z113" i="44"/>
  <c r="V113" i="44"/>
  <c r="AN112" i="44"/>
  <c r="AM112" i="44"/>
  <c r="AE112" i="44"/>
  <c r="AD112" i="44"/>
  <c r="U112" i="44"/>
  <c r="T112" i="44"/>
  <c r="BA111" i="44"/>
  <c r="AF111" i="44"/>
  <c r="AX111" i="44" s="1"/>
  <c r="Z111" i="44"/>
  <c r="AT111" i="44" s="1"/>
  <c r="V111" i="44"/>
  <c r="BA110" i="44"/>
  <c r="AF110" i="44"/>
  <c r="AX110" i="44" s="1"/>
  <c r="Z110" i="44"/>
  <c r="AT110" i="44" s="1"/>
  <c r="V110" i="44"/>
  <c r="AS110" i="44" s="1"/>
  <c r="BA109" i="44"/>
  <c r="AF109" i="44"/>
  <c r="AX109" i="44" s="1"/>
  <c r="Z109" i="44"/>
  <c r="AT109" i="44" s="1"/>
  <c r="V109" i="44"/>
  <c r="BA108" i="44"/>
  <c r="AF108" i="44"/>
  <c r="AX108" i="44" s="1"/>
  <c r="Z108" i="44"/>
  <c r="AT108" i="44" s="1"/>
  <c r="V108" i="44"/>
  <c r="AF107" i="44"/>
  <c r="Z107" i="44"/>
  <c r="V107" i="44"/>
  <c r="AC107" i="44" s="1"/>
  <c r="AN106" i="44"/>
  <c r="AM106" i="44"/>
  <c r="AE106" i="44"/>
  <c r="AD106" i="44"/>
  <c r="U106" i="44"/>
  <c r="T106" i="44"/>
  <c r="BA105" i="44"/>
  <c r="BA106" i="44" s="1"/>
  <c r="AF105" i="44"/>
  <c r="Z105" i="44"/>
  <c r="Z106" i="44" s="1"/>
  <c r="AN104" i="44"/>
  <c r="AM104" i="44"/>
  <c r="AE104" i="44"/>
  <c r="AD104" i="44"/>
  <c r="U104" i="44"/>
  <c r="T104" i="44"/>
  <c r="BA103" i="44"/>
  <c r="AZ103" i="44"/>
  <c r="AF103" i="44"/>
  <c r="AX103" i="44" s="1"/>
  <c r="Z103" i="44"/>
  <c r="AT103" i="44" s="1"/>
  <c r="V103" i="44"/>
  <c r="AC103" i="44" s="1"/>
  <c r="AW103" i="44" s="1"/>
  <c r="BA102" i="44"/>
  <c r="AF102" i="44"/>
  <c r="AX102" i="44" s="1"/>
  <c r="Z102" i="44"/>
  <c r="AT102" i="44" s="1"/>
  <c r="V102" i="44"/>
  <c r="AZ101" i="44"/>
  <c r="AF101" i="44"/>
  <c r="AX101" i="44" s="1"/>
  <c r="Z101" i="44"/>
  <c r="AN100" i="44"/>
  <c r="AM100" i="44"/>
  <c r="AE100" i="44"/>
  <c r="AD100" i="44"/>
  <c r="U100" i="44"/>
  <c r="T100" i="44"/>
  <c r="BA99" i="44"/>
  <c r="AZ99" i="44"/>
  <c r="AF99" i="44"/>
  <c r="AX99" i="44" s="1"/>
  <c r="Z99" i="44"/>
  <c r="AT99" i="44" s="1"/>
  <c r="V99" i="44"/>
  <c r="AB99" i="44" s="1"/>
  <c r="AV99" i="44" s="1"/>
  <c r="BA98" i="44"/>
  <c r="AZ98" i="44"/>
  <c r="AF98" i="44"/>
  <c r="AX98" i="44" s="1"/>
  <c r="Z98" i="44"/>
  <c r="AT98" i="44" s="1"/>
  <c r="V98" i="44"/>
  <c r="BA97" i="44"/>
  <c r="AZ97" i="44"/>
  <c r="AF97" i="44"/>
  <c r="AX97" i="44" s="1"/>
  <c r="Z97" i="44"/>
  <c r="AT97" i="44" s="1"/>
  <c r="V97" i="44"/>
  <c r="BA96" i="44"/>
  <c r="AZ96" i="44"/>
  <c r="AF96" i="44"/>
  <c r="AX96" i="44" s="1"/>
  <c r="Z96" i="44"/>
  <c r="AT96" i="44" s="1"/>
  <c r="V96" i="44"/>
  <c r="AB96" i="44" s="1"/>
  <c r="AV96" i="44" s="1"/>
  <c r="AF95" i="44"/>
  <c r="Z95" i="44"/>
  <c r="AT95" i="44" s="1"/>
  <c r="V95" i="44"/>
  <c r="AB95" i="44" s="1"/>
  <c r="AN94" i="44"/>
  <c r="AM94" i="44"/>
  <c r="AE94" i="44"/>
  <c r="AD94" i="44"/>
  <c r="U94" i="44"/>
  <c r="T94" i="44"/>
  <c r="BA93" i="44"/>
  <c r="AF93" i="44"/>
  <c r="AX93" i="44" s="1"/>
  <c r="Z93" i="44"/>
  <c r="AT93" i="44" s="1"/>
  <c r="V93" i="44"/>
  <c r="BA92" i="44"/>
  <c r="AF92" i="44"/>
  <c r="AX92" i="44" s="1"/>
  <c r="Z92" i="44"/>
  <c r="AT92" i="44" s="1"/>
  <c r="V92" i="44"/>
  <c r="BA91" i="44"/>
  <c r="AF91" i="44"/>
  <c r="Z91" i="44"/>
  <c r="V91" i="44"/>
  <c r="AC91" i="44" s="1"/>
  <c r="AN90" i="44"/>
  <c r="AM90" i="44"/>
  <c r="AE90" i="44"/>
  <c r="AD90" i="44"/>
  <c r="U90" i="44"/>
  <c r="T90" i="44"/>
  <c r="BA89" i="44"/>
  <c r="AF89" i="44"/>
  <c r="AX89" i="44" s="1"/>
  <c r="Z89" i="44"/>
  <c r="V89" i="44"/>
  <c r="BA88" i="44"/>
  <c r="AZ88" i="44"/>
  <c r="AF88" i="44"/>
  <c r="AX88" i="44" s="1"/>
  <c r="Z88" i="44"/>
  <c r="AT88" i="44" s="1"/>
  <c r="V88" i="44"/>
  <c r="AC88" i="44" s="1"/>
  <c r="AW88" i="44" s="1"/>
  <c r="BA87" i="44"/>
  <c r="AF87" i="44"/>
  <c r="AX87" i="44" s="1"/>
  <c r="Z87" i="44"/>
  <c r="AT87" i="44" s="1"/>
  <c r="V87" i="44"/>
  <c r="BA86" i="44"/>
  <c r="AF86" i="44"/>
  <c r="AX86" i="44" s="1"/>
  <c r="Z86" i="44"/>
  <c r="AT86" i="44" s="1"/>
  <c r="V86" i="44"/>
  <c r="AS86" i="44" s="1"/>
  <c r="BA85" i="44"/>
  <c r="AF85" i="44"/>
  <c r="AX85" i="44" s="1"/>
  <c r="Z85" i="44"/>
  <c r="AT85" i="44" s="1"/>
  <c r="V85" i="44"/>
  <c r="AC85" i="44" s="1"/>
  <c r="AW85" i="44" s="1"/>
  <c r="BA84" i="44"/>
  <c r="AF84" i="44"/>
  <c r="Z84" i="44"/>
  <c r="AT84" i="44" s="1"/>
  <c r="V84" i="44"/>
  <c r="AC84" i="44" s="1"/>
  <c r="AN83" i="44"/>
  <c r="AM83" i="44"/>
  <c r="AE83" i="44"/>
  <c r="AD83" i="44"/>
  <c r="U83" i="44"/>
  <c r="T83" i="44"/>
  <c r="BA82" i="44"/>
  <c r="AF82" i="44"/>
  <c r="AX82" i="44" s="1"/>
  <c r="Z82" i="44"/>
  <c r="AT82" i="44" s="1"/>
  <c r="V82" i="44"/>
  <c r="BA81" i="44"/>
  <c r="AZ81" i="44"/>
  <c r="AF81" i="44"/>
  <c r="AX81" i="44" s="1"/>
  <c r="Z81" i="44"/>
  <c r="AT81" i="44" s="1"/>
  <c r="V81" i="44"/>
  <c r="BA80" i="44"/>
  <c r="AF80" i="44"/>
  <c r="AX80" i="44" s="1"/>
  <c r="Z80" i="44"/>
  <c r="AT80" i="44" s="1"/>
  <c r="V80" i="44"/>
  <c r="BA79" i="44"/>
  <c r="AF79" i="44"/>
  <c r="AX79" i="44" s="1"/>
  <c r="Z79" i="44"/>
  <c r="AT79" i="44" s="1"/>
  <c r="V79" i="44"/>
  <c r="BA78" i="44"/>
  <c r="AZ78" i="44"/>
  <c r="AF78" i="44"/>
  <c r="Z78" i="44"/>
  <c r="AT78" i="44" s="1"/>
  <c r="V78" i="44"/>
  <c r="AC78" i="44" s="1"/>
  <c r="AW78" i="44" s="1"/>
  <c r="AZ77" i="44"/>
  <c r="AF77" i="44"/>
  <c r="AX77" i="44" s="1"/>
  <c r="Z77" i="44"/>
  <c r="AN76" i="44"/>
  <c r="AM76" i="44"/>
  <c r="AE76" i="44"/>
  <c r="AD76" i="44"/>
  <c r="U76" i="44"/>
  <c r="T76" i="44"/>
  <c r="AZ75" i="44"/>
  <c r="AF75" i="44"/>
  <c r="AX75" i="44" s="1"/>
  <c r="Z75" i="44"/>
  <c r="AT75" i="44" s="1"/>
  <c r="V75" i="44"/>
  <c r="BA74" i="44"/>
  <c r="AZ74" i="44"/>
  <c r="AF74" i="44"/>
  <c r="AX74" i="44" s="1"/>
  <c r="Z74" i="44"/>
  <c r="AT74" i="44" s="1"/>
  <c r="V74" i="44"/>
  <c r="AC74" i="44" s="1"/>
  <c r="AW74" i="44" s="1"/>
  <c r="BA73" i="44"/>
  <c r="AF73" i="44"/>
  <c r="AX73" i="44" s="1"/>
  <c r="Z73" i="44"/>
  <c r="V73" i="44"/>
  <c r="AC73" i="44" s="1"/>
  <c r="AW73" i="44" s="1"/>
  <c r="BA72" i="44"/>
  <c r="AF72" i="44"/>
  <c r="AX72" i="44" s="1"/>
  <c r="Z72" i="44"/>
  <c r="AT72" i="44" s="1"/>
  <c r="V72" i="44"/>
  <c r="AC72" i="44" s="1"/>
  <c r="AW72" i="44" s="1"/>
  <c r="BA71" i="44"/>
  <c r="AZ71" i="44"/>
  <c r="AF71" i="44"/>
  <c r="AX71" i="44" s="1"/>
  <c r="Z71" i="44"/>
  <c r="V71" i="44"/>
  <c r="AC71" i="44" s="1"/>
  <c r="AW71" i="44" s="1"/>
  <c r="BA70" i="44"/>
  <c r="AZ70" i="44"/>
  <c r="AF70" i="44"/>
  <c r="Z70" i="44"/>
  <c r="V70" i="44"/>
  <c r="AN69" i="44"/>
  <c r="AM69" i="44"/>
  <c r="AE69" i="44"/>
  <c r="AD69" i="44"/>
  <c r="U69" i="44"/>
  <c r="T69" i="44"/>
  <c r="BA68" i="44"/>
  <c r="AF68" i="44"/>
  <c r="AX68" i="44" s="1"/>
  <c r="Z68" i="44"/>
  <c r="AT68" i="44" s="1"/>
  <c r="V68" i="44"/>
  <c r="BA67" i="44"/>
  <c r="AF67" i="44"/>
  <c r="AX67" i="44" s="1"/>
  <c r="Z67" i="44"/>
  <c r="AT67" i="44" s="1"/>
  <c r="V67" i="44"/>
  <c r="BA66" i="44"/>
  <c r="AF66" i="44"/>
  <c r="AX66" i="44" s="1"/>
  <c r="Z66" i="44"/>
  <c r="AT66" i="44" s="1"/>
  <c r="V66" i="44"/>
  <c r="BA65" i="44"/>
  <c r="AF65" i="44"/>
  <c r="AX65" i="44" s="1"/>
  <c r="Z65" i="44"/>
  <c r="AT65" i="44" s="1"/>
  <c r="V65" i="44"/>
  <c r="AC65" i="44" s="1"/>
  <c r="AW65" i="44" s="1"/>
  <c r="BA64" i="44"/>
  <c r="AF64" i="44"/>
  <c r="AX64" i="44" s="1"/>
  <c r="Z64" i="44"/>
  <c r="V64" i="44"/>
  <c r="AC64" i="44" s="1"/>
  <c r="AW64" i="44" s="1"/>
  <c r="BA63" i="44"/>
  <c r="AF63" i="44"/>
  <c r="AX63" i="44" s="1"/>
  <c r="Z63" i="44"/>
  <c r="AT63" i="44" s="1"/>
  <c r="V63" i="44"/>
  <c r="AC63" i="44" s="1"/>
  <c r="AW63" i="44" s="1"/>
  <c r="AN62" i="44"/>
  <c r="AM62" i="44"/>
  <c r="AE62" i="44"/>
  <c r="AD62" i="44"/>
  <c r="U62" i="44"/>
  <c r="T62" i="44"/>
  <c r="BA61" i="44"/>
  <c r="AF61" i="44"/>
  <c r="AX61" i="44" s="1"/>
  <c r="Z61" i="44"/>
  <c r="AT61" i="44" s="1"/>
  <c r="V61" i="44"/>
  <c r="BA60" i="44"/>
  <c r="AF60" i="44"/>
  <c r="AX60" i="44" s="1"/>
  <c r="Z60" i="44"/>
  <c r="AT60" i="44" s="1"/>
  <c r="V60" i="44"/>
  <c r="BA59" i="44"/>
  <c r="AF59" i="44"/>
  <c r="AX59" i="44" s="1"/>
  <c r="Z59" i="44"/>
  <c r="AT59" i="44" s="1"/>
  <c r="V59" i="44"/>
  <c r="BA58" i="44"/>
  <c r="AF58" i="44"/>
  <c r="AX58" i="44" s="1"/>
  <c r="Z58" i="44"/>
  <c r="AT58" i="44" s="1"/>
  <c r="V58" i="44"/>
  <c r="BA57" i="44"/>
  <c r="AF57" i="44"/>
  <c r="AX57" i="44" s="1"/>
  <c r="Z57" i="44"/>
  <c r="AT57" i="44" s="1"/>
  <c r="V57" i="44"/>
  <c r="AF56" i="44"/>
  <c r="Z56" i="44"/>
  <c r="V56" i="44"/>
  <c r="AN55" i="44"/>
  <c r="AM55" i="44"/>
  <c r="AE55" i="44"/>
  <c r="AD55" i="44"/>
  <c r="U55" i="44"/>
  <c r="T55" i="44"/>
  <c r="BA54" i="44"/>
  <c r="AZ54" i="44"/>
  <c r="AF54" i="44"/>
  <c r="AX54" i="44" s="1"/>
  <c r="Z54" i="44"/>
  <c r="AT54" i="44" s="1"/>
  <c r="V54" i="44"/>
  <c r="BA53" i="44"/>
  <c r="AZ53" i="44"/>
  <c r="AF53" i="44"/>
  <c r="AX53" i="44" s="1"/>
  <c r="Z53" i="44"/>
  <c r="AT53" i="44" s="1"/>
  <c r="V53" i="44"/>
  <c r="BA52" i="44"/>
  <c r="AZ52" i="44"/>
  <c r="AF52" i="44"/>
  <c r="AX52" i="44" s="1"/>
  <c r="Z52" i="44"/>
  <c r="AT52" i="44" s="1"/>
  <c r="V52" i="44"/>
  <c r="BA51" i="44"/>
  <c r="AZ51" i="44"/>
  <c r="AF51" i="44"/>
  <c r="AX51" i="44" s="1"/>
  <c r="Z51" i="44"/>
  <c r="AT51" i="44" s="1"/>
  <c r="V51" i="44"/>
  <c r="BA50" i="44"/>
  <c r="AZ50" i="44"/>
  <c r="AF50" i="44"/>
  <c r="AX50" i="44" s="1"/>
  <c r="Z50" i="44"/>
  <c r="AT50" i="44" s="1"/>
  <c r="V50" i="44"/>
  <c r="BA49" i="44"/>
  <c r="AF49" i="44"/>
  <c r="Z49" i="44"/>
  <c r="AN48" i="44"/>
  <c r="AM48" i="44"/>
  <c r="AE48" i="44"/>
  <c r="AD48" i="44"/>
  <c r="U48" i="44"/>
  <c r="T48" i="44"/>
  <c r="BA47" i="44"/>
  <c r="AZ47" i="44"/>
  <c r="AF47" i="44"/>
  <c r="AX47" i="44" s="1"/>
  <c r="Z47" i="44"/>
  <c r="V47" i="44"/>
  <c r="AC47" i="44" s="1"/>
  <c r="AW47" i="44" s="1"/>
  <c r="BA46" i="44"/>
  <c r="AZ46" i="44"/>
  <c r="AF46" i="44"/>
  <c r="AX46" i="44" s="1"/>
  <c r="Z46" i="44"/>
  <c r="AT46" i="44" s="1"/>
  <c r="V46" i="44"/>
  <c r="AC46" i="44" s="1"/>
  <c r="AW46" i="44" s="1"/>
  <c r="BA45" i="44"/>
  <c r="AF45" i="44"/>
  <c r="AX45" i="44" s="1"/>
  <c r="Z45" i="44"/>
  <c r="V45" i="44"/>
  <c r="AC45" i="44" s="1"/>
  <c r="AW45" i="44" s="1"/>
  <c r="BA44" i="44"/>
  <c r="AZ44" i="44"/>
  <c r="AF44" i="44"/>
  <c r="AX44" i="44" s="1"/>
  <c r="Z44" i="44"/>
  <c r="AT44" i="44" s="1"/>
  <c r="V44" i="44"/>
  <c r="AC44" i="44" s="1"/>
  <c r="AW44" i="44" s="1"/>
  <c r="BA43" i="44"/>
  <c r="AQ43" i="44"/>
  <c r="AY43" i="44" s="1"/>
  <c r="AF43" i="44"/>
  <c r="AX43" i="44" s="1"/>
  <c r="Z43" i="44"/>
  <c r="V43" i="44"/>
  <c r="AC43" i="44" s="1"/>
  <c r="AW43" i="44" s="1"/>
  <c r="BA42" i="44"/>
  <c r="AF42" i="44"/>
  <c r="Z42" i="44"/>
  <c r="AN41" i="44"/>
  <c r="AM41" i="44"/>
  <c r="AE41" i="44"/>
  <c r="AD41" i="44"/>
  <c r="U41" i="44"/>
  <c r="T41" i="44"/>
  <c r="BA40" i="44"/>
  <c r="AF40" i="44"/>
  <c r="AX40" i="44" s="1"/>
  <c r="Z40" i="44"/>
  <c r="AT40" i="44" s="1"/>
  <c r="V40" i="44"/>
  <c r="AC40" i="44" s="1"/>
  <c r="AW40" i="44" s="1"/>
  <c r="BA39" i="44"/>
  <c r="AF39" i="44"/>
  <c r="AX39" i="44" s="1"/>
  <c r="Z39" i="44"/>
  <c r="AT39" i="44" s="1"/>
  <c r="V39" i="44"/>
  <c r="AC39" i="44" s="1"/>
  <c r="AW39" i="44" s="1"/>
  <c r="BA38" i="44"/>
  <c r="AF38" i="44"/>
  <c r="AX38" i="44" s="1"/>
  <c r="Z38" i="44"/>
  <c r="AT38" i="44" s="1"/>
  <c r="V38" i="44"/>
  <c r="BA37" i="44"/>
  <c r="AF37" i="44"/>
  <c r="AX37" i="44" s="1"/>
  <c r="Z37" i="44"/>
  <c r="AT37" i="44" s="1"/>
  <c r="V37" i="44"/>
  <c r="BA36" i="44"/>
  <c r="AF36" i="44"/>
  <c r="AX36" i="44" s="1"/>
  <c r="Z36" i="44"/>
  <c r="AT36" i="44" s="1"/>
  <c r="V36" i="44"/>
  <c r="AC36" i="44" s="1"/>
  <c r="AW36" i="44" s="1"/>
  <c r="AF35" i="44"/>
  <c r="AX35" i="44" s="1"/>
  <c r="Z35" i="44"/>
  <c r="AT35" i="44" s="1"/>
  <c r="V35" i="44"/>
  <c r="AC35" i="44" s="1"/>
  <c r="AW35" i="44" s="1"/>
  <c r="AN34" i="44"/>
  <c r="AM34" i="44"/>
  <c r="AE34" i="44"/>
  <c r="AD34" i="44"/>
  <c r="U34" i="44"/>
  <c r="T34" i="44"/>
  <c r="BA33" i="44"/>
  <c r="AF33" i="44"/>
  <c r="AX33" i="44" s="1"/>
  <c r="Z33" i="44"/>
  <c r="AT33" i="44" s="1"/>
  <c r="V33" i="44"/>
  <c r="BA32" i="44"/>
  <c r="AF32" i="44"/>
  <c r="AX32" i="44" s="1"/>
  <c r="Z32" i="44"/>
  <c r="AT32" i="44" s="1"/>
  <c r="V32" i="44"/>
  <c r="BA31" i="44"/>
  <c r="AF31" i="44"/>
  <c r="AX31" i="44" s="1"/>
  <c r="Z31" i="44"/>
  <c r="AT31" i="44" s="1"/>
  <c r="V31" i="44"/>
  <c r="BA30" i="44"/>
  <c r="AF30" i="44"/>
  <c r="AX30" i="44" s="1"/>
  <c r="Z30" i="44"/>
  <c r="AT30" i="44" s="1"/>
  <c r="V30" i="44"/>
  <c r="AF29" i="44"/>
  <c r="AX29" i="44" s="1"/>
  <c r="Z29" i="44"/>
  <c r="AF28" i="44"/>
  <c r="Z28" i="44"/>
  <c r="AT28" i="44" s="1"/>
  <c r="V28" i="44"/>
  <c r="AN27" i="44"/>
  <c r="AM27" i="44"/>
  <c r="AE27" i="44"/>
  <c r="AD27" i="44"/>
  <c r="U27" i="44"/>
  <c r="T27" i="44"/>
  <c r="AZ26" i="44"/>
  <c r="AF26" i="44"/>
  <c r="Z26" i="44"/>
  <c r="AO142" i="44"/>
  <c r="AF25" i="44"/>
  <c r="AX25" i="44" s="1"/>
  <c r="Z25" i="44"/>
  <c r="AZ24" i="44"/>
  <c r="AF24" i="44"/>
  <c r="AX24" i="44" s="1"/>
  <c r="Z24" i="44"/>
  <c r="AT24" i="44" s="1"/>
  <c r="V24" i="44"/>
  <c r="AB24" i="44" s="1"/>
  <c r="AV24" i="44" s="1"/>
  <c r="BA23" i="44"/>
  <c r="AF23" i="44"/>
  <c r="AX23" i="44" s="1"/>
  <c r="Z23" i="44"/>
  <c r="AT23" i="44" s="1"/>
  <c r="V23" i="44"/>
  <c r="BA22" i="44"/>
  <c r="AF22" i="44"/>
  <c r="AX22" i="44" s="1"/>
  <c r="Z22" i="44"/>
  <c r="V22" i="44"/>
  <c r="AS22" i="44" s="1"/>
  <c r="BA21" i="44"/>
  <c r="AZ21" i="44"/>
  <c r="AF21" i="44"/>
  <c r="AX21" i="44" s="1"/>
  <c r="Z21" i="44"/>
  <c r="AT21" i="44" s="1"/>
  <c r="V21" i="44"/>
  <c r="AC21" i="44" s="1"/>
  <c r="AW21" i="44" s="1"/>
  <c r="AF20" i="44"/>
  <c r="AX20" i="44" s="1"/>
  <c r="Z20" i="44"/>
  <c r="AF19" i="44"/>
  <c r="AX19" i="44" s="1"/>
  <c r="Z19" i="44"/>
  <c r="AT19" i="44" s="1"/>
  <c r="AN18" i="44"/>
  <c r="AM18" i="44"/>
  <c r="AE18" i="44"/>
  <c r="AD18" i="44"/>
  <c r="U18" i="44"/>
  <c r="T18" i="44"/>
  <c r="AZ17" i="44"/>
  <c r="AF17" i="44"/>
  <c r="AX17" i="44" s="1"/>
  <c r="Z17" i="44"/>
  <c r="AT17" i="44" s="1"/>
  <c r="V17" i="44"/>
  <c r="BA16" i="44"/>
  <c r="AF16" i="44"/>
  <c r="Z16" i="44"/>
  <c r="AZ15" i="44"/>
  <c r="BA15" i="44"/>
  <c r="AF15" i="44"/>
  <c r="AX15" i="44" s="1"/>
  <c r="Z15" i="44"/>
  <c r="AT15" i="44" s="1"/>
  <c r="V15" i="44"/>
  <c r="AZ14" i="44"/>
  <c r="AF14" i="44"/>
  <c r="Z14" i="44"/>
  <c r="AN13" i="44"/>
  <c r="AM13" i="44"/>
  <c r="AE13" i="44"/>
  <c r="AD13" i="44"/>
  <c r="U13" i="44"/>
  <c r="T13" i="44"/>
  <c r="BA12" i="44"/>
  <c r="AF12" i="44"/>
  <c r="AX12" i="44" s="1"/>
  <c r="AX13" i="44" s="1"/>
  <c r="Z12" i="44"/>
  <c r="AT12" i="44" s="1"/>
  <c r="V12" i="44"/>
  <c r="P612" i="43"/>
  <c r="O612" i="43"/>
  <c r="M612" i="43"/>
  <c r="L612" i="43"/>
  <c r="P610" i="43"/>
  <c r="O610" i="43"/>
  <c r="M610" i="43"/>
  <c r="L610" i="43"/>
  <c r="AN467" i="43"/>
  <c r="AM467" i="43"/>
  <c r="AJ467" i="43"/>
  <c r="AI467" i="43"/>
  <c r="AH467" i="43"/>
  <c r="AE467" i="43"/>
  <c r="AD467" i="43"/>
  <c r="Y467" i="43"/>
  <c r="X467" i="43"/>
  <c r="W467" i="43"/>
  <c r="U467" i="43"/>
  <c r="T467" i="43"/>
  <c r="S467" i="43"/>
  <c r="Q467" i="43"/>
  <c r="P467" i="43"/>
  <c r="O467" i="43"/>
  <c r="N467" i="43"/>
  <c r="M467" i="43"/>
  <c r="L467" i="43"/>
  <c r="K467" i="43"/>
  <c r="J467" i="43"/>
  <c r="I467" i="43"/>
  <c r="AN466" i="43"/>
  <c r="AM466" i="43"/>
  <c r="AJ466" i="43"/>
  <c r="AI466" i="43"/>
  <c r="AH466" i="43"/>
  <c r="AE466" i="43"/>
  <c r="AD466" i="43"/>
  <c r="Y466" i="43"/>
  <c r="X466" i="43"/>
  <c r="W466" i="43"/>
  <c r="U466" i="43"/>
  <c r="T466" i="43"/>
  <c r="S466" i="43"/>
  <c r="Q466" i="43"/>
  <c r="P466" i="43"/>
  <c r="O466" i="43"/>
  <c r="N466" i="43"/>
  <c r="M466" i="43"/>
  <c r="L466" i="43"/>
  <c r="K466" i="43"/>
  <c r="J466" i="43"/>
  <c r="I466" i="43"/>
  <c r="AN465" i="43"/>
  <c r="AM465" i="43"/>
  <c r="AJ465" i="43"/>
  <c r="AI465" i="43"/>
  <c r="AH465" i="43"/>
  <c r="AE465" i="43"/>
  <c r="AD465" i="43"/>
  <c r="Y465" i="43"/>
  <c r="X465" i="43"/>
  <c r="W465" i="43"/>
  <c r="U465" i="43"/>
  <c r="T465" i="43"/>
  <c r="S465" i="43"/>
  <c r="Q465" i="43"/>
  <c r="P465" i="43"/>
  <c r="O465" i="43"/>
  <c r="N465" i="43"/>
  <c r="M465" i="43"/>
  <c r="L465" i="43"/>
  <c r="K465" i="43"/>
  <c r="J465" i="43"/>
  <c r="I465" i="43"/>
  <c r="AN464" i="43"/>
  <c r="AM464" i="43"/>
  <c r="AJ464" i="43"/>
  <c r="AI464" i="43"/>
  <c r="AH464" i="43"/>
  <c r="AE464" i="43"/>
  <c r="AD464" i="43"/>
  <c r="Y464" i="43"/>
  <c r="X464" i="43"/>
  <c r="W464" i="43"/>
  <c r="U464" i="43"/>
  <c r="T464" i="43"/>
  <c r="S464" i="43"/>
  <c r="Q464" i="43"/>
  <c r="P464" i="43"/>
  <c r="O464" i="43"/>
  <c r="N464" i="43"/>
  <c r="M464" i="43"/>
  <c r="L464" i="43"/>
  <c r="K464" i="43"/>
  <c r="J464" i="43"/>
  <c r="I464" i="43"/>
  <c r="BA463" i="43"/>
  <c r="AZ463" i="43"/>
  <c r="AY463" i="43"/>
  <c r="AX463" i="43"/>
  <c r="AW463" i="43"/>
  <c r="AV463" i="43"/>
  <c r="AT463" i="43"/>
  <c r="AS463" i="43"/>
  <c r="AR463" i="43"/>
  <c r="AQ463" i="43"/>
  <c r="AP463" i="43"/>
  <c r="AO463" i="43"/>
  <c r="AN463" i="43"/>
  <c r="AM463" i="43"/>
  <c r="AJ463" i="43"/>
  <c r="AI463" i="43"/>
  <c r="AH463" i="43"/>
  <c r="AG463" i="43"/>
  <c r="AF463" i="43"/>
  <c r="AE463" i="43"/>
  <c r="AD463" i="43"/>
  <c r="AC463" i="43"/>
  <c r="AB463" i="43"/>
  <c r="AA463" i="43"/>
  <c r="Z463" i="43"/>
  <c r="Y463" i="43"/>
  <c r="X463" i="43"/>
  <c r="W463" i="43"/>
  <c r="V463" i="43"/>
  <c r="U463" i="43"/>
  <c r="T463" i="43"/>
  <c r="S463" i="43"/>
  <c r="R463" i="43"/>
  <c r="Q463" i="43"/>
  <c r="P463" i="43"/>
  <c r="O463" i="43"/>
  <c r="N463" i="43"/>
  <c r="M463" i="43"/>
  <c r="L463" i="43"/>
  <c r="K463" i="43"/>
  <c r="J463" i="43"/>
  <c r="I463" i="43"/>
  <c r="BA462" i="43"/>
  <c r="AZ462" i="43"/>
  <c r="AY462" i="43"/>
  <c r="AX462" i="43"/>
  <c r="AW462" i="43"/>
  <c r="AV462" i="43"/>
  <c r="AT462" i="43"/>
  <c r="AS462" i="43"/>
  <c r="AR462" i="43"/>
  <c r="AQ462" i="43"/>
  <c r="AP462" i="43"/>
  <c r="AO462" i="43"/>
  <c r="AN462" i="43"/>
  <c r="AM462" i="43"/>
  <c r="AJ462" i="43"/>
  <c r="AI462" i="43"/>
  <c r="AH462" i="43"/>
  <c r="AG462" i="43"/>
  <c r="AF462" i="43"/>
  <c r="AE462" i="43"/>
  <c r="AD462" i="43"/>
  <c r="AC462" i="43"/>
  <c r="AB462" i="43"/>
  <c r="AA462" i="43"/>
  <c r="Z462" i="43"/>
  <c r="Y462" i="43"/>
  <c r="X462" i="43"/>
  <c r="W462" i="43"/>
  <c r="V462" i="43"/>
  <c r="U462" i="43"/>
  <c r="T462" i="43"/>
  <c r="S462" i="43"/>
  <c r="R462" i="43"/>
  <c r="Q462" i="43"/>
  <c r="P462" i="43"/>
  <c r="O462" i="43"/>
  <c r="N462" i="43"/>
  <c r="M462" i="43"/>
  <c r="L462" i="43"/>
  <c r="K462" i="43"/>
  <c r="J462" i="43"/>
  <c r="I462" i="43"/>
  <c r="AN461" i="43"/>
  <c r="AM461" i="43"/>
  <c r="AJ461" i="43"/>
  <c r="AI461" i="43"/>
  <c r="AH461" i="43"/>
  <c r="AE461" i="43"/>
  <c r="AD461" i="43"/>
  <c r="Y461" i="43"/>
  <c r="X461" i="43"/>
  <c r="W461" i="43"/>
  <c r="U461" i="43"/>
  <c r="T461" i="43"/>
  <c r="S461" i="43"/>
  <c r="Q461" i="43"/>
  <c r="P461" i="43"/>
  <c r="O461" i="43"/>
  <c r="N461" i="43"/>
  <c r="M461" i="43"/>
  <c r="L461" i="43"/>
  <c r="K461" i="43"/>
  <c r="J461" i="43"/>
  <c r="I461" i="43"/>
  <c r="AN460" i="43"/>
  <c r="AM460" i="43"/>
  <c r="AJ460" i="43"/>
  <c r="AI460" i="43"/>
  <c r="AH460" i="43"/>
  <c r="AE460" i="43"/>
  <c r="AD460" i="43"/>
  <c r="Y460" i="43"/>
  <c r="X460" i="43"/>
  <c r="W460" i="43"/>
  <c r="U460" i="43"/>
  <c r="T460" i="43"/>
  <c r="S460" i="43"/>
  <c r="Q460" i="43"/>
  <c r="P460" i="43"/>
  <c r="O460" i="43"/>
  <c r="N460" i="43"/>
  <c r="M460" i="43"/>
  <c r="L460" i="43"/>
  <c r="K460" i="43"/>
  <c r="J460" i="43"/>
  <c r="I460" i="43"/>
  <c r="AN459" i="43"/>
  <c r="AM459" i="43"/>
  <c r="AJ459" i="43"/>
  <c r="AI459" i="43"/>
  <c r="AH459" i="43"/>
  <c r="AE459" i="43"/>
  <c r="AD459" i="43"/>
  <c r="Y459" i="43"/>
  <c r="X459" i="43"/>
  <c r="W459" i="43"/>
  <c r="U459" i="43"/>
  <c r="T459" i="43"/>
  <c r="S459" i="43"/>
  <c r="Q459" i="43"/>
  <c r="P459" i="43"/>
  <c r="O459" i="43"/>
  <c r="N459" i="43"/>
  <c r="M459" i="43"/>
  <c r="L459" i="43"/>
  <c r="K459" i="43"/>
  <c r="J459" i="43"/>
  <c r="I459" i="43"/>
  <c r="AN458" i="43"/>
  <c r="AM458" i="43"/>
  <c r="AJ458" i="43"/>
  <c r="AC27" i="45" s="1"/>
  <c r="AC26" i="45" s="1"/>
  <c r="AI458" i="43"/>
  <c r="AB27" i="45" s="1"/>
  <c r="AB26" i="45" s="1"/>
  <c r="AH458" i="43"/>
  <c r="AE458" i="43"/>
  <c r="AD458" i="43"/>
  <c r="W27" i="45" s="1"/>
  <c r="W26" i="45" s="1"/>
  <c r="Y458" i="43"/>
  <c r="R27" i="45" s="1"/>
  <c r="R26" i="45" s="1"/>
  <c r="X458" i="43"/>
  <c r="W458" i="43"/>
  <c r="U458" i="43"/>
  <c r="N27" i="45" s="1"/>
  <c r="N26" i="45" s="1"/>
  <c r="T458" i="43"/>
  <c r="M27" i="45" s="1"/>
  <c r="M26" i="45" s="1"/>
  <c r="S458" i="43"/>
  <c r="Q458" i="43"/>
  <c r="P458" i="43"/>
  <c r="I27" i="45" s="1"/>
  <c r="I26" i="45" s="1"/>
  <c r="O458" i="43"/>
  <c r="H27" i="45" s="1"/>
  <c r="H26" i="45" s="1"/>
  <c r="N458" i="43"/>
  <c r="M458" i="43"/>
  <c r="L458" i="43"/>
  <c r="E27" i="45" s="1"/>
  <c r="E26" i="45" s="1"/>
  <c r="K458" i="43"/>
  <c r="D27" i="45" s="1"/>
  <c r="D26" i="45" s="1"/>
  <c r="J458" i="43"/>
  <c r="I458" i="43"/>
  <c r="AN450" i="43"/>
  <c r="AM450" i="43"/>
  <c r="AE450" i="43"/>
  <c r="U450" i="43"/>
  <c r="T450" i="43"/>
  <c r="BA449" i="43"/>
  <c r="AF449" i="43"/>
  <c r="AX449" i="43" s="1"/>
  <c r="Z449" i="43"/>
  <c r="AT449" i="43" s="1"/>
  <c r="V449" i="43"/>
  <c r="BA448" i="43"/>
  <c r="AF448" i="43"/>
  <c r="Z448" i="43"/>
  <c r="AT448" i="43" s="1"/>
  <c r="V448" i="43"/>
  <c r="AN447" i="43"/>
  <c r="AM447" i="43"/>
  <c r="AE447" i="43"/>
  <c r="U447" i="43"/>
  <c r="T447" i="43"/>
  <c r="BA446" i="43"/>
  <c r="AZ446" i="43"/>
  <c r="AF446" i="43"/>
  <c r="AX446" i="43" s="1"/>
  <c r="Z446" i="43"/>
  <c r="AT446" i="43" s="1"/>
  <c r="V446" i="43"/>
  <c r="AS446" i="43" s="1"/>
  <c r="BA445" i="43"/>
  <c r="AF445" i="43"/>
  <c r="AX445" i="43" s="1"/>
  <c r="Z445" i="43"/>
  <c r="AT445" i="43" s="1"/>
  <c r="V445" i="43"/>
  <c r="AB445" i="43" s="1"/>
  <c r="AV445" i="43" s="1"/>
  <c r="BA444" i="43"/>
  <c r="AF444" i="43"/>
  <c r="AX444" i="43" s="1"/>
  <c r="Z444" i="43"/>
  <c r="AT444" i="43" s="1"/>
  <c r="V444" i="43"/>
  <c r="AS444" i="43" s="1"/>
  <c r="BA443" i="43"/>
  <c r="AF443" i="43"/>
  <c r="AX443" i="43" s="1"/>
  <c r="Z443" i="43"/>
  <c r="AT443" i="43" s="1"/>
  <c r="AZ442" i="43"/>
  <c r="AF442" i="43"/>
  <c r="AX442" i="43" s="1"/>
  <c r="Z442" i="43"/>
  <c r="V442" i="43"/>
  <c r="AS442" i="43" s="1"/>
  <c r="AN441" i="43"/>
  <c r="AM441" i="43"/>
  <c r="AE441" i="43"/>
  <c r="U441" i="43"/>
  <c r="T441" i="43"/>
  <c r="BA440" i="43"/>
  <c r="AZ440" i="43"/>
  <c r="AF440" i="43"/>
  <c r="AX440" i="43" s="1"/>
  <c r="Z440" i="43"/>
  <c r="AT440" i="43" s="1"/>
  <c r="V440" i="43"/>
  <c r="BA439" i="43"/>
  <c r="AZ439" i="43"/>
  <c r="AF439" i="43"/>
  <c r="AX439" i="43" s="1"/>
  <c r="Z439" i="43"/>
  <c r="AT439" i="43" s="1"/>
  <c r="V439" i="43"/>
  <c r="BA438" i="43"/>
  <c r="AZ438" i="43"/>
  <c r="AF438" i="43"/>
  <c r="AX438" i="43" s="1"/>
  <c r="Z438" i="43"/>
  <c r="AT438" i="43" s="1"/>
  <c r="V438" i="43"/>
  <c r="AZ437" i="43"/>
  <c r="AF437" i="43"/>
  <c r="AX437" i="43" s="1"/>
  <c r="Z437" i="43"/>
  <c r="AT437" i="43" s="1"/>
  <c r="V437" i="43"/>
  <c r="AZ436" i="43"/>
  <c r="AF436" i="43"/>
  <c r="AX436" i="43" s="1"/>
  <c r="Z436" i="43"/>
  <c r="AT436" i="43" s="1"/>
  <c r="V436" i="43"/>
  <c r="AZ435" i="43"/>
  <c r="AF435" i="43"/>
  <c r="Z435" i="43"/>
  <c r="V435" i="43"/>
  <c r="AC435" i="43" s="1"/>
  <c r="AN434" i="43"/>
  <c r="AM434" i="43"/>
  <c r="AE434" i="43"/>
  <c r="U434" i="43"/>
  <c r="T434" i="43"/>
  <c r="AZ433" i="43"/>
  <c r="AF433" i="43"/>
  <c r="AX433" i="43" s="1"/>
  <c r="Z433" i="43"/>
  <c r="AT433" i="43" s="1"/>
  <c r="V433" i="43"/>
  <c r="AZ432" i="43"/>
  <c r="AF432" i="43"/>
  <c r="AX432" i="43" s="1"/>
  <c r="Z432" i="43"/>
  <c r="AT432" i="43" s="1"/>
  <c r="V432" i="43"/>
  <c r="BA431" i="43"/>
  <c r="AF431" i="43"/>
  <c r="AX431" i="43" s="1"/>
  <c r="Z431" i="43"/>
  <c r="AT431" i="43" s="1"/>
  <c r="V431" i="43"/>
  <c r="BA430" i="43"/>
  <c r="AF430" i="43"/>
  <c r="AX430" i="43" s="1"/>
  <c r="Z430" i="43"/>
  <c r="AT430" i="43" s="1"/>
  <c r="V430" i="43"/>
  <c r="AF429" i="43"/>
  <c r="AX429" i="43" s="1"/>
  <c r="Z429" i="43"/>
  <c r="AT429" i="43" s="1"/>
  <c r="V429" i="43"/>
  <c r="BA428" i="43"/>
  <c r="AF428" i="43"/>
  <c r="Z428" i="43"/>
  <c r="AT428" i="43" s="1"/>
  <c r="AN427" i="43"/>
  <c r="AM427" i="43"/>
  <c r="AE427" i="43"/>
  <c r="U427" i="43"/>
  <c r="T427" i="43"/>
  <c r="BA426" i="43"/>
  <c r="AF426" i="43"/>
  <c r="AX426" i="43" s="1"/>
  <c r="Z426" i="43"/>
  <c r="AT426" i="43" s="1"/>
  <c r="V426" i="43"/>
  <c r="BA425" i="43"/>
  <c r="AF425" i="43"/>
  <c r="AX425" i="43" s="1"/>
  <c r="Z425" i="43"/>
  <c r="AT425" i="43" s="1"/>
  <c r="V425" i="43"/>
  <c r="BA424" i="43"/>
  <c r="AF424" i="43"/>
  <c r="AX424" i="43" s="1"/>
  <c r="Z424" i="43"/>
  <c r="AT424" i="43" s="1"/>
  <c r="V424" i="43"/>
  <c r="BA423" i="43"/>
  <c r="AF423" i="43"/>
  <c r="AX423" i="43" s="1"/>
  <c r="Z423" i="43"/>
  <c r="AT423" i="43" s="1"/>
  <c r="BA422" i="43"/>
  <c r="AF422" i="43"/>
  <c r="AX422" i="43" s="1"/>
  <c r="Z422" i="43"/>
  <c r="AT422" i="43" s="1"/>
  <c r="V422" i="43"/>
  <c r="BA421" i="43"/>
  <c r="AF421" i="43"/>
  <c r="AX421" i="43" s="1"/>
  <c r="Z421" i="43"/>
  <c r="V421" i="43"/>
  <c r="AN420" i="43"/>
  <c r="AM420" i="43"/>
  <c r="AE420" i="43"/>
  <c r="U420" i="43"/>
  <c r="T420" i="43"/>
  <c r="BA419" i="43"/>
  <c r="AF419" i="43"/>
  <c r="AX419" i="43" s="1"/>
  <c r="Z419" i="43"/>
  <c r="AT419" i="43" s="1"/>
  <c r="V419" i="43"/>
  <c r="BA418" i="43"/>
  <c r="AZ418" i="43"/>
  <c r="AF418" i="43"/>
  <c r="AX418" i="43" s="1"/>
  <c r="Z418" i="43"/>
  <c r="AT418" i="43" s="1"/>
  <c r="V418" i="43"/>
  <c r="AC418" i="43" s="1"/>
  <c r="AW418" i="43" s="1"/>
  <c r="BA417" i="43"/>
  <c r="AZ417" i="43"/>
  <c r="AF417" i="43"/>
  <c r="AX417" i="43" s="1"/>
  <c r="Z417" i="43"/>
  <c r="AT417" i="43" s="1"/>
  <c r="V417" i="43"/>
  <c r="BA416" i="43"/>
  <c r="AF416" i="43"/>
  <c r="AX416" i="43" s="1"/>
  <c r="Z416" i="43"/>
  <c r="AT416" i="43" s="1"/>
  <c r="V416" i="43"/>
  <c r="BA415" i="43"/>
  <c r="AF415" i="43"/>
  <c r="AX415" i="43" s="1"/>
  <c r="Z415" i="43"/>
  <c r="AT415" i="43" s="1"/>
  <c r="V415" i="43"/>
  <c r="AZ414" i="43"/>
  <c r="AF414" i="43"/>
  <c r="AX414" i="43" s="1"/>
  <c r="Z414" i="43"/>
  <c r="AN413" i="43"/>
  <c r="AM413" i="43"/>
  <c r="AE413" i="43"/>
  <c r="U413" i="43"/>
  <c r="T413" i="43"/>
  <c r="AZ412" i="43"/>
  <c r="AF412" i="43"/>
  <c r="AX412" i="43" s="1"/>
  <c r="Z412" i="43"/>
  <c r="AT412" i="43" s="1"/>
  <c r="V412" i="43"/>
  <c r="BA411" i="43"/>
  <c r="AZ411" i="43"/>
  <c r="AF411" i="43"/>
  <c r="Z411" i="43"/>
  <c r="AT411" i="43" s="1"/>
  <c r="V411" i="43"/>
  <c r="AZ410" i="43"/>
  <c r="AF410" i="43"/>
  <c r="AX410" i="43" s="1"/>
  <c r="Z410" i="43"/>
  <c r="AT410" i="43" s="1"/>
  <c r="V410" i="43"/>
  <c r="BA409" i="43"/>
  <c r="AZ409" i="43"/>
  <c r="AF409" i="43"/>
  <c r="AX409" i="43" s="1"/>
  <c r="Z409" i="43"/>
  <c r="AT409" i="43" s="1"/>
  <c r="V409" i="43"/>
  <c r="AC409" i="43" s="1"/>
  <c r="AW409" i="43" s="1"/>
  <c r="BA408" i="43"/>
  <c r="AF408" i="43"/>
  <c r="AX408" i="43" s="1"/>
  <c r="Z408" i="43"/>
  <c r="V408" i="43"/>
  <c r="AC408" i="43" s="1"/>
  <c r="AW408" i="43" s="1"/>
  <c r="AZ407" i="43"/>
  <c r="AF407" i="43"/>
  <c r="AX407" i="43" s="1"/>
  <c r="Z407" i="43"/>
  <c r="AN406" i="43"/>
  <c r="AM406" i="43"/>
  <c r="AE406" i="43"/>
  <c r="U406" i="43"/>
  <c r="T406" i="43"/>
  <c r="BA405" i="43"/>
  <c r="AF405" i="43"/>
  <c r="AX405" i="43" s="1"/>
  <c r="Z405" i="43"/>
  <c r="AT405" i="43" s="1"/>
  <c r="V405" i="43"/>
  <c r="BA404" i="43"/>
  <c r="AF404" i="43"/>
  <c r="AX404" i="43" s="1"/>
  <c r="Z404" i="43"/>
  <c r="V404" i="43"/>
  <c r="BA403" i="43"/>
  <c r="AF403" i="43"/>
  <c r="Z403" i="43"/>
  <c r="AT403" i="43" s="1"/>
  <c r="V403" i="43"/>
  <c r="AC403" i="43" s="1"/>
  <c r="AW403" i="43" s="1"/>
  <c r="BA402" i="43"/>
  <c r="AF402" i="43"/>
  <c r="AX402" i="43" s="1"/>
  <c r="Z402" i="43"/>
  <c r="AT402" i="43" s="1"/>
  <c r="V402" i="43"/>
  <c r="AF401" i="43"/>
  <c r="AX401" i="43" s="1"/>
  <c r="Z401" i="43"/>
  <c r="AN400" i="43"/>
  <c r="AM400" i="43"/>
  <c r="AE400" i="43"/>
  <c r="U400" i="43"/>
  <c r="T400" i="43"/>
  <c r="BA399" i="43"/>
  <c r="AF399" i="43"/>
  <c r="AX399" i="43" s="1"/>
  <c r="Z399" i="43"/>
  <c r="AT399" i="43" s="1"/>
  <c r="V399" i="43"/>
  <c r="AF398" i="43"/>
  <c r="Z398" i="43"/>
  <c r="AT398" i="43" s="1"/>
  <c r="AN397" i="43"/>
  <c r="AM397" i="43"/>
  <c r="AE397" i="43"/>
  <c r="U397" i="43"/>
  <c r="T397" i="43"/>
  <c r="BA396" i="43"/>
  <c r="AZ396" i="43"/>
  <c r="AF396" i="43"/>
  <c r="AX396" i="43" s="1"/>
  <c r="Z396" i="43"/>
  <c r="AT396" i="43" s="1"/>
  <c r="V396" i="43"/>
  <c r="AB396" i="43" s="1"/>
  <c r="AV396" i="43" s="1"/>
  <c r="BA395" i="43"/>
  <c r="AF395" i="43"/>
  <c r="AX395" i="43" s="1"/>
  <c r="Z395" i="43"/>
  <c r="AT395" i="43" s="1"/>
  <c r="V395" i="43"/>
  <c r="BA394" i="43"/>
  <c r="AF394" i="43"/>
  <c r="AX394" i="43" s="1"/>
  <c r="Z394" i="43"/>
  <c r="AT394" i="43" s="1"/>
  <c r="V394" i="43"/>
  <c r="BA393" i="43"/>
  <c r="AZ393" i="43"/>
  <c r="AF393" i="43"/>
  <c r="AX393" i="43" s="1"/>
  <c r="Z393" i="43"/>
  <c r="AT393" i="43" s="1"/>
  <c r="V393" i="43"/>
  <c r="BA392" i="43"/>
  <c r="AF392" i="43"/>
  <c r="AX392" i="43" s="1"/>
  <c r="Z392" i="43"/>
  <c r="AT392" i="43" s="1"/>
  <c r="V392" i="43"/>
  <c r="AB392" i="43" s="1"/>
  <c r="AV392" i="43" s="1"/>
  <c r="BA391" i="43"/>
  <c r="AF391" i="43"/>
  <c r="Z391" i="43"/>
  <c r="V391" i="43"/>
  <c r="AN390" i="43"/>
  <c r="AM390" i="43"/>
  <c r="AE390" i="43"/>
  <c r="U390" i="43"/>
  <c r="T390" i="43"/>
  <c r="BA389" i="43"/>
  <c r="AF389" i="43"/>
  <c r="AX389" i="43" s="1"/>
  <c r="Z389" i="43"/>
  <c r="AT389" i="43" s="1"/>
  <c r="V389" i="43"/>
  <c r="BA388" i="43"/>
  <c r="AF388" i="43"/>
  <c r="AX388" i="43" s="1"/>
  <c r="Z388" i="43"/>
  <c r="AT388" i="43" s="1"/>
  <c r="V388" i="43"/>
  <c r="BA387" i="43"/>
  <c r="AF387" i="43"/>
  <c r="AX387" i="43" s="1"/>
  <c r="Z387" i="43"/>
  <c r="AT387" i="43" s="1"/>
  <c r="V387" i="43"/>
  <c r="BA386" i="43"/>
  <c r="AF386" i="43"/>
  <c r="AX386" i="43" s="1"/>
  <c r="Z386" i="43"/>
  <c r="V386" i="43"/>
  <c r="AC386" i="43" s="1"/>
  <c r="AW386" i="43" s="1"/>
  <c r="BA385" i="43"/>
  <c r="AF385" i="43"/>
  <c r="AX385" i="43" s="1"/>
  <c r="Z385" i="43"/>
  <c r="AT385" i="43" s="1"/>
  <c r="V385" i="43"/>
  <c r="AF384" i="43"/>
  <c r="Z384" i="43"/>
  <c r="V384" i="43"/>
  <c r="AN383" i="43"/>
  <c r="AM383" i="43"/>
  <c r="AE383" i="43"/>
  <c r="U383" i="43"/>
  <c r="T383" i="43"/>
  <c r="BA382" i="43"/>
  <c r="AF382" i="43"/>
  <c r="AX382" i="43" s="1"/>
  <c r="Z382" i="43"/>
  <c r="AT382" i="43" s="1"/>
  <c r="V382" i="43"/>
  <c r="BA381" i="43"/>
  <c r="AF381" i="43"/>
  <c r="AX381" i="43" s="1"/>
  <c r="Z381" i="43"/>
  <c r="AT381" i="43" s="1"/>
  <c r="AF380" i="43"/>
  <c r="Z380" i="43"/>
  <c r="V380" i="43"/>
  <c r="AC380" i="43" s="1"/>
  <c r="AN379" i="43"/>
  <c r="AM379" i="43"/>
  <c r="AE379" i="43"/>
  <c r="U379" i="43"/>
  <c r="T379" i="43"/>
  <c r="BA378" i="43"/>
  <c r="AF378" i="43"/>
  <c r="AX378" i="43" s="1"/>
  <c r="Z378" i="43"/>
  <c r="AT378" i="43" s="1"/>
  <c r="V378" i="43"/>
  <c r="BA377" i="43"/>
  <c r="AF377" i="43"/>
  <c r="AX377" i="43" s="1"/>
  <c r="Z377" i="43"/>
  <c r="AT377" i="43" s="1"/>
  <c r="V377" i="43"/>
  <c r="BA376" i="43"/>
  <c r="AZ376" i="43"/>
  <c r="AF376" i="43"/>
  <c r="AX376" i="43" s="1"/>
  <c r="Z376" i="43"/>
  <c r="AT376" i="43" s="1"/>
  <c r="V376" i="43"/>
  <c r="BA375" i="43"/>
  <c r="AF375" i="43"/>
  <c r="AX375" i="43" s="1"/>
  <c r="Z375" i="43"/>
  <c r="AT375" i="43" s="1"/>
  <c r="V375" i="43"/>
  <c r="BA374" i="43"/>
  <c r="AF374" i="43"/>
  <c r="AX374" i="43" s="1"/>
  <c r="Z374" i="43"/>
  <c r="V374" i="43"/>
  <c r="AN373" i="43"/>
  <c r="AM373" i="43"/>
  <c r="AE373" i="43"/>
  <c r="U373" i="43"/>
  <c r="T373" i="43"/>
  <c r="BA372" i="43"/>
  <c r="AF372" i="43"/>
  <c r="AX372" i="43" s="1"/>
  <c r="Z372" i="43"/>
  <c r="AT372" i="43" s="1"/>
  <c r="V372" i="43"/>
  <c r="BA371" i="43"/>
  <c r="AF371" i="43"/>
  <c r="AX371" i="43" s="1"/>
  <c r="Z371" i="43"/>
  <c r="AT371" i="43" s="1"/>
  <c r="V371" i="43"/>
  <c r="BA370" i="43"/>
  <c r="AF370" i="43"/>
  <c r="AX370" i="43" s="1"/>
  <c r="Z370" i="43"/>
  <c r="V370" i="43"/>
  <c r="AC370" i="43" s="1"/>
  <c r="AW370" i="43" s="1"/>
  <c r="BA369" i="43"/>
  <c r="AF369" i="43"/>
  <c r="AX369" i="43" s="1"/>
  <c r="Z369" i="43"/>
  <c r="V369" i="43"/>
  <c r="AB369" i="43" s="1"/>
  <c r="AV369" i="43" s="1"/>
  <c r="BA368" i="43"/>
  <c r="AF368" i="43"/>
  <c r="AX368" i="43" s="1"/>
  <c r="Z368" i="43"/>
  <c r="AT368" i="43" s="1"/>
  <c r="V368" i="43"/>
  <c r="BA367" i="43"/>
  <c r="AF367" i="43"/>
  <c r="Z367" i="43"/>
  <c r="AT367" i="43" s="1"/>
  <c r="AN366" i="43"/>
  <c r="AM366" i="43"/>
  <c r="AE366" i="43"/>
  <c r="U366" i="43"/>
  <c r="T366" i="43"/>
  <c r="AF365" i="43"/>
  <c r="Z365" i="43"/>
  <c r="AN364" i="43"/>
  <c r="AM364" i="43"/>
  <c r="AE364" i="43"/>
  <c r="U364" i="43"/>
  <c r="T364" i="43"/>
  <c r="BA363" i="43"/>
  <c r="AF363" i="43"/>
  <c r="AX363" i="43" s="1"/>
  <c r="Z363" i="43"/>
  <c r="AT363" i="43" s="1"/>
  <c r="V363" i="43"/>
  <c r="BA362" i="43"/>
  <c r="AZ362" i="43"/>
  <c r="AF362" i="43"/>
  <c r="AX362" i="43" s="1"/>
  <c r="Z362" i="43"/>
  <c r="AT362" i="43" s="1"/>
  <c r="V362" i="43"/>
  <c r="AZ361" i="43"/>
  <c r="AF361" i="43"/>
  <c r="Z361" i="43"/>
  <c r="AN360" i="43"/>
  <c r="AM360" i="43"/>
  <c r="AE360" i="43"/>
  <c r="U360" i="43"/>
  <c r="T360" i="43"/>
  <c r="BA359" i="43"/>
  <c r="AF359" i="43"/>
  <c r="AX359" i="43" s="1"/>
  <c r="Z359" i="43"/>
  <c r="AT359" i="43" s="1"/>
  <c r="V359" i="43"/>
  <c r="BA358" i="43"/>
  <c r="AZ358" i="43"/>
  <c r="AF358" i="43"/>
  <c r="AX358" i="43" s="1"/>
  <c r="Z358" i="43"/>
  <c r="AT358" i="43" s="1"/>
  <c r="V358" i="43"/>
  <c r="BA357" i="43"/>
  <c r="AZ357" i="43"/>
  <c r="AF357" i="43"/>
  <c r="AX357" i="43" s="1"/>
  <c r="Z357" i="43"/>
  <c r="AT357" i="43" s="1"/>
  <c r="V357" i="43"/>
  <c r="BA356" i="43"/>
  <c r="AZ356" i="43"/>
  <c r="AF356" i="43"/>
  <c r="AX356" i="43" s="1"/>
  <c r="Z356" i="43"/>
  <c r="AT356" i="43" s="1"/>
  <c r="V356" i="43"/>
  <c r="BA355" i="43"/>
  <c r="AZ355" i="43"/>
  <c r="AF355" i="43"/>
  <c r="AX355" i="43" s="1"/>
  <c r="Z355" i="43"/>
  <c r="AT355" i="43" s="1"/>
  <c r="V355" i="43"/>
  <c r="AZ354" i="43"/>
  <c r="AF354" i="43"/>
  <c r="AX354" i="43" s="1"/>
  <c r="Z354" i="43"/>
  <c r="AN353" i="43"/>
  <c r="AM353" i="43"/>
  <c r="AE353" i="43"/>
  <c r="U353" i="43"/>
  <c r="T353" i="43"/>
  <c r="BA352" i="43"/>
  <c r="AF352" i="43"/>
  <c r="AX352" i="43" s="1"/>
  <c r="Z352" i="43"/>
  <c r="AT352" i="43" s="1"/>
  <c r="V352" i="43"/>
  <c r="BA351" i="43"/>
  <c r="AF351" i="43"/>
  <c r="AX351" i="43" s="1"/>
  <c r="Z351" i="43"/>
  <c r="AT351" i="43" s="1"/>
  <c r="V351" i="43"/>
  <c r="BA350" i="43"/>
  <c r="AF350" i="43"/>
  <c r="AX350" i="43" s="1"/>
  <c r="Z350" i="43"/>
  <c r="AT350" i="43" s="1"/>
  <c r="V350" i="43"/>
  <c r="AC350" i="43" s="1"/>
  <c r="AW350" i="43" s="1"/>
  <c r="AF349" i="43"/>
  <c r="Z349" i="43"/>
  <c r="V349" i="43"/>
  <c r="AC349" i="43" s="1"/>
  <c r="AN348" i="43"/>
  <c r="AM348" i="43"/>
  <c r="AE348" i="43"/>
  <c r="U348" i="43"/>
  <c r="T348" i="43"/>
  <c r="AZ347" i="43"/>
  <c r="AF347" i="43"/>
  <c r="AX347" i="43" s="1"/>
  <c r="Z347" i="43"/>
  <c r="AT347" i="43" s="1"/>
  <c r="V347" i="43"/>
  <c r="BA346" i="43"/>
  <c r="AZ346" i="43"/>
  <c r="AF346" i="43"/>
  <c r="AX346" i="43" s="1"/>
  <c r="Z346" i="43"/>
  <c r="AT346" i="43" s="1"/>
  <c r="V346" i="43"/>
  <c r="AC346" i="43" s="1"/>
  <c r="AW346" i="43" s="1"/>
  <c r="BA345" i="43"/>
  <c r="AF345" i="43"/>
  <c r="AX345" i="43" s="1"/>
  <c r="Z345" i="43"/>
  <c r="AT345" i="43" s="1"/>
  <c r="V345" i="43"/>
  <c r="BA344" i="43"/>
  <c r="AF344" i="43"/>
  <c r="AX344" i="43" s="1"/>
  <c r="Z344" i="43"/>
  <c r="AT344" i="43" s="1"/>
  <c r="V344" i="43"/>
  <c r="BA343" i="43"/>
  <c r="AF343" i="43"/>
  <c r="AX343" i="43" s="1"/>
  <c r="Z343" i="43"/>
  <c r="AT343" i="43" s="1"/>
  <c r="V343" i="43"/>
  <c r="AC343" i="43" s="1"/>
  <c r="AW343" i="43" s="1"/>
  <c r="AZ342" i="43"/>
  <c r="AF342" i="43"/>
  <c r="AX342" i="43" s="1"/>
  <c r="Z342" i="43"/>
  <c r="AN341" i="43"/>
  <c r="AM341" i="43"/>
  <c r="AE341" i="43"/>
  <c r="U341" i="43"/>
  <c r="T341" i="43"/>
  <c r="AZ340" i="43"/>
  <c r="AF340" i="43"/>
  <c r="AX340" i="43" s="1"/>
  <c r="Z340" i="43"/>
  <c r="AT340" i="43" s="1"/>
  <c r="V340" i="43"/>
  <c r="BA339" i="43"/>
  <c r="AF339" i="43"/>
  <c r="AX339" i="43" s="1"/>
  <c r="Z339" i="43"/>
  <c r="AT339" i="43" s="1"/>
  <c r="V339" i="43"/>
  <c r="AC339" i="43" s="1"/>
  <c r="AW339" i="43" s="1"/>
  <c r="BA338" i="43"/>
  <c r="AF338" i="43"/>
  <c r="AX338" i="43" s="1"/>
  <c r="Z338" i="43"/>
  <c r="AT338" i="43" s="1"/>
  <c r="V338" i="43"/>
  <c r="BA337" i="43"/>
  <c r="AZ337" i="43"/>
  <c r="AF337" i="43"/>
  <c r="AX337" i="43" s="1"/>
  <c r="Z337" i="43"/>
  <c r="AT337" i="43" s="1"/>
  <c r="V337" i="43"/>
  <c r="AC337" i="43" s="1"/>
  <c r="AW337" i="43" s="1"/>
  <c r="BA336" i="43"/>
  <c r="AZ336" i="43"/>
  <c r="AF336" i="43"/>
  <c r="AX336" i="43" s="1"/>
  <c r="Z336" i="43"/>
  <c r="AT336" i="43" s="1"/>
  <c r="V336" i="43"/>
  <c r="AN335" i="43"/>
  <c r="AM335" i="43"/>
  <c r="AE335" i="43"/>
  <c r="U335" i="43"/>
  <c r="T335" i="43"/>
  <c r="BA334" i="43"/>
  <c r="AF334" i="43"/>
  <c r="AX334" i="43" s="1"/>
  <c r="Z334" i="43"/>
  <c r="AT334" i="43" s="1"/>
  <c r="V334" i="43"/>
  <c r="BA333" i="43"/>
  <c r="AF333" i="43"/>
  <c r="AX333" i="43" s="1"/>
  <c r="Z333" i="43"/>
  <c r="AT333" i="43" s="1"/>
  <c r="V333" i="43"/>
  <c r="AZ332" i="43"/>
  <c r="AF332" i="43"/>
  <c r="AX332" i="43" s="1"/>
  <c r="Z332" i="43"/>
  <c r="AT332" i="43" s="1"/>
  <c r="V332" i="43"/>
  <c r="BA331" i="43"/>
  <c r="AF331" i="43"/>
  <c r="AX331" i="43" s="1"/>
  <c r="Z331" i="43"/>
  <c r="AT331" i="43" s="1"/>
  <c r="V331" i="43"/>
  <c r="BA330" i="43"/>
  <c r="AF330" i="43"/>
  <c r="AX330" i="43" s="1"/>
  <c r="Z330" i="43"/>
  <c r="AT330" i="43" s="1"/>
  <c r="V330" i="43"/>
  <c r="BA329" i="43"/>
  <c r="AF329" i="43"/>
  <c r="AX329" i="43" s="1"/>
  <c r="Z329" i="43"/>
  <c r="AT329" i="43" s="1"/>
  <c r="V329" i="43"/>
  <c r="AF328" i="43"/>
  <c r="AX328" i="43" s="1"/>
  <c r="Z328" i="43"/>
  <c r="AT328" i="43" s="1"/>
  <c r="AN327" i="43"/>
  <c r="AM327" i="43"/>
  <c r="AE327" i="43"/>
  <c r="U327" i="43"/>
  <c r="T327" i="43"/>
  <c r="BA326" i="43"/>
  <c r="AF326" i="43"/>
  <c r="AX326" i="43" s="1"/>
  <c r="Z326" i="43"/>
  <c r="V326" i="43"/>
  <c r="BA325" i="43"/>
  <c r="AF325" i="43"/>
  <c r="Z325" i="43"/>
  <c r="AT325" i="43" s="1"/>
  <c r="AN324" i="43"/>
  <c r="AM324" i="43"/>
  <c r="AE324" i="43"/>
  <c r="U324" i="43"/>
  <c r="T324" i="43"/>
  <c r="BA323" i="43"/>
  <c r="AF323" i="43"/>
  <c r="AX323" i="43" s="1"/>
  <c r="Z323" i="43"/>
  <c r="AT323" i="43" s="1"/>
  <c r="V323" i="43"/>
  <c r="AS323" i="43" s="1"/>
  <c r="BA322" i="43"/>
  <c r="AZ322" i="43"/>
  <c r="AF322" i="43"/>
  <c r="AX322" i="43" s="1"/>
  <c r="Z322" i="43"/>
  <c r="AT322" i="43" s="1"/>
  <c r="V322" i="43"/>
  <c r="AZ321" i="43"/>
  <c r="AF321" i="43"/>
  <c r="Z321" i="43"/>
  <c r="V321" i="43"/>
  <c r="AC321" i="43" s="1"/>
  <c r="AN320" i="43"/>
  <c r="AM320" i="43"/>
  <c r="AE320" i="43"/>
  <c r="U320" i="43"/>
  <c r="T320" i="43"/>
  <c r="AF319" i="43"/>
  <c r="AX319" i="43" s="1"/>
  <c r="Z319" i="43"/>
  <c r="V319" i="43"/>
  <c r="AC319" i="43" s="1"/>
  <c r="AW319" i="43" s="1"/>
  <c r="BA318" i="43"/>
  <c r="AZ318" i="43"/>
  <c r="AF318" i="43"/>
  <c r="Z318" i="43"/>
  <c r="AN317" i="43"/>
  <c r="AM317" i="43"/>
  <c r="AE317" i="43"/>
  <c r="U317" i="43"/>
  <c r="T317" i="43"/>
  <c r="AP317" i="43"/>
  <c r="AF316" i="43"/>
  <c r="Z316" i="43"/>
  <c r="V316" i="43"/>
  <c r="V317" i="43" s="1"/>
  <c r="AN315" i="43"/>
  <c r="AM315" i="43"/>
  <c r="AE315" i="43"/>
  <c r="U315" i="43"/>
  <c r="T315" i="43"/>
  <c r="BA314" i="43"/>
  <c r="AF314" i="43"/>
  <c r="AX314" i="43" s="1"/>
  <c r="Z314" i="43"/>
  <c r="AT314" i="43" s="1"/>
  <c r="V314" i="43"/>
  <c r="BA313" i="43"/>
  <c r="AF313" i="43"/>
  <c r="AX313" i="43" s="1"/>
  <c r="Z313" i="43"/>
  <c r="AT313" i="43" s="1"/>
  <c r="V313" i="43"/>
  <c r="BA312" i="43"/>
  <c r="AF312" i="43"/>
  <c r="AX312" i="43" s="1"/>
  <c r="Z312" i="43"/>
  <c r="AT312" i="43" s="1"/>
  <c r="V312" i="43"/>
  <c r="BA311" i="43"/>
  <c r="AF311" i="43"/>
  <c r="AX311" i="43" s="1"/>
  <c r="Z311" i="43"/>
  <c r="AF310" i="43"/>
  <c r="AX310" i="43" s="1"/>
  <c r="Z310" i="43"/>
  <c r="AT310" i="43" s="1"/>
  <c r="V310" i="43"/>
  <c r="AN309" i="43"/>
  <c r="AM309" i="43"/>
  <c r="AE309" i="43"/>
  <c r="U309" i="43"/>
  <c r="T309" i="43"/>
  <c r="BA308" i="43"/>
  <c r="AZ308" i="43"/>
  <c r="AF308" i="43"/>
  <c r="AX308" i="43" s="1"/>
  <c r="Z308" i="43"/>
  <c r="AT308" i="43" s="1"/>
  <c r="V308" i="43"/>
  <c r="AC308" i="43" s="1"/>
  <c r="AW308" i="43" s="1"/>
  <c r="BA307" i="43"/>
  <c r="AF307" i="43"/>
  <c r="AX307" i="43" s="1"/>
  <c r="Z307" i="43"/>
  <c r="AT307" i="43" s="1"/>
  <c r="V307" i="43"/>
  <c r="AC307" i="43" s="1"/>
  <c r="AW307" i="43" s="1"/>
  <c r="AF306" i="43"/>
  <c r="AX306" i="43" s="1"/>
  <c r="Z306" i="43"/>
  <c r="V306" i="43"/>
  <c r="AC306" i="43" s="1"/>
  <c r="AN305" i="43"/>
  <c r="AM305" i="43"/>
  <c r="AE305" i="43"/>
  <c r="U305" i="43"/>
  <c r="T305" i="43"/>
  <c r="AZ304" i="43"/>
  <c r="AF304" i="43"/>
  <c r="AX304" i="43" s="1"/>
  <c r="Z304" i="43"/>
  <c r="AT304" i="43" s="1"/>
  <c r="V304" i="43"/>
  <c r="BA303" i="43"/>
  <c r="AF303" i="43"/>
  <c r="AX303" i="43" s="1"/>
  <c r="Z303" i="43"/>
  <c r="V303" i="43"/>
  <c r="AC303" i="43" s="1"/>
  <c r="AW303" i="43" s="1"/>
  <c r="AZ302" i="43"/>
  <c r="AF302" i="43"/>
  <c r="Z302" i="43"/>
  <c r="AT302" i="43" s="1"/>
  <c r="V302" i="43"/>
  <c r="AC302" i="43" s="1"/>
  <c r="AW302" i="43" s="1"/>
  <c r="BA301" i="43"/>
  <c r="AF301" i="43"/>
  <c r="AX301" i="43" s="1"/>
  <c r="Z301" i="43"/>
  <c r="V301" i="43"/>
  <c r="AC301" i="43" s="1"/>
  <c r="AW301" i="43" s="1"/>
  <c r="AZ300" i="43"/>
  <c r="AF300" i="43"/>
  <c r="AX300" i="43" s="1"/>
  <c r="Z300" i="43"/>
  <c r="V300" i="43"/>
  <c r="AC300" i="43" s="1"/>
  <c r="AW300" i="43" s="1"/>
  <c r="AZ299" i="43"/>
  <c r="AF299" i="43"/>
  <c r="AX299" i="43" s="1"/>
  <c r="Z299" i="43"/>
  <c r="V299" i="43"/>
  <c r="AC299" i="43" s="1"/>
  <c r="AN298" i="43"/>
  <c r="AM298" i="43"/>
  <c r="AE298" i="43"/>
  <c r="U298" i="43"/>
  <c r="T298" i="43"/>
  <c r="BA297" i="43"/>
  <c r="AF297" i="43"/>
  <c r="AX297" i="43" s="1"/>
  <c r="Z297" i="43"/>
  <c r="AT297" i="43" s="1"/>
  <c r="V297" i="43"/>
  <c r="AB297" i="43" s="1"/>
  <c r="AV297" i="43" s="1"/>
  <c r="BA296" i="43"/>
  <c r="AF296" i="43"/>
  <c r="AX296" i="43" s="1"/>
  <c r="Z296" i="43"/>
  <c r="AT296" i="43" s="1"/>
  <c r="V296" i="43"/>
  <c r="BA295" i="43"/>
  <c r="AF295" i="43"/>
  <c r="AX295" i="43" s="1"/>
  <c r="Z295" i="43"/>
  <c r="AT295" i="43" s="1"/>
  <c r="V295" i="43"/>
  <c r="AS295" i="43" s="1"/>
  <c r="BA294" i="43"/>
  <c r="AF294" i="43"/>
  <c r="AX294" i="43" s="1"/>
  <c r="Z294" i="43"/>
  <c r="V294" i="43"/>
  <c r="AC294" i="43" s="1"/>
  <c r="AW294" i="43" s="1"/>
  <c r="BA293" i="43"/>
  <c r="AF293" i="43"/>
  <c r="AX293" i="43" s="1"/>
  <c r="Z293" i="43"/>
  <c r="V293" i="43"/>
  <c r="AB293" i="43" s="1"/>
  <c r="AV293" i="43" s="1"/>
  <c r="AF292" i="43"/>
  <c r="Z292" i="43"/>
  <c r="AT292" i="43" s="1"/>
  <c r="AN291" i="43"/>
  <c r="AM291" i="43"/>
  <c r="AE291" i="43"/>
  <c r="U291" i="43"/>
  <c r="T291" i="43"/>
  <c r="AF290" i="43"/>
  <c r="AF291" i="43" s="1"/>
  <c r="Z290" i="43"/>
  <c r="AT290" i="43" s="1"/>
  <c r="AT291" i="43" s="1"/>
  <c r="V290" i="43"/>
  <c r="AB290" i="43" s="1"/>
  <c r="AN289" i="43"/>
  <c r="AM289" i="43"/>
  <c r="AE289" i="43"/>
  <c r="U289" i="43"/>
  <c r="T289" i="43"/>
  <c r="BA288" i="43"/>
  <c r="AZ288" i="43"/>
  <c r="AF288" i="43"/>
  <c r="AX288" i="43" s="1"/>
  <c r="Z288" i="43"/>
  <c r="AT288" i="43" s="1"/>
  <c r="V288" i="43"/>
  <c r="BA287" i="43"/>
  <c r="AZ287" i="43"/>
  <c r="AF287" i="43"/>
  <c r="AX287" i="43" s="1"/>
  <c r="Z287" i="43"/>
  <c r="AT287" i="43" s="1"/>
  <c r="V287" i="43"/>
  <c r="BA286" i="43"/>
  <c r="AZ286" i="43"/>
  <c r="AF286" i="43"/>
  <c r="AX286" i="43" s="1"/>
  <c r="Z286" i="43"/>
  <c r="AT286" i="43" s="1"/>
  <c r="V286" i="43"/>
  <c r="BA285" i="43"/>
  <c r="AZ285" i="43"/>
  <c r="AF285" i="43"/>
  <c r="AX285" i="43" s="1"/>
  <c r="Z285" i="43"/>
  <c r="AT285" i="43" s="1"/>
  <c r="V285" i="43"/>
  <c r="BA284" i="43"/>
  <c r="AZ284" i="43"/>
  <c r="AF284" i="43"/>
  <c r="AX284" i="43" s="1"/>
  <c r="Z284" i="43"/>
  <c r="AT284" i="43" s="1"/>
  <c r="V284" i="43"/>
  <c r="BA283" i="43"/>
  <c r="AZ283" i="43"/>
  <c r="AF283" i="43"/>
  <c r="AX283" i="43" s="1"/>
  <c r="Z283" i="43"/>
  <c r="AT283" i="43" s="1"/>
  <c r="V283" i="43"/>
  <c r="AF282" i="43"/>
  <c r="Z282" i="43"/>
  <c r="AN281" i="43"/>
  <c r="AM281" i="43"/>
  <c r="AE281" i="43"/>
  <c r="U281" i="43"/>
  <c r="T281" i="43"/>
  <c r="AZ280" i="43"/>
  <c r="AF280" i="43"/>
  <c r="AX280" i="43" s="1"/>
  <c r="Z280" i="43"/>
  <c r="V280" i="43"/>
  <c r="AC280" i="43" s="1"/>
  <c r="AW280" i="43" s="1"/>
  <c r="AZ279" i="43"/>
  <c r="AF279" i="43"/>
  <c r="AX279" i="43" s="1"/>
  <c r="Z279" i="43"/>
  <c r="AT279" i="43" s="1"/>
  <c r="V279" i="43"/>
  <c r="AZ278" i="43"/>
  <c r="AF278" i="43"/>
  <c r="AX278" i="43" s="1"/>
  <c r="Z278" i="43"/>
  <c r="AT278" i="43" s="1"/>
  <c r="V278" i="43"/>
  <c r="AF277" i="43"/>
  <c r="Z277" i="43"/>
  <c r="AN276" i="43"/>
  <c r="AM276" i="43"/>
  <c r="AE276" i="43"/>
  <c r="U276" i="43"/>
  <c r="T276" i="43"/>
  <c r="BA275" i="43"/>
  <c r="AF275" i="43"/>
  <c r="AX275" i="43" s="1"/>
  <c r="Z275" i="43"/>
  <c r="AT275" i="43" s="1"/>
  <c r="V275" i="43"/>
  <c r="BA274" i="43"/>
  <c r="AF274" i="43"/>
  <c r="AX274" i="43" s="1"/>
  <c r="Z274" i="43"/>
  <c r="AT274" i="43" s="1"/>
  <c r="V274" i="43"/>
  <c r="BA273" i="43"/>
  <c r="AF273" i="43"/>
  <c r="AX273" i="43" s="1"/>
  <c r="Z273" i="43"/>
  <c r="AT273" i="43" s="1"/>
  <c r="V273" i="43"/>
  <c r="BA272" i="43"/>
  <c r="AF272" i="43"/>
  <c r="AX272" i="43" s="1"/>
  <c r="Z272" i="43"/>
  <c r="AT272" i="43" s="1"/>
  <c r="V272" i="43"/>
  <c r="BA271" i="43"/>
  <c r="AZ271" i="43"/>
  <c r="AF271" i="43"/>
  <c r="Z271" i="43"/>
  <c r="V271" i="43"/>
  <c r="AZ270" i="43"/>
  <c r="AF270" i="43"/>
  <c r="Z270" i="43"/>
  <c r="V270" i="43"/>
  <c r="AN269" i="43"/>
  <c r="AM269" i="43"/>
  <c r="AE269" i="43"/>
  <c r="U269" i="43"/>
  <c r="T269" i="43"/>
  <c r="BA268" i="43"/>
  <c r="AF268" i="43"/>
  <c r="AX268" i="43" s="1"/>
  <c r="Z268" i="43"/>
  <c r="AT268" i="43" s="1"/>
  <c r="V268" i="43"/>
  <c r="BA267" i="43"/>
  <c r="AF267" i="43"/>
  <c r="AX267" i="43" s="1"/>
  <c r="Z267" i="43"/>
  <c r="AT267" i="43" s="1"/>
  <c r="V267" i="43"/>
  <c r="AF266" i="43"/>
  <c r="Z266" i="43"/>
  <c r="AT266" i="43" s="1"/>
  <c r="V266" i="43"/>
  <c r="AN265" i="43"/>
  <c r="AM265" i="43"/>
  <c r="AE265" i="43"/>
  <c r="U265" i="43"/>
  <c r="T265" i="43"/>
  <c r="BA264" i="43"/>
  <c r="AF264" i="43"/>
  <c r="AX264" i="43" s="1"/>
  <c r="Z264" i="43"/>
  <c r="AT264" i="43" s="1"/>
  <c r="V264" i="43"/>
  <c r="BA263" i="43"/>
  <c r="AF263" i="43"/>
  <c r="AX263" i="43" s="1"/>
  <c r="Z263" i="43"/>
  <c r="AT263" i="43" s="1"/>
  <c r="V263" i="43"/>
  <c r="BA262" i="43"/>
  <c r="AF262" i="43"/>
  <c r="AX262" i="43" s="1"/>
  <c r="Z262" i="43"/>
  <c r="AT262" i="43" s="1"/>
  <c r="V262" i="43"/>
  <c r="BA261" i="43"/>
  <c r="AF261" i="43"/>
  <c r="AX261" i="43" s="1"/>
  <c r="Z261" i="43"/>
  <c r="AT261" i="43" s="1"/>
  <c r="V261" i="43"/>
  <c r="AF260" i="43"/>
  <c r="Z260" i="43"/>
  <c r="AN259" i="43"/>
  <c r="AM259" i="43"/>
  <c r="AE259" i="43"/>
  <c r="U259" i="43"/>
  <c r="T259" i="43"/>
  <c r="BA258" i="43"/>
  <c r="AZ258" i="43"/>
  <c r="AF258" i="43"/>
  <c r="AX258" i="43" s="1"/>
  <c r="Z258" i="43"/>
  <c r="AT258" i="43" s="1"/>
  <c r="V258" i="43"/>
  <c r="AC258" i="43" s="1"/>
  <c r="AW258" i="43" s="1"/>
  <c r="BA257" i="43"/>
  <c r="AF257" i="43"/>
  <c r="AX257" i="43" s="1"/>
  <c r="Z257" i="43"/>
  <c r="AT257" i="43" s="1"/>
  <c r="V257" i="43"/>
  <c r="AC257" i="43" s="1"/>
  <c r="AW257" i="43" s="1"/>
  <c r="AF256" i="43"/>
  <c r="AX256" i="43" s="1"/>
  <c r="Z256" i="43"/>
  <c r="AN255" i="43"/>
  <c r="AM255" i="43"/>
  <c r="AE255" i="43"/>
  <c r="U255" i="43"/>
  <c r="T255" i="43"/>
  <c r="BA254" i="43"/>
  <c r="AF254" i="43"/>
  <c r="AX254" i="43" s="1"/>
  <c r="Z254" i="43"/>
  <c r="AT254" i="43" s="1"/>
  <c r="V254" i="43"/>
  <c r="BA253" i="43"/>
  <c r="AF253" i="43"/>
  <c r="AX253" i="43" s="1"/>
  <c r="Z253" i="43"/>
  <c r="AT253" i="43" s="1"/>
  <c r="V253" i="43"/>
  <c r="AZ252" i="43"/>
  <c r="AF252" i="43"/>
  <c r="AX252" i="43" s="1"/>
  <c r="Z252" i="43"/>
  <c r="V252" i="43"/>
  <c r="AN251" i="43"/>
  <c r="AM251" i="43"/>
  <c r="AE251" i="43"/>
  <c r="U251" i="43"/>
  <c r="T251" i="43"/>
  <c r="AF250" i="43"/>
  <c r="AF251" i="43" s="1"/>
  <c r="Z250" i="43"/>
  <c r="AN249" i="43"/>
  <c r="AM249" i="43"/>
  <c r="AE249" i="43"/>
  <c r="U249" i="43"/>
  <c r="T249" i="43"/>
  <c r="BA248" i="43"/>
  <c r="AF248" i="43"/>
  <c r="AX248" i="43" s="1"/>
  <c r="Z248" i="43"/>
  <c r="AT248" i="43" s="1"/>
  <c r="V248" i="43"/>
  <c r="BA247" i="43"/>
  <c r="AF247" i="43"/>
  <c r="AX247" i="43" s="1"/>
  <c r="Z247" i="43"/>
  <c r="AT247" i="43" s="1"/>
  <c r="V247" i="43"/>
  <c r="BA246" i="43"/>
  <c r="AF246" i="43"/>
  <c r="AX246" i="43" s="1"/>
  <c r="Z246" i="43"/>
  <c r="AT246" i="43" s="1"/>
  <c r="V246" i="43"/>
  <c r="BA245" i="43"/>
  <c r="AF245" i="43"/>
  <c r="AX245" i="43" s="1"/>
  <c r="Z245" i="43"/>
  <c r="AT245" i="43" s="1"/>
  <c r="V245" i="43"/>
  <c r="BA244" i="43"/>
  <c r="AF244" i="43"/>
  <c r="AX244" i="43" s="1"/>
  <c r="Z244" i="43"/>
  <c r="AT244" i="43" s="1"/>
  <c r="V244" i="43"/>
  <c r="AF243" i="43"/>
  <c r="AX243" i="43" s="1"/>
  <c r="Z243" i="43"/>
  <c r="V243" i="43"/>
  <c r="AN242" i="43"/>
  <c r="AM242" i="43"/>
  <c r="AE242" i="43"/>
  <c r="U242" i="43"/>
  <c r="T242" i="43"/>
  <c r="BA241" i="43"/>
  <c r="AF241" i="43"/>
  <c r="AX241" i="43" s="1"/>
  <c r="Z241" i="43"/>
  <c r="AT241" i="43" s="1"/>
  <c r="V241" i="43"/>
  <c r="BA240" i="43"/>
  <c r="AF240" i="43"/>
  <c r="AX240" i="43" s="1"/>
  <c r="Z240" i="43"/>
  <c r="V240" i="43"/>
  <c r="AC240" i="43" s="1"/>
  <c r="AW240" i="43" s="1"/>
  <c r="AZ239" i="43"/>
  <c r="AF239" i="43"/>
  <c r="AX239" i="43" s="1"/>
  <c r="Z239" i="43"/>
  <c r="AT239" i="43" s="1"/>
  <c r="V239" i="43"/>
  <c r="BA238" i="43"/>
  <c r="AZ238" i="43"/>
  <c r="AF238" i="43"/>
  <c r="AX238" i="43" s="1"/>
  <c r="Z238" i="43"/>
  <c r="AT238" i="43" s="1"/>
  <c r="V238" i="43"/>
  <c r="AC238" i="43" s="1"/>
  <c r="AW238" i="43" s="1"/>
  <c r="AZ237" i="43"/>
  <c r="AF237" i="43"/>
  <c r="Z237" i="43"/>
  <c r="AN236" i="43"/>
  <c r="AM236" i="43"/>
  <c r="AE236" i="43"/>
  <c r="U236" i="43"/>
  <c r="T236" i="43"/>
  <c r="BA235" i="43"/>
  <c r="AF235" i="43"/>
  <c r="AX235" i="43" s="1"/>
  <c r="Z235" i="43"/>
  <c r="AT235" i="43" s="1"/>
  <c r="V235" i="43"/>
  <c r="BA234" i="43"/>
  <c r="AF234" i="43"/>
  <c r="AX234" i="43" s="1"/>
  <c r="Z234" i="43"/>
  <c r="AT234" i="43" s="1"/>
  <c r="V234" i="43"/>
  <c r="AC234" i="43" s="1"/>
  <c r="AW234" i="43" s="1"/>
  <c r="BA233" i="43"/>
  <c r="AF233" i="43"/>
  <c r="AX233" i="43" s="1"/>
  <c r="Z233" i="43"/>
  <c r="V233" i="43"/>
  <c r="BA232" i="43"/>
  <c r="AF232" i="43"/>
  <c r="AX232" i="43" s="1"/>
  <c r="Z232" i="43"/>
  <c r="AT232" i="43" s="1"/>
  <c r="V232" i="43"/>
  <c r="AF231" i="43"/>
  <c r="Z231" i="43"/>
  <c r="AT231" i="43" s="1"/>
  <c r="V231" i="43"/>
  <c r="AN230" i="43"/>
  <c r="AM230" i="43"/>
  <c r="AE230" i="43"/>
  <c r="U230" i="43"/>
  <c r="T230" i="43"/>
  <c r="BA229" i="43"/>
  <c r="AF229" i="43"/>
  <c r="AX229" i="43" s="1"/>
  <c r="Z229" i="43"/>
  <c r="AT229" i="43" s="1"/>
  <c r="V229" i="43"/>
  <c r="BA228" i="43"/>
  <c r="AF228" i="43"/>
  <c r="AX228" i="43" s="1"/>
  <c r="Z228" i="43"/>
  <c r="AT228" i="43" s="1"/>
  <c r="V228" i="43"/>
  <c r="AS228" i="43" s="1"/>
  <c r="BA227" i="43"/>
  <c r="AF227" i="43"/>
  <c r="AX227" i="43" s="1"/>
  <c r="Z227" i="43"/>
  <c r="AT227" i="43" s="1"/>
  <c r="V227" i="43"/>
  <c r="BA226" i="43"/>
  <c r="AF226" i="43"/>
  <c r="AX226" i="43" s="1"/>
  <c r="Z226" i="43"/>
  <c r="AT226" i="43" s="1"/>
  <c r="V226" i="43"/>
  <c r="AC226" i="43" s="1"/>
  <c r="AW226" i="43" s="1"/>
  <c r="AF225" i="43"/>
  <c r="AX225" i="43" s="1"/>
  <c r="Z225" i="43"/>
  <c r="AN224" i="43"/>
  <c r="AM224" i="43"/>
  <c r="AE224" i="43"/>
  <c r="U224" i="43"/>
  <c r="T224" i="43"/>
  <c r="BA223" i="43"/>
  <c r="AF223" i="43"/>
  <c r="AX223" i="43" s="1"/>
  <c r="Z223" i="43"/>
  <c r="AT223" i="43" s="1"/>
  <c r="V223" i="43"/>
  <c r="BA222" i="43"/>
  <c r="AF222" i="43"/>
  <c r="AX222" i="43" s="1"/>
  <c r="Z222" i="43"/>
  <c r="AT222" i="43" s="1"/>
  <c r="V222" i="43"/>
  <c r="BA221" i="43"/>
  <c r="AF221" i="43"/>
  <c r="AX221" i="43" s="1"/>
  <c r="Z221" i="43"/>
  <c r="V221" i="43"/>
  <c r="AB221" i="43" s="1"/>
  <c r="AV221" i="43" s="1"/>
  <c r="BA220" i="43"/>
  <c r="AF220" i="43"/>
  <c r="AX220" i="43" s="1"/>
  <c r="Z220" i="43"/>
  <c r="AT220" i="43" s="1"/>
  <c r="V220" i="43"/>
  <c r="AB220" i="43" s="1"/>
  <c r="AV220" i="43" s="1"/>
  <c r="AF219" i="43"/>
  <c r="Z219" i="43"/>
  <c r="AT219" i="43" s="1"/>
  <c r="AN218" i="43"/>
  <c r="AM218" i="43"/>
  <c r="AE218" i="43"/>
  <c r="U218" i="43"/>
  <c r="T218" i="43"/>
  <c r="BA217" i="43"/>
  <c r="AZ217" i="43"/>
  <c r="AF217" i="43"/>
  <c r="AX217" i="43" s="1"/>
  <c r="Z217" i="43"/>
  <c r="AT217" i="43" s="1"/>
  <c r="V217" i="43"/>
  <c r="BA216" i="43"/>
  <c r="AZ216" i="43"/>
  <c r="AF216" i="43"/>
  <c r="AX216" i="43" s="1"/>
  <c r="Z216" i="43"/>
  <c r="AT216" i="43" s="1"/>
  <c r="V216" i="43"/>
  <c r="BA215" i="43"/>
  <c r="AZ215" i="43"/>
  <c r="AF215" i="43"/>
  <c r="AX215" i="43" s="1"/>
  <c r="Z215" i="43"/>
  <c r="AT215" i="43" s="1"/>
  <c r="V215" i="43"/>
  <c r="BA214" i="43"/>
  <c r="AZ214" i="43"/>
  <c r="AF214" i="43"/>
  <c r="AX214" i="43" s="1"/>
  <c r="Z214" i="43"/>
  <c r="AT214" i="43" s="1"/>
  <c r="V214" i="43"/>
  <c r="BA213" i="43"/>
  <c r="AZ213" i="43"/>
  <c r="AF213" i="43"/>
  <c r="Z213" i="43"/>
  <c r="AT213" i="43" s="1"/>
  <c r="AN212" i="43"/>
  <c r="AM212" i="43"/>
  <c r="AE212" i="43"/>
  <c r="U212" i="43"/>
  <c r="T212" i="43"/>
  <c r="BA211" i="43"/>
  <c r="AF211" i="43"/>
  <c r="AX211" i="43" s="1"/>
  <c r="Z211" i="43"/>
  <c r="AT211" i="43" s="1"/>
  <c r="V211" i="43"/>
  <c r="AC211" i="43" s="1"/>
  <c r="AW211" i="43" s="1"/>
  <c r="AZ210" i="43"/>
  <c r="AF210" i="43"/>
  <c r="AX210" i="43" s="1"/>
  <c r="Z210" i="43"/>
  <c r="AT210" i="43" s="1"/>
  <c r="V210" i="43"/>
  <c r="BA209" i="43"/>
  <c r="AZ209" i="43"/>
  <c r="AF209" i="43"/>
  <c r="AX209" i="43" s="1"/>
  <c r="Z209" i="43"/>
  <c r="AT209" i="43" s="1"/>
  <c r="V209" i="43"/>
  <c r="AC209" i="43" s="1"/>
  <c r="AW209" i="43" s="1"/>
  <c r="BA208" i="43"/>
  <c r="AZ208" i="43"/>
  <c r="AF208" i="43"/>
  <c r="AX208" i="43" s="1"/>
  <c r="Z208" i="43"/>
  <c r="AT208" i="43" s="1"/>
  <c r="V208" i="43"/>
  <c r="AC208" i="43" s="1"/>
  <c r="AW208" i="43" s="1"/>
  <c r="AZ207" i="43"/>
  <c r="AF207" i="43"/>
  <c r="AX207" i="43" s="1"/>
  <c r="Z207" i="43"/>
  <c r="V207" i="43"/>
  <c r="AC207" i="43" s="1"/>
  <c r="AN206" i="43"/>
  <c r="AM206" i="43"/>
  <c r="AE206" i="43"/>
  <c r="U206" i="43"/>
  <c r="T206" i="43"/>
  <c r="BA205" i="43"/>
  <c r="AF205" i="43"/>
  <c r="AX205" i="43" s="1"/>
  <c r="Z205" i="43"/>
  <c r="AT205" i="43" s="1"/>
  <c r="V205" i="43"/>
  <c r="BA204" i="43"/>
  <c r="AF204" i="43"/>
  <c r="AX204" i="43" s="1"/>
  <c r="Z204" i="43"/>
  <c r="AT204" i="43" s="1"/>
  <c r="V204" i="43"/>
  <c r="AC204" i="43" s="1"/>
  <c r="AW204" i="43" s="1"/>
  <c r="BA203" i="43"/>
  <c r="AF203" i="43"/>
  <c r="AX203" i="43" s="1"/>
  <c r="Z203" i="43"/>
  <c r="AT203" i="43" s="1"/>
  <c r="V203" i="43"/>
  <c r="BA202" i="43"/>
  <c r="AF202" i="43"/>
  <c r="AX202" i="43" s="1"/>
  <c r="Z202" i="43"/>
  <c r="AT202" i="43" s="1"/>
  <c r="V202" i="43"/>
  <c r="BA201" i="43"/>
  <c r="AF201" i="43"/>
  <c r="AX201" i="43" s="1"/>
  <c r="Z201" i="43"/>
  <c r="AT201" i="43" s="1"/>
  <c r="V201" i="43"/>
  <c r="AF200" i="43"/>
  <c r="Z200" i="43"/>
  <c r="V200" i="43"/>
  <c r="AN199" i="43"/>
  <c r="AM199" i="43"/>
  <c r="AE199" i="43"/>
  <c r="U199" i="43"/>
  <c r="T199" i="43"/>
  <c r="BA198" i="43"/>
  <c r="AF198" i="43"/>
  <c r="AX198" i="43" s="1"/>
  <c r="Z198" i="43"/>
  <c r="AT198" i="43" s="1"/>
  <c r="V198" i="43"/>
  <c r="BA197" i="43"/>
  <c r="AF197" i="43"/>
  <c r="AX197" i="43" s="1"/>
  <c r="Z197" i="43"/>
  <c r="AT197" i="43" s="1"/>
  <c r="V197" i="43"/>
  <c r="BA196" i="43"/>
  <c r="AF196" i="43"/>
  <c r="AX196" i="43" s="1"/>
  <c r="Z196" i="43"/>
  <c r="AT196" i="43" s="1"/>
  <c r="V196" i="43"/>
  <c r="BA195" i="43"/>
  <c r="AF195" i="43"/>
  <c r="AX195" i="43" s="1"/>
  <c r="Z195" i="43"/>
  <c r="AT195" i="43" s="1"/>
  <c r="V195" i="43"/>
  <c r="AF194" i="43"/>
  <c r="Z194" i="43"/>
  <c r="V194" i="43"/>
  <c r="AN193" i="43"/>
  <c r="AM193" i="43"/>
  <c r="AE193" i="43"/>
  <c r="U193" i="43"/>
  <c r="T193" i="43"/>
  <c r="BA192" i="43"/>
  <c r="AF192" i="43"/>
  <c r="AX192" i="43" s="1"/>
  <c r="Z192" i="43"/>
  <c r="AT192" i="43" s="1"/>
  <c r="V192" i="43"/>
  <c r="AC192" i="43" s="1"/>
  <c r="AW192" i="43" s="1"/>
  <c r="BA191" i="43"/>
  <c r="AZ191" i="43"/>
  <c r="AF191" i="43"/>
  <c r="AX191" i="43" s="1"/>
  <c r="Z191" i="43"/>
  <c r="AT191" i="43" s="1"/>
  <c r="V191" i="43"/>
  <c r="AC191" i="43" s="1"/>
  <c r="AW191" i="43" s="1"/>
  <c r="BA190" i="43"/>
  <c r="AZ190" i="43"/>
  <c r="AF190" i="43"/>
  <c r="AX190" i="43" s="1"/>
  <c r="Z190" i="43"/>
  <c r="AT190" i="43" s="1"/>
  <c r="V190" i="43"/>
  <c r="AC190" i="43" s="1"/>
  <c r="AW190" i="43" s="1"/>
  <c r="BA189" i="43"/>
  <c r="AZ189" i="43"/>
  <c r="AF189" i="43"/>
  <c r="AX189" i="43" s="1"/>
  <c r="Z189" i="43"/>
  <c r="AT189" i="43" s="1"/>
  <c r="V189" i="43"/>
  <c r="AC189" i="43" s="1"/>
  <c r="AW189" i="43" s="1"/>
  <c r="AF188" i="43"/>
  <c r="AX188" i="43" s="1"/>
  <c r="Z188" i="43"/>
  <c r="V188" i="43"/>
  <c r="AC188" i="43" s="1"/>
  <c r="AN187" i="43"/>
  <c r="AM187" i="43"/>
  <c r="AE187" i="43"/>
  <c r="U187" i="43"/>
  <c r="T187" i="43"/>
  <c r="BA186" i="43"/>
  <c r="AZ186" i="43"/>
  <c r="AF186" i="43"/>
  <c r="AX186" i="43" s="1"/>
  <c r="Z186" i="43"/>
  <c r="AT186" i="43" s="1"/>
  <c r="V186" i="43"/>
  <c r="AC186" i="43" s="1"/>
  <c r="AW186" i="43" s="1"/>
  <c r="BA185" i="43"/>
  <c r="AZ185" i="43"/>
  <c r="AF185" i="43"/>
  <c r="AX185" i="43" s="1"/>
  <c r="Z185" i="43"/>
  <c r="AT185" i="43" s="1"/>
  <c r="V185" i="43"/>
  <c r="AC185" i="43" s="1"/>
  <c r="AW185" i="43" s="1"/>
  <c r="BA184" i="43"/>
  <c r="AZ184" i="43"/>
  <c r="AF184" i="43"/>
  <c r="AX184" i="43" s="1"/>
  <c r="Z184" i="43"/>
  <c r="AT184" i="43" s="1"/>
  <c r="V184" i="43"/>
  <c r="AC184" i="43" s="1"/>
  <c r="AW184" i="43" s="1"/>
  <c r="BA183" i="43"/>
  <c r="AF183" i="43"/>
  <c r="AX183" i="43" s="1"/>
  <c r="Z183" i="43"/>
  <c r="AT183" i="43" s="1"/>
  <c r="V183" i="43"/>
  <c r="AC183" i="43" s="1"/>
  <c r="AW183" i="43" s="1"/>
  <c r="BA182" i="43"/>
  <c r="AZ182" i="43"/>
  <c r="AF182" i="43"/>
  <c r="Z182" i="43"/>
  <c r="AT182" i="43" s="1"/>
  <c r="V182" i="43"/>
  <c r="AF181" i="43"/>
  <c r="AX181" i="43" s="1"/>
  <c r="Z181" i="43"/>
  <c r="V181" i="43"/>
  <c r="AC181" i="43" s="1"/>
  <c r="AW181" i="43" s="1"/>
  <c r="AN180" i="43"/>
  <c r="AM180" i="43"/>
  <c r="AE180" i="43"/>
  <c r="U180" i="43"/>
  <c r="T180" i="43"/>
  <c r="BA179" i="43"/>
  <c r="AF179" i="43"/>
  <c r="AX179" i="43" s="1"/>
  <c r="Z179" i="43"/>
  <c r="AT179" i="43" s="1"/>
  <c r="V179" i="43"/>
  <c r="AS179" i="43" s="1"/>
  <c r="BA178" i="43"/>
  <c r="AF178" i="43"/>
  <c r="AX178" i="43" s="1"/>
  <c r="Z178" i="43"/>
  <c r="AT178" i="43" s="1"/>
  <c r="V178" i="43"/>
  <c r="BA177" i="43"/>
  <c r="AF177" i="43"/>
  <c r="AX177" i="43" s="1"/>
  <c r="Z177" i="43"/>
  <c r="AT177" i="43" s="1"/>
  <c r="V177" i="43"/>
  <c r="AS177" i="43" s="1"/>
  <c r="BA176" i="43"/>
  <c r="AF176" i="43"/>
  <c r="AX176" i="43" s="1"/>
  <c r="Z176" i="43"/>
  <c r="AT176" i="43" s="1"/>
  <c r="V176" i="43"/>
  <c r="BA175" i="43"/>
  <c r="AF175" i="43"/>
  <c r="AX175" i="43" s="1"/>
  <c r="Z175" i="43"/>
  <c r="AT175" i="43" s="1"/>
  <c r="V175" i="43"/>
  <c r="AS175" i="43" s="1"/>
  <c r="BA174" i="43"/>
  <c r="AF174" i="43"/>
  <c r="AX174" i="43" s="1"/>
  <c r="Z174" i="43"/>
  <c r="V174" i="43"/>
  <c r="AC174" i="43" s="1"/>
  <c r="AW174" i="43" s="1"/>
  <c r="AN173" i="43"/>
  <c r="AM173" i="43"/>
  <c r="AE173" i="43"/>
  <c r="U173" i="43"/>
  <c r="T173" i="43"/>
  <c r="BA172" i="43"/>
  <c r="AF172" i="43"/>
  <c r="AX172" i="43" s="1"/>
  <c r="Z172" i="43"/>
  <c r="AT172" i="43" s="1"/>
  <c r="V172" i="43"/>
  <c r="BA171" i="43"/>
  <c r="AF171" i="43"/>
  <c r="AX171" i="43" s="1"/>
  <c r="Z171" i="43"/>
  <c r="AT171" i="43" s="1"/>
  <c r="V171" i="43"/>
  <c r="BA170" i="43"/>
  <c r="AF170" i="43"/>
  <c r="AX170" i="43" s="1"/>
  <c r="Z170" i="43"/>
  <c r="AT170" i="43" s="1"/>
  <c r="V170" i="43"/>
  <c r="BA169" i="43"/>
  <c r="AF169" i="43"/>
  <c r="AX169" i="43" s="1"/>
  <c r="Z169" i="43"/>
  <c r="V169" i="43"/>
  <c r="AF168" i="43"/>
  <c r="AX168" i="43" s="1"/>
  <c r="Z168" i="43"/>
  <c r="AT168" i="43" s="1"/>
  <c r="AN167" i="43"/>
  <c r="AM167" i="43"/>
  <c r="AE167" i="43"/>
  <c r="U167" i="43"/>
  <c r="T167" i="43"/>
  <c r="BA166" i="43"/>
  <c r="AZ166" i="43"/>
  <c r="AF166" i="43"/>
  <c r="AX166" i="43" s="1"/>
  <c r="Z166" i="43"/>
  <c r="AT166" i="43" s="1"/>
  <c r="V166" i="43"/>
  <c r="AC166" i="43" s="1"/>
  <c r="AW166" i="43" s="1"/>
  <c r="BA165" i="43"/>
  <c r="AZ165" i="43"/>
  <c r="AF165" i="43"/>
  <c r="AX165" i="43" s="1"/>
  <c r="Z165" i="43"/>
  <c r="AT165" i="43" s="1"/>
  <c r="V165" i="43"/>
  <c r="AC165" i="43" s="1"/>
  <c r="AW165" i="43" s="1"/>
  <c r="BA164" i="43"/>
  <c r="AF164" i="43"/>
  <c r="AX164" i="43" s="1"/>
  <c r="Z164" i="43"/>
  <c r="AT164" i="43" s="1"/>
  <c r="V164" i="43"/>
  <c r="AC164" i="43" s="1"/>
  <c r="AW164" i="43" s="1"/>
  <c r="BA163" i="43"/>
  <c r="AF163" i="43"/>
  <c r="AX163" i="43" s="1"/>
  <c r="Z163" i="43"/>
  <c r="AT163" i="43" s="1"/>
  <c r="V163" i="43"/>
  <c r="AC163" i="43" s="1"/>
  <c r="AW163" i="43" s="1"/>
  <c r="AZ162" i="43"/>
  <c r="AF162" i="43"/>
  <c r="AX162" i="43" s="1"/>
  <c r="Z162" i="43"/>
  <c r="V162" i="43"/>
  <c r="AC162" i="43" s="1"/>
  <c r="AN161" i="43"/>
  <c r="AM161" i="43"/>
  <c r="AE161" i="43"/>
  <c r="U161" i="43"/>
  <c r="T161" i="43"/>
  <c r="BA160" i="43"/>
  <c r="AQ160" i="43"/>
  <c r="AY160" i="43" s="1"/>
  <c r="AF160" i="43"/>
  <c r="AX160" i="43" s="1"/>
  <c r="Z160" i="43"/>
  <c r="AT160" i="43" s="1"/>
  <c r="V160" i="43"/>
  <c r="AZ159" i="43"/>
  <c r="AF159" i="43"/>
  <c r="AX159" i="43" s="1"/>
  <c r="Z159" i="43"/>
  <c r="AT159" i="43" s="1"/>
  <c r="V159" i="43"/>
  <c r="AZ158" i="43"/>
  <c r="AF158" i="43"/>
  <c r="AX158" i="43" s="1"/>
  <c r="Z158" i="43"/>
  <c r="AT158" i="43" s="1"/>
  <c r="V158" i="43"/>
  <c r="AZ157" i="43"/>
  <c r="AF157" i="43"/>
  <c r="AX157" i="43" s="1"/>
  <c r="Z157" i="43"/>
  <c r="AT157" i="43" s="1"/>
  <c r="V157" i="43"/>
  <c r="AF156" i="43"/>
  <c r="AX156" i="43" s="1"/>
  <c r="Z156" i="43"/>
  <c r="AN155" i="43"/>
  <c r="AM155" i="43"/>
  <c r="AE155" i="43"/>
  <c r="U155" i="43"/>
  <c r="T155" i="43"/>
  <c r="BA154" i="43"/>
  <c r="AZ154" i="43"/>
  <c r="AF154" i="43"/>
  <c r="AX154" i="43" s="1"/>
  <c r="Z154" i="43"/>
  <c r="AT154" i="43" s="1"/>
  <c r="V154" i="43"/>
  <c r="BA153" i="43"/>
  <c r="AZ153" i="43"/>
  <c r="AF153" i="43"/>
  <c r="AX153" i="43" s="1"/>
  <c r="Z153" i="43"/>
  <c r="V153" i="43"/>
  <c r="AC153" i="43" s="1"/>
  <c r="AW153" i="43" s="1"/>
  <c r="BA152" i="43"/>
  <c r="AZ152" i="43"/>
  <c r="AF152" i="43"/>
  <c r="AX152" i="43" s="1"/>
  <c r="Z152" i="43"/>
  <c r="AT152" i="43" s="1"/>
  <c r="V152" i="43"/>
  <c r="AZ151" i="43"/>
  <c r="AF151" i="43"/>
  <c r="AX151" i="43" s="1"/>
  <c r="Z151" i="43"/>
  <c r="V151" i="43"/>
  <c r="AC151" i="43" s="1"/>
  <c r="AN150" i="43"/>
  <c r="AM150" i="43"/>
  <c r="AE150" i="43"/>
  <c r="U150" i="43"/>
  <c r="T150" i="43"/>
  <c r="BA149" i="43"/>
  <c r="AF149" i="43"/>
  <c r="AX149" i="43" s="1"/>
  <c r="Z149" i="43"/>
  <c r="AT149" i="43" s="1"/>
  <c r="V149" i="43"/>
  <c r="BA148" i="43"/>
  <c r="AF148" i="43"/>
  <c r="AX148" i="43" s="1"/>
  <c r="Z148" i="43"/>
  <c r="AT148" i="43" s="1"/>
  <c r="V148" i="43"/>
  <c r="AS148" i="43" s="1"/>
  <c r="BA147" i="43"/>
  <c r="AF147" i="43"/>
  <c r="AX147" i="43" s="1"/>
  <c r="Z147" i="43"/>
  <c r="AT147" i="43" s="1"/>
  <c r="V147" i="43"/>
  <c r="AC147" i="43" s="1"/>
  <c r="AW147" i="43" s="1"/>
  <c r="BA146" i="43"/>
  <c r="AF146" i="43"/>
  <c r="AX146" i="43" s="1"/>
  <c r="Z146" i="43"/>
  <c r="AT146" i="43" s="1"/>
  <c r="V146" i="43"/>
  <c r="BA145" i="43"/>
  <c r="AF145" i="43"/>
  <c r="AX145" i="43" s="1"/>
  <c r="Z145" i="43"/>
  <c r="AT145" i="43" s="1"/>
  <c r="AN144" i="43"/>
  <c r="AM144" i="43"/>
  <c r="AE144" i="43"/>
  <c r="U144" i="43"/>
  <c r="T144" i="43"/>
  <c r="BA143" i="43"/>
  <c r="AF143" i="43"/>
  <c r="AX143" i="43" s="1"/>
  <c r="Z143" i="43"/>
  <c r="AT143" i="43" s="1"/>
  <c r="V143" i="43"/>
  <c r="AB143" i="43" s="1"/>
  <c r="AV143" i="43" s="1"/>
  <c r="BA142" i="43"/>
  <c r="AF142" i="43"/>
  <c r="AX142" i="43" s="1"/>
  <c r="Z142" i="43"/>
  <c r="AT142" i="43" s="1"/>
  <c r="V142" i="43"/>
  <c r="BA141" i="43"/>
  <c r="AF141" i="43"/>
  <c r="AX141" i="43" s="1"/>
  <c r="Z141" i="43"/>
  <c r="AT141" i="43" s="1"/>
  <c r="V141" i="43"/>
  <c r="BA140" i="43"/>
  <c r="AF140" i="43"/>
  <c r="AX140" i="43" s="1"/>
  <c r="Z140" i="43"/>
  <c r="AT140" i="43" s="1"/>
  <c r="V140" i="43"/>
  <c r="AB140" i="43" s="1"/>
  <c r="AV140" i="43" s="1"/>
  <c r="AF139" i="43"/>
  <c r="Z139" i="43"/>
  <c r="AT139" i="43" s="1"/>
  <c r="AN138" i="43"/>
  <c r="AM138" i="43"/>
  <c r="AE138" i="43"/>
  <c r="U138" i="43"/>
  <c r="T138" i="43"/>
  <c r="BA137" i="43"/>
  <c r="AF137" i="43"/>
  <c r="AX137" i="43" s="1"/>
  <c r="Z137" i="43"/>
  <c r="AT137" i="43" s="1"/>
  <c r="V137" i="43"/>
  <c r="BA136" i="43"/>
  <c r="AF136" i="43"/>
  <c r="AX136" i="43" s="1"/>
  <c r="Z136" i="43"/>
  <c r="AT136" i="43" s="1"/>
  <c r="V136" i="43"/>
  <c r="BA135" i="43"/>
  <c r="AZ135" i="43"/>
  <c r="AF135" i="43"/>
  <c r="AX135" i="43" s="1"/>
  <c r="Z135" i="43"/>
  <c r="AT135" i="43" s="1"/>
  <c r="V135" i="43"/>
  <c r="BA134" i="43"/>
  <c r="AF134" i="43"/>
  <c r="AX134" i="43" s="1"/>
  <c r="Z134" i="43"/>
  <c r="AT134" i="43" s="1"/>
  <c r="V134" i="43"/>
  <c r="BA133" i="43"/>
  <c r="AZ133" i="43"/>
  <c r="AF133" i="43"/>
  <c r="Z133" i="43"/>
  <c r="AN132" i="43"/>
  <c r="AM132" i="43"/>
  <c r="AE132" i="43"/>
  <c r="U132" i="43"/>
  <c r="T132" i="43"/>
  <c r="AZ131" i="43"/>
  <c r="AF131" i="43"/>
  <c r="Z131" i="43"/>
  <c r="V131" i="43"/>
  <c r="AS131" i="43" s="1"/>
  <c r="BA130" i="43"/>
  <c r="AZ130" i="43"/>
  <c r="AF130" i="43"/>
  <c r="AX130" i="43" s="1"/>
  <c r="Z130" i="43"/>
  <c r="AT130" i="43" s="1"/>
  <c r="V130" i="43"/>
  <c r="AZ129" i="43"/>
  <c r="AF129" i="43"/>
  <c r="AX129" i="43" s="1"/>
  <c r="Z129" i="43"/>
  <c r="V129" i="43"/>
  <c r="AC129" i="43" s="1"/>
  <c r="AW129" i="43" s="1"/>
  <c r="BA128" i="43"/>
  <c r="AF128" i="43"/>
  <c r="AX128" i="43" s="1"/>
  <c r="Z128" i="43"/>
  <c r="AT128" i="43" s="1"/>
  <c r="V128" i="43"/>
  <c r="BA127" i="43"/>
  <c r="AZ127" i="43"/>
  <c r="AF127" i="43"/>
  <c r="AX127" i="43" s="1"/>
  <c r="Z127" i="43"/>
  <c r="V127" i="43"/>
  <c r="AC127" i="43" s="1"/>
  <c r="AW127" i="43" s="1"/>
  <c r="AZ126" i="43"/>
  <c r="AF126" i="43"/>
  <c r="Z126" i="43"/>
  <c r="V126" i="43"/>
  <c r="AN125" i="43"/>
  <c r="AM125" i="43"/>
  <c r="AE125" i="43"/>
  <c r="U125" i="43"/>
  <c r="T125" i="43"/>
  <c r="BA124" i="43"/>
  <c r="AF124" i="43"/>
  <c r="AX124" i="43" s="1"/>
  <c r="Z124" i="43"/>
  <c r="AT124" i="43" s="1"/>
  <c r="V124" i="43"/>
  <c r="BA123" i="43"/>
  <c r="AF123" i="43"/>
  <c r="AX123" i="43" s="1"/>
  <c r="Z123" i="43"/>
  <c r="AT123" i="43" s="1"/>
  <c r="BA122" i="43"/>
  <c r="AF122" i="43"/>
  <c r="AX122" i="43" s="1"/>
  <c r="Z122" i="43"/>
  <c r="AT122" i="43" s="1"/>
  <c r="V122" i="43"/>
  <c r="BA121" i="43"/>
  <c r="AF121" i="43"/>
  <c r="AX121" i="43" s="1"/>
  <c r="Z121" i="43"/>
  <c r="AT121" i="43" s="1"/>
  <c r="V121" i="43"/>
  <c r="BA120" i="43"/>
  <c r="AF120" i="43"/>
  <c r="AX120" i="43" s="1"/>
  <c r="Z120" i="43"/>
  <c r="AF119" i="43"/>
  <c r="Z119" i="43"/>
  <c r="AT119" i="43" s="1"/>
  <c r="V119" i="43"/>
  <c r="AN118" i="43"/>
  <c r="AM118" i="43"/>
  <c r="AE118" i="43"/>
  <c r="U118" i="43"/>
  <c r="T118" i="43"/>
  <c r="BA117" i="43"/>
  <c r="AF117" i="43"/>
  <c r="AX117" i="43" s="1"/>
  <c r="Z117" i="43"/>
  <c r="AT117" i="43" s="1"/>
  <c r="V117" i="43"/>
  <c r="BA116" i="43"/>
  <c r="AF116" i="43"/>
  <c r="AX116" i="43" s="1"/>
  <c r="Z116" i="43"/>
  <c r="AT116" i="43" s="1"/>
  <c r="V116" i="43"/>
  <c r="BA115" i="43"/>
  <c r="AF115" i="43"/>
  <c r="AX115" i="43" s="1"/>
  <c r="Z115" i="43"/>
  <c r="V115" i="43"/>
  <c r="AC115" i="43" s="1"/>
  <c r="AN114" i="43"/>
  <c r="AM114" i="43"/>
  <c r="AE114" i="43"/>
  <c r="U114" i="43"/>
  <c r="T114" i="43"/>
  <c r="BA113" i="43"/>
  <c r="AF113" i="43"/>
  <c r="AX113" i="43" s="1"/>
  <c r="Z113" i="43"/>
  <c r="AT113" i="43" s="1"/>
  <c r="V113" i="43"/>
  <c r="BA112" i="43"/>
  <c r="AF112" i="43"/>
  <c r="Z112" i="43"/>
  <c r="AT112" i="43" s="1"/>
  <c r="V112" i="43"/>
  <c r="AS112" i="43" s="1"/>
  <c r="AN111" i="43"/>
  <c r="AM111" i="43"/>
  <c r="AE111" i="43"/>
  <c r="U111" i="43"/>
  <c r="T111" i="43"/>
  <c r="AZ110" i="43"/>
  <c r="AF110" i="43"/>
  <c r="AX110" i="43" s="1"/>
  <c r="Z110" i="43"/>
  <c r="AT110" i="43" s="1"/>
  <c r="V110" i="43"/>
  <c r="BA109" i="43"/>
  <c r="AZ109" i="43"/>
  <c r="AF109" i="43"/>
  <c r="AX109" i="43" s="1"/>
  <c r="Z109" i="43"/>
  <c r="AN108" i="43"/>
  <c r="AM108" i="43"/>
  <c r="AE108" i="43"/>
  <c r="U108" i="43"/>
  <c r="T108" i="43"/>
  <c r="BA107" i="43"/>
  <c r="AF107" i="43"/>
  <c r="AX107" i="43" s="1"/>
  <c r="Z107" i="43"/>
  <c r="AT107" i="43" s="1"/>
  <c r="V107" i="43"/>
  <c r="AB107" i="43" s="1"/>
  <c r="AV107" i="43" s="1"/>
  <c r="BA106" i="43"/>
  <c r="AZ106" i="43"/>
  <c r="AF106" i="43"/>
  <c r="AX106" i="43" s="1"/>
  <c r="Z106" i="43"/>
  <c r="AT106" i="43" s="1"/>
  <c r="V106" i="43"/>
  <c r="AB106" i="43" s="1"/>
  <c r="AV106" i="43" s="1"/>
  <c r="AF105" i="43"/>
  <c r="Z105" i="43"/>
  <c r="V105" i="43"/>
  <c r="AB105" i="43" s="1"/>
  <c r="AN104" i="43"/>
  <c r="AM104" i="43"/>
  <c r="AE104" i="43"/>
  <c r="U104" i="43"/>
  <c r="T104" i="43"/>
  <c r="BA103" i="43"/>
  <c r="AF103" i="43"/>
  <c r="AX103" i="43" s="1"/>
  <c r="Z103" i="43"/>
  <c r="AT103" i="43" s="1"/>
  <c r="V103" i="43"/>
  <c r="BA102" i="43"/>
  <c r="AF102" i="43"/>
  <c r="AX102" i="43" s="1"/>
  <c r="Z102" i="43"/>
  <c r="AT102" i="43" s="1"/>
  <c r="V102" i="43"/>
  <c r="BA101" i="43"/>
  <c r="AF101" i="43"/>
  <c r="AX101" i="43" s="1"/>
  <c r="Z101" i="43"/>
  <c r="V101" i="43"/>
  <c r="AC101" i="43" s="1"/>
  <c r="AN100" i="43"/>
  <c r="AM100" i="43"/>
  <c r="AE100" i="43"/>
  <c r="U100" i="43"/>
  <c r="T100" i="43"/>
  <c r="BA99" i="43"/>
  <c r="AF99" i="43"/>
  <c r="AX99" i="43" s="1"/>
  <c r="Z99" i="43"/>
  <c r="AT99" i="43" s="1"/>
  <c r="V99" i="43"/>
  <c r="AC99" i="43" s="1"/>
  <c r="AW99" i="43" s="1"/>
  <c r="AZ98" i="43"/>
  <c r="AF98" i="43"/>
  <c r="Z98" i="43"/>
  <c r="V98" i="43"/>
  <c r="AC98" i="43" s="1"/>
  <c r="AN97" i="43"/>
  <c r="AM97" i="43"/>
  <c r="AE97" i="43"/>
  <c r="U97" i="43"/>
  <c r="T97" i="43"/>
  <c r="BA96" i="43"/>
  <c r="AF96" i="43"/>
  <c r="AX96" i="43" s="1"/>
  <c r="Z96" i="43"/>
  <c r="AT96" i="43" s="1"/>
  <c r="V96" i="43"/>
  <c r="BA95" i="43"/>
  <c r="AF95" i="43"/>
  <c r="AX95" i="43" s="1"/>
  <c r="Z95" i="43"/>
  <c r="AT95" i="43" s="1"/>
  <c r="V95" i="43"/>
  <c r="AF94" i="43"/>
  <c r="AX94" i="43" s="1"/>
  <c r="Z94" i="43"/>
  <c r="V94" i="43"/>
  <c r="AC94" i="43" s="1"/>
  <c r="AN93" i="43"/>
  <c r="AM93" i="43"/>
  <c r="AE93" i="43"/>
  <c r="U93" i="43"/>
  <c r="T93" i="43"/>
  <c r="BA92" i="43"/>
  <c r="AF92" i="43"/>
  <c r="AX92" i="43" s="1"/>
  <c r="Z92" i="43"/>
  <c r="AT92" i="43" s="1"/>
  <c r="V92" i="43"/>
  <c r="BA91" i="43"/>
  <c r="AF91" i="43"/>
  <c r="AX91" i="43" s="1"/>
  <c r="Z91" i="43"/>
  <c r="AT91" i="43" s="1"/>
  <c r="V91" i="43"/>
  <c r="AF90" i="43"/>
  <c r="Z90" i="43"/>
  <c r="AN89" i="43"/>
  <c r="AM89" i="43"/>
  <c r="AE89" i="43"/>
  <c r="U89" i="43"/>
  <c r="T89" i="43"/>
  <c r="BA88" i="43"/>
  <c r="AZ88" i="43"/>
  <c r="AF88" i="43"/>
  <c r="AX88" i="43" s="1"/>
  <c r="Z88" i="43"/>
  <c r="AT88" i="43" s="1"/>
  <c r="V88" i="43"/>
  <c r="AC88" i="43" s="1"/>
  <c r="AW88" i="43" s="1"/>
  <c r="BA87" i="43"/>
  <c r="AF87" i="43"/>
  <c r="AX87" i="43" s="1"/>
  <c r="Z87" i="43"/>
  <c r="AN86" i="43"/>
  <c r="AM86" i="43"/>
  <c r="AE86" i="43"/>
  <c r="U86" i="43"/>
  <c r="T86" i="43"/>
  <c r="BA85" i="43"/>
  <c r="AZ85" i="43"/>
  <c r="AF85" i="43"/>
  <c r="AX85" i="43" s="1"/>
  <c r="Z85" i="43"/>
  <c r="AT85" i="43" s="1"/>
  <c r="V85" i="43"/>
  <c r="AC85" i="43" s="1"/>
  <c r="AW85" i="43" s="1"/>
  <c r="BA84" i="43"/>
  <c r="AF84" i="43"/>
  <c r="AX84" i="43" s="1"/>
  <c r="Z84" i="43"/>
  <c r="AT84" i="43" s="1"/>
  <c r="V84" i="43"/>
  <c r="BA83" i="43"/>
  <c r="AF83" i="43"/>
  <c r="AX83" i="43" s="1"/>
  <c r="Z83" i="43"/>
  <c r="AN82" i="43"/>
  <c r="AM82" i="43"/>
  <c r="AE82" i="43"/>
  <c r="U82" i="43"/>
  <c r="T82" i="43"/>
  <c r="BA81" i="43"/>
  <c r="AF81" i="43"/>
  <c r="AX81" i="43" s="1"/>
  <c r="Z81" i="43"/>
  <c r="AT81" i="43" s="1"/>
  <c r="V81" i="43"/>
  <c r="AC81" i="43" s="1"/>
  <c r="AW81" i="43" s="1"/>
  <c r="AF80" i="43"/>
  <c r="Z80" i="43"/>
  <c r="AT80" i="43" s="1"/>
  <c r="V80" i="43"/>
  <c r="AC80" i="43" s="1"/>
  <c r="AN79" i="43"/>
  <c r="AM79" i="43"/>
  <c r="AE79" i="43"/>
  <c r="U79" i="43"/>
  <c r="T79" i="43"/>
  <c r="BA78" i="43"/>
  <c r="AF78" i="43"/>
  <c r="AX78" i="43" s="1"/>
  <c r="Z78" i="43"/>
  <c r="AT78" i="43" s="1"/>
  <c r="V78" i="43"/>
  <c r="AF77" i="43"/>
  <c r="AX77" i="43" s="1"/>
  <c r="Z77" i="43"/>
  <c r="AT77" i="43" s="1"/>
  <c r="AN76" i="43"/>
  <c r="AM76" i="43"/>
  <c r="AE76" i="43"/>
  <c r="U76" i="43"/>
  <c r="T76" i="43"/>
  <c r="BA75" i="43"/>
  <c r="AZ75" i="43"/>
  <c r="AF75" i="43"/>
  <c r="AX75" i="43" s="1"/>
  <c r="Z75" i="43"/>
  <c r="AT75" i="43" s="1"/>
  <c r="V75" i="43"/>
  <c r="AC75" i="43" s="1"/>
  <c r="AW75" i="43" s="1"/>
  <c r="BA74" i="43"/>
  <c r="AF74" i="43"/>
  <c r="AX74" i="43" s="1"/>
  <c r="Z74" i="43"/>
  <c r="AT74" i="43" s="1"/>
  <c r="V74" i="43"/>
  <c r="AC74" i="43" s="1"/>
  <c r="AW74" i="43" s="1"/>
  <c r="BA73" i="43"/>
  <c r="AF73" i="43"/>
  <c r="AX73" i="43" s="1"/>
  <c r="Z73" i="43"/>
  <c r="AN72" i="43"/>
  <c r="AM72" i="43"/>
  <c r="AE72" i="43"/>
  <c r="U72" i="43"/>
  <c r="T72" i="43"/>
  <c r="BA71" i="43"/>
  <c r="AZ71" i="43"/>
  <c r="AF71" i="43"/>
  <c r="AX71" i="43" s="1"/>
  <c r="Z71" i="43"/>
  <c r="AT71" i="43" s="1"/>
  <c r="V71" i="43"/>
  <c r="AZ70" i="43"/>
  <c r="AF70" i="43"/>
  <c r="AX70" i="43" s="1"/>
  <c r="Z70" i="43"/>
  <c r="AT70" i="43" s="1"/>
  <c r="V70" i="43"/>
  <c r="AC70" i="43" s="1"/>
  <c r="AW70" i="43" s="1"/>
  <c r="BA69" i="43"/>
  <c r="AF69" i="43"/>
  <c r="AX69" i="43" s="1"/>
  <c r="Z69" i="43"/>
  <c r="AT69" i="43" s="1"/>
  <c r="V69" i="43"/>
  <c r="BA68" i="43"/>
  <c r="AF68" i="43"/>
  <c r="AX68" i="43" s="1"/>
  <c r="Z68" i="43"/>
  <c r="V68" i="43"/>
  <c r="AN67" i="43"/>
  <c r="AM67" i="43"/>
  <c r="AE67" i="43"/>
  <c r="U67" i="43"/>
  <c r="T67" i="43"/>
  <c r="BA66" i="43"/>
  <c r="AF66" i="43"/>
  <c r="AX66" i="43" s="1"/>
  <c r="Z66" i="43"/>
  <c r="AT66" i="43" s="1"/>
  <c r="V66" i="43"/>
  <c r="AC66" i="43" s="1"/>
  <c r="AW66" i="43" s="1"/>
  <c r="AF65" i="43"/>
  <c r="Z65" i="43"/>
  <c r="AN64" i="43"/>
  <c r="AM64" i="43"/>
  <c r="AE64" i="43"/>
  <c r="U64" i="43"/>
  <c r="T64" i="43"/>
  <c r="BA63" i="43"/>
  <c r="AF63" i="43"/>
  <c r="AX63" i="43" s="1"/>
  <c r="Z63" i="43"/>
  <c r="AT63" i="43" s="1"/>
  <c r="V63" i="43"/>
  <c r="BA62" i="43"/>
  <c r="AF62" i="43"/>
  <c r="AX62" i="43" s="1"/>
  <c r="Z62" i="43"/>
  <c r="AT62" i="43" s="1"/>
  <c r="V62" i="43"/>
  <c r="AF61" i="43"/>
  <c r="Z61" i="43"/>
  <c r="AN60" i="43"/>
  <c r="AM60" i="43"/>
  <c r="AE60" i="43"/>
  <c r="U60" i="43"/>
  <c r="T60" i="43"/>
  <c r="BA59" i="43"/>
  <c r="AZ59" i="43"/>
  <c r="AF59" i="43"/>
  <c r="AX59" i="43" s="1"/>
  <c r="Z59" i="43"/>
  <c r="AT59" i="43" s="1"/>
  <c r="V59" i="43"/>
  <c r="AC59" i="43" s="1"/>
  <c r="AW59" i="43" s="1"/>
  <c r="BA58" i="43"/>
  <c r="AZ58" i="43"/>
  <c r="AF58" i="43"/>
  <c r="AX58" i="43" s="1"/>
  <c r="Z58" i="43"/>
  <c r="AT58" i="43" s="1"/>
  <c r="V58" i="43"/>
  <c r="AC58" i="43" s="1"/>
  <c r="AW58" i="43" s="1"/>
  <c r="BA57" i="43"/>
  <c r="AF57" i="43"/>
  <c r="AX57" i="43" s="1"/>
  <c r="Z57" i="43"/>
  <c r="V57" i="43"/>
  <c r="AC57" i="43" s="1"/>
  <c r="AN56" i="43"/>
  <c r="AM56" i="43"/>
  <c r="AE56" i="43"/>
  <c r="U56" i="43"/>
  <c r="T56" i="43"/>
  <c r="AZ55" i="43"/>
  <c r="AF55" i="43"/>
  <c r="AX55" i="43" s="1"/>
  <c r="Z55" i="43"/>
  <c r="AT55" i="43" s="1"/>
  <c r="V55" i="43"/>
  <c r="BA54" i="43"/>
  <c r="AZ54" i="43"/>
  <c r="AF54" i="43"/>
  <c r="AX54" i="43" s="1"/>
  <c r="Z54" i="43"/>
  <c r="AT54" i="43" s="1"/>
  <c r="V54" i="43"/>
  <c r="BA53" i="43"/>
  <c r="AF53" i="43"/>
  <c r="AX53" i="43" s="1"/>
  <c r="Z53" i="43"/>
  <c r="V53" i="43"/>
  <c r="AC53" i="43" s="1"/>
  <c r="AW53" i="43" s="1"/>
  <c r="AN52" i="43"/>
  <c r="AM52" i="43"/>
  <c r="AE52" i="43"/>
  <c r="U52" i="43"/>
  <c r="T52" i="43"/>
  <c r="BA51" i="43"/>
  <c r="AF51" i="43"/>
  <c r="AX51" i="43" s="1"/>
  <c r="Z51" i="43"/>
  <c r="AT51" i="43" s="1"/>
  <c r="V51" i="43"/>
  <c r="AC51" i="43" s="1"/>
  <c r="AW51" i="43" s="1"/>
  <c r="AF50" i="43"/>
  <c r="AX50" i="43" s="1"/>
  <c r="Z50" i="43"/>
  <c r="AT50" i="43" s="1"/>
  <c r="V50" i="43"/>
  <c r="AC50" i="43" s="1"/>
  <c r="AN49" i="43"/>
  <c r="AM49" i="43"/>
  <c r="AE49" i="43"/>
  <c r="U49" i="43"/>
  <c r="T49" i="43"/>
  <c r="BA48" i="43"/>
  <c r="AF48" i="43"/>
  <c r="AX48" i="43" s="1"/>
  <c r="Z48" i="43"/>
  <c r="AT48" i="43" s="1"/>
  <c r="V48" i="43"/>
  <c r="AF47" i="43"/>
  <c r="Z47" i="43"/>
  <c r="AN46" i="43"/>
  <c r="AM46" i="43"/>
  <c r="AE46" i="43"/>
  <c r="U46" i="43"/>
  <c r="T46" i="43"/>
  <c r="BA45" i="43"/>
  <c r="AZ45" i="43"/>
  <c r="AF45" i="43"/>
  <c r="AX45" i="43" s="1"/>
  <c r="Z45" i="43"/>
  <c r="AT45" i="43" s="1"/>
  <c r="V45" i="43"/>
  <c r="AC45" i="43" s="1"/>
  <c r="AW45" i="43" s="1"/>
  <c r="AF44" i="43"/>
  <c r="AX44" i="43" s="1"/>
  <c r="Z44" i="43"/>
  <c r="AN43" i="43"/>
  <c r="AM43" i="43"/>
  <c r="AE43" i="43"/>
  <c r="U43" i="43"/>
  <c r="T43" i="43"/>
  <c r="BA42" i="43"/>
  <c r="AZ42" i="43"/>
  <c r="AF42" i="43"/>
  <c r="AX42" i="43" s="1"/>
  <c r="Z42" i="43"/>
  <c r="AT42" i="43" s="1"/>
  <c r="V42" i="43"/>
  <c r="AC42" i="43" s="1"/>
  <c r="AW42" i="43" s="1"/>
  <c r="BA41" i="43"/>
  <c r="AZ41" i="43"/>
  <c r="AF41" i="43"/>
  <c r="AX41" i="43" s="1"/>
  <c r="Z41" i="43"/>
  <c r="AT41" i="43" s="1"/>
  <c r="V41" i="43"/>
  <c r="AF40" i="43"/>
  <c r="AX40" i="43" s="1"/>
  <c r="Z40" i="43"/>
  <c r="AN39" i="43"/>
  <c r="AM39" i="43"/>
  <c r="AE39" i="43"/>
  <c r="U39" i="43"/>
  <c r="T39" i="43"/>
  <c r="BA38" i="43"/>
  <c r="AF38" i="43"/>
  <c r="AX38" i="43" s="1"/>
  <c r="Z38" i="43"/>
  <c r="AT38" i="43" s="1"/>
  <c r="V38" i="43"/>
  <c r="AS38" i="43" s="1"/>
  <c r="AF37" i="43"/>
  <c r="Z37" i="43"/>
  <c r="V37" i="43"/>
  <c r="AC37" i="43" s="1"/>
  <c r="AW37" i="43" s="1"/>
  <c r="AN36" i="43"/>
  <c r="AM36" i="43"/>
  <c r="AE36" i="43"/>
  <c r="U36" i="43"/>
  <c r="T36" i="43"/>
  <c r="BA35" i="43"/>
  <c r="AF35" i="43"/>
  <c r="AX35" i="43" s="1"/>
  <c r="Z35" i="43"/>
  <c r="AT35" i="43" s="1"/>
  <c r="V35" i="43"/>
  <c r="AF34" i="43"/>
  <c r="Z34" i="43"/>
  <c r="AN33" i="43"/>
  <c r="AM33" i="43"/>
  <c r="AE33" i="43"/>
  <c r="U33" i="43"/>
  <c r="T33" i="43"/>
  <c r="BA32" i="43"/>
  <c r="AZ32" i="43"/>
  <c r="AF32" i="43"/>
  <c r="AX32" i="43" s="1"/>
  <c r="Z32" i="43"/>
  <c r="AT32" i="43" s="1"/>
  <c r="V32" i="43"/>
  <c r="AC32" i="43" s="1"/>
  <c r="AW32" i="43" s="1"/>
  <c r="BA31" i="43"/>
  <c r="AF31" i="43"/>
  <c r="AX31" i="43" s="1"/>
  <c r="Z31" i="43"/>
  <c r="AT31" i="43" s="1"/>
  <c r="V31" i="43"/>
  <c r="AC31" i="43" s="1"/>
  <c r="AW31" i="43" s="1"/>
  <c r="BA30" i="43"/>
  <c r="AZ30" i="43"/>
  <c r="AF30" i="43"/>
  <c r="AX30" i="43" s="1"/>
  <c r="Z30" i="43"/>
  <c r="AN29" i="43"/>
  <c r="AM29" i="43"/>
  <c r="AE29" i="43"/>
  <c r="U29" i="43"/>
  <c r="T29" i="43"/>
  <c r="BA28" i="43"/>
  <c r="AF28" i="43"/>
  <c r="AX28" i="43" s="1"/>
  <c r="Z28" i="43"/>
  <c r="AT28" i="43" s="1"/>
  <c r="V28" i="43"/>
  <c r="AC28" i="43" s="1"/>
  <c r="AZ27" i="43"/>
  <c r="AF27" i="43"/>
  <c r="AX27" i="43" s="1"/>
  <c r="Z27" i="43"/>
  <c r="V27" i="43"/>
  <c r="AC27" i="43" s="1"/>
  <c r="AW27" i="43" s="1"/>
  <c r="AN26" i="43"/>
  <c r="AM26" i="43"/>
  <c r="AE26" i="43"/>
  <c r="U26" i="43"/>
  <c r="T26" i="43"/>
  <c r="BA25" i="43"/>
  <c r="AF25" i="43"/>
  <c r="AX25" i="43" s="1"/>
  <c r="Z25" i="43"/>
  <c r="AT25" i="43" s="1"/>
  <c r="V25" i="43"/>
  <c r="AC25" i="43" s="1"/>
  <c r="AW25" i="43" s="1"/>
  <c r="BA24" i="43"/>
  <c r="AF24" i="43"/>
  <c r="AX24" i="43" s="1"/>
  <c r="Z24" i="43"/>
  <c r="AT24" i="43" s="1"/>
  <c r="V24" i="43"/>
  <c r="AC24" i="43" s="1"/>
  <c r="AW24" i="43" s="1"/>
  <c r="BA23" i="43"/>
  <c r="AF23" i="43"/>
  <c r="AX23" i="43" s="1"/>
  <c r="Z23" i="43"/>
  <c r="AT23" i="43" s="1"/>
  <c r="V23" i="43"/>
  <c r="AC23" i="43" s="1"/>
  <c r="AW23" i="43" s="1"/>
  <c r="BA22" i="43"/>
  <c r="AF22" i="43"/>
  <c r="AX22" i="43" s="1"/>
  <c r="Z22" i="43"/>
  <c r="AT22" i="43" s="1"/>
  <c r="V22" i="43"/>
  <c r="AC22" i="43" s="1"/>
  <c r="AW22" i="43" s="1"/>
  <c r="AN21" i="43"/>
  <c r="AM21" i="43"/>
  <c r="AE21" i="43"/>
  <c r="U21" i="43"/>
  <c r="T21" i="43"/>
  <c r="BA20" i="43"/>
  <c r="AF20" i="43"/>
  <c r="AX20" i="43" s="1"/>
  <c r="Z20" i="43"/>
  <c r="AT20" i="43" s="1"/>
  <c r="V20" i="43"/>
  <c r="BA19" i="43"/>
  <c r="AF19" i="43"/>
  <c r="AX19" i="43" s="1"/>
  <c r="Z19" i="43"/>
  <c r="AT19" i="43" s="1"/>
  <c r="V19" i="43"/>
  <c r="AF18" i="43"/>
  <c r="Z18" i="43"/>
  <c r="V18" i="43"/>
  <c r="AB18" i="43" s="1"/>
  <c r="AN17" i="43"/>
  <c r="AM17" i="43"/>
  <c r="AE17" i="43"/>
  <c r="U17" i="43"/>
  <c r="T17" i="43"/>
  <c r="AF16" i="43"/>
  <c r="Z16" i="43"/>
  <c r="AT16" i="43" s="1"/>
  <c r="V16" i="43"/>
  <c r="AC16" i="43" s="1"/>
  <c r="BA15" i="43"/>
  <c r="AF15" i="43"/>
  <c r="AX15" i="43" s="1"/>
  <c r="Z15" i="43"/>
  <c r="AT15" i="43" s="1"/>
  <c r="V15" i="43"/>
  <c r="AC15" i="43" s="1"/>
  <c r="AW15" i="43" s="1"/>
  <c r="AF14" i="43"/>
  <c r="Z14" i="43"/>
  <c r="AT14" i="43" s="1"/>
  <c r="V14" i="43"/>
  <c r="AC14" i="43" s="1"/>
  <c r="AN13" i="43"/>
  <c r="AM13" i="43"/>
  <c r="AE13" i="43"/>
  <c r="U13" i="43"/>
  <c r="T13" i="43"/>
  <c r="AP13" i="43"/>
  <c r="AF12" i="43"/>
  <c r="Z12" i="43"/>
  <c r="C27" i="45" l="1"/>
  <c r="C26" i="45" s="1"/>
  <c r="G27" i="45"/>
  <c r="G26" i="45" s="1"/>
  <c r="L27" i="45"/>
  <c r="L26" i="45" s="1"/>
  <c r="Q27" i="45"/>
  <c r="Q26" i="45" s="1"/>
  <c r="AA27" i="45"/>
  <c r="AA26" i="45" s="1"/>
  <c r="AG27" i="45"/>
  <c r="AG26" i="45" s="1"/>
  <c r="AI25" i="45" s="1"/>
  <c r="F27" i="45"/>
  <c r="F26" i="45" s="1"/>
  <c r="J27" i="45"/>
  <c r="J26" i="45" s="1"/>
  <c r="P27" i="45"/>
  <c r="P26" i="45" s="1"/>
  <c r="X27" i="45"/>
  <c r="X26" i="45" s="1"/>
  <c r="Y25" i="45" s="1"/>
  <c r="AF27" i="45"/>
  <c r="AF26" i="45" s="1"/>
  <c r="B27" i="45"/>
  <c r="B26" i="45" s="1"/>
  <c r="AS113" i="44"/>
  <c r="AS114" i="44" s="1"/>
  <c r="AB113" i="44"/>
  <c r="U454" i="43"/>
  <c r="AE454" i="43"/>
  <c r="AM454" i="43"/>
  <c r="S454" i="43"/>
  <c r="X454" i="43"/>
  <c r="AI454" i="43"/>
  <c r="W454" i="43"/>
  <c r="AH454" i="43"/>
  <c r="AN454" i="43"/>
  <c r="T454" i="43"/>
  <c r="AD454" i="43"/>
  <c r="AJ454" i="43"/>
  <c r="O131" i="44"/>
  <c r="AF129" i="44"/>
  <c r="AB442" i="43"/>
  <c r="Z34" i="44"/>
  <c r="AF34" i="44"/>
  <c r="AP136" i="44"/>
  <c r="AQ73" i="44"/>
  <c r="AY73" i="44" s="1"/>
  <c r="AQ119" i="44"/>
  <c r="AY119" i="44" s="1"/>
  <c r="AB35" i="44"/>
  <c r="AV35" i="44" s="1"/>
  <c r="AQ117" i="44"/>
  <c r="AY117" i="44" s="1"/>
  <c r="AQ15" i="44"/>
  <c r="AY15" i="44" s="1"/>
  <c r="AQ70" i="44"/>
  <c r="AY70" i="44" s="1"/>
  <c r="AQ46" i="44"/>
  <c r="AY46" i="44" s="1"/>
  <c r="AB65" i="44"/>
  <c r="AV65" i="44" s="1"/>
  <c r="AO104" i="44"/>
  <c r="AB64" i="44"/>
  <c r="AV64" i="44" s="1"/>
  <c r="AQ75" i="44"/>
  <c r="AY75" i="44" s="1"/>
  <c r="V114" i="44"/>
  <c r="AQ105" i="43"/>
  <c r="AY105" i="43" s="1"/>
  <c r="AX111" i="43"/>
  <c r="AP29" i="43"/>
  <c r="AQ28" i="43"/>
  <c r="AY28" i="43" s="1"/>
  <c r="AQ106" i="43"/>
  <c r="AY106" i="43" s="1"/>
  <c r="AA384" i="43"/>
  <c r="AX76" i="43"/>
  <c r="BA105" i="43"/>
  <c r="BA108" i="43" s="1"/>
  <c r="AO43" i="43"/>
  <c r="AQ54" i="43"/>
  <c r="AY54" i="43" s="1"/>
  <c r="AB294" i="43"/>
  <c r="AV294" i="43" s="1"/>
  <c r="AQ389" i="43"/>
  <c r="AY389" i="43" s="1"/>
  <c r="AB81" i="43"/>
  <c r="AV81" i="43" s="1"/>
  <c r="AS81" i="43"/>
  <c r="AQ110" i="43"/>
  <c r="AY110" i="43" s="1"/>
  <c r="AQ357" i="43"/>
  <c r="AY357" i="43" s="1"/>
  <c r="AQ57" i="43"/>
  <c r="AY57" i="43" s="1"/>
  <c r="AQ71" i="43"/>
  <c r="AY71" i="43" s="1"/>
  <c r="AQ254" i="43"/>
  <c r="AY254" i="43" s="1"/>
  <c r="AQ403" i="43"/>
  <c r="AY403" i="43" s="1"/>
  <c r="T457" i="43"/>
  <c r="AQ214" i="43"/>
  <c r="AY214" i="43" s="1"/>
  <c r="AQ45" i="43"/>
  <c r="AY45" i="43" s="1"/>
  <c r="AQ109" i="43"/>
  <c r="Z327" i="43"/>
  <c r="AO21" i="43"/>
  <c r="AB25" i="43"/>
  <c r="AV25" i="43" s="1"/>
  <c r="AS25" i="43"/>
  <c r="BA27" i="43"/>
  <c r="BA29" i="43" s="1"/>
  <c r="AA37" i="43"/>
  <c r="AO89" i="43"/>
  <c r="AF93" i="43"/>
  <c r="AQ112" i="43"/>
  <c r="AY112" i="43" s="1"/>
  <c r="AQ133" i="43"/>
  <c r="AY133" i="43" s="1"/>
  <c r="AB177" i="43"/>
  <c r="AV177" i="43" s="1"/>
  <c r="AS204" i="43"/>
  <c r="BA316" i="43"/>
  <c r="BA317" i="43" s="1"/>
  <c r="AQ15" i="43"/>
  <c r="AY15" i="43" s="1"/>
  <c r="AF36" i="43"/>
  <c r="AF39" i="43"/>
  <c r="AF67" i="43"/>
  <c r="V87" i="43"/>
  <c r="AA87" i="43" s="1"/>
  <c r="BA89" i="43"/>
  <c r="AQ131" i="43"/>
  <c r="AY131" i="43" s="1"/>
  <c r="AQ184" i="43"/>
  <c r="AY184" i="43" s="1"/>
  <c r="AQ216" i="43"/>
  <c r="AY216" i="43" s="1"/>
  <c r="AQ392" i="43"/>
  <c r="AY392" i="43" s="1"/>
  <c r="AJ612" i="43"/>
  <c r="AQ31" i="43"/>
  <c r="AY31" i="43" s="1"/>
  <c r="AO36" i="43"/>
  <c r="AP52" i="43"/>
  <c r="AB66" i="43"/>
  <c r="AV66" i="43" s="1"/>
  <c r="AS66" i="43"/>
  <c r="AC82" i="43"/>
  <c r="AP82" i="43"/>
  <c r="AZ87" i="43"/>
  <c r="AZ89" i="43" s="1"/>
  <c r="AO100" i="43"/>
  <c r="V114" i="43"/>
  <c r="AA174" i="43"/>
  <c r="AS174" i="43"/>
  <c r="AQ185" i="43"/>
  <c r="AY185" i="43" s="1"/>
  <c r="AB226" i="43"/>
  <c r="AV226" i="43" s="1"/>
  <c r="AS226" i="43"/>
  <c r="AQ321" i="43"/>
  <c r="AY321" i="43" s="1"/>
  <c r="AP335" i="43"/>
  <c r="AQ362" i="43"/>
  <c r="AY362" i="43" s="1"/>
  <c r="AZ28" i="43"/>
  <c r="AZ29" i="43" s="1"/>
  <c r="BA50" i="43"/>
  <c r="BA52" i="43" s="1"/>
  <c r="AP67" i="43"/>
  <c r="AB115" i="43"/>
  <c r="AV115" i="43" s="1"/>
  <c r="V118" i="43"/>
  <c r="AS147" i="43"/>
  <c r="AZ160" i="43"/>
  <c r="AB234" i="43"/>
  <c r="AV234" i="43" s="1"/>
  <c r="AS234" i="43"/>
  <c r="AA254" i="43"/>
  <c r="AJ457" i="43"/>
  <c r="AO17" i="43"/>
  <c r="AQ30" i="43"/>
  <c r="AY30" i="43" s="1"/>
  <c r="Z49" i="43"/>
  <c r="AA62" i="43"/>
  <c r="AA142" i="43"/>
  <c r="AO155" i="43"/>
  <c r="AQ183" i="43"/>
  <c r="AY183" i="43" s="1"/>
  <c r="AQ376" i="43"/>
  <c r="AY376" i="43" s="1"/>
  <c r="AB386" i="43"/>
  <c r="AV386" i="43" s="1"/>
  <c r="AS386" i="43"/>
  <c r="AA399" i="43"/>
  <c r="AA421" i="43"/>
  <c r="AD457" i="43"/>
  <c r="BA118" i="43"/>
  <c r="P457" i="43"/>
  <c r="AX118" i="43"/>
  <c r="AX315" i="43"/>
  <c r="AX33" i="43"/>
  <c r="L457" i="43"/>
  <c r="AQ16" i="44"/>
  <c r="AY16" i="44" s="1"/>
  <c r="AQ45" i="44"/>
  <c r="AY45" i="44" s="1"/>
  <c r="BA55" i="44"/>
  <c r="AA75" i="44"/>
  <c r="AQ98" i="44"/>
  <c r="AY98" i="44" s="1"/>
  <c r="AQ99" i="44"/>
  <c r="AY99" i="44" s="1"/>
  <c r="AQ115" i="44"/>
  <c r="AY115" i="44" s="1"/>
  <c r="BA14" i="44"/>
  <c r="BA136" i="44" s="1"/>
  <c r="AF27" i="44"/>
  <c r="AQ71" i="44"/>
  <c r="AY71" i="44" s="1"/>
  <c r="AQ102" i="44"/>
  <c r="AY102" i="44" s="1"/>
  <c r="AB63" i="44"/>
  <c r="AV63" i="44" s="1"/>
  <c r="AO76" i="44"/>
  <c r="AO136" i="44"/>
  <c r="AZ16" i="44"/>
  <c r="AZ18" i="44" s="1"/>
  <c r="AB40" i="44"/>
  <c r="AV40" i="44" s="1"/>
  <c r="AC75" i="44"/>
  <c r="AW75" i="44" s="1"/>
  <c r="Z94" i="44"/>
  <c r="AS91" i="44"/>
  <c r="AO100" i="44"/>
  <c r="AQ97" i="44"/>
  <c r="AY97" i="44" s="1"/>
  <c r="AX104" i="44"/>
  <c r="AQ122" i="44"/>
  <c r="AY122" i="44" s="1"/>
  <c r="Z143" i="44"/>
  <c r="AA91" i="44"/>
  <c r="AT91" i="44"/>
  <c r="AT94" i="44" s="1"/>
  <c r="Z112" i="44"/>
  <c r="AT107" i="44"/>
  <c r="AT112" i="44" s="1"/>
  <c r="AA128" i="44"/>
  <c r="AA36" i="44"/>
  <c r="Z55" i="44"/>
  <c r="AT26" i="44"/>
  <c r="AT64" i="44"/>
  <c r="AT69" i="44" s="1"/>
  <c r="AA64" i="44"/>
  <c r="AT113" i="44"/>
  <c r="AT114" i="44" s="1"/>
  <c r="AA113" i="44"/>
  <c r="AA114" i="44" s="1"/>
  <c r="Z114" i="44"/>
  <c r="AZ121" i="44"/>
  <c r="AQ121" i="44"/>
  <c r="AY121" i="44" s="1"/>
  <c r="AP41" i="44"/>
  <c r="AC37" i="44"/>
  <c r="AW37" i="44" s="1"/>
  <c r="AB37" i="44"/>
  <c r="AV37" i="44" s="1"/>
  <c r="AA37" i="44"/>
  <c r="AF94" i="44"/>
  <c r="AX91" i="44"/>
  <c r="AX94" i="44" s="1"/>
  <c r="AC119" i="44"/>
  <c r="AW119" i="44" s="1"/>
  <c r="AB119" i="44"/>
  <c r="AV119" i="44" s="1"/>
  <c r="Z13" i="44"/>
  <c r="R136" i="44"/>
  <c r="AQ17" i="44"/>
  <c r="AY17" i="44" s="1"/>
  <c r="AO18" i="44"/>
  <c r="AO27" i="44"/>
  <c r="AT25" i="44"/>
  <c r="Z142" i="44"/>
  <c r="AQ25" i="44"/>
  <c r="AS37" i="44"/>
  <c r="V42" i="44"/>
  <c r="AC42" i="44" s="1"/>
  <c r="AC48" i="44" s="1"/>
  <c r="AP48" i="44"/>
  <c r="AZ49" i="44"/>
  <c r="AZ55" i="44" s="1"/>
  <c r="AO55" i="44"/>
  <c r="AC68" i="44"/>
  <c r="AW68" i="44" s="1"/>
  <c r="AB68" i="44"/>
  <c r="AV68" i="44" s="1"/>
  <c r="AA68" i="44"/>
  <c r="Z69" i="44"/>
  <c r="AP69" i="44"/>
  <c r="AX70" i="44"/>
  <c r="AX76" i="44" s="1"/>
  <c r="AF76" i="44"/>
  <c r="AC87" i="44"/>
  <c r="AW87" i="44" s="1"/>
  <c r="AS87" i="44"/>
  <c r="AA87" i="44"/>
  <c r="AA116" i="44"/>
  <c r="AP129" i="44"/>
  <c r="AX69" i="44"/>
  <c r="AC67" i="44"/>
  <c r="AW67" i="44" s="1"/>
  <c r="AB67" i="44"/>
  <c r="AV67" i="44" s="1"/>
  <c r="AP100" i="44"/>
  <c r="BA95" i="44"/>
  <c r="BA100" i="44" s="1"/>
  <c r="V101" i="44"/>
  <c r="AB101" i="44" s="1"/>
  <c r="AB111" i="44"/>
  <c r="AV111" i="44" s="1"/>
  <c r="AS111" i="44"/>
  <c r="AA111" i="44"/>
  <c r="AC118" i="44"/>
  <c r="AW118" i="44" s="1"/>
  <c r="AS118" i="44"/>
  <c r="AA118" i="44"/>
  <c r="AC127" i="44"/>
  <c r="AW127" i="44" s="1"/>
  <c r="AA127" i="44"/>
  <c r="AQ21" i="44"/>
  <c r="AY21" i="44" s="1"/>
  <c r="AZ42" i="44"/>
  <c r="AO48" i="44"/>
  <c r="AQ42" i="44"/>
  <c r="AY42" i="44" s="1"/>
  <c r="AZ82" i="44"/>
  <c r="AQ82" i="44"/>
  <c r="AY82" i="44" s="1"/>
  <c r="AQ14" i="44"/>
  <c r="AY14" i="44" s="1"/>
  <c r="R143" i="44"/>
  <c r="V26" i="44"/>
  <c r="AS26" i="44" s="1"/>
  <c r="AX28" i="44"/>
  <c r="AX34" i="44" s="1"/>
  <c r="BA48" i="44"/>
  <c r="AQ44" i="44"/>
  <c r="AY44" i="44" s="1"/>
  <c r="AZ45" i="44"/>
  <c r="V49" i="44"/>
  <c r="V55" i="44" s="1"/>
  <c r="Z62" i="44"/>
  <c r="AT56" i="44"/>
  <c r="AT62" i="44" s="1"/>
  <c r="AZ72" i="44"/>
  <c r="AQ72" i="44"/>
  <c r="AY72" i="44" s="1"/>
  <c r="AC80" i="44"/>
  <c r="AW80" i="44" s="1"/>
  <c r="AB80" i="44"/>
  <c r="AV80" i="44" s="1"/>
  <c r="BA94" i="44"/>
  <c r="AB92" i="44"/>
  <c r="AV92" i="44" s="1"/>
  <c r="AS92" i="44"/>
  <c r="AC92" i="44"/>
  <c r="AW92" i="44" s="1"/>
  <c r="AA92" i="44"/>
  <c r="BA113" i="44"/>
  <c r="BA114" i="44" s="1"/>
  <c r="AQ113" i="44"/>
  <c r="AY113" i="44" s="1"/>
  <c r="AY114" i="44" s="1"/>
  <c r="AA124" i="44"/>
  <c r="AS124" i="44"/>
  <c r="AQ22" i="44"/>
  <c r="AY22" i="44" s="1"/>
  <c r="AF41" i="44"/>
  <c r="BA35" i="44"/>
  <c r="BA41" i="44" s="1"/>
  <c r="AB36" i="44"/>
  <c r="AV36" i="44" s="1"/>
  <c r="AB39" i="44"/>
  <c r="AV39" i="44" s="1"/>
  <c r="AA40" i="44"/>
  <c r="AZ43" i="44"/>
  <c r="AQ47" i="44"/>
  <c r="AY47" i="44" s="1"/>
  <c r="AF62" i="44"/>
  <c r="AX56" i="44"/>
  <c r="AX62" i="44" s="1"/>
  <c r="AS65" i="44"/>
  <c r="AZ73" i="44"/>
  <c r="AQ74" i="44"/>
  <c r="AY74" i="44" s="1"/>
  <c r="AQ78" i="44"/>
  <c r="AY78" i="44" s="1"/>
  <c r="AF90" i="44"/>
  <c r="AX84" i="44"/>
  <c r="AX90" i="44" s="1"/>
  <c r="AQ95" i="44"/>
  <c r="AQ96" i="44"/>
  <c r="AY96" i="44" s="1"/>
  <c r="AZ102" i="44"/>
  <c r="AZ104" i="44" s="1"/>
  <c r="AT105" i="44"/>
  <c r="AT106" i="44" s="1"/>
  <c r="AF112" i="44"/>
  <c r="AX107" i="44"/>
  <c r="AX112" i="44" s="1"/>
  <c r="AQ126" i="44"/>
  <c r="AY126" i="44" s="1"/>
  <c r="AD133" i="44"/>
  <c r="AT29" i="44"/>
  <c r="AT34" i="44" s="1"/>
  <c r="AT49" i="44"/>
  <c r="AT55" i="44" s="1"/>
  <c r="AP55" i="44"/>
  <c r="AF69" i="44"/>
  <c r="V76" i="44"/>
  <c r="Z83" i="44"/>
  <c r="AF83" i="44"/>
  <c r="AF100" i="44"/>
  <c r="AX124" i="44"/>
  <c r="AX129" i="44" s="1"/>
  <c r="AQ23" i="44"/>
  <c r="AY23" i="44" s="1"/>
  <c r="Z41" i="44"/>
  <c r="AA65" i="44"/>
  <c r="AQ105" i="44"/>
  <c r="AY105" i="44" s="1"/>
  <c r="AY106" i="44" s="1"/>
  <c r="AO106" i="44"/>
  <c r="AQ120" i="44"/>
  <c r="AY120" i="44" s="1"/>
  <c r="AZ122" i="44"/>
  <c r="I131" i="44"/>
  <c r="AC68" i="43"/>
  <c r="AW68" i="43" s="1"/>
  <c r="AA68" i="43"/>
  <c r="AQ70" i="43"/>
  <c r="AY70" i="43" s="1"/>
  <c r="BA70" i="43"/>
  <c r="BA72" i="43" s="1"/>
  <c r="AT408" i="43"/>
  <c r="AA408" i="43"/>
  <c r="AE612" i="43"/>
  <c r="AO467" i="43"/>
  <c r="AQ12" i="43"/>
  <c r="AY12" i="43" s="1"/>
  <c r="AO13" i="43"/>
  <c r="AO46" i="43"/>
  <c r="AQ44" i="43"/>
  <c r="AZ241" i="43"/>
  <c r="AQ241" i="43"/>
  <c r="AY241" i="43" s="1"/>
  <c r="AZ40" i="43"/>
  <c r="AZ43" i="43" s="1"/>
  <c r="AQ40" i="43"/>
  <c r="AY40" i="43" s="1"/>
  <c r="BA44" i="43"/>
  <c r="BA46" i="43" s="1"/>
  <c r="AP46" i="43"/>
  <c r="AZ134" i="43"/>
  <c r="AQ134" i="43"/>
  <c r="AY134" i="43" s="1"/>
  <c r="AZ163" i="43"/>
  <c r="AO167" i="43"/>
  <c r="AZ333" i="43"/>
  <c r="AQ333" i="43"/>
  <c r="AY333" i="43" s="1"/>
  <c r="AS351" i="43"/>
  <c r="AB351" i="43"/>
  <c r="AV351" i="43" s="1"/>
  <c r="BA361" i="43"/>
  <c r="BA364" i="43" s="1"/>
  <c r="AQ361" i="43"/>
  <c r="AY361" i="43" s="1"/>
  <c r="AC404" i="43"/>
  <c r="AW404" i="43" s="1"/>
  <c r="AS404" i="43"/>
  <c r="AB404" i="43"/>
  <c r="AV404" i="43" s="1"/>
  <c r="AZ12" i="43"/>
  <c r="AZ13" i="43" s="1"/>
  <c r="AQ14" i="43"/>
  <c r="AY14" i="43" s="1"/>
  <c r="AZ31" i="43"/>
  <c r="AZ33" i="43" s="1"/>
  <c r="V34" i="43"/>
  <c r="AC34" i="43" s="1"/>
  <c r="AQ59" i="43"/>
  <c r="AY59" i="43" s="1"/>
  <c r="AF64" i="43"/>
  <c r="V73" i="43"/>
  <c r="AC73" i="43" s="1"/>
  <c r="AC76" i="43" s="1"/>
  <c r="BA76" i="43"/>
  <c r="AX79" i="43"/>
  <c r="BA80" i="43"/>
  <c r="BA82" i="43" s="1"/>
  <c r="AZ99" i="43"/>
  <c r="AZ100" i="43" s="1"/>
  <c r="AQ99" i="43"/>
  <c r="AY99" i="43" s="1"/>
  <c r="AC122" i="43"/>
  <c r="AW122" i="43" s="1"/>
  <c r="AS122" i="43"/>
  <c r="AB122" i="43"/>
  <c r="AV122" i="43" s="1"/>
  <c r="AA122" i="43"/>
  <c r="AF144" i="43"/>
  <c r="AF199" i="43"/>
  <c r="AX194" i="43"/>
  <c r="AX199" i="43" s="1"/>
  <c r="AZ218" i="43"/>
  <c r="AQ304" i="43"/>
  <c r="AY304" i="43" s="1"/>
  <c r="BA304" i="43"/>
  <c r="V318" i="43"/>
  <c r="AA318" i="43" s="1"/>
  <c r="Z353" i="43"/>
  <c r="AT349" i="43"/>
  <c r="AT353" i="43" s="1"/>
  <c r="AZ359" i="43"/>
  <c r="AZ360" i="43" s="1"/>
  <c r="AQ359" i="43"/>
  <c r="AY359" i="43" s="1"/>
  <c r="BA373" i="43"/>
  <c r="AF406" i="43"/>
  <c r="AQ84" i="43"/>
  <c r="AY84" i="43" s="1"/>
  <c r="AZ84" i="43"/>
  <c r="AC95" i="43"/>
  <c r="AW95" i="43" s="1"/>
  <c r="AS95" i="43"/>
  <c r="AB95" i="43"/>
  <c r="AV95" i="43" s="1"/>
  <c r="AZ137" i="43"/>
  <c r="AQ137" i="43"/>
  <c r="AY137" i="43" s="1"/>
  <c r="AZ68" i="43"/>
  <c r="AQ68" i="43"/>
  <c r="AY68" i="43" s="1"/>
  <c r="AO76" i="43"/>
  <c r="AZ73" i="43"/>
  <c r="AQ238" i="43"/>
  <c r="AY238" i="43" s="1"/>
  <c r="AZ74" i="43"/>
  <c r="AQ74" i="43"/>
  <c r="AY74" i="43" s="1"/>
  <c r="AP138" i="43"/>
  <c r="AQ153" i="43"/>
  <c r="AY153" i="43" s="1"/>
  <c r="AC233" i="43"/>
  <c r="AW233" i="43" s="1"/>
  <c r="AS233" i="43"/>
  <c r="AB233" i="43"/>
  <c r="AV233" i="43" s="1"/>
  <c r="AQ257" i="43"/>
  <c r="AY257" i="43" s="1"/>
  <c r="AZ257" i="43"/>
  <c r="BA302" i="43"/>
  <c r="AQ302" i="43"/>
  <c r="AY302" i="43" s="1"/>
  <c r="AF317" i="43"/>
  <c r="AX316" i="43"/>
  <c r="AX317" i="43" s="1"/>
  <c r="AZ338" i="43"/>
  <c r="AQ338" i="43"/>
  <c r="AY338" i="43" s="1"/>
  <c r="BA347" i="43"/>
  <c r="AQ347" i="43"/>
  <c r="AY347" i="43" s="1"/>
  <c r="AF373" i="43"/>
  <c r="AX367" i="43"/>
  <c r="AX373" i="43" s="1"/>
  <c r="BA410" i="43"/>
  <c r="AQ410" i="43"/>
  <c r="AY410" i="43" s="1"/>
  <c r="AQ405" i="43"/>
  <c r="AY405" i="43" s="1"/>
  <c r="AZ405" i="43"/>
  <c r="AC368" i="43"/>
  <c r="AW368" i="43" s="1"/>
  <c r="AS368" i="43"/>
  <c r="AP467" i="43"/>
  <c r="AT17" i="43"/>
  <c r="AF49" i="43"/>
  <c r="AP56" i="43"/>
  <c r="AX65" i="43"/>
  <c r="AX67" i="43" s="1"/>
  <c r="AF79" i="43"/>
  <c r="AX89" i="43"/>
  <c r="AQ119" i="43"/>
  <c r="AY119" i="43" s="1"/>
  <c r="AQ207" i="43"/>
  <c r="AY207" i="43" s="1"/>
  <c r="V213" i="43"/>
  <c r="AS213" i="43" s="1"/>
  <c r="AS231" i="43"/>
  <c r="AB231" i="43"/>
  <c r="AV231" i="43" s="1"/>
  <c r="AP236" i="43"/>
  <c r="AP255" i="43"/>
  <c r="BA252" i="43"/>
  <c r="BA255" i="43" s="1"/>
  <c r="AC316" i="43"/>
  <c r="AC317" i="43" s="1"/>
  <c r="AS316" i="43"/>
  <c r="AS317" i="43" s="1"/>
  <c r="AB316" i="43"/>
  <c r="AV316" i="43" s="1"/>
  <c r="AV317" i="43" s="1"/>
  <c r="AP320" i="43"/>
  <c r="BA328" i="43"/>
  <c r="AA370" i="43"/>
  <c r="AS370" i="43"/>
  <c r="AZ377" i="43"/>
  <c r="AQ377" i="43"/>
  <c r="AY377" i="43" s="1"/>
  <c r="AC402" i="43"/>
  <c r="AW402" i="43" s="1"/>
  <c r="AS402" i="43"/>
  <c r="AB402" i="43"/>
  <c r="AV402" i="43" s="1"/>
  <c r="AT450" i="43"/>
  <c r="AQ16" i="43"/>
  <c r="AY16" i="43" s="1"/>
  <c r="T612" i="43"/>
  <c r="AA19" i="43"/>
  <c r="AX43" i="43"/>
  <c r="AO49" i="43"/>
  <c r="Z60" i="43"/>
  <c r="AQ69" i="43"/>
  <c r="AY69" i="43" s="1"/>
  <c r="AO79" i="43"/>
  <c r="AO111" i="43"/>
  <c r="BA114" i="43"/>
  <c r="AO173" i="43"/>
  <c r="BA180" i="43"/>
  <c r="AP187" i="43"/>
  <c r="AQ182" i="43"/>
  <c r="AY182" i="43" s="1"/>
  <c r="AX193" i="43"/>
  <c r="AQ190" i="43"/>
  <c r="AY190" i="43" s="1"/>
  <c r="AP212" i="43"/>
  <c r="AA223" i="43"/>
  <c r="AQ237" i="43"/>
  <c r="AZ240" i="43"/>
  <c r="AQ240" i="43"/>
  <c r="AY240" i="43" s="1"/>
  <c r="AT269" i="43"/>
  <c r="AQ270" i="43"/>
  <c r="AY270" i="43" s="1"/>
  <c r="BA319" i="43"/>
  <c r="BA320" i="43" s="1"/>
  <c r="AQ322" i="43"/>
  <c r="AY322" i="43" s="1"/>
  <c r="AQ323" i="43"/>
  <c r="AY323" i="43" s="1"/>
  <c r="AQ346" i="43"/>
  <c r="AY346" i="43" s="1"/>
  <c r="AO353" i="43"/>
  <c r="AO364" i="43"/>
  <c r="AB403" i="43"/>
  <c r="AV403" i="43" s="1"/>
  <c r="AS403" i="43"/>
  <c r="AQ418" i="43"/>
  <c r="AY418" i="43" s="1"/>
  <c r="AZ445" i="43"/>
  <c r="AQ445" i="43"/>
  <c r="AY445" i="43" s="1"/>
  <c r="AB446" i="43"/>
  <c r="AV446" i="43" s="1"/>
  <c r="AQ446" i="43"/>
  <c r="AY446" i="43" s="1"/>
  <c r="AF450" i="43"/>
  <c r="AQ154" i="43"/>
  <c r="AY154" i="43" s="1"/>
  <c r="AX161" i="43"/>
  <c r="Z199" i="43"/>
  <c r="AA240" i="43"/>
  <c r="AO249" i="43"/>
  <c r="AX259" i="43"/>
  <c r="AO265" i="43"/>
  <c r="AO341" i="43"/>
  <c r="AX348" i="43"/>
  <c r="AF353" i="43"/>
  <c r="AQ356" i="43"/>
  <c r="AY356" i="43" s="1"/>
  <c r="AQ386" i="43"/>
  <c r="AY386" i="43" s="1"/>
  <c r="BA397" i="43"/>
  <c r="Z82" i="43"/>
  <c r="Z52" i="43"/>
  <c r="AA184" i="43"/>
  <c r="AA357" i="43"/>
  <c r="Z450" i="43"/>
  <c r="Z93" i="43"/>
  <c r="Z173" i="43"/>
  <c r="AT370" i="43"/>
  <c r="Z64" i="43"/>
  <c r="AA226" i="43"/>
  <c r="AA234" i="43"/>
  <c r="AA368" i="43"/>
  <c r="AT400" i="43"/>
  <c r="AA24" i="43"/>
  <c r="AT47" i="43"/>
  <c r="AT49" i="43" s="1"/>
  <c r="Z138" i="43"/>
  <c r="Z144" i="43"/>
  <c r="Z224" i="43"/>
  <c r="Z289" i="43"/>
  <c r="AA376" i="43"/>
  <c r="Z400" i="43"/>
  <c r="Z21" i="43"/>
  <c r="Z36" i="43"/>
  <c r="AA48" i="43"/>
  <c r="AA63" i="43"/>
  <c r="AA78" i="43"/>
  <c r="Z89" i="43"/>
  <c r="AA91" i="43"/>
  <c r="Z125" i="43"/>
  <c r="AA204" i="43"/>
  <c r="AA274" i="43"/>
  <c r="AA302" i="43"/>
  <c r="Z315" i="43"/>
  <c r="AT341" i="43"/>
  <c r="Z364" i="43"/>
  <c r="AA375" i="43"/>
  <c r="AA410" i="43"/>
  <c r="AA425" i="43"/>
  <c r="AC71" i="43"/>
  <c r="AW71" i="43" s="1"/>
  <c r="AA71" i="43"/>
  <c r="BA26" i="43"/>
  <c r="AC69" i="43"/>
  <c r="AW69" i="43" s="1"/>
  <c r="AA69" i="43"/>
  <c r="AC54" i="43"/>
  <c r="AW54" i="43" s="1"/>
  <c r="AA54" i="43"/>
  <c r="AA20" i="43"/>
  <c r="AB20" i="43"/>
  <c r="AV20" i="43" s="1"/>
  <c r="AT79" i="43"/>
  <c r="AX173" i="43"/>
  <c r="AC84" i="43"/>
  <c r="AW84" i="43" s="1"/>
  <c r="AA84" i="43"/>
  <c r="AZ15" i="43"/>
  <c r="AP17" i="43"/>
  <c r="AP33" i="43"/>
  <c r="AX47" i="43"/>
  <c r="AX49" i="43" s="1"/>
  <c r="AC55" i="43"/>
  <c r="AW55" i="43" s="1"/>
  <c r="AA55" i="43"/>
  <c r="V65" i="43"/>
  <c r="AB65" i="43" s="1"/>
  <c r="AT105" i="43"/>
  <c r="AT108" i="43" s="1"/>
  <c r="Z108" i="43"/>
  <c r="AC126" i="43"/>
  <c r="AW126" i="43" s="1"/>
  <c r="AA126" i="43"/>
  <c r="AQ136" i="43"/>
  <c r="AY136" i="43" s="1"/>
  <c r="AZ136" i="43"/>
  <c r="AF161" i="43"/>
  <c r="AT200" i="43"/>
  <c r="AT206" i="43" s="1"/>
  <c r="Z206" i="43"/>
  <c r="AC268" i="43"/>
  <c r="AW268" i="43" s="1"/>
  <c r="AS268" i="43"/>
  <c r="AA268" i="43"/>
  <c r="AQ307" i="43"/>
  <c r="AY307" i="43" s="1"/>
  <c r="AZ307" i="43"/>
  <c r="AO309" i="43"/>
  <c r="AC352" i="43"/>
  <c r="AW352" i="43" s="1"/>
  <c r="AS352" i="43"/>
  <c r="AA352" i="43"/>
  <c r="AT386" i="43"/>
  <c r="AA386" i="43"/>
  <c r="AQ32" i="43"/>
  <c r="AY32" i="43" s="1"/>
  <c r="AA42" i="43"/>
  <c r="V47" i="43"/>
  <c r="AC47" i="43" s="1"/>
  <c r="AO56" i="43"/>
  <c r="AZ53" i="43"/>
  <c r="AZ56" i="43" s="1"/>
  <c r="AT65" i="43"/>
  <c r="AT67" i="43" s="1"/>
  <c r="Z67" i="43"/>
  <c r="V82" i="43"/>
  <c r="AQ83" i="43"/>
  <c r="AA85" i="43"/>
  <c r="AP86" i="43"/>
  <c r="AT90" i="43"/>
  <c r="AT93" i="43" s="1"/>
  <c r="AT94" i="43"/>
  <c r="AT97" i="43" s="1"/>
  <c r="Z97" i="43"/>
  <c r="Z104" i="43"/>
  <c r="AT101" i="43"/>
  <c r="AT104" i="43" s="1"/>
  <c r="AQ127" i="43"/>
  <c r="AY127" i="43" s="1"/>
  <c r="BA151" i="43"/>
  <c r="BA155" i="43" s="1"/>
  <c r="AQ151" i="43"/>
  <c r="AY151" i="43" s="1"/>
  <c r="AQ164" i="43"/>
  <c r="AY164" i="43" s="1"/>
  <c r="AZ164" i="43"/>
  <c r="AZ211" i="43"/>
  <c r="AZ212" i="43" s="1"/>
  <c r="AQ211" i="43"/>
  <c r="AY211" i="43" s="1"/>
  <c r="AQ215" i="43"/>
  <c r="AY215" i="43" s="1"/>
  <c r="AP218" i="43"/>
  <c r="AT221" i="43"/>
  <c r="AT224" i="43" s="1"/>
  <c r="V237" i="43"/>
  <c r="AC237" i="43" s="1"/>
  <c r="V250" i="43"/>
  <c r="V466" i="43" s="1"/>
  <c r="AO259" i="43"/>
  <c r="AZ256" i="43"/>
  <c r="AQ274" i="43"/>
  <c r="AY274" i="43" s="1"/>
  <c r="AZ274" i="43"/>
  <c r="BA300" i="43"/>
  <c r="AQ300" i="43"/>
  <c r="AY300" i="43" s="1"/>
  <c r="AZ329" i="43"/>
  <c r="AQ329" i="43"/>
  <c r="AY329" i="43" s="1"/>
  <c r="AZ363" i="43"/>
  <c r="AZ364" i="43" s="1"/>
  <c r="AQ363" i="43"/>
  <c r="AY363" i="43" s="1"/>
  <c r="V365" i="43"/>
  <c r="AC365" i="43" s="1"/>
  <c r="AC372" i="43"/>
  <c r="AW372" i="43" s="1"/>
  <c r="AS372" i="43"/>
  <c r="AA372" i="43"/>
  <c r="AC385" i="43"/>
  <c r="AW385" i="43" s="1"/>
  <c r="AS385" i="43"/>
  <c r="AB385" i="43"/>
  <c r="AV385" i="43" s="1"/>
  <c r="AA385" i="43"/>
  <c r="AZ391" i="43"/>
  <c r="AQ391" i="43"/>
  <c r="AY391" i="43" s="1"/>
  <c r="AF434" i="43"/>
  <c r="AX428" i="43"/>
  <c r="AX434" i="43" s="1"/>
  <c r="BA429" i="43"/>
  <c r="AP434" i="43"/>
  <c r="BA432" i="43"/>
  <c r="AQ432" i="43"/>
  <c r="AY432" i="43" s="1"/>
  <c r="AX34" i="43"/>
  <c r="AX36" i="43" s="1"/>
  <c r="AC41" i="43"/>
  <c r="AW41" i="43" s="1"/>
  <c r="AA41" i="43"/>
  <c r="AP60" i="43"/>
  <c r="AO72" i="43"/>
  <c r="Z118" i="43"/>
  <c r="AT115" i="43"/>
  <c r="AT118" i="43" s="1"/>
  <c r="AP132" i="43"/>
  <c r="BA126" i="43"/>
  <c r="AC128" i="43"/>
  <c r="AW128" i="43" s="1"/>
  <c r="AA128" i="43"/>
  <c r="BA129" i="43"/>
  <c r="AQ129" i="43"/>
  <c r="AY129" i="43" s="1"/>
  <c r="AX139" i="43"/>
  <c r="AX144" i="43" s="1"/>
  <c r="AP161" i="43"/>
  <c r="AT169" i="43"/>
  <c r="AT173" i="43" s="1"/>
  <c r="AX182" i="43"/>
  <c r="AX187" i="43" s="1"/>
  <c r="AF187" i="43"/>
  <c r="AZ192" i="43"/>
  <c r="AQ192" i="43"/>
  <c r="AY192" i="43" s="1"/>
  <c r="AS196" i="43"/>
  <c r="AC196" i="43"/>
  <c r="AW196" i="43" s="1"/>
  <c r="AT225" i="43"/>
  <c r="AT230" i="43" s="1"/>
  <c r="Z230" i="43"/>
  <c r="AC266" i="43"/>
  <c r="AW266" i="43" s="1"/>
  <c r="AS266" i="43"/>
  <c r="AA266" i="43"/>
  <c r="V282" i="43"/>
  <c r="AA282" i="43" s="1"/>
  <c r="AT293" i="43"/>
  <c r="Z298" i="43"/>
  <c r="AZ319" i="43"/>
  <c r="AZ320" i="43" s="1"/>
  <c r="AQ319" i="43"/>
  <c r="AY319" i="43" s="1"/>
  <c r="AT326" i="43"/>
  <c r="AT327" i="43" s="1"/>
  <c r="AP360" i="43"/>
  <c r="BA354" i="43"/>
  <c r="BA360" i="43" s="1"/>
  <c r="AQ354" i="43"/>
  <c r="AY354" i="43" s="1"/>
  <c r="AC388" i="43"/>
  <c r="AW388" i="43" s="1"/>
  <c r="AA388" i="43"/>
  <c r="AS388" i="43"/>
  <c r="AB388" i="43"/>
  <c r="AV388" i="43" s="1"/>
  <c r="AC405" i="43"/>
  <c r="AW405" i="43" s="1"/>
  <c r="AS405" i="43"/>
  <c r="AB405" i="43"/>
  <c r="AV405" i="43" s="1"/>
  <c r="V407" i="43"/>
  <c r="AC407" i="43" s="1"/>
  <c r="AW407" i="43" s="1"/>
  <c r="AX411" i="43"/>
  <c r="AX413" i="43" s="1"/>
  <c r="AF413" i="43"/>
  <c r="AZ429" i="43"/>
  <c r="AQ429" i="43"/>
  <c r="AY429" i="43" s="1"/>
  <c r="AZ16" i="43"/>
  <c r="AC38" i="43"/>
  <c r="AW38" i="43" s="1"/>
  <c r="AW39" i="43" s="1"/>
  <c r="AB38" i="43"/>
  <c r="AV38" i="43" s="1"/>
  <c r="AQ42" i="43"/>
  <c r="AY42" i="43" s="1"/>
  <c r="BA60" i="43"/>
  <c r="AP72" i="43"/>
  <c r="AP76" i="43"/>
  <c r="AT133" i="43"/>
  <c r="AT138" i="43" s="1"/>
  <c r="AO161" i="43"/>
  <c r="AZ156" i="43"/>
  <c r="AQ166" i="43"/>
  <c r="AY166" i="43" s="1"/>
  <c r="BA181" i="43"/>
  <c r="BA187" i="43" s="1"/>
  <c r="AO187" i="43"/>
  <c r="AF224" i="43"/>
  <c r="AX219" i="43"/>
  <c r="AX224" i="43" s="1"/>
  <c r="AT233" i="43"/>
  <c r="AT236" i="43" s="1"/>
  <c r="AA233" i="43"/>
  <c r="AA239" i="43"/>
  <c r="AC239" i="43"/>
  <c r="AW239" i="43" s="1"/>
  <c r="AP251" i="43"/>
  <c r="BA250" i="43"/>
  <c r="BA251" i="43" s="1"/>
  <c r="AQ272" i="43"/>
  <c r="AY272" i="43" s="1"/>
  <c r="AZ272" i="43"/>
  <c r="BA280" i="43"/>
  <c r="AQ280" i="43"/>
  <c r="AY280" i="43" s="1"/>
  <c r="BA12" i="43"/>
  <c r="BA13" i="43" s="1"/>
  <c r="AF17" i="43"/>
  <c r="AF21" i="43"/>
  <c r="AX18" i="43"/>
  <c r="AX21" i="43" s="1"/>
  <c r="AB19" i="43"/>
  <c r="AV19" i="43" s="1"/>
  <c r="AA23" i="43"/>
  <c r="Z26" i="43"/>
  <c r="AP26" i="43"/>
  <c r="AA27" i="43"/>
  <c r="AQ27" i="43"/>
  <c r="AO29" i="43"/>
  <c r="V30" i="43"/>
  <c r="AC30" i="43" s="1"/>
  <c r="AW30" i="43" s="1"/>
  <c r="AW33" i="43" s="1"/>
  <c r="AA35" i="43"/>
  <c r="AT37" i="43"/>
  <c r="AT39" i="43" s="1"/>
  <c r="Z39" i="43"/>
  <c r="AP39" i="43"/>
  <c r="BA37" i="43"/>
  <c r="BA39" i="43" s="1"/>
  <c r="V40" i="43"/>
  <c r="AB40" i="43" s="1"/>
  <c r="AX46" i="43"/>
  <c r="AZ44" i="43"/>
  <c r="AZ46" i="43" s="1"/>
  <c r="AA51" i="43"/>
  <c r="BA55" i="43"/>
  <c r="BA56" i="43" s="1"/>
  <c r="V61" i="43"/>
  <c r="AA61" i="43" s="1"/>
  <c r="BA65" i="43"/>
  <c r="BA67" i="43" s="1"/>
  <c r="AZ69" i="43"/>
  <c r="AA70" i="43"/>
  <c r="V77" i="43"/>
  <c r="AA77" i="43" s="1"/>
  <c r="Z79" i="43"/>
  <c r="AA80" i="43"/>
  <c r="AW80" i="43"/>
  <c r="AW82" i="43" s="1"/>
  <c r="AX86" i="43"/>
  <c r="AQ87" i="43"/>
  <c r="AY87" i="43" s="1"/>
  <c r="AQ88" i="43"/>
  <c r="AY88" i="43" s="1"/>
  <c r="AP89" i="43"/>
  <c r="AX90" i="43"/>
  <c r="AX93" i="43" s="1"/>
  <c r="AB91" i="43"/>
  <c r="AV91" i="43" s="1"/>
  <c r="AC96" i="43"/>
  <c r="AW96" i="43" s="1"/>
  <c r="AA96" i="43"/>
  <c r="AQ98" i="43"/>
  <c r="AA101" i="43"/>
  <c r="AS101" i="43"/>
  <c r="AO108" i="43"/>
  <c r="AF118" i="43"/>
  <c r="AQ130" i="43"/>
  <c r="AY130" i="43" s="1"/>
  <c r="AA140" i="43"/>
  <c r="AA141" i="43"/>
  <c r="AB141" i="43"/>
  <c r="AV141" i="43" s="1"/>
  <c r="AB142" i="43"/>
  <c r="AV142" i="43" s="1"/>
  <c r="AA146" i="43"/>
  <c r="AA147" i="43"/>
  <c r="V156" i="43"/>
  <c r="V161" i="43" s="1"/>
  <c r="AC178" i="43"/>
  <c r="AW178" i="43" s="1"/>
  <c r="AS178" i="43"/>
  <c r="AA178" i="43"/>
  <c r="AC182" i="43"/>
  <c r="AW182" i="43" s="1"/>
  <c r="AW187" i="43" s="1"/>
  <c r="AA182" i="43"/>
  <c r="AZ183" i="43"/>
  <c r="AA186" i="43"/>
  <c r="AQ186" i="43"/>
  <c r="AY186" i="43" s="1"/>
  <c r="AZ188" i="43"/>
  <c r="AQ188" i="43"/>
  <c r="AY188" i="43" s="1"/>
  <c r="AC203" i="43"/>
  <c r="AW203" i="43" s="1"/>
  <c r="AA203" i="43"/>
  <c r="AS203" i="43"/>
  <c r="AB203" i="43"/>
  <c r="AV203" i="43" s="1"/>
  <c r="AA208" i="43"/>
  <c r="AQ208" i="43"/>
  <c r="AY208" i="43" s="1"/>
  <c r="AQ209" i="43"/>
  <c r="AY209" i="43" s="1"/>
  <c r="BA218" i="43"/>
  <c r="V219" i="43"/>
  <c r="AS219" i="43" s="1"/>
  <c r="AT250" i="43"/>
  <c r="AT251" i="43" s="1"/>
  <c r="Z251" i="43"/>
  <c r="AQ253" i="43"/>
  <c r="AY253" i="43" s="1"/>
  <c r="AZ253" i="43"/>
  <c r="AZ254" i="43"/>
  <c r="V256" i="43"/>
  <c r="AC256" i="43" s="1"/>
  <c r="AW256" i="43" s="1"/>
  <c r="AW259" i="43" s="1"/>
  <c r="AO281" i="43"/>
  <c r="AZ277" i="43"/>
  <c r="AZ281" i="43" s="1"/>
  <c r="Z291" i="43"/>
  <c r="AP298" i="43"/>
  <c r="BA292" i="43"/>
  <c r="BA298" i="43" s="1"/>
  <c r="AT300" i="43"/>
  <c r="AA300" i="43"/>
  <c r="AA337" i="43"/>
  <c r="AQ337" i="43"/>
  <c r="AY337" i="43" s="1"/>
  <c r="AX349" i="43"/>
  <c r="AX353" i="43" s="1"/>
  <c r="AA358" i="43"/>
  <c r="AQ358" i="43"/>
  <c r="AY358" i="43" s="1"/>
  <c r="AT361" i="43"/>
  <c r="AT364" i="43" s="1"/>
  <c r="AQ375" i="43"/>
  <c r="AY375" i="43" s="1"/>
  <c r="AZ375" i="43"/>
  <c r="AZ378" i="43"/>
  <c r="AQ378" i="43"/>
  <c r="AY378" i="43" s="1"/>
  <c r="AC382" i="43"/>
  <c r="AW382" i="43" s="1"/>
  <c r="AA382" i="43"/>
  <c r="AC389" i="43"/>
  <c r="AW389" i="43" s="1"/>
  <c r="AS389" i="43"/>
  <c r="AB389" i="43"/>
  <c r="AV389" i="43" s="1"/>
  <c r="AA389" i="43"/>
  <c r="AP406" i="43"/>
  <c r="BA401" i="43"/>
  <c r="BA406" i="43" s="1"/>
  <c r="AO413" i="43"/>
  <c r="AC424" i="43"/>
  <c r="AW424" i="43" s="1"/>
  <c r="AA424" i="43"/>
  <c r="AB424" i="43"/>
  <c r="AV424" i="43" s="1"/>
  <c r="AO434" i="43"/>
  <c r="AQ428" i="43"/>
  <c r="AY428" i="43" s="1"/>
  <c r="AA437" i="43"/>
  <c r="AC437" i="43"/>
  <c r="AW437" i="43" s="1"/>
  <c r="AO441" i="43"/>
  <c r="AX37" i="43"/>
  <c r="AX39" i="43" s="1"/>
  <c r="V44" i="43"/>
  <c r="V46" i="43" s="1"/>
  <c r="AO60" i="43"/>
  <c r="AZ57" i="43"/>
  <c r="AZ60" i="43" s="1"/>
  <c r="AA92" i="43"/>
  <c r="AB92" i="43"/>
  <c r="AV92" i="43" s="1"/>
  <c r="BA94" i="43"/>
  <c r="BA97" i="43" s="1"/>
  <c r="AP97" i="43"/>
  <c r="AC152" i="43"/>
  <c r="AW152" i="43" s="1"/>
  <c r="AA152" i="43"/>
  <c r="AF259" i="43"/>
  <c r="AT294" i="43"/>
  <c r="AA294" i="43"/>
  <c r="AT369" i="43"/>
  <c r="Z373" i="43"/>
  <c r="AT18" i="43"/>
  <c r="AT21" i="43" s="1"/>
  <c r="AC29" i="43"/>
  <c r="Z46" i="43"/>
  <c r="AO64" i="43"/>
  <c r="Z76" i="43"/>
  <c r="AQ75" i="43"/>
  <c r="AY75" i="43" s="1"/>
  <c r="AQ85" i="43"/>
  <c r="AY85" i="43" s="1"/>
  <c r="AZ107" i="43"/>
  <c r="AQ107" i="43"/>
  <c r="AY107" i="43" s="1"/>
  <c r="AP155" i="43"/>
  <c r="AZ14" i="43"/>
  <c r="AA18" i="43"/>
  <c r="AF26" i="43"/>
  <c r="AB23" i="43"/>
  <c r="AV23" i="43" s="1"/>
  <c r="AS23" i="43"/>
  <c r="AA28" i="43"/>
  <c r="AO33" i="43"/>
  <c r="AT34" i="43"/>
  <c r="AT36" i="43" s="1"/>
  <c r="AA38" i="43"/>
  <c r="AP43" i="43"/>
  <c r="AQ41" i="43"/>
  <c r="AY41" i="43" s="1"/>
  <c r="AB48" i="43"/>
  <c r="AV48" i="43" s="1"/>
  <c r="AF52" i="43"/>
  <c r="AB51" i="43"/>
  <c r="AV51" i="43" s="1"/>
  <c r="AS51" i="43"/>
  <c r="AA53" i="43"/>
  <c r="AQ53" i="43"/>
  <c r="AQ55" i="43"/>
  <c r="AY55" i="43" s="1"/>
  <c r="AQ58" i="43"/>
  <c r="AY58" i="43" s="1"/>
  <c r="AX61" i="43"/>
  <c r="AX64" i="43" s="1"/>
  <c r="AQ73" i="43"/>
  <c r="AY73" i="43" s="1"/>
  <c r="AF82" i="43"/>
  <c r="AX80" i="43"/>
  <c r="AX82" i="43" s="1"/>
  <c r="V83" i="43"/>
  <c r="AB83" i="43" s="1"/>
  <c r="AO86" i="43"/>
  <c r="V90" i="43"/>
  <c r="AS90" i="43" s="1"/>
  <c r="AO93" i="43"/>
  <c r="AC100" i="43"/>
  <c r="AP100" i="43"/>
  <c r="BA98" i="43"/>
  <c r="BA100" i="43" s="1"/>
  <c r="AP111" i="43"/>
  <c r="AC113" i="43"/>
  <c r="AW113" i="43" s="1"/>
  <c r="AB113" i="43"/>
  <c r="AV113" i="43" s="1"/>
  <c r="AC116" i="43"/>
  <c r="AW116" i="43" s="1"/>
  <c r="AS116" i="43"/>
  <c r="AA116" i="43"/>
  <c r="AQ128" i="43"/>
  <c r="AY128" i="43" s="1"/>
  <c r="AZ128" i="43"/>
  <c r="AZ132" i="43" s="1"/>
  <c r="AC130" i="43"/>
  <c r="AW130" i="43" s="1"/>
  <c r="AA130" i="43"/>
  <c r="V133" i="43"/>
  <c r="AA133" i="43" s="1"/>
  <c r="AQ135" i="43"/>
  <c r="AY135" i="43" s="1"/>
  <c r="AO138" i="43"/>
  <c r="AT144" i="43"/>
  <c r="Z150" i="43"/>
  <c r="AP150" i="43"/>
  <c r="AQ152" i="43"/>
  <c r="AY152" i="43" s="1"/>
  <c r="AC154" i="43"/>
  <c r="AW154" i="43" s="1"/>
  <c r="AA154" i="43"/>
  <c r="AF173" i="43"/>
  <c r="AZ181" i="43"/>
  <c r="AQ181" i="43"/>
  <c r="AY181" i="43" s="1"/>
  <c r="AO193" i="43"/>
  <c r="AO199" i="43"/>
  <c r="AC200" i="43"/>
  <c r="AW200" i="43" s="1"/>
  <c r="AS200" i="43"/>
  <c r="AA200" i="43"/>
  <c r="AP206" i="43"/>
  <c r="BA200" i="43"/>
  <c r="BA206" i="43" s="1"/>
  <c r="AC210" i="43"/>
  <c r="AW210" i="43" s="1"/>
  <c r="AA210" i="43"/>
  <c r="BA210" i="43"/>
  <c r="AQ210" i="43"/>
  <c r="AY210" i="43" s="1"/>
  <c r="AT218" i="43"/>
  <c r="AB223" i="43"/>
  <c r="AV223" i="43" s="1"/>
  <c r="AP230" i="43"/>
  <c r="BA225" i="43"/>
  <c r="BA230" i="43" s="1"/>
  <c r="AC227" i="43"/>
  <c r="AW227" i="43" s="1"/>
  <c r="AS227" i="43"/>
  <c r="AA227" i="43"/>
  <c r="AC232" i="43"/>
  <c r="AW232" i="43" s="1"/>
  <c r="AS232" i="43"/>
  <c r="AB232" i="43"/>
  <c r="AV232" i="43" s="1"/>
  <c r="AA232" i="43"/>
  <c r="AS261" i="43"/>
  <c r="AC261" i="43"/>
  <c r="AW261" i="43" s="1"/>
  <c r="AS263" i="43"/>
  <c r="AC263" i="43"/>
  <c r="AW263" i="43" s="1"/>
  <c r="AQ275" i="43"/>
  <c r="AY275" i="43" s="1"/>
  <c r="AZ275" i="43"/>
  <c r="V277" i="43"/>
  <c r="AA277" i="43" s="1"/>
  <c r="AO289" i="43"/>
  <c r="AZ282" i="43"/>
  <c r="AZ289" i="43" s="1"/>
  <c r="AP305" i="43"/>
  <c r="BA299" i="43"/>
  <c r="AQ301" i="43"/>
  <c r="AY301" i="43" s="1"/>
  <c r="AZ301" i="43"/>
  <c r="AO335" i="43"/>
  <c r="AQ328" i="43"/>
  <c r="AZ330" i="43"/>
  <c r="AQ330" i="43"/>
  <c r="AY330" i="43" s="1"/>
  <c r="BA332" i="43"/>
  <c r="AQ332" i="43"/>
  <c r="AY332" i="43" s="1"/>
  <c r="AA336" i="43"/>
  <c r="AC336" i="43"/>
  <c r="AW336" i="43" s="1"/>
  <c r="AZ394" i="43"/>
  <c r="AQ394" i="43"/>
  <c r="AY394" i="43" s="1"/>
  <c r="AP400" i="43"/>
  <c r="BA398" i="43"/>
  <c r="BA400" i="43" s="1"/>
  <c r="AT435" i="43"/>
  <c r="AT441" i="43" s="1"/>
  <c r="AA435" i="43"/>
  <c r="AX104" i="43"/>
  <c r="AP108" i="43"/>
  <c r="V109" i="43"/>
  <c r="AS109" i="43" s="1"/>
  <c r="AZ111" i="43"/>
  <c r="AP125" i="43"/>
  <c r="BA119" i="43"/>
  <c r="BA125" i="43" s="1"/>
  <c r="AO132" i="43"/>
  <c r="AQ126" i="43"/>
  <c r="AY126" i="43" s="1"/>
  <c r="AP466" i="43"/>
  <c r="BA131" i="43"/>
  <c r="V139" i="43"/>
  <c r="AC139" i="43" s="1"/>
  <c r="AA143" i="43"/>
  <c r="AC146" i="43"/>
  <c r="AW146" i="43" s="1"/>
  <c r="AS146" i="43"/>
  <c r="AB146" i="43"/>
  <c r="AV146" i="43" s="1"/>
  <c r="AX167" i="43"/>
  <c r="AF167" i="43"/>
  <c r="AT174" i="43"/>
  <c r="AT180" i="43" s="1"/>
  <c r="Z180" i="43"/>
  <c r="AP180" i="43"/>
  <c r="AF206" i="43"/>
  <c r="AX200" i="43"/>
  <c r="AX206" i="43" s="1"/>
  <c r="AO212" i="43"/>
  <c r="BA207" i="43"/>
  <c r="AA220" i="43"/>
  <c r="AF230" i="43"/>
  <c r="AC235" i="43"/>
  <c r="AW235" i="43" s="1"/>
  <c r="AA235" i="43"/>
  <c r="AS235" i="43"/>
  <c r="AB235" i="43"/>
  <c r="AV235" i="43" s="1"/>
  <c r="AX249" i="43"/>
  <c r="AX250" i="43"/>
  <c r="AX251" i="43" s="1"/>
  <c r="AF269" i="43"/>
  <c r="AX266" i="43"/>
  <c r="Z269" i="43"/>
  <c r="BA270" i="43"/>
  <c r="BA276" i="43" s="1"/>
  <c r="AP276" i="43"/>
  <c r="AS271" i="43"/>
  <c r="AA271" i="43"/>
  <c r="BA282" i="43"/>
  <c r="BA289" i="43" s="1"/>
  <c r="AP289" i="43"/>
  <c r="AC304" i="43"/>
  <c r="AW304" i="43" s="1"/>
  <c r="AA304" i="43"/>
  <c r="AZ306" i="43"/>
  <c r="AQ306" i="43"/>
  <c r="AY306" i="43" s="1"/>
  <c r="AF315" i="43"/>
  <c r="AO320" i="43"/>
  <c r="AQ318" i="43"/>
  <c r="AF327" i="43"/>
  <c r="AX325" i="43"/>
  <c r="AX327" i="43" s="1"/>
  <c r="AZ334" i="43"/>
  <c r="AQ334" i="43"/>
  <c r="AY334" i="43" s="1"/>
  <c r="AC340" i="43"/>
  <c r="AW340" i="43" s="1"/>
  <c r="AA340" i="43"/>
  <c r="AQ340" i="43"/>
  <c r="AY340" i="43" s="1"/>
  <c r="AC345" i="43"/>
  <c r="AW345" i="43" s="1"/>
  <c r="AB345" i="43"/>
  <c r="AV345" i="43" s="1"/>
  <c r="Z420" i="43"/>
  <c r="AC177" i="43"/>
  <c r="AW177" i="43" s="1"/>
  <c r="AA177" i="43"/>
  <c r="AF193" i="43"/>
  <c r="AT194" i="43"/>
  <c r="AT199" i="43" s="1"/>
  <c r="AW207" i="43"/>
  <c r="AO218" i="43"/>
  <c r="AQ213" i="43"/>
  <c r="AY213" i="43" s="1"/>
  <c r="AQ217" i="43"/>
  <c r="AY217" i="43" s="1"/>
  <c r="AA221" i="43"/>
  <c r="AA222" i="43"/>
  <c r="AB222" i="43"/>
  <c r="AV222" i="43" s="1"/>
  <c r="AF236" i="43"/>
  <c r="AX231" i="43"/>
  <c r="AX236" i="43" s="1"/>
  <c r="AO242" i="43"/>
  <c r="Z265" i="43"/>
  <c r="AT260" i="43"/>
  <c r="AT265" i="43" s="1"/>
  <c r="AQ273" i="43"/>
  <c r="AY273" i="43" s="1"/>
  <c r="AZ273" i="43"/>
  <c r="AC297" i="43"/>
  <c r="AW297" i="43" s="1"/>
  <c r="AA297" i="43"/>
  <c r="AQ303" i="43"/>
  <c r="AY303" i="43" s="1"/>
  <c r="AZ303" i="43"/>
  <c r="AO315" i="43"/>
  <c r="AT311" i="43"/>
  <c r="AT315" i="43" s="1"/>
  <c r="AT316" i="43"/>
  <c r="AT317" i="43" s="1"/>
  <c r="Z317" i="43"/>
  <c r="AA316" i="43"/>
  <c r="AA317" i="43" s="1"/>
  <c r="V325" i="43"/>
  <c r="V327" i="43" s="1"/>
  <c r="AZ331" i="43"/>
  <c r="AQ331" i="43"/>
  <c r="AY331" i="43" s="1"/>
  <c r="AF366" i="43"/>
  <c r="AX365" i="43"/>
  <c r="AX366" i="43" s="1"/>
  <c r="AP379" i="43"/>
  <c r="AT384" i="43"/>
  <c r="Z390" i="43"/>
  <c r="AP390" i="43"/>
  <c r="BA384" i="43"/>
  <c r="BA390" i="43" s="1"/>
  <c r="AC387" i="43"/>
  <c r="AW387" i="43" s="1"/>
  <c r="AS387" i="43"/>
  <c r="AB387" i="43"/>
  <c r="AV387" i="43" s="1"/>
  <c r="AA387" i="43"/>
  <c r="AF400" i="43"/>
  <c r="AX398" i="43"/>
  <c r="AX400" i="43" s="1"/>
  <c r="AX403" i="43"/>
  <c r="AZ408" i="43"/>
  <c r="AZ413" i="43" s="1"/>
  <c r="AQ408" i="43"/>
  <c r="AY408" i="43" s="1"/>
  <c r="AZ431" i="43"/>
  <c r="AQ431" i="43"/>
  <c r="AY431" i="43" s="1"/>
  <c r="BA433" i="43"/>
  <c r="AQ433" i="43"/>
  <c r="AY433" i="43" s="1"/>
  <c r="BA442" i="43"/>
  <c r="BA447" i="43" s="1"/>
  <c r="AP447" i="43"/>
  <c r="AQ442" i="43"/>
  <c r="AY442" i="43" s="1"/>
  <c r="J457" i="43"/>
  <c r="N457" i="43"/>
  <c r="S457" i="43"/>
  <c r="X457" i="43"/>
  <c r="AX29" i="43"/>
  <c r="Z33" i="43"/>
  <c r="BA33" i="43"/>
  <c r="V39" i="43"/>
  <c r="BA40" i="43"/>
  <c r="BA43" i="43" s="1"/>
  <c r="AC52" i="43"/>
  <c r="AX56" i="43"/>
  <c r="AX60" i="43"/>
  <c r="AT61" i="43"/>
  <c r="AT64" i="43" s="1"/>
  <c r="AZ83" i="43"/>
  <c r="AF97" i="43"/>
  <c r="AF104" i="43"/>
  <c r="AT114" i="43"/>
  <c r="AF125" i="43"/>
  <c r="R466" i="43"/>
  <c r="BA138" i="43"/>
  <c r="AF150" i="43"/>
  <c r="AF180" i="43"/>
  <c r="V206" i="43"/>
  <c r="Z218" i="43"/>
  <c r="AC231" i="43"/>
  <c r="AA231" i="43"/>
  <c r="AO255" i="43"/>
  <c r="AQ252" i="43"/>
  <c r="AY252" i="43" s="1"/>
  <c r="R461" i="43"/>
  <c r="AQ271" i="43"/>
  <c r="AY271" i="43" s="1"/>
  <c r="AF298" i="43"/>
  <c r="AX292" i="43"/>
  <c r="AC293" i="43"/>
  <c r="AW293" i="43" s="1"/>
  <c r="AA293" i="43"/>
  <c r="AO305" i="43"/>
  <c r="AQ299" i="43"/>
  <c r="AY299" i="43" s="1"/>
  <c r="AF309" i="43"/>
  <c r="AQ339" i="43"/>
  <c r="AY339" i="43" s="1"/>
  <c r="AZ339" i="43"/>
  <c r="AZ343" i="43"/>
  <c r="AQ343" i="43"/>
  <c r="AY343" i="43" s="1"/>
  <c r="V361" i="43"/>
  <c r="V364" i="43" s="1"/>
  <c r="Z366" i="43"/>
  <c r="AT365" i="43"/>
  <c r="AT366" i="43" s="1"/>
  <c r="AO379" i="43"/>
  <c r="AZ374" i="43"/>
  <c r="AQ374" i="43"/>
  <c r="AC384" i="43"/>
  <c r="AS384" i="43"/>
  <c r="AB384" i="43"/>
  <c r="AV384" i="43" s="1"/>
  <c r="AQ387" i="43"/>
  <c r="AY387" i="43" s="1"/>
  <c r="AQ412" i="43"/>
  <c r="AY412" i="43" s="1"/>
  <c r="BA412" i="43"/>
  <c r="AT421" i="43"/>
  <c r="AT427" i="43" s="1"/>
  <c r="Z427" i="43"/>
  <c r="AX427" i="43"/>
  <c r="AZ430" i="43"/>
  <c r="AQ430" i="43"/>
  <c r="AY430" i="43" s="1"/>
  <c r="AX448" i="43"/>
  <c r="AX450" i="43" s="1"/>
  <c r="AH457" i="43"/>
  <c r="AN457" i="43"/>
  <c r="BA231" i="43"/>
  <c r="BA236" i="43" s="1"/>
  <c r="AQ239" i="43"/>
  <c r="AY239" i="43" s="1"/>
  <c r="AQ256" i="43"/>
  <c r="AY256" i="43" s="1"/>
  <c r="AF265" i="43"/>
  <c r="AX260" i="43"/>
  <c r="AX265" i="43" s="1"/>
  <c r="AP269" i="43"/>
  <c r="BA266" i="43"/>
  <c r="BA269" i="43" s="1"/>
  <c r="AO276" i="43"/>
  <c r="AT282" i="43"/>
  <c r="AT289" i="43" s="1"/>
  <c r="AX290" i="43"/>
  <c r="AX291" i="43" s="1"/>
  <c r="AS294" i="43"/>
  <c r="AX309" i="43"/>
  <c r="BA327" i="43"/>
  <c r="AO360" i="43"/>
  <c r="AQ355" i="43"/>
  <c r="AY355" i="43" s="1"/>
  <c r="V381" i="43"/>
  <c r="AA381" i="43" s="1"/>
  <c r="AF390" i="43"/>
  <c r="AZ403" i="43"/>
  <c r="AQ411" i="43"/>
  <c r="AY411" i="43" s="1"/>
  <c r="AF427" i="43"/>
  <c r="AQ436" i="43"/>
  <c r="AY436" i="43" s="1"/>
  <c r="BA436" i="43"/>
  <c r="AQ440" i="43"/>
  <c r="AY440" i="43" s="1"/>
  <c r="BA450" i="43"/>
  <c r="AP364" i="43"/>
  <c r="AP373" i="43"/>
  <c r="AX379" i="43"/>
  <c r="AF379" i="43"/>
  <c r="AQ385" i="43"/>
  <c r="AY385" i="43" s="1"/>
  <c r="AQ388" i="43"/>
  <c r="AY388" i="43" s="1"/>
  <c r="AA409" i="43"/>
  <c r="AQ409" i="43"/>
  <c r="AY409" i="43" s="1"/>
  <c r="AQ438" i="43"/>
  <c r="AY438" i="43" s="1"/>
  <c r="AE457" i="43"/>
  <c r="AM457" i="43"/>
  <c r="O133" i="44"/>
  <c r="S133" i="44"/>
  <c r="AE133" i="44"/>
  <c r="AI133" i="44"/>
  <c r="L133" i="44"/>
  <c r="T133" i="44"/>
  <c r="X133" i="44"/>
  <c r="AJ133" i="44"/>
  <c r="AI457" i="43"/>
  <c r="K457" i="43"/>
  <c r="O457" i="43"/>
  <c r="Y457" i="43"/>
  <c r="AC12" i="44"/>
  <c r="V13" i="44"/>
  <c r="AS12" i="44"/>
  <c r="AB12" i="44"/>
  <c r="V140" i="44"/>
  <c r="Z18" i="44"/>
  <c r="AT14" i="44"/>
  <c r="Z136" i="44"/>
  <c r="AC15" i="44"/>
  <c r="AW15" i="44" s="1"/>
  <c r="AS15" i="44"/>
  <c r="AB15" i="44"/>
  <c r="AV15" i="44" s="1"/>
  <c r="AA15" i="44"/>
  <c r="BA24" i="44"/>
  <c r="AQ24" i="44"/>
  <c r="AY24" i="44" s="1"/>
  <c r="AO137" i="44"/>
  <c r="AZ29" i="44"/>
  <c r="AQ29" i="44"/>
  <c r="AT43" i="44"/>
  <c r="AA43" i="44"/>
  <c r="AX49" i="44"/>
  <c r="AX55" i="44" s="1"/>
  <c r="AF55" i="44"/>
  <c r="AZ56" i="44"/>
  <c r="AQ56" i="44"/>
  <c r="AO62" i="44"/>
  <c r="AF136" i="44"/>
  <c r="Y29" i="45" s="1"/>
  <c r="AF18" i="44"/>
  <c r="AX14" i="44"/>
  <c r="Z140" i="44"/>
  <c r="AY25" i="44"/>
  <c r="AZ28" i="44"/>
  <c r="AQ28" i="44"/>
  <c r="AO34" i="44"/>
  <c r="AZ32" i="44"/>
  <c r="AQ32" i="44"/>
  <c r="AY32" i="44" s="1"/>
  <c r="AA33" i="44"/>
  <c r="AB33" i="44"/>
  <c r="AV33" i="44" s="1"/>
  <c r="AS33" i="44"/>
  <c r="AC33" i="44"/>
  <c r="AW33" i="44" s="1"/>
  <c r="AZ36" i="44"/>
  <c r="AQ36" i="44"/>
  <c r="AY36" i="44" s="1"/>
  <c r="AA56" i="44"/>
  <c r="AB56" i="44"/>
  <c r="V62" i="44"/>
  <c r="AS56" i="44"/>
  <c r="AC56" i="44"/>
  <c r="AZ59" i="44"/>
  <c r="AQ59" i="44"/>
  <c r="AY59" i="44" s="1"/>
  <c r="AA60" i="44"/>
  <c r="AB60" i="44"/>
  <c r="AV60" i="44" s="1"/>
  <c r="AS60" i="44"/>
  <c r="AC60" i="44"/>
  <c r="AW60" i="44" s="1"/>
  <c r="AC66" i="44"/>
  <c r="AB66" i="44"/>
  <c r="AV66" i="44" s="1"/>
  <c r="AA66" i="44"/>
  <c r="AS66" i="44"/>
  <c r="AQ79" i="44"/>
  <c r="AY79" i="44" s="1"/>
  <c r="AZ79" i="44"/>
  <c r="AV95" i="44"/>
  <c r="AY95" i="44"/>
  <c r="AQ101" i="44"/>
  <c r="AP104" i="44"/>
  <c r="BA101" i="44"/>
  <c r="BA104" i="44" s="1"/>
  <c r="V123" i="44"/>
  <c r="AS115" i="44"/>
  <c r="AB115" i="44"/>
  <c r="AC115" i="44"/>
  <c r="AA115" i="44"/>
  <c r="Z134" i="44"/>
  <c r="Z27" i="44"/>
  <c r="AP135" i="44"/>
  <c r="BA20" i="44"/>
  <c r="AQ20" i="44"/>
  <c r="AA22" i="44"/>
  <c r="AC22" i="44"/>
  <c r="AW22" i="44" s="1"/>
  <c r="AB22" i="44"/>
  <c r="AV22" i="44" s="1"/>
  <c r="AX42" i="44"/>
  <c r="AX48" i="44" s="1"/>
  <c r="AF48" i="44"/>
  <c r="AT47" i="44"/>
  <c r="AA47" i="44"/>
  <c r="AZ60" i="44"/>
  <c r="AQ60" i="44"/>
  <c r="AY60" i="44" s="1"/>
  <c r="AZ64" i="44"/>
  <c r="AQ64" i="44"/>
  <c r="AY64" i="44" s="1"/>
  <c r="AA12" i="44"/>
  <c r="AZ136" i="44"/>
  <c r="Z141" i="44"/>
  <c r="AT16" i="44"/>
  <c r="AS17" i="44"/>
  <c r="AB17" i="44"/>
  <c r="AV17" i="44" s="1"/>
  <c r="AC17" i="44"/>
  <c r="AW17" i="44" s="1"/>
  <c r="AA17" i="44"/>
  <c r="AO134" i="44"/>
  <c r="AQ19" i="44"/>
  <c r="AZ19" i="44"/>
  <c r="AZ23" i="44"/>
  <c r="AX142" i="44"/>
  <c r="AQ35" i="45" s="1"/>
  <c r="AF143" i="44"/>
  <c r="Y36" i="45" s="1"/>
  <c r="AX26" i="44"/>
  <c r="AA28" i="44"/>
  <c r="AB28" i="44"/>
  <c r="AS28" i="44"/>
  <c r="AC28" i="44"/>
  <c r="AZ31" i="44"/>
  <c r="AQ31" i="44"/>
  <c r="AY31" i="44" s="1"/>
  <c r="AA32" i="44"/>
  <c r="AS32" i="44"/>
  <c r="AC32" i="44"/>
  <c r="AW32" i="44" s="1"/>
  <c r="AB32" i="44"/>
  <c r="AV32" i="44" s="1"/>
  <c r="AX41" i="44"/>
  <c r="AC38" i="44"/>
  <c r="AB38" i="44"/>
  <c r="AV38" i="44" s="1"/>
  <c r="AA38" i="44"/>
  <c r="AS38" i="44"/>
  <c r="AZ58" i="44"/>
  <c r="AQ58" i="44"/>
  <c r="AY58" i="44" s="1"/>
  <c r="AA59" i="44"/>
  <c r="AS59" i="44"/>
  <c r="AC59" i="44"/>
  <c r="AW59" i="44" s="1"/>
  <c r="AB59" i="44"/>
  <c r="AV59" i="44" s="1"/>
  <c r="BA69" i="44"/>
  <c r="AZ68" i="44"/>
  <c r="AQ68" i="44"/>
  <c r="AY68" i="44" s="1"/>
  <c r="AA78" i="44"/>
  <c r="AB78" i="44"/>
  <c r="AV78" i="44" s="1"/>
  <c r="AS78" i="44"/>
  <c r="AA82" i="44"/>
  <c r="AB82" i="44"/>
  <c r="AV82" i="44" s="1"/>
  <c r="AC82" i="44"/>
  <c r="AW82" i="44" s="1"/>
  <c r="AS82" i="44"/>
  <c r="AS85" i="44"/>
  <c r="AA85" i="44"/>
  <c r="AB85" i="44"/>
  <c r="AV85" i="44" s="1"/>
  <c r="AC86" i="44"/>
  <c r="AW86" i="44" s="1"/>
  <c r="AB86" i="44"/>
  <c r="AV86" i="44" s="1"/>
  <c r="AA86" i="44"/>
  <c r="AS93" i="44"/>
  <c r="AA93" i="44"/>
  <c r="AB93" i="44"/>
  <c r="AV93" i="44" s="1"/>
  <c r="V94" i="44"/>
  <c r="AC93" i="44"/>
  <c r="AW93" i="44" s="1"/>
  <c r="AZ108" i="44"/>
  <c r="AQ108" i="44"/>
  <c r="AY108" i="44" s="1"/>
  <c r="AZ109" i="44"/>
  <c r="AQ109" i="44"/>
  <c r="AY109" i="44" s="1"/>
  <c r="AF114" i="44"/>
  <c r="Y133" i="44"/>
  <c r="AA30" i="44"/>
  <c r="AB30" i="44"/>
  <c r="AV30" i="44" s="1"/>
  <c r="AS30" i="44"/>
  <c r="AC30" i="44"/>
  <c r="AW30" i="44" s="1"/>
  <c r="AZ33" i="44"/>
  <c r="AQ33" i="44"/>
  <c r="AY33" i="44" s="1"/>
  <c r="AT45" i="44"/>
  <c r="AA45" i="44"/>
  <c r="AA57" i="44"/>
  <c r="AS57" i="44"/>
  <c r="AC57" i="44"/>
  <c r="AW57" i="44" s="1"/>
  <c r="AB57" i="44"/>
  <c r="AV57" i="44" s="1"/>
  <c r="AA61" i="44"/>
  <c r="AS61" i="44"/>
  <c r="AC61" i="44"/>
  <c r="AW61" i="44" s="1"/>
  <c r="AB61" i="44"/>
  <c r="AV61" i="44" s="1"/>
  <c r="AZ91" i="44"/>
  <c r="AQ91" i="44"/>
  <c r="AO94" i="44"/>
  <c r="BA140" i="44"/>
  <c r="BA13" i="44"/>
  <c r="AF141" i="44"/>
  <c r="Y34" i="45" s="1"/>
  <c r="AX16" i="44"/>
  <c r="AX141" i="44" s="1"/>
  <c r="AQ34" i="45" s="1"/>
  <c r="AA21" i="44"/>
  <c r="AB21" i="44"/>
  <c r="AV21" i="44" s="1"/>
  <c r="AS21" i="44"/>
  <c r="AA23" i="44"/>
  <c r="AS23" i="44"/>
  <c r="AC23" i="44"/>
  <c r="AW23" i="44" s="1"/>
  <c r="AB23" i="44"/>
  <c r="AV23" i="44" s="1"/>
  <c r="AA24" i="44"/>
  <c r="AS24" i="44"/>
  <c r="AC24" i="44"/>
  <c r="AW24" i="44" s="1"/>
  <c r="R142" i="44"/>
  <c r="V25" i="44"/>
  <c r="AZ30" i="44"/>
  <c r="AQ30" i="44"/>
  <c r="AY30" i="44" s="1"/>
  <c r="AA31" i="44"/>
  <c r="AS31" i="44"/>
  <c r="AC31" i="44"/>
  <c r="AW31" i="44" s="1"/>
  <c r="AB31" i="44"/>
  <c r="AV31" i="44" s="1"/>
  <c r="AZ40" i="44"/>
  <c r="AQ40" i="44"/>
  <c r="AY40" i="44" s="1"/>
  <c r="AZ57" i="44"/>
  <c r="AQ57" i="44"/>
  <c r="AY57" i="44" s="1"/>
  <c r="AA58" i="44"/>
  <c r="AB58" i="44"/>
  <c r="AV58" i="44" s="1"/>
  <c r="AS58" i="44"/>
  <c r="AC58" i="44"/>
  <c r="AW58" i="44" s="1"/>
  <c r="AZ61" i="44"/>
  <c r="AQ61" i="44"/>
  <c r="AY61" i="44" s="1"/>
  <c r="AT71" i="44"/>
  <c r="AA71" i="44"/>
  <c r="AT73" i="44"/>
  <c r="AA73" i="44"/>
  <c r="AA81" i="44"/>
  <c r="AS81" i="44"/>
  <c r="AC81" i="44"/>
  <c r="AW81" i="44" s="1"/>
  <c r="AB81" i="44"/>
  <c r="AV81" i="44" s="1"/>
  <c r="AW84" i="44"/>
  <c r="AP90" i="44"/>
  <c r="AC98" i="44"/>
  <c r="AW98" i="44" s="1"/>
  <c r="AS98" i="44"/>
  <c r="AA98" i="44"/>
  <c r="AB98" i="44"/>
  <c r="AV98" i="44" s="1"/>
  <c r="AD130" i="44"/>
  <c r="AW107" i="44"/>
  <c r="AA109" i="44"/>
  <c r="AS109" i="44"/>
  <c r="AC109" i="44"/>
  <c r="AW109" i="44" s="1"/>
  <c r="AB109" i="44"/>
  <c r="AV109" i="44" s="1"/>
  <c r="AV124" i="44"/>
  <c r="I133" i="44"/>
  <c r="M133" i="44"/>
  <c r="Q133" i="44"/>
  <c r="AO140" i="44"/>
  <c r="AP134" i="44"/>
  <c r="BA19" i="44"/>
  <c r="R135" i="44"/>
  <c r="AT22" i="44"/>
  <c r="AZ22" i="44"/>
  <c r="BA28" i="44"/>
  <c r="AP34" i="44"/>
  <c r="AZ37" i="44"/>
  <c r="AQ37" i="44"/>
  <c r="AY37" i="44" s="1"/>
  <c r="AA49" i="44"/>
  <c r="AS50" i="44"/>
  <c r="AB50" i="44"/>
  <c r="AV50" i="44" s="1"/>
  <c r="AA50" i="44"/>
  <c r="BA56" i="44"/>
  <c r="BA62" i="44" s="1"/>
  <c r="AP62" i="44"/>
  <c r="AZ65" i="44"/>
  <c r="AQ65" i="44"/>
  <c r="AY65" i="44" s="1"/>
  <c r="AQ89" i="44"/>
  <c r="AY89" i="44" s="1"/>
  <c r="AZ89" i="44"/>
  <c r="AS102" i="44"/>
  <c r="AB102" i="44"/>
  <c r="AV102" i="44" s="1"/>
  <c r="AC102" i="44"/>
  <c r="AW102" i="44" s="1"/>
  <c r="AA102" i="44"/>
  <c r="AF106" i="44"/>
  <c r="AX105" i="44"/>
  <c r="AX106" i="44" s="1"/>
  <c r="AC110" i="44"/>
  <c r="AW110" i="44" s="1"/>
  <c r="AB110" i="44"/>
  <c r="AV110" i="44" s="1"/>
  <c r="AA110" i="44"/>
  <c r="S130" i="44"/>
  <c r="R140" i="44"/>
  <c r="AF142" i="44"/>
  <c r="Y35" i="45" s="1"/>
  <c r="AS51" i="44"/>
  <c r="AB51" i="44"/>
  <c r="AV51" i="44" s="1"/>
  <c r="AA51" i="44"/>
  <c r="AS53" i="44"/>
  <c r="AB53" i="44"/>
  <c r="AV53" i="44" s="1"/>
  <c r="AA53" i="44"/>
  <c r="BA77" i="44"/>
  <c r="BA83" i="44" s="1"/>
  <c r="AP83" i="44"/>
  <c r="AA79" i="44"/>
  <c r="AC79" i="44"/>
  <c r="AW79" i="44" s="1"/>
  <c r="AB79" i="44"/>
  <c r="AV79" i="44" s="1"/>
  <c r="AI130" i="44"/>
  <c r="AS108" i="44"/>
  <c r="AA108" i="44"/>
  <c r="AC108" i="44"/>
  <c r="AW108" i="44" s="1"/>
  <c r="AB108" i="44"/>
  <c r="AV108" i="44" s="1"/>
  <c r="V112" i="44"/>
  <c r="AQ116" i="44"/>
  <c r="AY116" i="44" s="1"/>
  <c r="BA116" i="44"/>
  <c r="BA123" i="44" s="1"/>
  <c r="AP140" i="44"/>
  <c r="AO13" i="44"/>
  <c r="R141" i="44"/>
  <c r="AO141" i="44"/>
  <c r="BA17" i="44"/>
  <c r="AP18" i="44"/>
  <c r="R134" i="44"/>
  <c r="V20" i="44"/>
  <c r="AF135" i="44"/>
  <c r="Y28" i="45" s="1"/>
  <c r="AZ25" i="44"/>
  <c r="AP143" i="44"/>
  <c r="BA26" i="44"/>
  <c r="BA143" i="44" s="1"/>
  <c r="R137" i="44"/>
  <c r="AT41" i="44"/>
  <c r="AS35" i="44"/>
  <c r="AZ38" i="44"/>
  <c r="AQ38" i="44"/>
  <c r="AY38" i="44" s="1"/>
  <c r="AS39" i="44"/>
  <c r="AT42" i="44"/>
  <c r="Z48" i="44"/>
  <c r="AS63" i="44"/>
  <c r="AZ66" i="44"/>
  <c r="AQ66" i="44"/>
  <c r="AY66" i="44" s="1"/>
  <c r="AS67" i="44"/>
  <c r="Z76" i="44"/>
  <c r="AT70" i="44"/>
  <c r="AQ77" i="44"/>
  <c r="AX78" i="44"/>
  <c r="AX83" i="44" s="1"/>
  <c r="AS79" i="44"/>
  <c r="V90" i="44"/>
  <c r="AB84" i="44"/>
  <c r="AS84" i="44"/>
  <c r="AA84" i="44"/>
  <c r="AZ85" i="44"/>
  <c r="AQ85" i="44"/>
  <c r="AY85" i="44" s="1"/>
  <c r="AZ86" i="44"/>
  <c r="AQ86" i="44"/>
  <c r="AY86" i="44" s="1"/>
  <c r="AA89" i="44"/>
  <c r="AC89" i="44"/>
  <c r="AW89" i="44" s="1"/>
  <c r="AS89" i="44"/>
  <c r="AB89" i="44"/>
  <c r="AV89" i="44" s="1"/>
  <c r="AX95" i="44"/>
  <c r="AX100" i="44" s="1"/>
  <c r="AC97" i="44"/>
  <c r="AW97" i="44" s="1"/>
  <c r="AS97" i="44"/>
  <c r="AA97" i="44"/>
  <c r="AB97" i="44"/>
  <c r="AV97" i="44" s="1"/>
  <c r="AQ103" i="44"/>
  <c r="AY103" i="44" s="1"/>
  <c r="AQ106" i="44"/>
  <c r="AZ105" i="44"/>
  <c r="AZ106" i="44" s="1"/>
  <c r="AB107" i="44"/>
  <c r="AA107" i="44"/>
  <c r="AS107" i="44"/>
  <c r="AF123" i="44"/>
  <c r="AX115" i="44"/>
  <c r="AX123" i="44" s="1"/>
  <c r="AT123" i="44"/>
  <c r="AC117" i="44"/>
  <c r="AW117" i="44" s="1"/>
  <c r="AS117" i="44"/>
  <c r="AB117" i="44"/>
  <c r="AV117" i="44" s="1"/>
  <c r="AA117" i="44"/>
  <c r="AA120" i="44"/>
  <c r="AS120" i="44"/>
  <c r="AB120" i="44"/>
  <c r="AV120" i="44" s="1"/>
  <c r="AA121" i="44"/>
  <c r="AB121" i="44"/>
  <c r="AV121" i="44" s="1"/>
  <c r="AC121" i="44"/>
  <c r="AW121" i="44" s="1"/>
  <c r="AX140" i="44"/>
  <c r="AQ33" i="45" s="1"/>
  <c r="AP27" i="44"/>
  <c r="AP137" i="44"/>
  <c r="BA29" i="44"/>
  <c r="BA137" i="44" s="1"/>
  <c r="AS52" i="44"/>
  <c r="AB52" i="44"/>
  <c r="AV52" i="44" s="1"/>
  <c r="AA52" i="44"/>
  <c r="AS54" i="44"/>
  <c r="AB54" i="44"/>
  <c r="AV54" i="44" s="1"/>
  <c r="AA54" i="44"/>
  <c r="BA75" i="44"/>
  <c r="BA76" i="44" s="1"/>
  <c r="AF140" i="44"/>
  <c r="Y33" i="45" s="1"/>
  <c r="AQ12" i="44"/>
  <c r="AZ12" i="44"/>
  <c r="AF13" i="44"/>
  <c r="AP13" i="44"/>
  <c r="AT13" i="44"/>
  <c r="V14" i="44"/>
  <c r="V16" i="44"/>
  <c r="AP141" i="44"/>
  <c r="V19" i="44"/>
  <c r="AF134" i="44"/>
  <c r="Z135" i="44"/>
  <c r="AO135" i="44"/>
  <c r="AT20" i="44"/>
  <c r="AZ20" i="44"/>
  <c r="AP142" i="44"/>
  <c r="BA25" i="44"/>
  <c r="AQ26" i="44"/>
  <c r="V29" i="44"/>
  <c r="V34" i="44" s="1"/>
  <c r="AA35" i="44"/>
  <c r="AZ35" i="44"/>
  <c r="AQ35" i="44"/>
  <c r="AO41" i="44"/>
  <c r="AS36" i="44"/>
  <c r="AA39" i="44"/>
  <c r="AZ39" i="44"/>
  <c r="AQ39" i="44"/>
  <c r="AY39" i="44" s="1"/>
  <c r="AS40" i="44"/>
  <c r="V41" i="44"/>
  <c r="AA44" i="44"/>
  <c r="AA46" i="44"/>
  <c r="AQ49" i="44"/>
  <c r="AC50" i="44"/>
  <c r="AW50" i="44" s="1"/>
  <c r="AQ50" i="44"/>
  <c r="AY50" i="44" s="1"/>
  <c r="AC51" i="44"/>
  <c r="AW51" i="44" s="1"/>
  <c r="AQ51" i="44"/>
  <c r="AY51" i="44" s="1"/>
  <c r="AC52" i="44"/>
  <c r="AW52" i="44" s="1"/>
  <c r="AQ52" i="44"/>
  <c r="AY52" i="44" s="1"/>
  <c r="AC53" i="44"/>
  <c r="AW53" i="44" s="1"/>
  <c r="AQ53" i="44"/>
  <c r="AY53" i="44" s="1"/>
  <c r="AC54" i="44"/>
  <c r="AW54" i="44" s="1"/>
  <c r="AQ54" i="44"/>
  <c r="AY54" i="44" s="1"/>
  <c r="AA63" i="44"/>
  <c r="AZ63" i="44"/>
  <c r="AQ63" i="44"/>
  <c r="AO69" i="44"/>
  <c r="AS64" i="44"/>
  <c r="AA67" i="44"/>
  <c r="AZ67" i="44"/>
  <c r="AQ67" i="44"/>
  <c r="AY67" i="44" s="1"/>
  <c r="AS68" i="44"/>
  <c r="V69" i="44"/>
  <c r="AA70" i="44"/>
  <c r="AA72" i="44"/>
  <c r="AA74" i="44"/>
  <c r="AP76" i="44"/>
  <c r="V77" i="44"/>
  <c r="AQ80" i="44"/>
  <c r="AY80" i="44" s="1"/>
  <c r="AZ80" i="44"/>
  <c r="AQ81" i="44"/>
  <c r="AY81" i="44" s="1"/>
  <c r="BA90" i="44"/>
  <c r="AB88" i="44"/>
  <c r="AV88" i="44" s="1"/>
  <c r="AS88" i="44"/>
  <c r="AA88" i="44"/>
  <c r="Z90" i="44"/>
  <c r="AT89" i="44"/>
  <c r="AT90" i="44" s="1"/>
  <c r="AO90" i="44"/>
  <c r="AT100" i="44"/>
  <c r="V105" i="44"/>
  <c r="AP112" i="44"/>
  <c r="BA107" i="44"/>
  <c r="BA112" i="44" s="1"/>
  <c r="AA122" i="44"/>
  <c r="AC122" i="44"/>
  <c r="AW122" i="44" s="1"/>
  <c r="AB122" i="44"/>
  <c r="AV122" i="44" s="1"/>
  <c r="AS122" i="44"/>
  <c r="U130" i="44"/>
  <c r="Z137" i="44"/>
  <c r="AF137" i="44"/>
  <c r="Y30" i="45" s="1"/>
  <c r="AB43" i="44"/>
  <c r="AV43" i="44" s="1"/>
  <c r="AS43" i="44"/>
  <c r="AB44" i="44"/>
  <c r="AV44" i="44" s="1"/>
  <c r="AS44" i="44"/>
  <c r="AB45" i="44"/>
  <c r="AV45" i="44" s="1"/>
  <c r="AS45" i="44"/>
  <c r="AB46" i="44"/>
  <c r="AV46" i="44" s="1"/>
  <c r="AS46" i="44"/>
  <c r="AB47" i="44"/>
  <c r="AV47" i="44" s="1"/>
  <c r="AS47" i="44"/>
  <c r="AB70" i="44"/>
  <c r="AS70" i="44"/>
  <c r="AB71" i="44"/>
  <c r="AV71" i="44" s="1"/>
  <c r="AS71" i="44"/>
  <c r="AB72" i="44"/>
  <c r="AV72" i="44" s="1"/>
  <c r="AS72" i="44"/>
  <c r="AB73" i="44"/>
  <c r="AV73" i="44" s="1"/>
  <c r="AS73" i="44"/>
  <c r="AB74" i="44"/>
  <c r="AV74" i="44" s="1"/>
  <c r="AS74" i="44"/>
  <c r="AS75" i="44"/>
  <c r="AB75" i="44"/>
  <c r="AV75" i="44" s="1"/>
  <c r="AO83" i="44"/>
  <c r="AB87" i="44"/>
  <c r="AV87" i="44" s="1"/>
  <c r="AZ87" i="44"/>
  <c r="AQ87" i="44"/>
  <c r="AY87" i="44" s="1"/>
  <c r="AB91" i="44"/>
  <c r="AZ93" i="44"/>
  <c r="AQ93" i="44"/>
  <c r="AY93" i="44" s="1"/>
  <c r="AC95" i="44"/>
  <c r="AS95" i="44"/>
  <c r="AA95" i="44"/>
  <c r="AC99" i="44"/>
  <c r="AW99" i="44" s="1"/>
  <c r="AS99" i="44"/>
  <c r="AA99" i="44"/>
  <c r="Z104" i="44"/>
  <c r="AT101" i="44"/>
  <c r="AT104" i="44" s="1"/>
  <c r="AS103" i="44"/>
  <c r="AB103" i="44"/>
  <c r="AV103" i="44" s="1"/>
  <c r="AA103" i="44"/>
  <c r="AF104" i="44"/>
  <c r="AZ110" i="44"/>
  <c r="AQ110" i="44"/>
  <c r="AY110" i="44" s="1"/>
  <c r="AC111" i="44"/>
  <c r="AW111" i="44" s="1"/>
  <c r="AC113" i="44"/>
  <c r="AZ113" i="44"/>
  <c r="AZ114" i="44" s="1"/>
  <c r="AM130" i="44"/>
  <c r="AP123" i="44"/>
  <c r="AS126" i="44"/>
  <c r="AB126" i="44"/>
  <c r="AV126" i="44" s="1"/>
  <c r="AA126" i="44"/>
  <c r="AC126" i="44"/>
  <c r="AW126" i="44" s="1"/>
  <c r="AO143" i="44"/>
  <c r="AC70" i="44"/>
  <c r="AT77" i="44"/>
  <c r="AT83" i="44" s="1"/>
  <c r="AA80" i="44"/>
  <c r="AS80" i="44"/>
  <c r="AZ84" i="44"/>
  <c r="AQ84" i="44"/>
  <c r="AQ88" i="44"/>
  <c r="AY88" i="44" s="1"/>
  <c r="AW91" i="44"/>
  <c r="AC96" i="44"/>
  <c r="AW96" i="44" s="1"/>
  <c r="AS96" i="44"/>
  <c r="AA96" i="44"/>
  <c r="V100" i="44"/>
  <c r="Z100" i="44"/>
  <c r="AQ118" i="44"/>
  <c r="AY118" i="44" s="1"/>
  <c r="AO123" i="44"/>
  <c r="AZ118" i="44"/>
  <c r="AH130" i="44"/>
  <c r="AN130" i="44"/>
  <c r="AT129" i="44"/>
  <c r="AB125" i="44"/>
  <c r="AV125" i="44" s="1"/>
  <c r="AS125" i="44"/>
  <c r="AA125" i="44"/>
  <c r="BA127" i="44"/>
  <c r="AQ127" i="44"/>
  <c r="AY127" i="44" s="1"/>
  <c r="AQ128" i="44"/>
  <c r="AY128" i="44" s="1"/>
  <c r="BA128" i="44"/>
  <c r="AE130" i="44"/>
  <c r="AJ130" i="44"/>
  <c r="P133" i="44"/>
  <c r="AP94" i="44"/>
  <c r="AZ92" i="44"/>
  <c r="AQ92" i="44"/>
  <c r="AY92" i="44" s="1"/>
  <c r="AZ95" i="44"/>
  <c r="AZ100" i="44" s="1"/>
  <c r="AP106" i="44"/>
  <c r="AZ107" i="44"/>
  <c r="AQ107" i="44"/>
  <c r="AZ111" i="44"/>
  <c r="AQ111" i="44"/>
  <c r="AY111" i="44" s="1"/>
  <c r="AO112" i="44"/>
  <c r="Z123" i="44"/>
  <c r="AS116" i="44"/>
  <c r="AB116" i="44"/>
  <c r="AV116" i="44" s="1"/>
  <c r="T130" i="44"/>
  <c r="Y130" i="44"/>
  <c r="W133" i="44"/>
  <c r="AB118" i="44"/>
  <c r="AV118" i="44" s="1"/>
  <c r="AZ124" i="44"/>
  <c r="AZ129" i="44" s="1"/>
  <c r="AQ124" i="44"/>
  <c r="W130" i="44"/>
  <c r="U133" i="44"/>
  <c r="AM133" i="44"/>
  <c r="AA119" i="44"/>
  <c r="AS119" i="44"/>
  <c r="V129" i="44"/>
  <c r="AC124" i="44"/>
  <c r="AQ125" i="44"/>
  <c r="AY125" i="44" s="1"/>
  <c r="AS127" i="44"/>
  <c r="AB127" i="44"/>
  <c r="AV127" i="44" s="1"/>
  <c r="AO129" i="44"/>
  <c r="J133" i="44"/>
  <c r="N133" i="44"/>
  <c r="K133" i="44"/>
  <c r="Z129" i="44"/>
  <c r="AS128" i="44"/>
  <c r="AB128" i="44"/>
  <c r="AV128" i="44" s="1"/>
  <c r="X130" i="44"/>
  <c r="AH133" i="44"/>
  <c r="AN133" i="44"/>
  <c r="Q457" i="43"/>
  <c r="M457" i="43"/>
  <c r="W457" i="43"/>
  <c r="I457" i="43"/>
  <c r="AC17" i="43"/>
  <c r="AW14" i="43"/>
  <c r="AA194" i="43"/>
  <c r="AB194" i="43"/>
  <c r="V199" i="43"/>
  <c r="AS194" i="43"/>
  <c r="AC194" i="43"/>
  <c r="AW26" i="43"/>
  <c r="BA104" i="43"/>
  <c r="AA172" i="43"/>
  <c r="AB172" i="43"/>
  <c r="AV172" i="43" s="1"/>
  <c r="AS172" i="43"/>
  <c r="AC172" i="43"/>
  <c r="AW172" i="43" s="1"/>
  <c r="AA197" i="43"/>
  <c r="AB197" i="43"/>
  <c r="AV197" i="43" s="1"/>
  <c r="AS197" i="43"/>
  <c r="AC197" i="43"/>
  <c r="AW197" i="43" s="1"/>
  <c r="AW16" i="43"/>
  <c r="AA170" i="43"/>
  <c r="AB170" i="43"/>
  <c r="AV170" i="43" s="1"/>
  <c r="AC170" i="43"/>
  <c r="AW170" i="43" s="1"/>
  <c r="AS170" i="43"/>
  <c r="AA195" i="43"/>
  <c r="AB195" i="43"/>
  <c r="AV195" i="43" s="1"/>
  <c r="AS195" i="43"/>
  <c r="AC195" i="43"/>
  <c r="AW195" i="43" s="1"/>
  <c r="AA198" i="43"/>
  <c r="AB198" i="43"/>
  <c r="AV198" i="43" s="1"/>
  <c r="AS198" i="43"/>
  <c r="AC198" i="43"/>
  <c r="AW198" i="43" s="1"/>
  <c r="BA18" i="43"/>
  <c r="BA21" i="43" s="1"/>
  <c r="AP21" i="43"/>
  <c r="AZ65" i="43"/>
  <c r="AQ65" i="43"/>
  <c r="AO67" i="43"/>
  <c r="BA90" i="43"/>
  <c r="BA93" i="43" s="1"/>
  <c r="AP93" i="43"/>
  <c r="Z114" i="43"/>
  <c r="AC124" i="43"/>
  <c r="AW124" i="43" s="1"/>
  <c r="AB124" i="43"/>
  <c r="AV124" i="43" s="1"/>
  <c r="AA124" i="43"/>
  <c r="AS134" i="43"/>
  <c r="AB134" i="43"/>
  <c r="AV134" i="43" s="1"/>
  <c r="AA134" i="43"/>
  <c r="AC134" i="43"/>
  <c r="AW134" i="43" s="1"/>
  <c r="AS136" i="43"/>
  <c r="AB136" i="43"/>
  <c r="AV136" i="43" s="1"/>
  <c r="AA136" i="43"/>
  <c r="AC136" i="43"/>
  <c r="AW136" i="43" s="1"/>
  <c r="AA169" i="43"/>
  <c r="AB169" i="43"/>
  <c r="AV169" i="43" s="1"/>
  <c r="AC176" i="43"/>
  <c r="AW176" i="43" s="1"/>
  <c r="AA176" i="43"/>
  <c r="AS176" i="43"/>
  <c r="AC229" i="43"/>
  <c r="AW229" i="43" s="1"/>
  <c r="AA229" i="43"/>
  <c r="AS229" i="43"/>
  <c r="AF467" i="43"/>
  <c r="AX12" i="43"/>
  <c r="AF13" i="43"/>
  <c r="Z458" i="43"/>
  <c r="Z17" i="43"/>
  <c r="AP458" i="43"/>
  <c r="BA14" i="43"/>
  <c r="Z464" i="43"/>
  <c r="AP464" i="43"/>
  <c r="BA16" i="43"/>
  <c r="AC18" i="43"/>
  <c r="AS18" i="43"/>
  <c r="AC19" i="43"/>
  <c r="AW19" i="43" s="1"/>
  <c r="AS19" i="43"/>
  <c r="AC20" i="43"/>
  <c r="AW20" i="43" s="1"/>
  <c r="AS20" i="43"/>
  <c r="V21" i="43"/>
  <c r="AT26" i="43"/>
  <c r="AS22" i="43"/>
  <c r="AB24" i="43"/>
  <c r="AV24" i="43" s="1"/>
  <c r="AA25" i="43"/>
  <c r="AZ25" i="43"/>
  <c r="AQ25" i="43"/>
  <c r="AY25" i="43" s="1"/>
  <c r="AC26" i="43"/>
  <c r="AT30" i="43"/>
  <c r="AT33" i="43" s="1"/>
  <c r="AZ34" i="43"/>
  <c r="AQ34" i="43"/>
  <c r="AZ35" i="43"/>
  <c r="AQ35" i="43"/>
  <c r="AY35" i="43" s="1"/>
  <c r="AB37" i="43"/>
  <c r="AZ38" i="43"/>
  <c r="AQ38" i="43"/>
  <c r="AY38" i="43" s="1"/>
  <c r="AF43" i="43"/>
  <c r="AF46" i="43"/>
  <c r="AC48" i="43"/>
  <c r="AW48" i="43" s="1"/>
  <c r="AS48" i="43"/>
  <c r="AT52" i="43"/>
  <c r="AS50" i="43"/>
  <c r="AT53" i="43"/>
  <c r="AT56" i="43" s="1"/>
  <c r="Z56" i="43"/>
  <c r="AT57" i="43"/>
  <c r="AT60" i="43" s="1"/>
  <c r="AZ61" i="43"/>
  <c r="AQ61" i="43"/>
  <c r="AZ62" i="43"/>
  <c r="AQ62" i="43"/>
  <c r="AY62" i="43" s="1"/>
  <c r="AZ63" i="43"/>
  <c r="AQ63" i="43"/>
  <c r="AY63" i="43" s="1"/>
  <c r="AA66" i="43"/>
  <c r="AZ66" i="43"/>
  <c r="AQ66" i="43"/>
  <c r="AY66" i="43" s="1"/>
  <c r="AX72" i="43"/>
  <c r="AT73" i="43"/>
  <c r="AT76" i="43" s="1"/>
  <c r="AZ77" i="43"/>
  <c r="AQ77" i="43"/>
  <c r="AZ78" i="43"/>
  <c r="AQ78" i="43"/>
  <c r="AY78" i="43" s="1"/>
  <c r="AB80" i="43"/>
  <c r="AA81" i="43"/>
  <c r="AZ81" i="43"/>
  <c r="AQ81" i="43"/>
  <c r="AY81" i="43" s="1"/>
  <c r="AF86" i="43"/>
  <c r="AF89" i="43"/>
  <c r="AC91" i="43"/>
  <c r="AW91" i="43" s="1"/>
  <c r="AS91" i="43"/>
  <c r="AC92" i="43"/>
  <c r="AW92" i="43" s="1"/>
  <c r="AS92" i="43"/>
  <c r="AS94" i="43"/>
  <c r="AB96" i="43"/>
  <c r="AV96" i="43" s="1"/>
  <c r="AA99" i="43"/>
  <c r="AB102" i="43"/>
  <c r="AV102" i="43" s="1"/>
  <c r="AS102" i="43"/>
  <c r="AA102" i="43"/>
  <c r="AZ103" i="43"/>
  <c r="AQ103" i="43"/>
  <c r="AY103" i="43" s="1"/>
  <c r="Z111" i="43"/>
  <c r="AT109" i="43"/>
  <c r="AT111" i="43" s="1"/>
  <c r="AS110" i="43"/>
  <c r="AB110" i="43"/>
  <c r="AV110" i="43" s="1"/>
  <c r="AC110" i="43"/>
  <c r="AW110" i="43" s="1"/>
  <c r="AA110" i="43"/>
  <c r="AA112" i="43"/>
  <c r="AC112" i="43"/>
  <c r="AB112" i="43"/>
  <c r="AZ112" i="43"/>
  <c r="AP114" i="43"/>
  <c r="AW115" i="43"/>
  <c r="AS115" i="43"/>
  <c r="AX119" i="43"/>
  <c r="AX125" i="43" s="1"/>
  <c r="AC121" i="43"/>
  <c r="AW121" i="43" s="1"/>
  <c r="AA121" i="43"/>
  <c r="AS121" i="43"/>
  <c r="Z466" i="43"/>
  <c r="AT131" i="43"/>
  <c r="AA131" i="43"/>
  <c r="AZ139" i="43"/>
  <c r="AQ139" i="43"/>
  <c r="AO144" i="43"/>
  <c r="AZ141" i="43"/>
  <c r="AQ141" i="43"/>
  <c r="AY141" i="43" s="1"/>
  <c r="AZ143" i="43"/>
  <c r="AQ143" i="43"/>
  <c r="AY143" i="43" s="1"/>
  <c r="AZ146" i="43"/>
  <c r="AQ146" i="43"/>
  <c r="AY146" i="43" s="1"/>
  <c r="AT151" i="43"/>
  <c r="Z155" i="43"/>
  <c r="AA151" i="43"/>
  <c r="AZ155" i="43"/>
  <c r="BA156" i="43"/>
  <c r="AQ156" i="43"/>
  <c r="AB160" i="43"/>
  <c r="AV160" i="43" s="1"/>
  <c r="AS160" i="43"/>
  <c r="AA160" i="43"/>
  <c r="AC160" i="43"/>
  <c r="AW160" i="43" s="1"/>
  <c r="AQ163" i="43"/>
  <c r="AY163" i="43" s="1"/>
  <c r="AQ165" i="43"/>
  <c r="AY165" i="43" s="1"/>
  <c r="AZ178" i="43"/>
  <c r="AQ178" i="43"/>
  <c r="AY178" i="43" s="1"/>
  <c r="V180" i="43"/>
  <c r="AT181" i="43"/>
  <c r="AT187" i="43" s="1"/>
  <c r="Z187" i="43"/>
  <c r="AZ200" i="43"/>
  <c r="AQ200" i="43"/>
  <c r="AO206" i="43"/>
  <c r="AC202" i="43"/>
  <c r="AW202" i="43" s="1"/>
  <c r="AA202" i="43"/>
  <c r="AS202" i="43"/>
  <c r="AZ219" i="43"/>
  <c r="AQ219" i="43"/>
  <c r="AO224" i="43"/>
  <c r="AZ221" i="43"/>
  <c r="AQ221" i="43"/>
  <c r="AY221" i="43" s="1"/>
  <c r="AZ223" i="43"/>
  <c r="AQ223" i="43"/>
  <c r="AY223" i="43" s="1"/>
  <c r="AZ226" i="43"/>
  <c r="AQ226" i="43"/>
  <c r="AY226" i="43" s="1"/>
  <c r="AQ232" i="43"/>
  <c r="AY232" i="43" s="1"/>
  <c r="AZ232" i="43"/>
  <c r="AX237" i="43"/>
  <c r="AX242" i="43" s="1"/>
  <c r="AF242" i="43"/>
  <c r="AA264" i="43"/>
  <c r="AB264" i="43"/>
  <c r="AV264" i="43" s="1"/>
  <c r="AS264" i="43"/>
  <c r="AC264" i="43"/>
  <c r="AW264" i="43" s="1"/>
  <c r="AC273" i="43"/>
  <c r="AW273" i="43" s="1"/>
  <c r="AS273" i="43"/>
  <c r="AB273" i="43"/>
  <c r="AV273" i="43" s="1"/>
  <c r="AA273" i="43"/>
  <c r="V311" i="43"/>
  <c r="V315" i="43" s="1"/>
  <c r="AX361" i="43"/>
  <c r="AX364" i="43" s="1"/>
  <c r="AF364" i="43"/>
  <c r="AF100" i="43"/>
  <c r="AX98" i="43"/>
  <c r="AX100" i="43" s="1"/>
  <c r="AW101" i="43"/>
  <c r="AS103" i="43"/>
  <c r="AA103" i="43"/>
  <c r="AC105" i="43"/>
  <c r="AS105" i="43"/>
  <c r="AA105" i="43"/>
  <c r="AX133" i="43"/>
  <c r="AX138" i="43" s="1"/>
  <c r="AF138" i="43"/>
  <c r="AC149" i="43"/>
  <c r="AW149" i="43" s="1"/>
  <c r="AA149" i="43"/>
  <c r="AS149" i="43"/>
  <c r="BA159" i="43"/>
  <c r="AQ159" i="43"/>
  <c r="AY159" i="43" s="1"/>
  <c r="AA171" i="43"/>
  <c r="AB171" i="43"/>
  <c r="AV171" i="43" s="1"/>
  <c r="AC193" i="43"/>
  <c r="AW188" i="43"/>
  <c r="AW193" i="43" s="1"/>
  <c r="AS214" i="43"/>
  <c r="AB214" i="43"/>
  <c r="AV214" i="43" s="1"/>
  <c r="AA214" i="43"/>
  <c r="AC214" i="43"/>
  <c r="AW214" i="43" s="1"/>
  <c r="AZ227" i="43"/>
  <c r="AQ227" i="43"/>
  <c r="AY227" i="43" s="1"/>
  <c r="V460" i="43"/>
  <c r="AA243" i="43"/>
  <c r="V249" i="43"/>
  <c r="AS243" i="43"/>
  <c r="AC243" i="43"/>
  <c r="AB243" i="43"/>
  <c r="W612" i="43"/>
  <c r="AA22" i="43"/>
  <c r="AZ22" i="43"/>
  <c r="AQ22" i="43"/>
  <c r="AO26" i="43"/>
  <c r="AW28" i="43"/>
  <c r="AW29" i="43" s="1"/>
  <c r="AS31" i="43"/>
  <c r="AB31" i="43"/>
  <c r="AV31" i="43" s="1"/>
  <c r="AA31" i="43"/>
  <c r="AS32" i="43"/>
  <c r="AB32" i="43"/>
  <c r="AV32" i="43" s="1"/>
  <c r="AA32" i="43"/>
  <c r="BA34" i="43"/>
  <c r="BA36" i="43" s="1"/>
  <c r="AP36" i="43"/>
  <c r="AB35" i="43"/>
  <c r="AV35" i="43" s="1"/>
  <c r="AA50" i="43"/>
  <c r="AZ50" i="43"/>
  <c r="AQ50" i="43"/>
  <c r="AO52" i="43"/>
  <c r="AW50" i="43"/>
  <c r="AW52" i="43" s="1"/>
  <c r="V52" i="43"/>
  <c r="V60" i="43"/>
  <c r="AS57" i="43"/>
  <c r="AB57" i="43"/>
  <c r="AA57" i="43"/>
  <c r="AS58" i="43"/>
  <c r="AB58" i="43"/>
  <c r="AV58" i="43" s="1"/>
  <c r="AA58" i="43"/>
  <c r="AS59" i="43"/>
  <c r="AB59" i="43"/>
  <c r="AV59" i="43" s="1"/>
  <c r="AA59" i="43"/>
  <c r="BA61" i="43"/>
  <c r="BA64" i="43" s="1"/>
  <c r="AP64" i="43"/>
  <c r="AB62" i="43"/>
  <c r="AV62" i="43" s="1"/>
  <c r="AB63" i="43"/>
  <c r="AV63" i="43" s="1"/>
  <c r="AS74" i="43"/>
  <c r="AB74" i="43"/>
  <c r="AV74" i="43" s="1"/>
  <c r="AA74" i="43"/>
  <c r="AS75" i="43"/>
  <c r="AB75" i="43"/>
  <c r="AV75" i="43" s="1"/>
  <c r="AA75" i="43"/>
  <c r="BA77" i="43"/>
  <c r="BA79" i="43" s="1"/>
  <c r="AP79" i="43"/>
  <c r="AB78" i="43"/>
  <c r="AV78" i="43" s="1"/>
  <c r="BA86" i="43"/>
  <c r="AA94" i="43"/>
  <c r="AZ94" i="43"/>
  <c r="AQ94" i="43"/>
  <c r="AO97" i="43"/>
  <c r="AW94" i="43"/>
  <c r="AT98" i="43"/>
  <c r="AT100" i="43" s="1"/>
  <c r="Z100" i="43"/>
  <c r="AB103" i="43"/>
  <c r="AV103" i="43" s="1"/>
  <c r="AC106" i="43"/>
  <c r="AW106" i="43" s="1"/>
  <c r="AS106" i="43"/>
  <c r="AA106" i="43"/>
  <c r="V108" i="43"/>
  <c r="AC117" i="43"/>
  <c r="AW117" i="43" s="1"/>
  <c r="AO465" i="43"/>
  <c r="AZ123" i="43"/>
  <c r="AQ123" i="43"/>
  <c r="AX126" i="43"/>
  <c r="AF132" i="43"/>
  <c r="AT129" i="43"/>
  <c r="AA129" i="43"/>
  <c r="AS135" i="43"/>
  <c r="AB135" i="43"/>
  <c r="AV135" i="43" s="1"/>
  <c r="AA135" i="43"/>
  <c r="AC135" i="43"/>
  <c r="AW135" i="43" s="1"/>
  <c r="AS137" i="43"/>
  <c r="AB137" i="43"/>
  <c r="AV137" i="43" s="1"/>
  <c r="AA137" i="43"/>
  <c r="AC137" i="43"/>
  <c r="AW137" i="43" s="1"/>
  <c r="BA139" i="43"/>
  <c r="BA144" i="43" s="1"/>
  <c r="AP144" i="43"/>
  <c r="AX150" i="43"/>
  <c r="AC148" i="43"/>
  <c r="AW148" i="43" s="1"/>
  <c r="AB148" i="43"/>
  <c r="AV148" i="43" s="1"/>
  <c r="AA148" i="43"/>
  <c r="AB149" i="43"/>
  <c r="AV149" i="43" s="1"/>
  <c r="AF155" i="43"/>
  <c r="Z161" i="43"/>
  <c r="AT156" i="43"/>
  <c r="AT161" i="43" s="1"/>
  <c r="AS157" i="43"/>
  <c r="AB157" i="43"/>
  <c r="AV157" i="43" s="1"/>
  <c r="AA157" i="43"/>
  <c r="AC157" i="43"/>
  <c r="AW157" i="43" s="1"/>
  <c r="BA157" i="43"/>
  <c r="AQ157" i="43"/>
  <c r="AY157" i="43" s="1"/>
  <c r="Z167" i="43"/>
  <c r="AT162" i="43"/>
  <c r="AT167" i="43" s="1"/>
  <c r="BA162" i="43"/>
  <c r="BA167" i="43" s="1"/>
  <c r="AP167" i="43"/>
  <c r="V168" i="43"/>
  <c r="AC169" i="43"/>
  <c r="AW169" i="43" s="1"/>
  <c r="AS169" i="43"/>
  <c r="AC171" i="43"/>
  <c r="AW171" i="43" s="1"/>
  <c r="AS171" i="43"/>
  <c r="AC175" i="43"/>
  <c r="AW175" i="43" s="1"/>
  <c r="AB175" i="43"/>
  <c r="AV175" i="43" s="1"/>
  <c r="AA175" i="43"/>
  <c r="AB176" i="43"/>
  <c r="AV176" i="43" s="1"/>
  <c r="AZ177" i="43"/>
  <c r="AQ177" i="43"/>
  <c r="AY177" i="43" s="1"/>
  <c r="AA181" i="43"/>
  <c r="AA183" i="43"/>
  <c r="AA185" i="43"/>
  <c r="AQ189" i="43"/>
  <c r="AY189" i="43" s="1"/>
  <c r="AQ191" i="43"/>
  <c r="AY191" i="43" s="1"/>
  <c r="AS201" i="43"/>
  <c r="AZ204" i="43"/>
  <c r="AQ204" i="43"/>
  <c r="AY204" i="43" s="1"/>
  <c r="AT207" i="43"/>
  <c r="AT212" i="43" s="1"/>
  <c r="Z212" i="43"/>
  <c r="V218" i="43"/>
  <c r="AS215" i="43"/>
  <c r="AB215" i="43"/>
  <c r="AV215" i="43" s="1"/>
  <c r="AA215" i="43"/>
  <c r="AC215" i="43"/>
  <c r="AW215" i="43" s="1"/>
  <c r="AS217" i="43"/>
  <c r="AB217" i="43"/>
  <c r="AV217" i="43" s="1"/>
  <c r="AA217" i="43"/>
  <c r="AC217" i="43"/>
  <c r="AW217" i="43" s="1"/>
  <c r="BA219" i="43"/>
  <c r="BA224" i="43" s="1"/>
  <c r="AP224" i="43"/>
  <c r="AX230" i="43"/>
  <c r="AC228" i="43"/>
  <c r="AW228" i="43" s="1"/>
  <c r="AB228" i="43"/>
  <c r="AV228" i="43" s="1"/>
  <c r="AA228" i="43"/>
  <c r="AB229" i="43"/>
  <c r="AV229" i="43" s="1"/>
  <c r="AO236" i="43"/>
  <c r="AQ231" i="43"/>
  <c r="AZ231" i="43"/>
  <c r="AQ235" i="43"/>
  <c r="AY235" i="43" s="1"/>
  <c r="AZ235" i="43"/>
  <c r="AT240" i="43"/>
  <c r="AS241" i="43"/>
  <c r="AB241" i="43"/>
  <c r="AV241" i="43" s="1"/>
  <c r="AC241" i="43"/>
  <c r="AW241" i="43" s="1"/>
  <c r="AA241" i="43"/>
  <c r="AC253" i="43"/>
  <c r="AW253" i="43" s="1"/>
  <c r="AS253" i="43"/>
  <c r="AB253" i="43"/>
  <c r="AV253" i="43" s="1"/>
  <c r="AA253" i="43"/>
  <c r="AP281" i="43"/>
  <c r="BA277" i="43"/>
  <c r="AQ277" i="43"/>
  <c r="AP353" i="43"/>
  <c r="BA349" i="43"/>
  <c r="BA353" i="43" s="1"/>
  <c r="V17" i="43"/>
  <c r="AS14" i="43"/>
  <c r="AB14" i="43"/>
  <c r="AA14" i="43"/>
  <c r="AS15" i="43"/>
  <c r="AB15" i="43"/>
  <c r="AV15" i="43" s="1"/>
  <c r="AA15" i="43"/>
  <c r="AS16" i="43"/>
  <c r="AB16" i="43"/>
  <c r="AA16" i="43"/>
  <c r="AV18" i="43"/>
  <c r="AZ24" i="43"/>
  <c r="AQ24" i="43"/>
  <c r="AY24" i="43" s="1"/>
  <c r="V26" i="43"/>
  <c r="AZ37" i="43"/>
  <c r="AQ37" i="43"/>
  <c r="AO39" i="43"/>
  <c r="AS45" i="43"/>
  <c r="AB45" i="43"/>
  <c r="AV45" i="43" s="1"/>
  <c r="AA45" i="43"/>
  <c r="BA47" i="43"/>
  <c r="BA49" i="43" s="1"/>
  <c r="AP49" i="43"/>
  <c r="AC60" i="43"/>
  <c r="AW57" i="43"/>
  <c r="AW60" i="43" s="1"/>
  <c r="AZ80" i="43"/>
  <c r="AQ80" i="43"/>
  <c r="AO82" i="43"/>
  <c r="AS88" i="43"/>
  <c r="AB88" i="43"/>
  <c r="AV88" i="43" s="1"/>
  <c r="AA88" i="43"/>
  <c r="AZ96" i="43"/>
  <c r="AQ96" i="43"/>
  <c r="AY96" i="43" s="1"/>
  <c r="AC107" i="43"/>
  <c r="AW107" i="43" s="1"/>
  <c r="AS107" i="43"/>
  <c r="AA107" i="43"/>
  <c r="AO114" i="43"/>
  <c r="AB117" i="43"/>
  <c r="AV117" i="43" s="1"/>
  <c r="AS117" i="43"/>
  <c r="AA117" i="43"/>
  <c r="AC119" i="43"/>
  <c r="AB119" i="43"/>
  <c r="AS119" i="43"/>
  <c r="AA119" i="43"/>
  <c r="Z459" i="43"/>
  <c r="AT120" i="43"/>
  <c r="AT125" i="43" s="1"/>
  <c r="AZ147" i="43"/>
  <c r="AQ147" i="43"/>
  <c r="AY147" i="43" s="1"/>
  <c r="AW151" i="43"/>
  <c r="AT153" i="43"/>
  <c r="AA153" i="43"/>
  <c r="AS159" i="43"/>
  <c r="AB159" i="43"/>
  <c r="AV159" i="43" s="1"/>
  <c r="AA159" i="43"/>
  <c r="AC159" i="43"/>
  <c r="AW159" i="43" s="1"/>
  <c r="AZ174" i="43"/>
  <c r="AQ174" i="43"/>
  <c r="AO180" i="43"/>
  <c r="AC205" i="43"/>
  <c r="AW205" i="43" s="1"/>
  <c r="AB205" i="43"/>
  <c r="AV205" i="43" s="1"/>
  <c r="AA205" i="43"/>
  <c r="AX213" i="43"/>
  <c r="AX218" i="43" s="1"/>
  <c r="AF218" i="43"/>
  <c r="AS216" i="43"/>
  <c r="AB216" i="43"/>
  <c r="AV216" i="43" s="1"/>
  <c r="AA216" i="43"/>
  <c r="AC216" i="43"/>
  <c r="AW216" i="43" s="1"/>
  <c r="AQ233" i="43"/>
  <c r="AY233" i="43" s="1"/>
  <c r="AZ233" i="43"/>
  <c r="AA262" i="43"/>
  <c r="AB262" i="43"/>
  <c r="AV262" i="43" s="1"/>
  <c r="AS262" i="43"/>
  <c r="AC262" i="43"/>
  <c r="AW262" i="43" s="1"/>
  <c r="AX302" i="43"/>
  <c r="AX305" i="43" s="1"/>
  <c r="AF305" i="43"/>
  <c r="AC333" i="43"/>
  <c r="AW333" i="43" s="1"/>
  <c r="AB333" i="43"/>
  <c r="AV333" i="43" s="1"/>
  <c r="AS333" i="43"/>
  <c r="AA333" i="43"/>
  <c r="Z467" i="43"/>
  <c r="AT12" i="43"/>
  <c r="Z13" i="43"/>
  <c r="AF458" i="43"/>
  <c r="Y27" i="45" s="1"/>
  <c r="AX14" i="43"/>
  <c r="AF464" i="43"/>
  <c r="AX16" i="43"/>
  <c r="S612" i="43"/>
  <c r="X612" i="43"/>
  <c r="AI612" i="43"/>
  <c r="AZ18" i="43"/>
  <c r="AQ18" i="43"/>
  <c r="AZ19" i="43"/>
  <c r="AQ19" i="43"/>
  <c r="AY19" i="43" s="1"/>
  <c r="AZ20" i="43"/>
  <c r="AQ20" i="43"/>
  <c r="AY20" i="43" s="1"/>
  <c r="AB22" i="43"/>
  <c r="AX26" i="43"/>
  <c r="AZ23" i="43"/>
  <c r="AQ23" i="43"/>
  <c r="AY23" i="43" s="1"/>
  <c r="AS24" i="43"/>
  <c r="AT27" i="43"/>
  <c r="AT29" i="43" s="1"/>
  <c r="Z29" i="43"/>
  <c r="AF29" i="43"/>
  <c r="AF33" i="43"/>
  <c r="AC35" i="43"/>
  <c r="AW35" i="43" s="1"/>
  <c r="AS35" i="43"/>
  <c r="AS37" i="43"/>
  <c r="AS39" i="43" s="1"/>
  <c r="AT40" i="43"/>
  <c r="AT43" i="43" s="1"/>
  <c r="Z43" i="43"/>
  <c r="AT44" i="43"/>
  <c r="AT46" i="43" s="1"/>
  <c r="AZ47" i="43"/>
  <c r="AQ47" i="43"/>
  <c r="AZ48" i="43"/>
  <c r="AQ48" i="43"/>
  <c r="AY48" i="43" s="1"/>
  <c r="AB50" i="43"/>
  <c r="AX52" i="43"/>
  <c r="AZ51" i="43"/>
  <c r="AQ51" i="43"/>
  <c r="AY51" i="43" s="1"/>
  <c r="AF56" i="43"/>
  <c r="AF60" i="43"/>
  <c r="AC62" i="43"/>
  <c r="AW62" i="43" s="1"/>
  <c r="AS62" i="43"/>
  <c r="AC63" i="43"/>
  <c r="AW63" i="43" s="1"/>
  <c r="AS63" i="43"/>
  <c r="AT68" i="43"/>
  <c r="AT72" i="43" s="1"/>
  <c r="Z72" i="43"/>
  <c r="AF72" i="43"/>
  <c r="AF76" i="43"/>
  <c r="AC77" i="43"/>
  <c r="AC78" i="43"/>
  <c r="AW78" i="43" s="1"/>
  <c r="AS78" i="43"/>
  <c r="V79" i="43"/>
  <c r="AT82" i="43"/>
  <c r="AS80" i="43"/>
  <c r="AT83" i="43"/>
  <c r="AT86" i="43" s="1"/>
  <c r="Z86" i="43"/>
  <c r="AT87" i="43"/>
  <c r="AT89" i="43" s="1"/>
  <c r="AZ90" i="43"/>
  <c r="AQ90" i="43"/>
  <c r="AZ91" i="43"/>
  <c r="AQ91" i="43"/>
  <c r="AY91" i="43" s="1"/>
  <c r="AZ92" i="43"/>
  <c r="AQ92" i="43"/>
  <c r="AY92" i="43" s="1"/>
  <c r="AB94" i="43"/>
  <c r="AX97" i="43"/>
  <c r="AA95" i="43"/>
  <c r="AZ95" i="43"/>
  <c r="AQ95" i="43"/>
  <c r="AY95" i="43" s="1"/>
  <c r="AS96" i="43"/>
  <c r="V97" i="43"/>
  <c r="AA98" i="43"/>
  <c r="AW98" i="43"/>
  <c r="AW100" i="43" s="1"/>
  <c r="AC102" i="43"/>
  <c r="AW102" i="43" s="1"/>
  <c r="AC103" i="43"/>
  <c r="AW103" i="43" s="1"/>
  <c r="V104" i="43"/>
  <c r="AO104" i="43"/>
  <c r="AF108" i="43"/>
  <c r="AX105" i="43"/>
  <c r="AX108" i="43" s="1"/>
  <c r="AX112" i="43"/>
  <c r="AX114" i="43" s="1"/>
  <c r="AF114" i="43"/>
  <c r="AQ113" i="43"/>
  <c r="AY113" i="43" s="1"/>
  <c r="AZ113" i="43"/>
  <c r="AA115" i="43"/>
  <c r="AZ115" i="43"/>
  <c r="AQ115" i="43"/>
  <c r="AO118" i="43"/>
  <c r="R459" i="43"/>
  <c r="V120" i="43"/>
  <c r="AB121" i="43"/>
  <c r="AV121" i="43" s="1"/>
  <c r="AZ122" i="43"/>
  <c r="AQ122" i="43"/>
  <c r="AY122" i="43" s="1"/>
  <c r="AS124" i="43"/>
  <c r="AT127" i="43"/>
  <c r="AA127" i="43"/>
  <c r="AZ140" i="43"/>
  <c r="AQ140" i="43"/>
  <c r="AY140" i="43" s="1"/>
  <c r="AZ142" i="43"/>
  <c r="AQ142" i="43"/>
  <c r="AY142" i="43" s="1"/>
  <c r="V145" i="43"/>
  <c r="BA150" i="43"/>
  <c r="AS158" i="43"/>
  <c r="AB158" i="43"/>
  <c r="AV158" i="43" s="1"/>
  <c r="AA158" i="43"/>
  <c r="AC158" i="43"/>
  <c r="AW158" i="43" s="1"/>
  <c r="BA158" i="43"/>
  <c r="AQ158" i="43"/>
  <c r="AY158" i="43" s="1"/>
  <c r="AC167" i="43"/>
  <c r="AW162" i="43"/>
  <c r="AW167" i="43" s="1"/>
  <c r="AQ162" i="43"/>
  <c r="AC179" i="43"/>
  <c r="AW179" i="43" s="1"/>
  <c r="AB179" i="43"/>
  <c r="AV179" i="43" s="1"/>
  <c r="AA179" i="43"/>
  <c r="Z193" i="43"/>
  <c r="AT188" i="43"/>
  <c r="AT193" i="43" s="1"/>
  <c r="BA188" i="43"/>
  <c r="BA193" i="43" s="1"/>
  <c r="AP193" i="43"/>
  <c r="AA196" i="43"/>
  <c r="AB196" i="43"/>
  <c r="AV196" i="43" s="1"/>
  <c r="AC201" i="43"/>
  <c r="AW201" i="43" s="1"/>
  <c r="AB201" i="43"/>
  <c r="AV201" i="43" s="1"/>
  <c r="AA201" i="43"/>
  <c r="AB202" i="43"/>
  <c r="AV202" i="43" s="1"/>
  <c r="AZ203" i="43"/>
  <c r="AQ203" i="43"/>
  <c r="AY203" i="43" s="1"/>
  <c r="AS205" i="43"/>
  <c r="AA207" i="43"/>
  <c r="AA209" i="43"/>
  <c r="AA211" i="43"/>
  <c r="AZ220" i="43"/>
  <c r="AQ220" i="43"/>
  <c r="AY220" i="43" s="1"/>
  <c r="AZ222" i="43"/>
  <c r="AQ222" i="43"/>
  <c r="AY222" i="43" s="1"/>
  <c r="V225" i="43"/>
  <c r="AQ234" i="43"/>
  <c r="AY234" i="43" s="1"/>
  <c r="AZ234" i="43"/>
  <c r="AA244" i="43"/>
  <c r="AS244" i="43"/>
  <c r="AC244" i="43"/>
  <c r="AW244" i="43" s="1"/>
  <c r="AB244" i="43"/>
  <c r="AV244" i="43" s="1"/>
  <c r="AA245" i="43"/>
  <c r="AS245" i="43"/>
  <c r="AC245" i="43"/>
  <c r="AW245" i="43" s="1"/>
  <c r="AB245" i="43"/>
  <c r="AV245" i="43" s="1"/>
  <c r="AA246" i="43"/>
  <c r="AS246" i="43"/>
  <c r="AC246" i="43"/>
  <c r="AW246" i="43" s="1"/>
  <c r="AB246" i="43"/>
  <c r="AV246" i="43" s="1"/>
  <c r="AA247" i="43"/>
  <c r="AS247" i="43"/>
  <c r="AC247" i="43"/>
  <c r="AW247" i="43" s="1"/>
  <c r="AB247" i="43"/>
  <c r="AV247" i="43" s="1"/>
  <c r="AA248" i="43"/>
  <c r="AS248" i="43"/>
  <c r="AC248" i="43"/>
  <c r="AW248" i="43" s="1"/>
  <c r="AB248" i="43"/>
  <c r="AV248" i="43" s="1"/>
  <c r="V260" i="43"/>
  <c r="AS287" i="43"/>
  <c r="AB287" i="43"/>
  <c r="AV287" i="43" s="1"/>
  <c r="AA287" i="43"/>
  <c r="AC287" i="43"/>
  <c r="AW287" i="43" s="1"/>
  <c r="AS288" i="43"/>
  <c r="AB288" i="43"/>
  <c r="AV288" i="43" s="1"/>
  <c r="AA288" i="43"/>
  <c r="AC288" i="43"/>
  <c r="AW288" i="43" s="1"/>
  <c r="AC296" i="43"/>
  <c r="AW296" i="43" s="1"/>
  <c r="AA296" i="43"/>
  <c r="AS296" i="43"/>
  <c r="AB296" i="43"/>
  <c r="AV296" i="43" s="1"/>
  <c r="AQ345" i="43"/>
  <c r="AY345" i="43" s="1"/>
  <c r="AZ345" i="43"/>
  <c r="R467" i="43"/>
  <c r="U612" i="43"/>
  <c r="AM612" i="43"/>
  <c r="AB27" i="43"/>
  <c r="AS27" i="43"/>
  <c r="AB28" i="43"/>
  <c r="AS28" i="43"/>
  <c r="V29" i="43"/>
  <c r="AB41" i="43"/>
  <c r="AS41" i="43"/>
  <c r="AB42" i="43"/>
  <c r="AV42" i="43" s="1"/>
  <c r="AS42" i="43"/>
  <c r="AB53" i="43"/>
  <c r="AS53" i="43"/>
  <c r="AB54" i="43"/>
  <c r="AV54" i="43" s="1"/>
  <c r="AS54" i="43"/>
  <c r="AB55" i="43"/>
  <c r="AS55" i="43"/>
  <c r="V56" i="43"/>
  <c r="AB68" i="43"/>
  <c r="AS68" i="43"/>
  <c r="AB69" i="43"/>
  <c r="AS69" i="43"/>
  <c r="AB70" i="43"/>
  <c r="AV70" i="43" s="1"/>
  <c r="AS70" i="43"/>
  <c r="AB71" i="43"/>
  <c r="AS71" i="43"/>
  <c r="V72" i="43"/>
  <c r="AB84" i="43"/>
  <c r="AS84" i="43"/>
  <c r="AB85" i="43"/>
  <c r="AV85" i="43" s="1"/>
  <c r="AS85" i="43"/>
  <c r="AB98" i="43"/>
  <c r="AS98" i="43"/>
  <c r="AB99" i="43"/>
  <c r="AV99" i="43" s="1"/>
  <c r="AS99" i="43"/>
  <c r="V100" i="43"/>
  <c r="AB101" i="43"/>
  <c r="AZ101" i="43"/>
  <c r="AQ101" i="43"/>
  <c r="AP118" i="43"/>
  <c r="AB116" i="43"/>
  <c r="AV116" i="43" s="1"/>
  <c r="AZ116" i="43"/>
  <c r="AQ116" i="43"/>
  <c r="AY116" i="43" s="1"/>
  <c r="AO125" i="43"/>
  <c r="AZ119" i="43"/>
  <c r="AO459" i="43"/>
  <c r="AZ120" i="43"/>
  <c r="AQ120" i="43"/>
  <c r="AZ124" i="43"/>
  <c r="AQ124" i="43"/>
  <c r="AY124" i="43" s="1"/>
  <c r="AC140" i="43"/>
  <c r="AW140" i="43" s="1"/>
  <c r="AS140" i="43"/>
  <c r="AC141" i="43"/>
  <c r="AW141" i="43" s="1"/>
  <c r="AS141" i="43"/>
  <c r="AC142" i="43"/>
  <c r="AW142" i="43" s="1"/>
  <c r="AS142" i="43"/>
  <c r="AC143" i="43"/>
  <c r="AW143" i="43" s="1"/>
  <c r="AS143" i="43"/>
  <c r="V144" i="43"/>
  <c r="AT150" i="43"/>
  <c r="AB147" i="43"/>
  <c r="AV147" i="43" s="1"/>
  <c r="AZ148" i="43"/>
  <c r="AQ148" i="43"/>
  <c r="AY148" i="43" s="1"/>
  <c r="AZ168" i="43"/>
  <c r="AQ168" i="43"/>
  <c r="AZ169" i="43"/>
  <c r="AQ169" i="43"/>
  <c r="AY169" i="43" s="1"/>
  <c r="AZ170" i="43"/>
  <c r="AQ170" i="43"/>
  <c r="AY170" i="43" s="1"/>
  <c r="AZ171" i="43"/>
  <c r="AQ171" i="43"/>
  <c r="AY171" i="43" s="1"/>
  <c r="AZ172" i="43"/>
  <c r="AQ172" i="43"/>
  <c r="AY172" i="43" s="1"/>
  <c r="AB174" i="43"/>
  <c r="AX180" i="43"/>
  <c r="AZ175" i="43"/>
  <c r="AQ175" i="43"/>
  <c r="AY175" i="43" s="1"/>
  <c r="AB178" i="43"/>
  <c r="AZ179" i="43"/>
  <c r="AQ179" i="43"/>
  <c r="AY179" i="43" s="1"/>
  <c r="AZ194" i="43"/>
  <c r="AQ194" i="43"/>
  <c r="AZ195" i="43"/>
  <c r="AQ195" i="43"/>
  <c r="AY195" i="43" s="1"/>
  <c r="AZ196" i="43"/>
  <c r="AQ196" i="43"/>
  <c r="AY196" i="43" s="1"/>
  <c r="AZ197" i="43"/>
  <c r="AQ197" i="43"/>
  <c r="AY197" i="43" s="1"/>
  <c r="AZ198" i="43"/>
  <c r="AQ198" i="43"/>
  <c r="AY198" i="43" s="1"/>
  <c r="AB200" i="43"/>
  <c r="AZ201" i="43"/>
  <c r="AQ201" i="43"/>
  <c r="AY201" i="43" s="1"/>
  <c r="AB204" i="43"/>
  <c r="AZ205" i="43"/>
  <c r="AQ205" i="43"/>
  <c r="AY205" i="43" s="1"/>
  <c r="AX212" i="43"/>
  <c r="AF212" i="43"/>
  <c r="AC220" i="43"/>
  <c r="AW220" i="43" s="1"/>
  <c r="AS220" i="43"/>
  <c r="AC221" i="43"/>
  <c r="AW221" i="43" s="1"/>
  <c r="AS221" i="43"/>
  <c r="AC222" i="43"/>
  <c r="AW222" i="43" s="1"/>
  <c r="AS222" i="43"/>
  <c r="AC223" i="43"/>
  <c r="AW223" i="43" s="1"/>
  <c r="AS223" i="43"/>
  <c r="AB227" i="43"/>
  <c r="AV227" i="43" s="1"/>
  <c r="AZ228" i="43"/>
  <c r="AQ228" i="43"/>
  <c r="AY228" i="43" s="1"/>
  <c r="AS238" i="43"/>
  <c r="AB238" i="43"/>
  <c r="AV238" i="43" s="1"/>
  <c r="AA238" i="43"/>
  <c r="AZ250" i="43"/>
  <c r="AZ251" i="43" s="1"/>
  <c r="AQ250" i="43"/>
  <c r="AO251" i="43"/>
  <c r="AT252" i="43"/>
  <c r="AT255" i="43" s="1"/>
  <c r="Z255" i="43"/>
  <c r="AQ258" i="43"/>
  <c r="AY258" i="43" s="1"/>
  <c r="AA275" i="43"/>
  <c r="AS279" i="43"/>
  <c r="AB279" i="43"/>
  <c r="AV279" i="43" s="1"/>
  <c r="AA279" i="43"/>
  <c r="AC279" i="43"/>
  <c r="AW279" i="43" s="1"/>
  <c r="BA279" i="43"/>
  <c r="AQ279" i="43"/>
  <c r="AY279" i="43" s="1"/>
  <c r="AS283" i="43"/>
  <c r="AB283" i="43"/>
  <c r="AV283" i="43" s="1"/>
  <c r="AA283" i="43"/>
  <c r="AC283" i="43"/>
  <c r="AW283" i="43" s="1"/>
  <c r="AS284" i="43"/>
  <c r="AB284" i="43"/>
  <c r="AV284" i="43" s="1"/>
  <c r="AA284" i="43"/>
  <c r="AC284" i="43"/>
  <c r="AW284" i="43" s="1"/>
  <c r="AB291" i="43"/>
  <c r="AV290" i="43"/>
  <c r="AV291" i="43" s="1"/>
  <c r="AZ294" i="43"/>
  <c r="AQ294" i="43"/>
  <c r="AY294" i="43" s="1"/>
  <c r="Z309" i="43"/>
  <c r="AT306" i="43"/>
  <c r="AT309" i="43" s="1"/>
  <c r="BA306" i="43"/>
  <c r="BA309" i="43" s="1"/>
  <c r="AP309" i="43"/>
  <c r="AQ308" i="43"/>
  <c r="AY308" i="43" s="1"/>
  <c r="AA312" i="43"/>
  <c r="AB312" i="43"/>
  <c r="AV312" i="43" s="1"/>
  <c r="AS312" i="43"/>
  <c r="AC312" i="43"/>
  <c r="AW312" i="43" s="1"/>
  <c r="AT319" i="43"/>
  <c r="AA319" i="43"/>
  <c r="AC329" i="43"/>
  <c r="AW329" i="43" s="1"/>
  <c r="AB329" i="43"/>
  <c r="AV329" i="43" s="1"/>
  <c r="AS329" i="43"/>
  <c r="AA329" i="43"/>
  <c r="V342" i="43"/>
  <c r="BA239" i="43"/>
  <c r="Z460" i="43"/>
  <c r="Z249" i="43"/>
  <c r="AT243" i="43"/>
  <c r="AC252" i="43"/>
  <c r="V255" i="43"/>
  <c r="AS252" i="43"/>
  <c r="AB252" i="43"/>
  <c r="AA252" i="43"/>
  <c r="AF255" i="43"/>
  <c r="Z259" i="43"/>
  <c r="AT256" i="43"/>
  <c r="AT259" i="43" s="1"/>
  <c r="BA256" i="43"/>
  <c r="BA259" i="43" s="1"/>
  <c r="AP259" i="43"/>
  <c r="AC267" i="43"/>
  <c r="AW267" i="43" s="1"/>
  <c r="AA267" i="43"/>
  <c r="AS267" i="43"/>
  <c r="AZ268" i="43"/>
  <c r="AQ268" i="43"/>
  <c r="AY268" i="43" s="1"/>
  <c r="AX270" i="43"/>
  <c r="AF276" i="43"/>
  <c r="AC272" i="43"/>
  <c r="AW272" i="43" s="1"/>
  <c r="AS272" i="43"/>
  <c r="AB272" i="43"/>
  <c r="AV272" i="43" s="1"/>
  <c r="AA272" i="43"/>
  <c r="Z281" i="43"/>
  <c r="AT277" i="43"/>
  <c r="AS278" i="43"/>
  <c r="AB278" i="43"/>
  <c r="AV278" i="43" s="1"/>
  <c r="AA278" i="43"/>
  <c r="AC278" i="43"/>
  <c r="AW278" i="43" s="1"/>
  <c r="BA278" i="43"/>
  <c r="AQ278" i="43"/>
  <c r="AY278" i="43" s="1"/>
  <c r="AA310" i="43"/>
  <c r="AB310" i="43"/>
  <c r="AS310" i="43"/>
  <c r="AC310" i="43"/>
  <c r="AA313" i="43"/>
  <c r="AB313" i="43"/>
  <c r="AV313" i="43" s="1"/>
  <c r="AA322" i="43"/>
  <c r="AB322" i="43"/>
  <c r="AV322" i="43" s="1"/>
  <c r="AS322" i="43"/>
  <c r="AC322" i="43"/>
  <c r="AW322" i="43" s="1"/>
  <c r="AZ381" i="43"/>
  <c r="AQ381" i="43"/>
  <c r="AY381" i="43" s="1"/>
  <c r="AO383" i="43"/>
  <c r="V12" i="43"/>
  <c r="R458" i="43"/>
  <c r="AO458" i="43"/>
  <c r="R464" i="43"/>
  <c r="AO464" i="43"/>
  <c r="AD612" i="43"/>
  <c r="AH612" i="43"/>
  <c r="AN612" i="43"/>
  <c r="AP104" i="43"/>
  <c r="AZ102" i="43"/>
  <c r="AQ102" i="43"/>
  <c r="AY102" i="43" s="1"/>
  <c r="AZ105" i="43"/>
  <c r="BA110" i="43"/>
  <c r="BA111" i="43" s="1"/>
  <c r="AF111" i="43"/>
  <c r="AA113" i="43"/>
  <c r="AS113" i="43"/>
  <c r="AS114" i="43" s="1"/>
  <c r="AZ117" i="43"/>
  <c r="AQ117" i="43"/>
  <c r="AY117" i="43" s="1"/>
  <c r="AZ121" i="43"/>
  <c r="AQ121" i="43"/>
  <c r="AY121" i="43" s="1"/>
  <c r="R465" i="43"/>
  <c r="V123" i="43"/>
  <c r="AT126" i="43"/>
  <c r="Z132" i="43"/>
  <c r="AF466" i="43"/>
  <c r="AX131" i="43"/>
  <c r="AZ145" i="43"/>
  <c r="AQ145" i="43"/>
  <c r="AO150" i="43"/>
  <c r="AZ149" i="43"/>
  <c r="AQ149" i="43"/>
  <c r="AY149" i="43" s="1"/>
  <c r="AX155" i="43"/>
  <c r="V167" i="43"/>
  <c r="AS162" i="43"/>
  <c r="AB162" i="43"/>
  <c r="AA162" i="43"/>
  <c r="AS163" i="43"/>
  <c r="AB163" i="43"/>
  <c r="AV163" i="43" s="1"/>
  <c r="AA163" i="43"/>
  <c r="AS164" i="43"/>
  <c r="AB164" i="43"/>
  <c r="AV164" i="43" s="1"/>
  <c r="AA164" i="43"/>
  <c r="AS165" i="43"/>
  <c r="AB165" i="43"/>
  <c r="AV165" i="43" s="1"/>
  <c r="AA165" i="43"/>
  <c r="AS166" i="43"/>
  <c r="AB166" i="43"/>
  <c r="AV166" i="43" s="1"/>
  <c r="AA166" i="43"/>
  <c r="BA168" i="43"/>
  <c r="BA173" i="43" s="1"/>
  <c r="AP173" i="43"/>
  <c r="AZ176" i="43"/>
  <c r="AQ176" i="43"/>
  <c r="AY176" i="43" s="1"/>
  <c r="V193" i="43"/>
  <c r="AS188" i="43"/>
  <c r="AB188" i="43"/>
  <c r="AA188" i="43"/>
  <c r="AS189" i="43"/>
  <c r="AB189" i="43"/>
  <c r="AV189" i="43" s="1"/>
  <c r="AA189" i="43"/>
  <c r="AS190" i="43"/>
  <c r="AB190" i="43"/>
  <c r="AV190" i="43" s="1"/>
  <c r="AA190" i="43"/>
  <c r="AS191" i="43"/>
  <c r="AB191" i="43"/>
  <c r="AV191" i="43" s="1"/>
  <c r="AA191" i="43"/>
  <c r="AS192" i="43"/>
  <c r="AB192" i="43"/>
  <c r="AV192" i="43" s="1"/>
  <c r="AA192" i="43"/>
  <c r="BA194" i="43"/>
  <c r="BA199" i="43" s="1"/>
  <c r="AP199" i="43"/>
  <c r="AZ202" i="43"/>
  <c r="AQ202" i="43"/>
  <c r="AY202" i="43" s="1"/>
  <c r="AZ225" i="43"/>
  <c r="AQ225" i="43"/>
  <c r="AZ229" i="43"/>
  <c r="AQ229" i="43"/>
  <c r="AY229" i="43" s="1"/>
  <c r="AO230" i="43"/>
  <c r="Z242" i="43"/>
  <c r="AT237" i="43"/>
  <c r="AP242" i="43"/>
  <c r="AO460" i="43"/>
  <c r="AZ243" i="43"/>
  <c r="AQ243" i="43"/>
  <c r="AZ244" i="43"/>
  <c r="AQ244" i="43"/>
  <c r="AY244" i="43" s="1"/>
  <c r="AZ245" i="43"/>
  <c r="AQ245" i="43"/>
  <c r="AY245" i="43" s="1"/>
  <c r="AZ246" i="43"/>
  <c r="AQ246" i="43"/>
  <c r="AY246" i="43" s="1"/>
  <c r="AZ247" i="43"/>
  <c r="AQ247" i="43"/>
  <c r="AY247" i="43" s="1"/>
  <c r="AZ248" i="43"/>
  <c r="AQ248" i="43"/>
  <c r="AY248" i="43" s="1"/>
  <c r="AA261" i="43"/>
  <c r="AB261" i="43"/>
  <c r="AV261" i="43" s="1"/>
  <c r="AA263" i="43"/>
  <c r="AB263" i="43"/>
  <c r="AV263" i="43" s="1"/>
  <c r="AZ266" i="43"/>
  <c r="AQ266" i="43"/>
  <c r="AO269" i="43"/>
  <c r="AB267" i="43"/>
  <c r="AV267" i="43" s="1"/>
  <c r="V269" i="43"/>
  <c r="AC270" i="43"/>
  <c r="V276" i="43"/>
  <c r="AS270" i="43"/>
  <c r="AB270" i="43"/>
  <c r="AA270" i="43"/>
  <c r="Z461" i="43"/>
  <c r="AT271" i="43"/>
  <c r="AT280" i="43"/>
  <c r="AA280" i="43"/>
  <c r="AX282" i="43"/>
  <c r="AX289" i="43" s="1"/>
  <c r="AF289" i="43"/>
  <c r="V292" i="43"/>
  <c r="AT299" i="43"/>
  <c r="Z305" i="43"/>
  <c r="AA299" i="43"/>
  <c r="AC309" i="43"/>
  <c r="AW306" i="43"/>
  <c r="AW309" i="43" s="1"/>
  <c r="AC313" i="43"/>
  <c r="AW313" i="43" s="1"/>
  <c r="AS313" i="43"/>
  <c r="AA314" i="43"/>
  <c r="AB314" i="43"/>
  <c r="AV314" i="43" s="1"/>
  <c r="AS314" i="43"/>
  <c r="AC314" i="43"/>
  <c r="AW314" i="43" s="1"/>
  <c r="AW321" i="43"/>
  <c r="V328" i="43"/>
  <c r="AQ336" i="43"/>
  <c r="AP341" i="43"/>
  <c r="Z348" i="43"/>
  <c r="AA347" i="43"/>
  <c r="AB347" i="43"/>
  <c r="AV347" i="43" s="1"/>
  <c r="AS347" i="43"/>
  <c r="AC347" i="43"/>
  <c r="AW347" i="43" s="1"/>
  <c r="AS350" i="43"/>
  <c r="AA350" i="43"/>
  <c r="AB350" i="43"/>
  <c r="AV350" i="43" s="1"/>
  <c r="AT354" i="43"/>
  <c r="AT360" i="43" s="1"/>
  <c r="Z360" i="43"/>
  <c r="AS362" i="43"/>
  <c r="AB362" i="43"/>
  <c r="AV362" i="43" s="1"/>
  <c r="AA362" i="43"/>
  <c r="AC362" i="43"/>
  <c r="AW362" i="43" s="1"/>
  <c r="AP459" i="43"/>
  <c r="AP465" i="43"/>
  <c r="AB126" i="43"/>
  <c r="AS126" i="43"/>
  <c r="AB127" i="43"/>
  <c r="AV127" i="43" s="1"/>
  <c r="AS127" i="43"/>
  <c r="AB128" i="43"/>
  <c r="AV128" i="43" s="1"/>
  <c r="AS128" i="43"/>
  <c r="AB129" i="43"/>
  <c r="AV129" i="43" s="1"/>
  <c r="AS129" i="43"/>
  <c r="AB130" i="43"/>
  <c r="AV130" i="43" s="1"/>
  <c r="AS130" i="43"/>
  <c r="AB131" i="43"/>
  <c r="AO466" i="43"/>
  <c r="V132" i="43"/>
  <c r="AB151" i="43"/>
  <c r="AS151" i="43"/>
  <c r="AB152" i="43"/>
  <c r="AV152" i="43" s="1"/>
  <c r="AS152" i="43"/>
  <c r="AB153" i="43"/>
  <c r="AV153" i="43" s="1"/>
  <c r="AS153" i="43"/>
  <c r="AB154" i="43"/>
  <c r="AV154" i="43" s="1"/>
  <c r="AS154" i="43"/>
  <c r="V155" i="43"/>
  <c r="AB181" i="43"/>
  <c r="AS181" i="43"/>
  <c r="AB182" i="43"/>
  <c r="AS182" i="43"/>
  <c r="AB183" i="43"/>
  <c r="AV183" i="43" s="1"/>
  <c r="AS183" i="43"/>
  <c r="AB184" i="43"/>
  <c r="AS184" i="43"/>
  <c r="AB185" i="43"/>
  <c r="AV185" i="43" s="1"/>
  <c r="AS185" i="43"/>
  <c r="AB186" i="43"/>
  <c r="AS186" i="43"/>
  <c r="V187" i="43"/>
  <c r="AB207" i="43"/>
  <c r="AS207" i="43"/>
  <c r="AB208" i="43"/>
  <c r="AS208" i="43"/>
  <c r="AB209" i="43"/>
  <c r="AV209" i="43" s="1"/>
  <c r="AS209" i="43"/>
  <c r="AB210" i="43"/>
  <c r="AS210" i="43"/>
  <c r="AB211" i="43"/>
  <c r="AV211" i="43" s="1"/>
  <c r="AS211" i="43"/>
  <c r="V212" i="43"/>
  <c r="V236" i="43"/>
  <c r="Z236" i="43"/>
  <c r="AS239" i="43"/>
  <c r="AB239" i="43"/>
  <c r="AV239" i="43" s="1"/>
  <c r="AP460" i="43"/>
  <c r="BA243" i="43"/>
  <c r="AP249" i="43"/>
  <c r="AC254" i="43"/>
  <c r="AW254" i="43" s="1"/>
  <c r="AS254" i="43"/>
  <c r="AB254" i="43"/>
  <c r="AV254" i="43" s="1"/>
  <c r="AZ260" i="43"/>
  <c r="AQ260" i="43"/>
  <c r="AZ261" i="43"/>
  <c r="AQ261" i="43"/>
  <c r="AY261" i="43" s="1"/>
  <c r="AZ262" i="43"/>
  <c r="AQ262" i="43"/>
  <c r="AY262" i="43" s="1"/>
  <c r="AZ263" i="43"/>
  <c r="AQ263" i="43"/>
  <c r="AY263" i="43" s="1"/>
  <c r="AZ264" i="43"/>
  <c r="AQ264" i="43"/>
  <c r="AY264" i="43" s="1"/>
  <c r="AB266" i="43"/>
  <c r="AB268" i="43"/>
  <c r="AT270" i="43"/>
  <c r="Z276" i="43"/>
  <c r="AF461" i="43"/>
  <c r="AX271" i="43"/>
  <c r="AX461" i="43" s="1"/>
  <c r="AC274" i="43"/>
  <c r="AW274" i="43" s="1"/>
  <c r="AS274" i="43"/>
  <c r="AB274" i="43"/>
  <c r="AV274" i="43" s="1"/>
  <c r="AS285" i="43"/>
  <c r="AB285" i="43"/>
  <c r="AV285" i="43" s="1"/>
  <c r="AA285" i="43"/>
  <c r="AC285" i="43"/>
  <c r="AW285" i="43" s="1"/>
  <c r="AA290" i="43"/>
  <c r="V291" i="43"/>
  <c r="AS290" i="43"/>
  <c r="AS291" i="43" s="1"/>
  <c r="AC290" i="43"/>
  <c r="AZ290" i="43"/>
  <c r="AZ291" i="43" s="1"/>
  <c r="AQ290" i="43"/>
  <c r="AO291" i="43"/>
  <c r="AZ293" i="43"/>
  <c r="AQ293" i="43"/>
  <c r="AY293" i="43" s="1"/>
  <c r="AT303" i="43"/>
  <c r="AA303" i="43"/>
  <c r="AF324" i="43"/>
  <c r="AX321" i="43"/>
  <c r="AX324" i="43" s="1"/>
  <c r="AC332" i="43"/>
  <c r="AW332" i="43" s="1"/>
  <c r="AB332" i="43"/>
  <c r="AV332" i="43" s="1"/>
  <c r="AS332" i="43"/>
  <c r="AA332" i="43"/>
  <c r="AW349" i="43"/>
  <c r="AC359" i="43"/>
  <c r="AW359" i="43" s="1"/>
  <c r="AS359" i="43"/>
  <c r="AB359" i="43"/>
  <c r="AV359" i="43" s="1"/>
  <c r="AA359" i="43"/>
  <c r="V367" i="43"/>
  <c r="AC371" i="43"/>
  <c r="AW371" i="43" s="1"/>
  <c r="AA371" i="43"/>
  <c r="AS371" i="43"/>
  <c r="AB371" i="43"/>
  <c r="AV371" i="43" s="1"/>
  <c r="AC378" i="43"/>
  <c r="AW378" i="43" s="1"/>
  <c r="AS378" i="43"/>
  <c r="AB378" i="43"/>
  <c r="AV378" i="43" s="1"/>
  <c r="AA378" i="43"/>
  <c r="AZ388" i="43"/>
  <c r="AT391" i="43"/>
  <c r="AT397" i="43" s="1"/>
  <c r="Z397" i="43"/>
  <c r="AQ395" i="43"/>
  <c r="AY395" i="43" s="1"/>
  <c r="AZ395" i="43"/>
  <c r="AO397" i="43"/>
  <c r="AT404" i="43"/>
  <c r="AA404" i="43"/>
  <c r="AP441" i="43"/>
  <c r="AQ435" i="43"/>
  <c r="BA435" i="43"/>
  <c r="AS440" i="43"/>
  <c r="AB440" i="43"/>
  <c r="AV440" i="43" s="1"/>
  <c r="AC440" i="43"/>
  <c r="AW440" i="43" s="1"/>
  <c r="AA440" i="43"/>
  <c r="AF459" i="43"/>
  <c r="Z465" i="43"/>
  <c r="AF465" i="43"/>
  <c r="AC131" i="43"/>
  <c r="BA237" i="43"/>
  <c r="AS240" i="43"/>
  <c r="AB240" i="43"/>
  <c r="AV240" i="43" s="1"/>
  <c r="R460" i="43"/>
  <c r="AX255" i="43"/>
  <c r="AS257" i="43"/>
  <c r="AB257" i="43"/>
  <c r="AV257" i="43" s="1"/>
  <c r="AA257" i="43"/>
  <c r="AS258" i="43"/>
  <c r="AB258" i="43"/>
  <c r="AV258" i="43" s="1"/>
  <c r="AA258" i="43"/>
  <c r="BA260" i="43"/>
  <c r="BA265" i="43" s="1"/>
  <c r="AP265" i="43"/>
  <c r="AX269" i="43"/>
  <c r="AZ267" i="43"/>
  <c r="AQ267" i="43"/>
  <c r="AY267" i="43" s="1"/>
  <c r="AC275" i="43"/>
  <c r="AW275" i="43" s="1"/>
  <c r="AS275" i="43"/>
  <c r="AB275" i="43"/>
  <c r="AV275" i="43" s="1"/>
  <c r="AF281" i="43"/>
  <c r="AX277" i="43"/>
  <c r="AX281" i="43" s="1"/>
  <c r="AB282" i="43"/>
  <c r="AS286" i="43"/>
  <c r="AB286" i="43"/>
  <c r="AV286" i="43" s="1"/>
  <c r="AA286" i="43"/>
  <c r="AC286" i="43"/>
  <c r="AW286" i="43" s="1"/>
  <c r="BA290" i="43"/>
  <c r="BA291" i="43" s="1"/>
  <c r="AP291" i="43"/>
  <c r="AX298" i="43"/>
  <c r="AC295" i="43"/>
  <c r="AW295" i="43" s="1"/>
  <c r="AB295" i="43"/>
  <c r="AV295" i="43" s="1"/>
  <c r="AA295" i="43"/>
  <c r="AZ297" i="43"/>
  <c r="AQ297" i="43"/>
  <c r="AY297" i="43" s="1"/>
  <c r="AC305" i="43"/>
  <c r="AW299" i="43"/>
  <c r="AT301" i="43"/>
  <c r="AA301" i="43"/>
  <c r="AZ316" i="43"/>
  <c r="AZ317" i="43" s="1"/>
  <c r="AQ316" i="43"/>
  <c r="AO317" i="43"/>
  <c r="AX318" i="43"/>
  <c r="AX320" i="43" s="1"/>
  <c r="AF320" i="43"/>
  <c r="AB326" i="43"/>
  <c r="AV326" i="43" s="1"/>
  <c r="AS326" i="43"/>
  <c r="AA326" i="43"/>
  <c r="AC326" i="43"/>
  <c r="AW326" i="43" s="1"/>
  <c r="AF335" i="43"/>
  <c r="AF341" i="43"/>
  <c r="AA343" i="43"/>
  <c r="AB343" i="43"/>
  <c r="AV343" i="43" s="1"/>
  <c r="AS343" i="43"/>
  <c r="AQ344" i="43"/>
  <c r="AY344" i="43" s="1"/>
  <c r="AZ344" i="43"/>
  <c r="AA346" i="43"/>
  <c r="AS346" i="43"/>
  <c r="AB346" i="43"/>
  <c r="AV346" i="43" s="1"/>
  <c r="AF348" i="43"/>
  <c r="AC351" i="43"/>
  <c r="AW351" i="43" s="1"/>
  <c r="AA351" i="43"/>
  <c r="AZ368" i="43"/>
  <c r="AQ368" i="43"/>
  <c r="AY368" i="43" s="1"/>
  <c r="AZ372" i="43"/>
  <c r="AQ372" i="43"/>
  <c r="AY372" i="43" s="1"/>
  <c r="AC377" i="43"/>
  <c r="AW377" i="43" s="1"/>
  <c r="AS377" i="43"/>
  <c r="AB377" i="43"/>
  <c r="AV377" i="43" s="1"/>
  <c r="AA377" i="43"/>
  <c r="AZ387" i="43"/>
  <c r="AX391" i="43"/>
  <c r="AX397" i="43" s="1"/>
  <c r="AF397" i="43"/>
  <c r="AA394" i="43"/>
  <c r="AB394" i="43"/>
  <c r="AV394" i="43" s="1"/>
  <c r="AS394" i="43"/>
  <c r="AC394" i="43"/>
  <c r="AW394" i="43" s="1"/>
  <c r="AA415" i="43"/>
  <c r="AB415" i="43"/>
  <c r="AV415" i="43" s="1"/>
  <c r="AS415" i="43"/>
  <c r="AC415" i="43"/>
  <c r="AW415" i="43" s="1"/>
  <c r="AF460" i="43"/>
  <c r="AF249" i="43"/>
  <c r="AB271" i="43"/>
  <c r="AO461" i="43"/>
  <c r="AZ295" i="43"/>
  <c r="AQ295" i="43"/>
  <c r="AY295" i="43" s="1"/>
  <c r="AZ310" i="43"/>
  <c r="AQ310" i="43"/>
  <c r="AZ311" i="43"/>
  <c r="AQ311" i="43"/>
  <c r="AY311" i="43" s="1"/>
  <c r="AZ312" i="43"/>
  <c r="AQ312" i="43"/>
  <c r="AY312" i="43" s="1"/>
  <c r="AZ313" i="43"/>
  <c r="AQ313" i="43"/>
  <c r="AY313" i="43" s="1"/>
  <c r="AZ314" i="43"/>
  <c r="AQ314" i="43"/>
  <c r="AY314" i="43" s="1"/>
  <c r="AB317" i="43"/>
  <c r="AB321" i="43"/>
  <c r="V324" i="43"/>
  <c r="AS321" i="43"/>
  <c r="AA321" i="43"/>
  <c r="AO324" i="43"/>
  <c r="AT335" i="43"/>
  <c r="AX335" i="43"/>
  <c r="AC331" i="43"/>
  <c r="AW331" i="43" s="1"/>
  <c r="AB331" i="43"/>
  <c r="AV331" i="43" s="1"/>
  <c r="AS331" i="43"/>
  <c r="AA331" i="43"/>
  <c r="Z335" i="43"/>
  <c r="AX341" i="43"/>
  <c r="BA340" i="43"/>
  <c r="BA341" i="43" s="1"/>
  <c r="BA342" i="43"/>
  <c r="AP348" i="43"/>
  <c r="AA344" i="43"/>
  <c r="AC344" i="43"/>
  <c r="AW344" i="43" s="1"/>
  <c r="AB344" i="43"/>
  <c r="AV344" i="43" s="1"/>
  <c r="AC356" i="43"/>
  <c r="AW356" i="43" s="1"/>
  <c r="AS356" i="43"/>
  <c r="AB356" i="43"/>
  <c r="AV356" i="43" s="1"/>
  <c r="AA356" i="43"/>
  <c r="AZ365" i="43"/>
  <c r="AZ366" i="43" s="1"/>
  <c r="AQ365" i="43"/>
  <c r="AO366" i="43"/>
  <c r="AC369" i="43"/>
  <c r="AW369" i="43" s="1"/>
  <c r="AA369" i="43"/>
  <c r="AS369" i="43"/>
  <c r="AZ370" i="43"/>
  <c r="AQ370" i="43"/>
  <c r="AY370" i="43" s="1"/>
  <c r="AC374" i="43"/>
  <c r="V379" i="43"/>
  <c r="AS374" i="43"/>
  <c r="AB374" i="43"/>
  <c r="AA374" i="43"/>
  <c r="AZ382" i="43"/>
  <c r="AQ382" i="43"/>
  <c r="AY382" i="43" s="1"/>
  <c r="AS411" i="43"/>
  <c r="AB411" i="43"/>
  <c r="AV411" i="43" s="1"/>
  <c r="AA411" i="43"/>
  <c r="AC411" i="43"/>
  <c r="AW411" i="43" s="1"/>
  <c r="AS412" i="43"/>
  <c r="AB412" i="43"/>
  <c r="AV412" i="43" s="1"/>
  <c r="AC412" i="43"/>
  <c r="AW412" i="43" s="1"/>
  <c r="AA412" i="43"/>
  <c r="AB422" i="43"/>
  <c r="AV422" i="43" s="1"/>
  <c r="AS422" i="43"/>
  <c r="AA422" i="43"/>
  <c r="AC422" i="43"/>
  <c r="AW422" i="43" s="1"/>
  <c r="AS439" i="43"/>
  <c r="AB439" i="43"/>
  <c r="AV439" i="43" s="1"/>
  <c r="AC439" i="43"/>
  <c r="AW439" i="43" s="1"/>
  <c r="AA439" i="43"/>
  <c r="AC271" i="43"/>
  <c r="AP461" i="43"/>
  <c r="AS280" i="43"/>
  <c r="AB280" i="43"/>
  <c r="AV280" i="43" s="1"/>
  <c r="AQ282" i="43"/>
  <c r="AQ283" i="43"/>
  <c r="AY283" i="43" s="1"/>
  <c r="AQ284" i="43"/>
  <c r="AY284" i="43" s="1"/>
  <c r="AQ285" i="43"/>
  <c r="AY285" i="43" s="1"/>
  <c r="AQ286" i="43"/>
  <c r="AY286" i="43" s="1"/>
  <c r="AQ287" i="43"/>
  <c r="AY287" i="43" s="1"/>
  <c r="AQ288" i="43"/>
  <c r="AY288" i="43" s="1"/>
  <c r="AZ292" i="43"/>
  <c r="AQ292" i="43"/>
  <c r="AO298" i="43"/>
  <c r="AS293" i="43"/>
  <c r="AZ296" i="43"/>
  <c r="AQ296" i="43"/>
  <c r="AY296" i="43" s="1"/>
  <c r="AS297" i="43"/>
  <c r="V309" i="43"/>
  <c r="AS306" i="43"/>
  <c r="AB306" i="43"/>
  <c r="AA306" i="43"/>
  <c r="AS307" i="43"/>
  <c r="AB307" i="43"/>
  <c r="AV307" i="43" s="1"/>
  <c r="AA307" i="43"/>
  <c r="AS308" i="43"/>
  <c r="AB308" i="43"/>
  <c r="AV308" i="43" s="1"/>
  <c r="AA308" i="43"/>
  <c r="BA310" i="43"/>
  <c r="BA315" i="43" s="1"/>
  <c r="AP315" i="43"/>
  <c r="AT318" i="43"/>
  <c r="Z320" i="43"/>
  <c r="AT321" i="43"/>
  <c r="AT324" i="43" s="1"/>
  <c r="Z324" i="43"/>
  <c r="BA321" i="43"/>
  <c r="BA324" i="43" s="1"/>
  <c r="AP324" i="43"/>
  <c r="AA323" i="43"/>
  <c r="AC323" i="43"/>
  <c r="AW323" i="43" s="1"/>
  <c r="AB323" i="43"/>
  <c r="AV323" i="43" s="1"/>
  <c r="AZ323" i="43"/>
  <c r="AZ324" i="43" s="1"/>
  <c r="AC330" i="43"/>
  <c r="AW330" i="43" s="1"/>
  <c r="AB330" i="43"/>
  <c r="AV330" i="43" s="1"/>
  <c r="AS330" i="43"/>
  <c r="AA330" i="43"/>
  <c r="AC334" i="43"/>
  <c r="AW334" i="43" s="1"/>
  <c r="AB334" i="43"/>
  <c r="AV334" i="43" s="1"/>
  <c r="AS334" i="43"/>
  <c r="AA334" i="43"/>
  <c r="AS338" i="43"/>
  <c r="AB338" i="43"/>
  <c r="AV338" i="43" s="1"/>
  <c r="AC338" i="43"/>
  <c r="AW338" i="43" s="1"/>
  <c r="AA338" i="43"/>
  <c r="AS339" i="43"/>
  <c r="AB339" i="43"/>
  <c r="AV339" i="43" s="1"/>
  <c r="AA339" i="43"/>
  <c r="AQ342" i="43"/>
  <c r="AS344" i="43"/>
  <c r="V353" i="43"/>
  <c r="AB349" i="43"/>
  <c r="AS349" i="43"/>
  <c r="AA349" i="43"/>
  <c r="AZ350" i="43"/>
  <c r="AQ350" i="43"/>
  <c r="AY350" i="43" s="1"/>
  <c r="AZ351" i="43"/>
  <c r="AQ351" i="43"/>
  <c r="AY351" i="43" s="1"/>
  <c r="AC355" i="43"/>
  <c r="AW355" i="43" s="1"/>
  <c r="AS355" i="43"/>
  <c r="AB355" i="43"/>
  <c r="AV355" i="43" s="1"/>
  <c r="AA355" i="43"/>
  <c r="AS363" i="43"/>
  <c r="AB363" i="43"/>
  <c r="AV363" i="43" s="1"/>
  <c r="AA363" i="43"/>
  <c r="AC363" i="43"/>
  <c r="AW363" i="43" s="1"/>
  <c r="BA365" i="43"/>
  <c r="BA366" i="43" s="1"/>
  <c r="AP366" i="43"/>
  <c r="BA379" i="43"/>
  <c r="AF383" i="43"/>
  <c r="AX380" i="43"/>
  <c r="AX383" i="43" s="1"/>
  <c r="AW380" i="43"/>
  <c r="AO390" i="43"/>
  <c r="AQ384" i="43"/>
  <c r="AZ384" i="43"/>
  <c r="V397" i="43"/>
  <c r="Z413" i="43"/>
  <c r="AT407" i="43"/>
  <c r="AQ407" i="43"/>
  <c r="AP413" i="43"/>
  <c r="BA407" i="43"/>
  <c r="AZ415" i="43"/>
  <c r="AQ415" i="43"/>
  <c r="AY415" i="43" s="1"/>
  <c r="AA416" i="43"/>
  <c r="AC416" i="43"/>
  <c r="AW416" i="43" s="1"/>
  <c r="AS416" i="43"/>
  <c r="AB416" i="43"/>
  <c r="AV416" i="43" s="1"/>
  <c r="AO420" i="43"/>
  <c r="AC432" i="43"/>
  <c r="AW432" i="43" s="1"/>
  <c r="AB432" i="43"/>
  <c r="AV432" i="43" s="1"/>
  <c r="AS432" i="43"/>
  <c r="AA432" i="43"/>
  <c r="AB299" i="43"/>
  <c r="AS299" i="43"/>
  <c r="AB300" i="43"/>
  <c r="AV300" i="43" s="1"/>
  <c r="AS300" i="43"/>
  <c r="AB301" i="43"/>
  <c r="AV301" i="43" s="1"/>
  <c r="AS301" i="43"/>
  <c r="AB302" i="43"/>
  <c r="AV302" i="43" s="1"/>
  <c r="AS302" i="43"/>
  <c r="AB303" i="43"/>
  <c r="AV303" i="43" s="1"/>
  <c r="AS303" i="43"/>
  <c r="AB304" i="43"/>
  <c r="AV304" i="43" s="1"/>
  <c r="AS304" i="43"/>
  <c r="V305" i="43"/>
  <c r="AB319" i="43"/>
  <c r="AV319" i="43" s="1"/>
  <c r="AS319" i="43"/>
  <c r="AZ325" i="43"/>
  <c r="AQ325" i="43"/>
  <c r="AZ328" i="43"/>
  <c r="V341" i="43"/>
  <c r="AS336" i="43"/>
  <c r="AB336" i="43"/>
  <c r="AS340" i="43"/>
  <c r="AB340" i="43"/>
  <c r="AV340" i="43" s="1"/>
  <c r="AO348" i="43"/>
  <c r="AB352" i="43"/>
  <c r="AV352" i="43" s="1"/>
  <c r="AZ352" i="43"/>
  <c r="AQ352" i="43"/>
  <c r="AY352" i="43" s="1"/>
  <c r="AX360" i="43"/>
  <c r="AC357" i="43"/>
  <c r="AW357" i="43" s="1"/>
  <c r="AS357" i="43"/>
  <c r="AB357" i="43"/>
  <c r="AV357" i="43" s="1"/>
  <c r="AB368" i="43"/>
  <c r="AV368" i="43" s="1"/>
  <c r="AB370" i="43"/>
  <c r="AB372" i="43"/>
  <c r="AV372" i="43" s="1"/>
  <c r="AT374" i="43"/>
  <c r="AT379" i="43" s="1"/>
  <c r="Z379" i="43"/>
  <c r="AC375" i="43"/>
  <c r="AW375" i="43" s="1"/>
  <c r="AS375" i="43"/>
  <c r="AB375" i="43"/>
  <c r="AV375" i="43" s="1"/>
  <c r="AB380" i="43"/>
  <c r="AS380" i="43"/>
  <c r="AA380" i="43"/>
  <c r="AB382" i="43"/>
  <c r="AZ386" i="43"/>
  <c r="AA393" i="43"/>
  <c r="AS393" i="43"/>
  <c r="AC393" i="43"/>
  <c r="AW393" i="43" s="1"/>
  <c r="AB393" i="43"/>
  <c r="AV393" i="43" s="1"/>
  <c r="AZ398" i="43"/>
  <c r="AQ398" i="43"/>
  <c r="AO400" i="43"/>
  <c r="BA414" i="43"/>
  <c r="BA420" i="43" s="1"/>
  <c r="AP420" i="43"/>
  <c r="AQ414" i="43"/>
  <c r="AA417" i="43"/>
  <c r="AS417" i="43"/>
  <c r="AC417" i="43"/>
  <c r="AW417" i="43" s="1"/>
  <c r="AB417" i="43"/>
  <c r="AV417" i="43" s="1"/>
  <c r="AB449" i="43"/>
  <c r="AV449" i="43" s="1"/>
  <c r="AC449" i="43"/>
  <c r="AW449" i="43" s="1"/>
  <c r="AA449" i="43"/>
  <c r="V450" i="43"/>
  <c r="AS449" i="43"/>
  <c r="AP327" i="43"/>
  <c r="AZ326" i="43"/>
  <c r="AQ326" i="43"/>
  <c r="AY326" i="43" s="1"/>
  <c r="AO327" i="43"/>
  <c r="Z341" i="43"/>
  <c r="AS337" i="43"/>
  <c r="AB337" i="43"/>
  <c r="AV337" i="43" s="1"/>
  <c r="AT342" i="43"/>
  <c r="AT348" i="43" s="1"/>
  <c r="AA345" i="43"/>
  <c r="AS345" i="43"/>
  <c r="AZ349" i="43"/>
  <c r="AQ349" i="43"/>
  <c r="V354" i="43"/>
  <c r="AC358" i="43"/>
  <c r="AW358" i="43" s="1"/>
  <c r="AS358" i="43"/>
  <c r="AB358" i="43"/>
  <c r="AV358" i="43" s="1"/>
  <c r="AF360" i="43"/>
  <c r="AZ367" i="43"/>
  <c r="AQ367" i="43"/>
  <c r="AO373" i="43"/>
  <c r="AZ369" i="43"/>
  <c r="AQ369" i="43"/>
  <c r="AY369" i="43" s="1"/>
  <c r="AZ371" i="43"/>
  <c r="AQ371" i="43"/>
  <c r="AY371" i="43" s="1"/>
  <c r="AC376" i="43"/>
  <c r="AW376" i="43" s="1"/>
  <c r="AS376" i="43"/>
  <c r="AB376" i="43"/>
  <c r="AV376" i="43" s="1"/>
  <c r="AT380" i="43"/>
  <c r="AT383" i="43" s="1"/>
  <c r="Z383" i="43"/>
  <c r="AP383" i="43"/>
  <c r="BA380" i="43"/>
  <c r="BA383" i="43" s="1"/>
  <c r="AS382" i="43"/>
  <c r="AZ385" i="43"/>
  <c r="AZ389" i="43"/>
  <c r="AS391" i="43"/>
  <c r="AB391" i="43"/>
  <c r="AC391" i="43"/>
  <c r="AA391" i="43"/>
  <c r="AQ416" i="43"/>
  <c r="AY416" i="43" s="1"/>
  <c r="AZ416" i="43"/>
  <c r="AZ423" i="43"/>
  <c r="AQ423" i="43"/>
  <c r="AY423" i="43" s="1"/>
  <c r="V390" i="43"/>
  <c r="AA392" i="43"/>
  <c r="AS392" i="43"/>
  <c r="AC392" i="43"/>
  <c r="AW392" i="43" s="1"/>
  <c r="AA395" i="43"/>
  <c r="AC395" i="43"/>
  <c r="AW395" i="43" s="1"/>
  <c r="AB395" i="43"/>
  <c r="AV395" i="43" s="1"/>
  <c r="AP397" i="43"/>
  <c r="V398" i="43"/>
  <c r="Z406" i="43"/>
  <c r="AT401" i="43"/>
  <c r="AO406" i="43"/>
  <c r="AQ401" i="43"/>
  <c r="AX406" i="43"/>
  <c r="AQ404" i="43"/>
  <c r="AY404" i="43" s="1"/>
  <c r="AZ404" i="43"/>
  <c r="AZ424" i="43"/>
  <c r="AQ424" i="43"/>
  <c r="AY424" i="43" s="1"/>
  <c r="AB426" i="43"/>
  <c r="AV426" i="43" s="1"/>
  <c r="AS426" i="43"/>
  <c r="AA426" i="43"/>
  <c r="AC426" i="43"/>
  <c r="AW426" i="43" s="1"/>
  <c r="AC429" i="43"/>
  <c r="AW429" i="43" s="1"/>
  <c r="AB429" i="43"/>
  <c r="AV429" i="43" s="1"/>
  <c r="AS429" i="43"/>
  <c r="AA429" i="43"/>
  <c r="AZ441" i="43"/>
  <c r="AV442" i="43"/>
  <c r="AZ380" i="43"/>
  <c r="AQ380" i="43"/>
  <c r="AX384" i="43"/>
  <c r="AX390" i="43" s="1"/>
  <c r="AZ392" i="43"/>
  <c r="AQ393" i="43"/>
  <c r="AY393" i="43" s="1"/>
  <c r="AS395" i="43"/>
  <c r="AA396" i="43"/>
  <c r="AS396" i="43"/>
  <c r="AC396" i="43"/>
  <c r="AW396" i="43" s="1"/>
  <c r="AQ396" i="43"/>
  <c r="AY396" i="43" s="1"/>
  <c r="AC399" i="43"/>
  <c r="AW399" i="43" s="1"/>
  <c r="AB399" i="43"/>
  <c r="AV399" i="43" s="1"/>
  <c r="AS399" i="43"/>
  <c r="AZ401" i="43"/>
  <c r="AA402" i="43"/>
  <c r="AQ402" i="43"/>
  <c r="AY402" i="43" s="1"/>
  <c r="AZ402" i="43"/>
  <c r="AX420" i="43"/>
  <c r="AA418" i="43"/>
  <c r="AB418" i="43"/>
  <c r="AV418" i="43" s="1"/>
  <c r="AS418" i="43"/>
  <c r="AQ419" i="43"/>
  <c r="AY419" i="43" s="1"/>
  <c r="AZ419" i="43"/>
  <c r="V428" i="43"/>
  <c r="AC433" i="43"/>
  <c r="AW433" i="43" s="1"/>
  <c r="AB433" i="43"/>
  <c r="AV433" i="43" s="1"/>
  <c r="AS433" i="43"/>
  <c r="AA433" i="43"/>
  <c r="AA436" i="43"/>
  <c r="AX447" i="43"/>
  <c r="AZ399" i="43"/>
  <c r="AQ399" i="43"/>
  <c r="AY399" i="43" s="1"/>
  <c r="AS408" i="43"/>
  <c r="AB408" i="43"/>
  <c r="AV408" i="43" s="1"/>
  <c r="AA419" i="43"/>
  <c r="AC419" i="43"/>
  <c r="AW419" i="43" s="1"/>
  <c r="AB419" i="43"/>
  <c r="AV419" i="43" s="1"/>
  <c r="AC421" i="43"/>
  <c r="AB421" i="43"/>
  <c r="AS421" i="43"/>
  <c r="BA427" i="43"/>
  <c r="AS424" i="43"/>
  <c r="AT434" i="43"/>
  <c r="AC431" i="43"/>
  <c r="AW431" i="43" s="1"/>
  <c r="AB431" i="43"/>
  <c r="AV431" i="43" s="1"/>
  <c r="AS431" i="43"/>
  <c r="AA431" i="43"/>
  <c r="AW435" i="43"/>
  <c r="AQ437" i="43"/>
  <c r="AY437" i="43" s="1"/>
  <c r="BA437" i="43"/>
  <c r="AQ443" i="43"/>
  <c r="AY443" i="43" s="1"/>
  <c r="AZ443" i="43"/>
  <c r="V401" i="43"/>
  <c r="AA403" i="43"/>
  <c r="AA405" i="43"/>
  <c r="AS407" i="43"/>
  <c r="AS410" i="43"/>
  <c r="AB410" i="43"/>
  <c r="AV410" i="43" s="1"/>
  <c r="AC410" i="43"/>
  <c r="V414" i="43"/>
  <c r="AF420" i="43"/>
  <c r="AQ417" i="43"/>
  <c r="AY417" i="43" s="1"/>
  <c r="AS419" i="43"/>
  <c r="V423" i="43"/>
  <c r="V427" i="43" s="1"/>
  <c r="AC425" i="43"/>
  <c r="AW425" i="43" s="1"/>
  <c r="AB425" i="43"/>
  <c r="AV425" i="43" s="1"/>
  <c r="AS425" i="43"/>
  <c r="AC430" i="43"/>
  <c r="AW430" i="43" s="1"/>
  <c r="AB430" i="43"/>
  <c r="AV430" i="43" s="1"/>
  <c r="AS430" i="43"/>
  <c r="AA430" i="43"/>
  <c r="Z434" i="43"/>
  <c r="AS438" i="43"/>
  <c r="AB438" i="43"/>
  <c r="AV438" i="43" s="1"/>
  <c r="AC438" i="43"/>
  <c r="AW438" i="43" s="1"/>
  <c r="AA438" i="43"/>
  <c r="AT442" i="43"/>
  <c r="AT447" i="43" s="1"/>
  <c r="Z447" i="43"/>
  <c r="V443" i="43"/>
  <c r="AS448" i="43"/>
  <c r="AA448" i="43"/>
  <c r="AC448" i="43"/>
  <c r="AB448" i="43"/>
  <c r="AS409" i="43"/>
  <c r="AB409" i="43"/>
  <c r="AT414" i="43"/>
  <c r="AT420" i="43" s="1"/>
  <c r="AZ421" i="43"/>
  <c r="AQ421" i="43"/>
  <c r="AZ425" i="43"/>
  <c r="AQ425" i="43"/>
  <c r="AY425" i="43" s="1"/>
  <c r="AZ428" i="43"/>
  <c r="V441" i="43"/>
  <c r="AS435" i="43"/>
  <c r="AB435" i="43"/>
  <c r="AF441" i="43"/>
  <c r="AX435" i="43"/>
  <c r="AX441" i="43" s="1"/>
  <c r="AZ444" i="43"/>
  <c r="AQ444" i="43"/>
  <c r="AY444" i="43" s="1"/>
  <c r="AF447" i="43"/>
  <c r="AP427" i="43"/>
  <c r="AZ422" i="43"/>
  <c r="AQ422" i="43"/>
  <c r="AY422" i="43" s="1"/>
  <c r="AZ426" i="43"/>
  <c r="AQ426" i="43"/>
  <c r="AY426" i="43" s="1"/>
  <c r="AO427" i="43"/>
  <c r="Z441" i="43"/>
  <c r="AS436" i="43"/>
  <c r="AB436" i="43"/>
  <c r="AV436" i="43" s="1"/>
  <c r="AC436" i="43"/>
  <c r="AW436" i="43" s="1"/>
  <c r="AS437" i="43"/>
  <c r="AB437" i="43"/>
  <c r="AV437" i="43" s="1"/>
  <c r="AA444" i="43"/>
  <c r="AC444" i="43"/>
  <c r="AW444" i="43" s="1"/>
  <c r="AB444" i="43"/>
  <c r="AV444" i="43" s="1"/>
  <c r="AA445" i="43"/>
  <c r="AC445" i="43"/>
  <c r="AW445" i="43" s="1"/>
  <c r="AS445" i="43"/>
  <c r="AZ448" i="43"/>
  <c r="AQ448" i="43"/>
  <c r="AO450" i="43"/>
  <c r="U457" i="43"/>
  <c r="AA442" i="43"/>
  <c r="AC442" i="43"/>
  <c r="AO447" i="43"/>
  <c r="AA446" i="43"/>
  <c r="AC446" i="43"/>
  <c r="AW446" i="43" s="1"/>
  <c r="I455" i="43"/>
  <c r="AQ439" i="43"/>
  <c r="AY439" i="43" s="1"/>
  <c r="AP450" i="43"/>
  <c r="AZ449" i="43"/>
  <c r="AQ449" i="43"/>
  <c r="AY449" i="43" s="1"/>
  <c r="O455" i="43"/>
  <c r="Y26" i="45" l="1"/>
  <c r="X14" i="45"/>
  <c r="AF131" i="44"/>
  <c r="S27" i="45"/>
  <c r="S26" i="45" s="1"/>
  <c r="AH25" i="45"/>
  <c r="AI27" i="45"/>
  <c r="AI26" i="45" s="1"/>
  <c r="K27" i="45"/>
  <c r="K26" i="45" s="1"/>
  <c r="O25" i="45" s="1"/>
  <c r="S25" i="45"/>
  <c r="AH27" i="45"/>
  <c r="AH26" i="45" s="1"/>
  <c r="Z132" i="44"/>
  <c r="AO132" i="44"/>
  <c r="AP132" i="44"/>
  <c r="AF132" i="44"/>
  <c r="V366" i="43"/>
  <c r="AG27" i="43"/>
  <c r="Z455" i="43"/>
  <c r="Z456" i="43"/>
  <c r="AG12" i="44"/>
  <c r="AG113" i="43"/>
  <c r="AR113" i="43" s="1"/>
  <c r="AV129" i="44"/>
  <c r="AV100" i="44"/>
  <c r="AV69" i="44"/>
  <c r="AV41" i="44"/>
  <c r="V104" i="44"/>
  <c r="AQ114" i="44"/>
  <c r="AQ100" i="44"/>
  <c r="AY142" i="44"/>
  <c r="AG65" i="44"/>
  <c r="AR65" i="44" s="1"/>
  <c r="AB325" i="43"/>
  <c r="AB327" i="43" s="1"/>
  <c r="AC213" i="43"/>
  <c r="AC218" i="43" s="1"/>
  <c r="AC56" i="43"/>
  <c r="AW94" i="44"/>
  <c r="AS318" i="43"/>
  <c r="AS320" i="43" s="1"/>
  <c r="Z454" i="43"/>
  <c r="AF454" i="43"/>
  <c r="AP454" i="43"/>
  <c r="AO454" i="43"/>
  <c r="R454" i="43"/>
  <c r="V455" i="43" s="1"/>
  <c r="O456" i="43"/>
  <c r="AG81" i="43"/>
  <c r="AR81" i="43" s="1"/>
  <c r="AA361" i="43"/>
  <c r="AC318" i="43"/>
  <c r="AW318" i="43" s="1"/>
  <c r="AW320" i="43" s="1"/>
  <c r="AC94" i="44"/>
  <c r="AB26" i="44"/>
  <c r="AV26" i="44" s="1"/>
  <c r="AS42" i="44"/>
  <c r="AS48" i="44" s="1"/>
  <c r="AC26" i="44"/>
  <c r="AW26" i="44" s="1"/>
  <c r="AG67" i="44"/>
  <c r="AR67" i="44" s="1"/>
  <c r="AB49" i="44"/>
  <c r="AB55" i="44" s="1"/>
  <c r="AC49" i="44"/>
  <c r="AW49" i="44" s="1"/>
  <c r="AW55" i="44" s="1"/>
  <c r="AG39" i="44"/>
  <c r="AR39" i="44" s="1"/>
  <c r="BA18" i="44"/>
  <c r="AG64" i="44"/>
  <c r="AR64" i="44" s="1"/>
  <c r="AB87" i="43"/>
  <c r="AB89" i="43" s="1"/>
  <c r="AA407" i="43"/>
  <c r="V413" i="43"/>
  <c r="V281" i="43"/>
  <c r="AA256" i="43"/>
  <c r="AA259" i="43" s="1"/>
  <c r="AB407" i="43"/>
  <c r="AV407" i="43" s="1"/>
  <c r="AY76" i="44"/>
  <c r="BA142" i="44"/>
  <c r="AG99" i="44"/>
  <c r="AR99" i="44" s="1"/>
  <c r="AS100" i="44"/>
  <c r="AS49" i="44"/>
  <c r="AS55" i="44" s="1"/>
  <c r="AG96" i="44"/>
  <c r="AR96" i="44" s="1"/>
  <c r="AQ76" i="44"/>
  <c r="AS139" i="43"/>
  <c r="AS144" i="43" s="1"/>
  <c r="AS77" i="43"/>
  <c r="AS79" i="43" s="1"/>
  <c r="AT466" i="43"/>
  <c r="AT373" i="43"/>
  <c r="AZ193" i="43"/>
  <c r="AS87" i="43"/>
  <c r="AS89" i="43" s="1"/>
  <c r="AS381" i="43"/>
  <c r="AS383" i="43" s="1"/>
  <c r="AS237" i="43"/>
  <c r="AS242" i="43" s="1"/>
  <c r="AA156" i="43"/>
  <c r="AA161" i="43" s="1"/>
  <c r="AT298" i="43"/>
  <c r="AS82" i="43"/>
  <c r="AB156" i="43"/>
  <c r="AV156" i="43" s="1"/>
  <c r="AV161" i="43" s="1"/>
  <c r="AZ161" i="43"/>
  <c r="AQ46" i="43"/>
  <c r="AG102" i="44"/>
  <c r="AR102" i="44" s="1"/>
  <c r="AG92" i="44"/>
  <c r="AR92" i="44" s="1"/>
  <c r="AG37" i="44"/>
  <c r="AR37" i="44" s="1"/>
  <c r="AG110" i="44"/>
  <c r="AR110" i="44" s="1"/>
  <c r="AG81" i="44"/>
  <c r="AR81" i="44" s="1"/>
  <c r="AG124" i="44"/>
  <c r="AR124" i="44" s="1"/>
  <c r="AY33" i="43"/>
  <c r="AC33" i="43"/>
  <c r="AC87" i="43"/>
  <c r="AC89" i="43" s="1"/>
  <c r="AS156" i="43"/>
  <c r="AS161" i="43" s="1"/>
  <c r="AG80" i="43"/>
  <c r="V89" i="43"/>
  <c r="AG294" i="43"/>
  <c r="AR294" i="43" s="1"/>
  <c r="AC219" i="43"/>
  <c r="AW219" i="43" s="1"/>
  <c r="AW224" i="43" s="1"/>
  <c r="AZ39" i="43"/>
  <c r="AB133" i="43"/>
  <c r="AB138" i="43" s="1"/>
  <c r="AS30" i="43"/>
  <c r="AS33" i="43" s="1"/>
  <c r="AC156" i="43"/>
  <c r="AC161" i="43" s="1"/>
  <c r="AA104" i="43"/>
  <c r="AG66" i="43"/>
  <c r="AR66" i="43" s="1"/>
  <c r="AG25" i="43"/>
  <c r="AR25" i="43" s="1"/>
  <c r="AT276" i="43"/>
  <c r="AQ111" i="43"/>
  <c r="AA269" i="43"/>
  <c r="AZ348" i="43"/>
  <c r="AG220" i="43"/>
  <c r="AR220" i="43" s="1"/>
  <c r="AC259" i="43"/>
  <c r="V242" i="43"/>
  <c r="V43" i="43"/>
  <c r="AC277" i="43"/>
  <c r="AW277" i="43" s="1"/>
  <c r="AW281" i="43" s="1"/>
  <c r="AS180" i="43"/>
  <c r="AZ379" i="43"/>
  <c r="AY109" i="43"/>
  <c r="AY111" i="43" s="1"/>
  <c r="AS324" i="43"/>
  <c r="AG386" i="43"/>
  <c r="AR386" i="43" s="1"/>
  <c r="AA237" i="43"/>
  <c r="AA242" i="43" s="1"/>
  <c r="AS40" i="43"/>
  <c r="AS43" i="43" s="1"/>
  <c r="AZ82" i="43"/>
  <c r="AB277" i="43"/>
  <c r="AV277" i="43" s="1"/>
  <c r="AV281" i="43" s="1"/>
  <c r="AQ108" i="43"/>
  <c r="AW269" i="43"/>
  <c r="BA461" i="43"/>
  <c r="AZ276" i="43"/>
  <c r="AG234" i="43"/>
  <c r="AR234" i="43" s="1"/>
  <c r="AY17" i="43"/>
  <c r="AZ167" i="43"/>
  <c r="AG37" i="43"/>
  <c r="AB237" i="43"/>
  <c r="AV237" i="43" s="1"/>
  <c r="AV242" i="43" s="1"/>
  <c r="AS277" i="43"/>
  <c r="AS281" i="43" s="1"/>
  <c r="AZ309" i="43"/>
  <c r="BA212" i="43"/>
  <c r="AS111" i="43"/>
  <c r="AA56" i="43"/>
  <c r="AA64" i="43"/>
  <c r="AF456" i="43"/>
  <c r="AZ90" i="44"/>
  <c r="AX466" i="43"/>
  <c r="AB21" i="43"/>
  <c r="V464" i="43"/>
  <c r="AA213" i="43"/>
  <c r="V33" i="43"/>
  <c r="BA467" i="43"/>
  <c r="AC90" i="43"/>
  <c r="AW90" i="43" s="1"/>
  <c r="AW93" i="43" s="1"/>
  <c r="AG387" i="43"/>
  <c r="AR387" i="43" s="1"/>
  <c r="AY218" i="43"/>
  <c r="AA236" i="43"/>
  <c r="AG385" i="43"/>
  <c r="AR385" i="43" s="1"/>
  <c r="AG20" i="43"/>
  <c r="AR20" i="43" s="1"/>
  <c r="AG226" i="43"/>
  <c r="AR226" i="43" s="1"/>
  <c r="AZ242" i="43"/>
  <c r="AS365" i="43"/>
  <c r="AS366" i="43" s="1"/>
  <c r="AB318" i="43"/>
  <c r="AB320" i="43" s="1"/>
  <c r="AC282" i="43"/>
  <c r="AW282" i="43" s="1"/>
  <c r="AW289" i="43" s="1"/>
  <c r="V289" i="43"/>
  <c r="AB213" i="43"/>
  <c r="AB218" i="43" s="1"/>
  <c r="AA30" i="43"/>
  <c r="AA44" i="43"/>
  <c r="AA46" i="43" s="1"/>
  <c r="AG231" i="43"/>
  <c r="AR231" i="43" s="1"/>
  <c r="AG18" i="43"/>
  <c r="AR18" i="43" s="1"/>
  <c r="AQ100" i="43"/>
  <c r="AY89" i="43"/>
  <c r="AG23" i="43"/>
  <c r="AR23" i="43" s="1"/>
  <c r="AQ242" i="43"/>
  <c r="V320" i="43"/>
  <c r="AT413" i="43"/>
  <c r="AS282" i="43"/>
  <c r="AS289" i="43" s="1"/>
  <c r="V383" i="43"/>
  <c r="AB381" i="43"/>
  <c r="AV381" i="43" s="1"/>
  <c r="AC381" i="43"/>
  <c r="AW381" i="43" s="1"/>
  <c r="AW383" i="43" s="1"/>
  <c r="AG126" i="43"/>
  <c r="AR126" i="43" s="1"/>
  <c r="V111" i="43"/>
  <c r="AG88" i="43"/>
  <c r="AR88" i="43" s="1"/>
  <c r="AW97" i="43"/>
  <c r="AS73" i="43"/>
  <c r="AS76" i="43" s="1"/>
  <c r="AB30" i="43"/>
  <c r="AB33" i="43" s="1"/>
  <c r="AQ255" i="43"/>
  <c r="AS52" i="43"/>
  <c r="AY76" i="43"/>
  <c r="AG38" i="43"/>
  <c r="AR38" i="43" s="1"/>
  <c r="AY212" i="43"/>
  <c r="AG402" i="43"/>
  <c r="AR402" i="43" s="1"/>
  <c r="BA413" i="43"/>
  <c r="AZ108" i="43"/>
  <c r="V86" i="43"/>
  <c r="AG384" i="43"/>
  <c r="AR384" i="43" s="1"/>
  <c r="V64" i="43"/>
  <c r="AC187" i="43"/>
  <c r="AS133" i="43"/>
  <c r="AS138" i="43" s="1"/>
  <c r="AY98" i="43"/>
  <c r="AW73" i="43"/>
  <c r="AW76" i="43" s="1"/>
  <c r="AB44" i="43"/>
  <c r="AV44" i="43" s="1"/>
  <c r="AV46" i="43" s="1"/>
  <c r="AG424" i="43"/>
  <c r="AR424" i="43" s="1"/>
  <c r="AA79" i="43"/>
  <c r="AZ72" i="43"/>
  <c r="AG343" i="43"/>
  <c r="AR343" i="43" s="1"/>
  <c r="AC155" i="43"/>
  <c r="AG91" i="43"/>
  <c r="AR91" i="43" s="1"/>
  <c r="V76" i="43"/>
  <c r="AQ17" i="43"/>
  <c r="AS47" i="43"/>
  <c r="AS49" i="43" s="1"/>
  <c r="AG308" i="43"/>
  <c r="AR308" i="43" s="1"/>
  <c r="AG257" i="43"/>
  <c r="AR257" i="43" s="1"/>
  <c r="AG316" i="43"/>
  <c r="AR316" i="43" s="1"/>
  <c r="AR317" i="43" s="1"/>
  <c r="AG142" i="43"/>
  <c r="AR142" i="43" s="1"/>
  <c r="AB109" i="43"/>
  <c r="AB111" i="43" s="1"/>
  <c r="AS269" i="43"/>
  <c r="V224" i="43"/>
  <c r="AS83" i="43"/>
  <c r="AS86" i="43" s="1"/>
  <c r="AG95" i="43"/>
  <c r="AR95" i="43" s="1"/>
  <c r="AS61" i="43"/>
  <c r="AS64" i="43" s="1"/>
  <c r="AG146" i="43"/>
  <c r="AR146" i="43" s="1"/>
  <c r="AC133" i="43"/>
  <c r="AW133" i="43" s="1"/>
  <c r="AW138" i="43" s="1"/>
  <c r="V138" i="43"/>
  <c r="AA73" i="43"/>
  <c r="AC44" i="43"/>
  <c r="AC46" i="43" s="1"/>
  <c r="AG32" i="43"/>
  <c r="AR32" i="43" s="1"/>
  <c r="AQ13" i="43"/>
  <c r="AY237" i="43"/>
  <c r="AY242" i="43" s="1"/>
  <c r="AQ212" i="43"/>
  <c r="AS44" i="43"/>
  <c r="AS46" i="43" s="1"/>
  <c r="V93" i="43"/>
  <c r="AS390" i="43"/>
  <c r="AG221" i="43"/>
  <c r="AR221" i="43" s="1"/>
  <c r="AW212" i="43"/>
  <c r="AG51" i="43"/>
  <c r="AR51" i="43" s="1"/>
  <c r="AG48" i="43"/>
  <c r="AR48" i="43" s="1"/>
  <c r="AA21" i="43"/>
  <c r="AZ138" i="43"/>
  <c r="AG405" i="43"/>
  <c r="AR405" i="43" s="1"/>
  <c r="AS450" i="43"/>
  <c r="AT406" i="43"/>
  <c r="AZ373" i="43"/>
  <c r="AG345" i="43"/>
  <c r="AR345" i="43" s="1"/>
  <c r="BA348" i="43"/>
  <c r="AG304" i="43"/>
  <c r="AR304" i="43" s="1"/>
  <c r="AG404" i="43"/>
  <c r="AR404" i="43" s="1"/>
  <c r="AT132" i="43"/>
  <c r="AQ305" i="43"/>
  <c r="AS206" i="43"/>
  <c r="AG177" i="43"/>
  <c r="AR177" i="43" s="1"/>
  <c r="V125" i="43"/>
  <c r="AS65" i="43"/>
  <c r="AS67" i="43" s="1"/>
  <c r="AC61" i="43"/>
  <c r="AW61" i="43" s="1"/>
  <c r="AW64" i="43" s="1"/>
  <c r="AB77" i="43"/>
  <c r="AB79" i="43" s="1"/>
  <c r="AG74" i="43"/>
  <c r="AR74" i="43" s="1"/>
  <c r="AB73" i="43"/>
  <c r="AB76" i="43" s="1"/>
  <c r="AB61" i="43"/>
  <c r="AG61" i="43" s="1"/>
  <c r="AW316" i="43"/>
  <c r="AW317" i="43" s="1"/>
  <c r="AC39" i="43"/>
  <c r="AT390" i="43"/>
  <c r="AG297" i="43"/>
  <c r="AR297" i="43" s="1"/>
  <c r="AC212" i="43"/>
  <c r="BA335" i="43"/>
  <c r="AQ72" i="43"/>
  <c r="BA132" i="43"/>
  <c r="AZ76" i="43"/>
  <c r="AY72" i="43"/>
  <c r="AA320" i="43"/>
  <c r="AG201" i="43"/>
  <c r="AR201" i="43" s="1"/>
  <c r="AP456" i="43"/>
  <c r="AG140" i="43"/>
  <c r="AR140" i="43" s="1"/>
  <c r="BA129" i="44"/>
  <c r="BA34" i="44"/>
  <c r="AY100" i="44"/>
  <c r="AZ76" i="44"/>
  <c r="AS94" i="44"/>
  <c r="AT135" i="44"/>
  <c r="AY60" i="43"/>
  <c r="AY360" i="43"/>
  <c r="AZ397" i="43"/>
  <c r="AW305" i="43"/>
  <c r="AZ353" i="43"/>
  <c r="AY324" i="43"/>
  <c r="AV21" i="43"/>
  <c r="AW72" i="43"/>
  <c r="AY100" i="43"/>
  <c r="AY434" i="43"/>
  <c r="AV390" i="43"/>
  <c r="BA434" i="43"/>
  <c r="AV236" i="43"/>
  <c r="AZ259" i="43"/>
  <c r="AW155" i="43"/>
  <c r="AZ434" i="43"/>
  <c r="AY255" i="43"/>
  <c r="AZ305" i="43"/>
  <c r="AZ17" i="43"/>
  <c r="AW56" i="43"/>
  <c r="AY187" i="43"/>
  <c r="AZ341" i="43"/>
  <c r="AY364" i="43"/>
  <c r="V48" i="44"/>
  <c r="AG98" i="44"/>
  <c r="AR98" i="44" s="1"/>
  <c r="AQ18" i="44"/>
  <c r="AG119" i="44"/>
  <c r="AR119" i="44" s="1"/>
  <c r="AW42" i="44"/>
  <c r="AW48" i="44" s="1"/>
  <c r="AG87" i="44"/>
  <c r="AR87" i="44" s="1"/>
  <c r="AA26" i="44"/>
  <c r="AG40" i="44"/>
  <c r="AR40" i="44" s="1"/>
  <c r="AG127" i="44"/>
  <c r="AR127" i="44" s="1"/>
  <c r="AG68" i="44"/>
  <c r="AR68" i="44" s="1"/>
  <c r="AZ123" i="44"/>
  <c r="AG113" i="44"/>
  <c r="AG114" i="44" s="1"/>
  <c r="AB42" i="44"/>
  <c r="AB48" i="44" s="1"/>
  <c r="AG54" i="44"/>
  <c r="AR54" i="44" s="1"/>
  <c r="AG88" i="44"/>
  <c r="AR88" i="44" s="1"/>
  <c r="AA42" i="44"/>
  <c r="AA48" i="44" s="1"/>
  <c r="AG45" i="44"/>
  <c r="AR45" i="44" s="1"/>
  <c r="AG86" i="44"/>
  <c r="AR86" i="44" s="1"/>
  <c r="AQ142" i="44"/>
  <c r="AT137" i="44"/>
  <c r="AZ141" i="44"/>
  <c r="AQ136" i="44"/>
  <c r="AZ48" i="44"/>
  <c r="AG128" i="44"/>
  <c r="AR128" i="44" s="1"/>
  <c r="AS129" i="44"/>
  <c r="AG80" i="44"/>
  <c r="AR80" i="44" s="1"/>
  <c r="AP130" i="44"/>
  <c r="AF130" i="44"/>
  <c r="AQ48" i="44"/>
  <c r="AG31" i="44"/>
  <c r="AR31" i="44" s="1"/>
  <c r="AG24" i="44"/>
  <c r="AR24" i="44" s="1"/>
  <c r="AG23" i="44"/>
  <c r="AR23" i="44" s="1"/>
  <c r="AT140" i="44"/>
  <c r="AT141" i="44"/>
  <c r="AG66" i="44"/>
  <c r="AR66" i="44" s="1"/>
  <c r="AB69" i="44"/>
  <c r="AG36" i="44"/>
  <c r="AR36" i="44" s="1"/>
  <c r="AA101" i="44"/>
  <c r="AC101" i="44"/>
  <c r="AW112" i="44"/>
  <c r="AX137" i="44"/>
  <c r="AQ30" i="45" s="1"/>
  <c r="AG21" i="44"/>
  <c r="AR21" i="44" s="1"/>
  <c r="AG22" i="44"/>
  <c r="AR22" i="44" s="1"/>
  <c r="AS101" i="44"/>
  <c r="AS104" i="44" s="1"/>
  <c r="AA94" i="44"/>
  <c r="AG75" i="44"/>
  <c r="AR75" i="44" s="1"/>
  <c r="AG52" i="44"/>
  <c r="AR52" i="44" s="1"/>
  <c r="AG120" i="44"/>
  <c r="AR120" i="44" s="1"/>
  <c r="AG79" i="44"/>
  <c r="AR79" i="44" s="1"/>
  <c r="AY48" i="44"/>
  <c r="AZ83" i="44"/>
  <c r="AT142" i="44"/>
  <c r="AT143" i="44"/>
  <c r="AG285" i="43"/>
  <c r="AR285" i="43" s="1"/>
  <c r="AT464" i="43"/>
  <c r="AQ155" i="43"/>
  <c r="AY138" i="43"/>
  <c r="AX465" i="43"/>
  <c r="AA390" i="43"/>
  <c r="AS34" i="43"/>
  <c r="AS36" i="43" s="1"/>
  <c r="AF612" i="43"/>
  <c r="AG253" i="43"/>
  <c r="AR253" i="43" s="1"/>
  <c r="AQ187" i="43"/>
  <c r="AY108" i="43"/>
  <c r="AB34" i="43"/>
  <c r="AB36" i="43" s="1"/>
  <c r="AY44" i="43"/>
  <c r="AY46" i="43" s="1"/>
  <c r="AG172" i="43"/>
  <c r="AR172" i="43" s="1"/>
  <c r="AZ86" i="43"/>
  <c r="AB236" i="43"/>
  <c r="AQ76" i="43"/>
  <c r="AG122" i="43"/>
  <c r="AR122" i="43" s="1"/>
  <c r="AA34" i="43"/>
  <c r="AA36" i="43" s="1"/>
  <c r="AZ447" i="43"/>
  <c r="AG403" i="43"/>
  <c r="AR403" i="43" s="1"/>
  <c r="AQ360" i="43"/>
  <c r="AZ335" i="43"/>
  <c r="AB361" i="43"/>
  <c r="AB364" i="43" s="1"/>
  <c r="AS353" i="43"/>
  <c r="AG415" i="43"/>
  <c r="AR415" i="43" s="1"/>
  <c r="AB256" i="43"/>
  <c r="AV256" i="43" s="1"/>
  <c r="AV259" i="43" s="1"/>
  <c r="BA242" i="43"/>
  <c r="AQ324" i="43"/>
  <c r="AY309" i="43"/>
  <c r="AG143" i="43"/>
  <c r="AR143" i="43" s="1"/>
  <c r="AY305" i="43"/>
  <c r="AG446" i="43"/>
  <c r="AR446" i="43" s="1"/>
  <c r="AQ434" i="43"/>
  <c r="AB390" i="43"/>
  <c r="AZ420" i="43"/>
  <c r="AS361" i="43"/>
  <c r="AS364" i="43" s="1"/>
  <c r="AG339" i="43"/>
  <c r="AR339" i="43" s="1"/>
  <c r="AG439" i="43"/>
  <c r="AR439" i="43" s="1"/>
  <c r="AG412" i="43"/>
  <c r="AR412" i="43" s="1"/>
  <c r="AG410" i="43"/>
  <c r="AR410" i="43" s="1"/>
  <c r="AG351" i="43"/>
  <c r="AR351" i="43" s="1"/>
  <c r="AG293" i="43"/>
  <c r="AR293" i="43" s="1"/>
  <c r="AS256" i="43"/>
  <c r="AS259" i="43" s="1"/>
  <c r="AC132" i="43"/>
  <c r="AQ309" i="43"/>
  <c r="AG222" i="43"/>
  <c r="AR222" i="43" s="1"/>
  <c r="AO612" i="43"/>
  <c r="AG272" i="43"/>
  <c r="AR272" i="43" s="1"/>
  <c r="AQ276" i="43"/>
  <c r="AS100" i="43"/>
  <c r="AG248" i="43"/>
  <c r="AR248" i="43" s="1"/>
  <c r="AG247" i="43"/>
  <c r="AR247" i="43" s="1"/>
  <c r="AG246" i="43"/>
  <c r="AR246" i="43" s="1"/>
  <c r="AG245" i="43"/>
  <c r="AR245" i="43" s="1"/>
  <c r="AG244" i="43"/>
  <c r="AR244" i="43" s="1"/>
  <c r="AW206" i="43"/>
  <c r="V36" i="43"/>
  <c r="Z612" i="43"/>
  <c r="AQ132" i="43"/>
  <c r="AQ218" i="43"/>
  <c r="AS236" i="43"/>
  <c r="AZ187" i="43"/>
  <c r="AA72" i="43"/>
  <c r="R612" i="43"/>
  <c r="AC361" i="43"/>
  <c r="AC364" i="43" s="1"/>
  <c r="V259" i="43"/>
  <c r="AC353" i="43"/>
  <c r="AW180" i="43"/>
  <c r="AG216" i="43"/>
  <c r="AR216" i="43" s="1"/>
  <c r="AG159" i="43"/>
  <c r="AR159" i="43" s="1"/>
  <c r="AG107" i="43"/>
  <c r="AR107" i="43" s="1"/>
  <c r="AG214" i="43"/>
  <c r="AR214" i="43" s="1"/>
  <c r="V49" i="43"/>
  <c r="AP612" i="43"/>
  <c r="BA305" i="43"/>
  <c r="AY155" i="43"/>
  <c r="AY43" i="43"/>
  <c r="AG203" i="43"/>
  <c r="AR203" i="43" s="1"/>
  <c r="AG233" i="43"/>
  <c r="AR233" i="43" s="1"/>
  <c r="AQ33" i="43"/>
  <c r="AT320" i="43"/>
  <c r="AO456" i="43"/>
  <c r="AT242" i="43"/>
  <c r="AG261" i="43"/>
  <c r="AR261" i="43" s="1"/>
  <c r="AG192" i="43"/>
  <c r="AR192" i="43" s="1"/>
  <c r="AG165" i="43"/>
  <c r="AR165" i="43" s="1"/>
  <c r="AG329" i="43"/>
  <c r="AR329" i="43" s="1"/>
  <c r="AG284" i="43"/>
  <c r="AR284" i="43" s="1"/>
  <c r="AG283" i="43"/>
  <c r="AR283" i="43" s="1"/>
  <c r="AZ467" i="43"/>
  <c r="AZ464" i="43"/>
  <c r="AG262" i="43"/>
  <c r="AR262" i="43" s="1"/>
  <c r="AG15" i="43"/>
  <c r="AR15" i="43" s="1"/>
  <c r="AG157" i="43"/>
  <c r="AR157" i="43" s="1"/>
  <c r="AZ52" i="43"/>
  <c r="AG273" i="43"/>
  <c r="AR273" i="43" s="1"/>
  <c r="AZ36" i="43"/>
  <c r="AS199" i="43"/>
  <c r="AC325" i="43"/>
  <c r="AW325" i="43" s="1"/>
  <c r="AW327" i="43" s="1"/>
  <c r="AS325" i="43"/>
  <c r="AS327" i="43" s="1"/>
  <c r="AA325" i="43"/>
  <c r="AA327" i="43" s="1"/>
  <c r="AA139" i="43"/>
  <c r="AB139" i="43"/>
  <c r="AY328" i="43"/>
  <c r="AY335" i="43" s="1"/>
  <c r="AQ335" i="43"/>
  <c r="AG232" i="43"/>
  <c r="AR232" i="43" s="1"/>
  <c r="AA90" i="43"/>
  <c r="AB90" i="43"/>
  <c r="AQ138" i="43"/>
  <c r="AZ255" i="43"/>
  <c r="AQ89" i="43"/>
  <c r="AA29" i="43"/>
  <c r="AY83" i="43"/>
  <c r="AY86" i="43" s="1"/>
  <c r="AQ86" i="43"/>
  <c r="AC65" i="43"/>
  <c r="V67" i="43"/>
  <c r="AA65" i="43"/>
  <c r="AA67" i="43" s="1"/>
  <c r="AC72" i="43"/>
  <c r="AF455" i="43"/>
  <c r="AG445" i="43"/>
  <c r="AR445" i="43" s="1"/>
  <c r="AG431" i="43"/>
  <c r="AR431" i="43" s="1"/>
  <c r="AG303" i="43"/>
  <c r="AR303" i="43" s="1"/>
  <c r="AZ327" i="43"/>
  <c r="AG432" i="43"/>
  <c r="AR432" i="43" s="1"/>
  <c r="AG416" i="43"/>
  <c r="AR416" i="43" s="1"/>
  <c r="AG363" i="43"/>
  <c r="AR363" i="43" s="1"/>
  <c r="AG355" i="43"/>
  <c r="AR355" i="43" s="1"/>
  <c r="AG359" i="43"/>
  <c r="AR359" i="43" s="1"/>
  <c r="AZ49" i="43"/>
  <c r="AT465" i="43"/>
  <c r="AW384" i="43"/>
  <c r="AW390" i="43" s="1"/>
  <c r="AC390" i="43"/>
  <c r="AA39" i="43"/>
  <c r="AA219" i="43"/>
  <c r="AB219" i="43"/>
  <c r="AQ43" i="43"/>
  <c r="AG388" i="43"/>
  <c r="AR388" i="43" s="1"/>
  <c r="AA365" i="43"/>
  <c r="AA464" i="43" s="1"/>
  <c r="AB365" i="43"/>
  <c r="AB464" i="43" s="1"/>
  <c r="AQ364" i="43"/>
  <c r="AA47" i="43"/>
  <c r="AB47" i="43"/>
  <c r="AA441" i="43"/>
  <c r="AZ406" i="43"/>
  <c r="AY447" i="43"/>
  <c r="AG426" i="43"/>
  <c r="AR426" i="43" s="1"/>
  <c r="AG440" i="43"/>
  <c r="AR440" i="43" s="1"/>
  <c r="AG263" i="43"/>
  <c r="AR263" i="43" s="1"/>
  <c r="AG223" i="43"/>
  <c r="AR223" i="43" s="1"/>
  <c r="AG190" i="43"/>
  <c r="AR190" i="43" s="1"/>
  <c r="AG163" i="43"/>
  <c r="AR163" i="43" s="1"/>
  <c r="AZ150" i="43"/>
  <c r="AG141" i="43"/>
  <c r="AR141" i="43" s="1"/>
  <c r="AG322" i="43"/>
  <c r="AR322" i="43" s="1"/>
  <c r="AY193" i="43"/>
  <c r="AG58" i="43"/>
  <c r="AR58" i="43" s="1"/>
  <c r="AG19" i="43"/>
  <c r="AR19" i="43" s="1"/>
  <c r="AS104" i="43"/>
  <c r="AG136" i="43"/>
  <c r="AR136" i="43" s="1"/>
  <c r="AG134" i="43"/>
  <c r="AR134" i="43" s="1"/>
  <c r="I456" i="43"/>
  <c r="AY374" i="43"/>
  <c r="AY379" i="43" s="1"/>
  <c r="AQ379" i="43"/>
  <c r="AY318" i="43"/>
  <c r="AY320" i="43" s="1"/>
  <c r="AQ320" i="43"/>
  <c r="AG235" i="43"/>
  <c r="AR235" i="43" s="1"/>
  <c r="AC109" i="43"/>
  <c r="AA109" i="43"/>
  <c r="AA111" i="43" s="1"/>
  <c r="AG389" i="43"/>
  <c r="AR389" i="43" s="1"/>
  <c r="AC40" i="43"/>
  <c r="AA40" i="43"/>
  <c r="AA43" i="43" s="1"/>
  <c r="AQ60" i="43"/>
  <c r="AG408" i="43"/>
  <c r="AR408" i="43" s="1"/>
  <c r="AZ461" i="43"/>
  <c r="AG347" i="43"/>
  <c r="AR347" i="43" s="1"/>
  <c r="AG314" i="43"/>
  <c r="AR314" i="43" s="1"/>
  <c r="AQ125" i="43"/>
  <c r="AQ458" i="43"/>
  <c r="AG241" i="43"/>
  <c r="AR241" i="43" s="1"/>
  <c r="AX459" i="43"/>
  <c r="AZ97" i="43"/>
  <c r="AW231" i="43"/>
  <c r="AW236" i="43" s="1"/>
  <c r="AC236" i="43"/>
  <c r="AC83" i="43"/>
  <c r="AA83" i="43"/>
  <c r="AA86" i="43" s="1"/>
  <c r="AY53" i="43"/>
  <c r="AY56" i="43" s="1"/>
  <c r="AQ56" i="43"/>
  <c r="AY27" i="43"/>
  <c r="AY29" i="43" s="1"/>
  <c r="AQ29" i="43"/>
  <c r="AC97" i="43"/>
  <c r="AC250" i="43"/>
  <c r="AC466" i="43" s="1"/>
  <c r="AS250" i="43"/>
  <c r="AS251" i="43" s="1"/>
  <c r="AB250" i="43"/>
  <c r="AB466" i="43" s="1"/>
  <c r="AA250" i="43"/>
  <c r="AA466" i="43" s="1"/>
  <c r="V251" i="43"/>
  <c r="O132" i="44"/>
  <c r="I132" i="44"/>
  <c r="AQ129" i="44"/>
  <c r="AY124" i="44"/>
  <c r="AY129" i="44" s="1"/>
  <c r="AC76" i="44"/>
  <c r="AW70" i="44"/>
  <c r="AW76" i="44" s="1"/>
  <c r="AB94" i="44"/>
  <c r="AV91" i="44"/>
  <c r="AV94" i="44" s="1"/>
  <c r="AV70" i="44"/>
  <c r="AV76" i="44" s="1"/>
  <c r="AB76" i="44"/>
  <c r="AG72" i="44"/>
  <c r="AR72" i="44" s="1"/>
  <c r="AC55" i="44"/>
  <c r="AG53" i="44"/>
  <c r="AR53" i="44" s="1"/>
  <c r="AW38" i="44"/>
  <c r="AW41" i="44" s="1"/>
  <c r="AC41" i="44"/>
  <c r="AQ27" i="44"/>
  <c r="AY19" i="44"/>
  <c r="AQ134" i="44"/>
  <c r="AA140" i="44"/>
  <c r="AA13" i="44"/>
  <c r="AA123" i="44"/>
  <c r="AG115" i="44"/>
  <c r="AC62" i="44"/>
  <c r="AW56" i="44"/>
  <c r="AW62" i="44" s="1"/>
  <c r="AG56" i="44"/>
  <c r="AA62" i="44"/>
  <c r="AZ62" i="44"/>
  <c r="AA105" i="44"/>
  <c r="V106" i="44"/>
  <c r="AB105" i="44"/>
  <c r="AC105" i="44"/>
  <c r="AS105" i="44"/>
  <c r="AS106" i="44" s="1"/>
  <c r="AG91" i="44"/>
  <c r="AA77" i="44"/>
  <c r="V83" i="44"/>
  <c r="AS77" i="44"/>
  <c r="AS83" i="44" s="1"/>
  <c r="AC77" i="44"/>
  <c r="AB77" i="44"/>
  <c r="AA69" i="44"/>
  <c r="AG63" i="44"/>
  <c r="Z130" i="44"/>
  <c r="AO130" i="44"/>
  <c r="AC129" i="44"/>
  <c r="AW124" i="44"/>
  <c r="AW129" i="44" s="1"/>
  <c r="AV101" i="44"/>
  <c r="AV104" i="44" s="1"/>
  <c r="AB104" i="44"/>
  <c r="AV113" i="44"/>
  <c r="AV114" i="44" s="1"/>
  <c r="AB114" i="44"/>
  <c r="AC100" i="44"/>
  <c r="AW95" i="44"/>
  <c r="AW100" i="44" s="1"/>
  <c r="AG122" i="44"/>
  <c r="AR122" i="44" s="1"/>
  <c r="AG70" i="44"/>
  <c r="AA76" i="44"/>
  <c r="AG46" i="44"/>
  <c r="AR46" i="44" s="1"/>
  <c r="AY35" i="44"/>
  <c r="AY41" i="44" s="1"/>
  <c r="AQ41" i="44"/>
  <c r="V137" i="44"/>
  <c r="AA29" i="44"/>
  <c r="AA34" i="44" s="1"/>
  <c r="AS29" i="44"/>
  <c r="AS137" i="44" s="1"/>
  <c r="AC29" i="44"/>
  <c r="AC34" i="44" s="1"/>
  <c r="AB29" i="44"/>
  <c r="V141" i="44"/>
  <c r="AC16" i="44"/>
  <c r="AS16" i="44"/>
  <c r="AS141" i="44" s="1"/>
  <c r="AB16" i="44"/>
  <c r="AA16" i="44"/>
  <c r="AS112" i="44"/>
  <c r="AG97" i="44"/>
  <c r="AR97" i="44" s="1"/>
  <c r="AG89" i="44"/>
  <c r="AR89" i="44" s="1"/>
  <c r="AT76" i="44"/>
  <c r="R133" i="44"/>
  <c r="V132" i="44" s="1"/>
  <c r="AB129" i="44"/>
  <c r="AC112" i="44"/>
  <c r="AC90" i="44"/>
  <c r="AG71" i="44"/>
  <c r="AR71" i="44" s="1"/>
  <c r="AG58" i="44"/>
  <c r="AR58" i="44" s="1"/>
  <c r="AA25" i="44"/>
  <c r="AB25" i="44"/>
  <c r="V142" i="44"/>
  <c r="AS25" i="44"/>
  <c r="AS142" i="44" s="1"/>
  <c r="AC25" i="44"/>
  <c r="AG85" i="44"/>
  <c r="AR85" i="44" s="1"/>
  <c r="AG78" i="44"/>
  <c r="AR78" i="44" s="1"/>
  <c r="AB34" i="44"/>
  <c r="AV28" i="44"/>
  <c r="AO133" i="44"/>
  <c r="AG47" i="44"/>
  <c r="AR47" i="44" s="1"/>
  <c r="V143" i="44"/>
  <c r="AQ135" i="44"/>
  <c r="AY20" i="44"/>
  <c r="Z133" i="44"/>
  <c r="AC123" i="44"/>
  <c r="AW115" i="44"/>
  <c r="AW123" i="44" s="1"/>
  <c r="AG60" i="44"/>
  <c r="AR60" i="44" s="1"/>
  <c r="AS62" i="44"/>
  <c r="AC140" i="44"/>
  <c r="AC13" i="44"/>
  <c r="AW12" i="44"/>
  <c r="AZ142" i="44"/>
  <c r="AX135" i="44"/>
  <c r="AQ28" i="45" s="1"/>
  <c r="R130" i="44"/>
  <c r="AY107" i="44"/>
  <c r="AY112" i="44" s="1"/>
  <c r="AQ112" i="44"/>
  <c r="AY123" i="44"/>
  <c r="AC114" i="44"/>
  <c r="AW113" i="44"/>
  <c r="AW114" i="44" s="1"/>
  <c r="AG118" i="44"/>
  <c r="AR118" i="44" s="1"/>
  <c r="AY63" i="44"/>
  <c r="AY69" i="44" s="1"/>
  <c r="AQ69" i="44"/>
  <c r="AG44" i="44"/>
  <c r="AR44" i="44" s="1"/>
  <c r="AZ41" i="44"/>
  <c r="AZ143" i="44"/>
  <c r="AZ135" i="44"/>
  <c r="AF133" i="44"/>
  <c r="V18" i="44"/>
  <c r="AC14" i="44"/>
  <c r="V136" i="44"/>
  <c r="AS14" i="44"/>
  <c r="AB14" i="44"/>
  <c r="AA14" i="44"/>
  <c r="AZ140" i="44"/>
  <c r="AZ13" i="44"/>
  <c r="BA141" i="44"/>
  <c r="AG121" i="44"/>
  <c r="AR121" i="44" s="1"/>
  <c r="AG117" i="44"/>
  <c r="AR117" i="44" s="1"/>
  <c r="AA112" i="44"/>
  <c r="AG107" i="44"/>
  <c r="AA90" i="44"/>
  <c r="AG84" i="44"/>
  <c r="AS69" i="44"/>
  <c r="AT48" i="44"/>
  <c r="AS41" i="44"/>
  <c r="V135" i="44"/>
  <c r="AA20" i="44"/>
  <c r="AS20" i="44"/>
  <c r="AS135" i="44" s="1"/>
  <c r="AC20" i="44"/>
  <c r="AB20" i="44"/>
  <c r="AG116" i="44"/>
  <c r="AR116" i="44" s="1"/>
  <c r="AA55" i="44"/>
  <c r="BA134" i="44"/>
  <c r="BA27" i="44"/>
  <c r="AY91" i="44"/>
  <c r="AY94" i="44" s="1"/>
  <c r="AQ94" i="44"/>
  <c r="AG93" i="44"/>
  <c r="AR93" i="44" s="1"/>
  <c r="AG82" i="44"/>
  <c r="AR82" i="44" s="1"/>
  <c r="AG59" i="44"/>
  <c r="AR59" i="44" s="1"/>
  <c r="AG38" i="44"/>
  <c r="AR38" i="44" s="1"/>
  <c r="AW28" i="44"/>
  <c r="AG28" i="44"/>
  <c r="AG17" i="44"/>
  <c r="AR17" i="44" s="1"/>
  <c r="AY141" i="44"/>
  <c r="BA135" i="44"/>
  <c r="AB123" i="44"/>
  <c r="AV115" i="44"/>
  <c r="AV123" i="44" s="1"/>
  <c r="AG33" i="44"/>
  <c r="AR33" i="44" s="1"/>
  <c r="AQ34" i="44"/>
  <c r="AY28" i="44"/>
  <c r="AQ137" i="44"/>
  <c r="AY29" i="44"/>
  <c r="AY137" i="44" s="1"/>
  <c r="AB140" i="44"/>
  <c r="AB13" i="44"/>
  <c r="AV12" i="44"/>
  <c r="AV13" i="44" s="1"/>
  <c r="AT27" i="44"/>
  <c r="AG125" i="44"/>
  <c r="AR125" i="44" s="1"/>
  <c r="AA129" i="44"/>
  <c r="AV84" i="44"/>
  <c r="AV90" i="44" s="1"/>
  <c r="AB90" i="44"/>
  <c r="AQ83" i="44"/>
  <c r="AY77" i="44"/>
  <c r="AY83" i="44" s="1"/>
  <c r="AW90" i="44"/>
  <c r="AZ112" i="44"/>
  <c r="AQ123" i="44"/>
  <c r="AQ90" i="44"/>
  <c r="AY84" i="44"/>
  <c r="AY90" i="44" s="1"/>
  <c r="AG126" i="44"/>
  <c r="AR126" i="44" s="1"/>
  <c r="AG103" i="44"/>
  <c r="AR103" i="44" s="1"/>
  <c r="AA100" i="44"/>
  <c r="AG95" i="44"/>
  <c r="AS76" i="44"/>
  <c r="AG74" i="44"/>
  <c r="AR74" i="44" s="1"/>
  <c r="AZ69" i="44"/>
  <c r="AQ55" i="44"/>
  <c r="AY49" i="44"/>
  <c r="AY55" i="44" s="1"/>
  <c r="AA41" i="44"/>
  <c r="AG35" i="44"/>
  <c r="AQ143" i="44"/>
  <c r="AY26" i="44"/>
  <c r="AY143" i="44" s="1"/>
  <c r="V134" i="44"/>
  <c r="V27" i="44"/>
  <c r="AA19" i="44"/>
  <c r="AS19" i="44"/>
  <c r="AC19" i="44"/>
  <c r="AB19" i="44"/>
  <c r="AQ140" i="44"/>
  <c r="AY12" i="44"/>
  <c r="AQ13" i="44"/>
  <c r="AB112" i="44"/>
  <c r="AV107" i="44"/>
  <c r="AV112" i="44" s="1"/>
  <c r="AS90" i="44"/>
  <c r="AX134" i="44"/>
  <c r="AG108" i="44"/>
  <c r="AR108" i="44" s="1"/>
  <c r="AG51" i="44"/>
  <c r="AR51" i="44" s="1"/>
  <c r="AG50" i="44"/>
  <c r="AR50" i="44" s="1"/>
  <c r="AP133" i="44"/>
  <c r="AG111" i="44"/>
  <c r="AR111" i="44" s="1"/>
  <c r="AG109" i="44"/>
  <c r="AR109" i="44" s="1"/>
  <c r="AG73" i="44"/>
  <c r="AR73" i="44" s="1"/>
  <c r="AZ94" i="44"/>
  <c r="AG61" i="44"/>
  <c r="AR61" i="44" s="1"/>
  <c r="AG57" i="44"/>
  <c r="AR57" i="44" s="1"/>
  <c r="AG30" i="44"/>
  <c r="AR30" i="44" s="1"/>
  <c r="AB41" i="44"/>
  <c r="AG32" i="44"/>
  <c r="AR32" i="44" s="1"/>
  <c r="AX143" i="44"/>
  <c r="AQ36" i="45" s="1"/>
  <c r="AX27" i="44"/>
  <c r="AZ134" i="44"/>
  <c r="AZ27" i="44"/>
  <c r="AQ141" i="44"/>
  <c r="AS123" i="44"/>
  <c r="AQ104" i="44"/>
  <c r="AY101" i="44"/>
  <c r="AY104" i="44" s="1"/>
  <c r="AB100" i="44"/>
  <c r="AW66" i="44"/>
  <c r="AW69" i="44" s="1"/>
  <c r="AC69" i="44"/>
  <c r="AB62" i="44"/>
  <c r="AV56" i="44"/>
  <c r="AV62" i="44" s="1"/>
  <c r="AZ34" i="44"/>
  <c r="AX136" i="44"/>
  <c r="AQ29" i="45" s="1"/>
  <c r="AX18" i="44"/>
  <c r="AQ62" i="44"/>
  <c r="AY56" i="44"/>
  <c r="AY62" i="44" s="1"/>
  <c r="AG43" i="44"/>
  <c r="AR43" i="44" s="1"/>
  <c r="AZ137" i="44"/>
  <c r="AG15" i="44"/>
  <c r="AR15" i="44" s="1"/>
  <c r="AY136" i="44"/>
  <c r="AY18" i="44"/>
  <c r="AT136" i="44"/>
  <c r="AT18" i="44"/>
  <c r="AS140" i="44"/>
  <c r="AS13" i="44"/>
  <c r="AT134" i="44"/>
  <c r="AR27" i="43"/>
  <c r="AW442" i="43"/>
  <c r="AB441" i="43"/>
  <c r="AV435" i="43"/>
  <c r="AV441" i="43" s="1"/>
  <c r="AZ427" i="43"/>
  <c r="AB450" i="43"/>
  <c r="AV448" i="43"/>
  <c r="AV450" i="43" s="1"/>
  <c r="AS423" i="43"/>
  <c r="AS427" i="43" s="1"/>
  <c r="AA423" i="43"/>
  <c r="AC423" i="43"/>
  <c r="AW423" i="43" s="1"/>
  <c r="AB423" i="43"/>
  <c r="AV423" i="43" s="1"/>
  <c r="AA414" i="43"/>
  <c r="V420" i="43"/>
  <c r="AS414" i="43"/>
  <c r="AS420" i="43" s="1"/>
  <c r="AC414" i="43"/>
  <c r="AB414" i="43"/>
  <c r="AA413" i="43"/>
  <c r="AS397" i="43"/>
  <c r="AQ353" i="43"/>
  <c r="AY349" i="43"/>
  <c r="AY353" i="43" s="1"/>
  <c r="AQ400" i="43"/>
  <c r="AY398" i="43"/>
  <c r="AY400" i="43" s="1"/>
  <c r="AA383" i="43"/>
  <c r="AG380" i="43"/>
  <c r="AA364" i="43"/>
  <c r="AG349" i="43"/>
  <c r="AA353" i="43"/>
  <c r="AG306" i="43"/>
  <c r="AA309" i="43"/>
  <c r="AG375" i="43"/>
  <c r="AR375" i="43" s="1"/>
  <c r="AQ366" i="43"/>
  <c r="AY365" i="43"/>
  <c r="AY366" i="43" s="1"/>
  <c r="AY316" i="43"/>
  <c r="AY317" i="43" s="1"/>
  <c r="AQ317" i="43"/>
  <c r="AB289" i="43"/>
  <c r="AV282" i="43"/>
  <c r="AV289" i="43" s="1"/>
  <c r="BA441" i="43"/>
  <c r="AB269" i="43"/>
  <c r="AV266" i="43"/>
  <c r="AB212" i="43"/>
  <c r="AV207" i="43"/>
  <c r="AS187" i="43"/>
  <c r="AC328" i="43"/>
  <c r="AB328" i="43"/>
  <c r="AS328" i="43"/>
  <c r="AS335" i="43" s="1"/>
  <c r="AA328" i="43"/>
  <c r="V335" i="43"/>
  <c r="AC324" i="43"/>
  <c r="AA305" i="43"/>
  <c r="AG299" i="43"/>
  <c r="AC292" i="43"/>
  <c r="V298" i="43"/>
  <c r="AA292" i="43"/>
  <c r="AS292" i="43"/>
  <c r="AS298" i="43" s="1"/>
  <c r="AB292" i="43"/>
  <c r="AA276" i="43"/>
  <c r="AG270" i="43"/>
  <c r="AC276" i="43"/>
  <c r="AW270" i="43"/>
  <c r="AQ460" i="43"/>
  <c r="AQ249" i="43"/>
  <c r="AY243" i="43"/>
  <c r="AS193" i="43"/>
  <c r="AV162" i="43"/>
  <c r="AV167" i="43" s="1"/>
  <c r="AB167" i="43"/>
  <c r="AO457" i="43"/>
  <c r="AG352" i="43"/>
  <c r="AR352" i="43" s="1"/>
  <c r="AT281" i="43"/>
  <c r="AG275" i="43"/>
  <c r="AR275" i="43" s="1"/>
  <c r="AY250" i="43"/>
  <c r="AY251" i="43" s="1"/>
  <c r="AQ251" i="43"/>
  <c r="AQ173" i="43"/>
  <c r="AY168" i="43"/>
  <c r="AY173" i="43" s="1"/>
  <c r="AZ459" i="43"/>
  <c r="AB100" i="43"/>
  <c r="AV98" i="43"/>
  <c r="AV100" i="43" s="1"/>
  <c r="AB72" i="43"/>
  <c r="AV68" i="43"/>
  <c r="AG41" i="43"/>
  <c r="AR41" i="43" s="1"/>
  <c r="AV41" i="43"/>
  <c r="AG274" i="43"/>
  <c r="AR274" i="43" s="1"/>
  <c r="AA260" i="43"/>
  <c r="AB260" i="43"/>
  <c r="AS260" i="43"/>
  <c r="AS265" i="43" s="1"/>
  <c r="AC260" i="43"/>
  <c r="V265" i="43"/>
  <c r="AG211" i="43"/>
  <c r="AR211" i="43" s="1"/>
  <c r="AC180" i="43"/>
  <c r="AC145" i="43"/>
  <c r="AA145" i="43"/>
  <c r="V150" i="43"/>
  <c r="AS145" i="43"/>
  <c r="AS150" i="43" s="1"/>
  <c r="AB145" i="43"/>
  <c r="AG127" i="43"/>
  <c r="AR127" i="43" s="1"/>
  <c r="AA118" i="43"/>
  <c r="AG115" i="43"/>
  <c r="AA100" i="43"/>
  <c r="AG98" i="43"/>
  <c r="AB97" i="43"/>
  <c r="AV94" i="43"/>
  <c r="AV97" i="43" s="1"/>
  <c r="AB26" i="43"/>
  <c r="AV22" i="43"/>
  <c r="AV26" i="43" s="1"/>
  <c r="AX464" i="43"/>
  <c r="AX458" i="43"/>
  <c r="AX17" i="43"/>
  <c r="AW119" i="43"/>
  <c r="AG62" i="43"/>
  <c r="AR62" i="43" s="1"/>
  <c r="AV16" i="43"/>
  <c r="AB17" i="43"/>
  <c r="AV14" i="43"/>
  <c r="AA187" i="43"/>
  <c r="AG181" i="43"/>
  <c r="AG175" i="43"/>
  <c r="AR175" i="43" s="1"/>
  <c r="AA168" i="43"/>
  <c r="AB168" i="43"/>
  <c r="V173" i="43"/>
  <c r="AS168" i="43"/>
  <c r="AS173" i="43" s="1"/>
  <c r="AC168" i="43"/>
  <c r="AQ465" i="43"/>
  <c r="AY123" i="43"/>
  <c r="AY465" i="43" s="1"/>
  <c r="AB60" i="43"/>
  <c r="AV57" i="43"/>
  <c r="AV60" i="43" s="1"/>
  <c r="AG254" i="43"/>
  <c r="AR254" i="43" s="1"/>
  <c r="AC108" i="43"/>
  <c r="AW105" i="43"/>
  <c r="AW108" i="43" s="1"/>
  <c r="AC104" i="43"/>
  <c r="AG78" i="43"/>
  <c r="AR78" i="43" s="1"/>
  <c r="AG202" i="43"/>
  <c r="AR202" i="43" s="1"/>
  <c r="AZ206" i="43"/>
  <c r="AA180" i="43"/>
  <c r="AG160" i="43"/>
  <c r="AR160" i="43" s="1"/>
  <c r="BA161" i="43"/>
  <c r="AA155" i="43"/>
  <c r="AG151" i="43"/>
  <c r="AG112" i="43"/>
  <c r="AA114" i="43"/>
  <c r="AG99" i="43"/>
  <c r="AR99" i="43" s="1"/>
  <c r="AB39" i="43"/>
  <c r="AV37" i="43"/>
  <c r="AV39" i="43" s="1"/>
  <c r="BA464" i="43"/>
  <c r="Z457" i="43"/>
  <c r="AQ467" i="43"/>
  <c r="AG229" i="43"/>
  <c r="AR229" i="43" s="1"/>
  <c r="AG169" i="43"/>
  <c r="AR169" i="43" s="1"/>
  <c r="AQ114" i="43"/>
  <c r="AA89" i="43"/>
  <c r="AC464" i="43"/>
  <c r="AG70" i="43"/>
  <c r="AR70" i="43" s="1"/>
  <c r="AB199" i="43"/>
  <c r="AV194" i="43"/>
  <c r="AV199" i="43" s="1"/>
  <c r="AW17" i="43"/>
  <c r="AG442" i="43"/>
  <c r="AG444" i="43"/>
  <c r="AR444" i="43" s="1"/>
  <c r="AS441" i="43"/>
  <c r="AW448" i="43"/>
  <c r="AW450" i="43" s="1"/>
  <c r="AC450" i="43"/>
  <c r="AA443" i="43"/>
  <c r="AA461" i="43" s="1"/>
  <c r="AC443" i="43"/>
  <c r="AW443" i="43" s="1"/>
  <c r="V447" i="43"/>
  <c r="AB443" i="43"/>
  <c r="AS443" i="43"/>
  <c r="AS447" i="43" s="1"/>
  <c r="AW410" i="43"/>
  <c r="AW413" i="43" s="1"/>
  <c r="AC413" i="43"/>
  <c r="AB413" i="43"/>
  <c r="AW441" i="43"/>
  <c r="AV421" i="43"/>
  <c r="AG419" i="43"/>
  <c r="AR419" i="43" s="1"/>
  <c r="AG436" i="43"/>
  <c r="AR436" i="43" s="1"/>
  <c r="AG418" i="43"/>
  <c r="AR418" i="43" s="1"/>
  <c r="AG396" i="43"/>
  <c r="AR396" i="43" s="1"/>
  <c r="AO455" i="43"/>
  <c r="AA397" i="43"/>
  <c r="AG391" i="43"/>
  <c r="AZ400" i="43"/>
  <c r="AY407" i="43"/>
  <c r="AY413" i="43" s="1"/>
  <c r="AQ413" i="43"/>
  <c r="AQ348" i="43"/>
  <c r="AY342" i="43"/>
  <c r="AY348" i="43" s="1"/>
  <c r="AG338" i="43"/>
  <c r="AR338" i="43" s="1"/>
  <c r="AA341" i="43"/>
  <c r="AG334" i="43"/>
  <c r="AR334" i="43" s="1"/>
  <c r="AG330" i="43"/>
  <c r="AR330" i="43" s="1"/>
  <c r="AG323" i="43"/>
  <c r="AR323" i="43" s="1"/>
  <c r="AG307" i="43"/>
  <c r="AR307" i="43" s="1"/>
  <c r="AV306" i="43"/>
  <c r="AV309" i="43" s="1"/>
  <c r="AB309" i="43"/>
  <c r="AG422" i="43"/>
  <c r="AR422" i="43" s="1"/>
  <c r="AG411" i="43"/>
  <c r="AR411" i="43" s="1"/>
  <c r="AA379" i="43"/>
  <c r="AG374" i="43"/>
  <c r="AW374" i="43"/>
  <c r="AW379" i="43" s="1"/>
  <c r="AC379" i="43"/>
  <c r="AG369" i="43"/>
  <c r="AR369" i="43" s="1"/>
  <c r="AB324" i="43"/>
  <c r="AV321" i="43"/>
  <c r="AV324" i="43" s="1"/>
  <c r="AQ315" i="43"/>
  <c r="AY310" i="43"/>
  <c r="AY315" i="43" s="1"/>
  <c r="AV271" i="43"/>
  <c r="AG394" i="43"/>
  <c r="AR394" i="43" s="1"/>
  <c r="AG346" i="43"/>
  <c r="AR346" i="43" s="1"/>
  <c r="AG326" i="43"/>
  <c r="AR326" i="43" s="1"/>
  <c r="AG301" i="43"/>
  <c r="AR301" i="43" s="1"/>
  <c r="AQ441" i="43"/>
  <c r="AY435" i="43"/>
  <c r="AY441" i="43" s="1"/>
  <c r="AC367" i="43"/>
  <c r="AA367" i="43"/>
  <c r="AS367" i="43"/>
  <c r="AS373" i="43" s="1"/>
  <c r="V373" i="43"/>
  <c r="AB367" i="43"/>
  <c r="AW341" i="43"/>
  <c r="AQ291" i="43"/>
  <c r="AY290" i="43"/>
  <c r="AY291" i="43" s="1"/>
  <c r="AQ461" i="43"/>
  <c r="AQ265" i="43"/>
  <c r="AY260" i="43"/>
  <c r="AY265" i="43" s="1"/>
  <c r="AV181" i="43"/>
  <c r="AB187" i="43"/>
  <c r="AS155" i="43"/>
  <c r="AV131" i="43"/>
  <c r="AG350" i="43"/>
  <c r="AR350" i="43" s="1"/>
  <c r="AY336" i="43"/>
  <c r="AY341" i="43" s="1"/>
  <c r="AQ341" i="43"/>
  <c r="AT461" i="43"/>
  <c r="AB276" i="43"/>
  <c r="AV270" i="43"/>
  <c r="AY266" i="43"/>
  <c r="AY269" i="43" s="1"/>
  <c r="AQ269" i="43"/>
  <c r="AZ460" i="43"/>
  <c r="AZ249" i="43"/>
  <c r="AQ230" i="43"/>
  <c r="AY225" i="43"/>
  <c r="AY230" i="43" s="1"/>
  <c r="AG191" i="43"/>
  <c r="AR191" i="43" s="1"/>
  <c r="AG164" i="43"/>
  <c r="AR164" i="43" s="1"/>
  <c r="AS167" i="43"/>
  <c r="AQ466" i="43"/>
  <c r="R457" i="43"/>
  <c r="V456" i="43" s="1"/>
  <c r="AV310" i="43"/>
  <c r="AG300" i="43"/>
  <c r="AR300" i="43" s="1"/>
  <c r="AG278" i="43"/>
  <c r="AR278" i="43" s="1"/>
  <c r="AX276" i="43"/>
  <c r="AG267" i="43"/>
  <c r="AR267" i="43" s="1"/>
  <c r="AA255" i="43"/>
  <c r="AG252" i="43"/>
  <c r="AC255" i="43"/>
  <c r="AW252" i="43"/>
  <c r="AW255" i="43" s="1"/>
  <c r="AG337" i="43"/>
  <c r="AR337" i="43" s="1"/>
  <c r="AG279" i="43"/>
  <c r="AR279" i="43" s="1"/>
  <c r="AC269" i="43"/>
  <c r="AV204" i="43"/>
  <c r="AG204" i="43"/>
  <c r="AR204" i="43" s="1"/>
  <c r="AB206" i="43"/>
  <c r="AV200" i="43"/>
  <c r="AG200" i="43"/>
  <c r="AZ173" i="43"/>
  <c r="AC144" i="43"/>
  <c r="AW139" i="43"/>
  <c r="AW144" i="43" s="1"/>
  <c r="AY101" i="43"/>
  <c r="AY104" i="43" s="1"/>
  <c r="AQ104" i="43"/>
  <c r="AG84" i="43"/>
  <c r="AR84" i="43" s="1"/>
  <c r="AV84" i="43"/>
  <c r="AG28" i="43"/>
  <c r="AR28" i="43" s="1"/>
  <c r="AV28" i="43"/>
  <c r="AG288" i="43"/>
  <c r="AR288" i="43" s="1"/>
  <c r="AG287" i="43"/>
  <c r="AR287" i="43" s="1"/>
  <c r="AG266" i="43"/>
  <c r="AC225" i="43"/>
  <c r="AA225" i="43"/>
  <c r="V230" i="43"/>
  <c r="AS225" i="43"/>
  <c r="AS230" i="43" s="1"/>
  <c r="AB225" i="43"/>
  <c r="AG209" i="43"/>
  <c r="AR209" i="43" s="1"/>
  <c r="AG196" i="43"/>
  <c r="AR196" i="43" s="1"/>
  <c r="AQ167" i="43"/>
  <c r="AY162" i="43"/>
  <c r="AY167" i="43" s="1"/>
  <c r="AQ93" i="43"/>
  <c r="AY90" i="43"/>
  <c r="AY93" i="43" s="1"/>
  <c r="AC79" i="43"/>
  <c r="AW77" i="43"/>
  <c r="AW79" i="43" s="1"/>
  <c r="AQ21" i="43"/>
  <c r="AY18" i="43"/>
  <c r="AF457" i="43"/>
  <c r="AG333" i="43"/>
  <c r="AR333" i="43" s="1"/>
  <c r="AY259" i="43"/>
  <c r="AY174" i="43"/>
  <c r="AY180" i="43" s="1"/>
  <c r="AQ180" i="43"/>
  <c r="AG128" i="43"/>
  <c r="AR128" i="43" s="1"/>
  <c r="AG119" i="43"/>
  <c r="AG117" i="43"/>
  <c r="AR117" i="43" s="1"/>
  <c r="AY114" i="43"/>
  <c r="AY80" i="43"/>
  <c r="AY82" i="43" s="1"/>
  <c r="AQ82" i="43"/>
  <c r="AG45" i="43"/>
  <c r="AR45" i="43" s="1"/>
  <c r="AY37" i="43"/>
  <c r="AY39" i="43" s="1"/>
  <c r="AQ39" i="43"/>
  <c r="AS17" i="43"/>
  <c r="AZ236" i="43"/>
  <c r="AG228" i="43"/>
  <c r="AR228" i="43" s="1"/>
  <c r="AG217" i="43"/>
  <c r="AR217" i="43" s="1"/>
  <c r="AG215" i="43"/>
  <c r="AR215" i="43" s="1"/>
  <c r="AG148" i="43"/>
  <c r="AR148" i="43" s="1"/>
  <c r="AG137" i="43"/>
  <c r="AR137" i="43" s="1"/>
  <c r="AG135" i="43"/>
  <c r="AR135" i="43" s="1"/>
  <c r="AA138" i="43"/>
  <c r="BA466" i="43"/>
  <c r="AZ465" i="43"/>
  <c r="AG106" i="43"/>
  <c r="AR106" i="43" s="1"/>
  <c r="AY94" i="43"/>
  <c r="AY97" i="43" s="1"/>
  <c r="AQ97" i="43"/>
  <c r="AG92" i="43"/>
  <c r="AR92" i="43" s="1"/>
  <c r="AG59" i="43"/>
  <c r="AR59" i="43" s="1"/>
  <c r="AS60" i="43"/>
  <c r="AY50" i="43"/>
  <c r="AY52" i="43" s="1"/>
  <c r="AQ52" i="43"/>
  <c r="AG31" i="43"/>
  <c r="AR31" i="43" s="1"/>
  <c r="AY22" i="43"/>
  <c r="AY26" i="43" s="1"/>
  <c r="AQ26" i="43"/>
  <c r="AB460" i="43"/>
  <c r="AB249" i="43"/>
  <c r="AV243" i="43"/>
  <c r="AA460" i="43"/>
  <c r="AG243" i="43"/>
  <c r="AA249" i="43"/>
  <c r="AC206" i="43"/>
  <c r="AG171" i="43"/>
  <c r="AR171" i="43" s="1"/>
  <c r="AG149" i="43"/>
  <c r="AR149" i="43" s="1"/>
  <c r="AG103" i="43"/>
  <c r="AR103" i="43" s="1"/>
  <c r="AQ224" i="43"/>
  <c r="AY219" i="43"/>
  <c r="AY224" i="43" s="1"/>
  <c r="AG131" i="43"/>
  <c r="AY132" i="43"/>
  <c r="AG121" i="43"/>
  <c r="AR121" i="43" s="1"/>
  <c r="AS118" i="43"/>
  <c r="AZ114" i="43"/>
  <c r="AG110" i="43"/>
  <c r="AR110" i="43" s="1"/>
  <c r="AG102" i="43"/>
  <c r="AR102" i="43" s="1"/>
  <c r="AS93" i="43"/>
  <c r="AQ79" i="43"/>
  <c r="AY77" i="43"/>
  <c r="AY79" i="43" s="1"/>
  <c r="AB67" i="43"/>
  <c r="AV65" i="43"/>
  <c r="AV67" i="43" s="1"/>
  <c r="AC49" i="43"/>
  <c r="AW47" i="43"/>
  <c r="AW49" i="43" s="1"/>
  <c r="BA458" i="43"/>
  <c r="AT27" i="45" s="1"/>
  <c r="AT26" i="45" s="1"/>
  <c r="BA17" i="43"/>
  <c r="AX467" i="43"/>
  <c r="AX13" i="43"/>
  <c r="AG176" i="43"/>
  <c r="AR176" i="43" s="1"/>
  <c r="AG124" i="43"/>
  <c r="AR124" i="43" s="1"/>
  <c r="AV118" i="43"/>
  <c r="AY65" i="43"/>
  <c r="AY67" i="43" s="1"/>
  <c r="AQ67" i="43"/>
  <c r="AG198" i="43"/>
  <c r="AR198" i="43" s="1"/>
  <c r="AG195" i="43"/>
  <c r="AR195" i="43" s="1"/>
  <c r="AG170" i="43"/>
  <c r="AR170" i="43" s="1"/>
  <c r="AG197" i="43"/>
  <c r="AR197" i="43" s="1"/>
  <c r="AG147" i="43"/>
  <c r="AR147" i="43" s="1"/>
  <c r="AG42" i="43"/>
  <c r="AR42" i="43" s="1"/>
  <c r="AC199" i="43"/>
  <c r="AW194" i="43"/>
  <c r="AW199" i="43" s="1"/>
  <c r="AG194" i="43"/>
  <c r="AA199" i="43"/>
  <c r="AG54" i="43"/>
  <c r="AR54" i="43" s="1"/>
  <c r="AY448" i="43"/>
  <c r="AY450" i="43" s="1"/>
  <c r="AQ450" i="43"/>
  <c r="AP455" i="43"/>
  <c r="AV409" i="43"/>
  <c r="AG409" i="43"/>
  <c r="AR409" i="43" s="1"/>
  <c r="AA450" i="43"/>
  <c r="AG448" i="43"/>
  <c r="AG438" i="43"/>
  <c r="AR438" i="43" s="1"/>
  <c r="AS413" i="43"/>
  <c r="V406" i="43"/>
  <c r="AC401" i="43"/>
  <c r="AB401" i="43"/>
  <c r="AA401" i="43"/>
  <c r="AS401" i="43"/>
  <c r="AS406" i="43" s="1"/>
  <c r="AC441" i="43"/>
  <c r="AW421" i="43"/>
  <c r="AG433" i="43"/>
  <c r="AR433" i="43" s="1"/>
  <c r="AQ383" i="43"/>
  <c r="AY380" i="43"/>
  <c r="AY383" i="43" s="1"/>
  <c r="AG421" i="43"/>
  <c r="AY401" i="43"/>
  <c r="AY406" i="43" s="1"/>
  <c r="AQ406" i="43"/>
  <c r="V400" i="43"/>
  <c r="AC398" i="43"/>
  <c r="AS398" i="43"/>
  <c r="AS400" i="43" s="1"/>
  <c r="AA398" i="43"/>
  <c r="AB398" i="43"/>
  <c r="AG392" i="43"/>
  <c r="AR392" i="43" s="1"/>
  <c r="AC397" i="43"/>
  <c r="AW391" i="43"/>
  <c r="AW397" i="43" s="1"/>
  <c r="AC354" i="43"/>
  <c r="V360" i="43"/>
  <c r="AS354" i="43"/>
  <c r="AS360" i="43" s="1"/>
  <c r="AB354" i="43"/>
  <c r="AA354" i="43"/>
  <c r="AG417" i="43"/>
  <c r="AR417" i="43" s="1"/>
  <c r="AG399" i="43"/>
  <c r="AR399" i="43" s="1"/>
  <c r="AG393" i="43"/>
  <c r="AR393" i="43" s="1"/>
  <c r="AV370" i="43"/>
  <c r="AG370" i="43"/>
  <c r="AR370" i="43" s="1"/>
  <c r="AC366" i="43"/>
  <c r="AW365" i="43"/>
  <c r="AW366" i="43" s="1"/>
  <c r="AB341" i="43"/>
  <c r="AV336" i="43"/>
  <c r="AV341" i="43" s="1"/>
  <c r="AS305" i="43"/>
  <c r="AZ390" i="43"/>
  <c r="AB353" i="43"/>
  <c r="AV349" i="43"/>
  <c r="AV353" i="43" s="1"/>
  <c r="AS309" i="43"/>
  <c r="AY292" i="43"/>
  <c r="AY298" i="43" s="1"/>
  <c r="AQ298" i="43"/>
  <c r="AQ289" i="43"/>
  <c r="AY282" i="43"/>
  <c r="AY289" i="43" s="1"/>
  <c r="AW271" i="43"/>
  <c r="AV374" i="43"/>
  <c r="AV379" i="43" s="1"/>
  <c r="AB379" i="43"/>
  <c r="AG357" i="43"/>
  <c r="AR357" i="43" s="1"/>
  <c r="AG331" i="43"/>
  <c r="AR331" i="43" s="1"/>
  <c r="AA324" i="43"/>
  <c r="AG321" i="43"/>
  <c r="AZ315" i="43"/>
  <c r="AY397" i="43"/>
  <c r="AG371" i="43"/>
  <c r="AR371" i="43" s="1"/>
  <c r="AG358" i="43"/>
  <c r="AR358" i="43" s="1"/>
  <c r="AC341" i="43"/>
  <c r="AG290" i="43"/>
  <c r="AA291" i="43"/>
  <c r="AV268" i="43"/>
  <c r="AG268" i="43"/>
  <c r="AR268" i="43" s="1"/>
  <c r="AZ265" i="43"/>
  <c r="AV210" i="43"/>
  <c r="AG210" i="43"/>
  <c r="AR210" i="43" s="1"/>
  <c r="AV208" i="43"/>
  <c r="AG208" i="43"/>
  <c r="AR208" i="43" s="1"/>
  <c r="AB155" i="43"/>
  <c r="AV151" i="43"/>
  <c r="AV155" i="43" s="1"/>
  <c r="AS132" i="43"/>
  <c r="AG368" i="43"/>
  <c r="AR368" i="43" s="1"/>
  <c r="AG336" i="43"/>
  <c r="AT305" i="43"/>
  <c r="AS276" i="43"/>
  <c r="AZ269" i="43"/>
  <c r="AZ230" i="43"/>
  <c r="AG188" i="43"/>
  <c r="AA193" i="43"/>
  <c r="BA465" i="43"/>
  <c r="V467" i="43"/>
  <c r="AC12" i="43"/>
  <c r="V13" i="43"/>
  <c r="AS12" i="43"/>
  <c r="AB12" i="43"/>
  <c r="AA12" i="43"/>
  <c r="AG313" i="43"/>
  <c r="AR313" i="43" s="1"/>
  <c r="AG310" i="43"/>
  <c r="AV252" i="43"/>
  <c r="AV255" i="43" s="1"/>
  <c r="AB255" i="43"/>
  <c r="AT460" i="43"/>
  <c r="AT249" i="43"/>
  <c r="AG239" i="43"/>
  <c r="AR239" i="43" s="1"/>
  <c r="AG319" i="43"/>
  <c r="AR319" i="43" s="1"/>
  <c r="AX460" i="43"/>
  <c r="AS224" i="43"/>
  <c r="AQ199" i="43"/>
  <c r="AY194" i="43"/>
  <c r="AY199" i="43" s="1"/>
  <c r="AZ125" i="43"/>
  <c r="AZ104" i="43"/>
  <c r="AG71" i="43"/>
  <c r="AR71" i="43" s="1"/>
  <c r="AV71" i="43"/>
  <c r="AG69" i="43"/>
  <c r="AR69" i="43" s="1"/>
  <c r="AV69" i="43"/>
  <c r="AS56" i="43"/>
  <c r="AV40" i="43"/>
  <c r="AB43" i="43"/>
  <c r="AS29" i="43"/>
  <c r="AG296" i="43"/>
  <c r="AR296" i="43" s="1"/>
  <c r="AG179" i="43"/>
  <c r="AR179" i="43" s="1"/>
  <c r="AQ118" i="43"/>
  <c r="AY115" i="43"/>
  <c r="AY118" i="43" s="1"/>
  <c r="AZ93" i="43"/>
  <c r="AQ49" i="43"/>
  <c r="AY47" i="43"/>
  <c r="AY49" i="43" s="1"/>
  <c r="AC36" i="43"/>
  <c r="AW34" i="43"/>
  <c r="AW36" i="43" s="1"/>
  <c r="AZ21" i="43"/>
  <c r="AQ259" i="43"/>
  <c r="AZ180" i="43"/>
  <c r="BA459" i="43"/>
  <c r="AQ281" i="43"/>
  <c r="AY277" i="43"/>
  <c r="AY281" i="43" s="1"/>
  <c r="AA281" i="43"/>
  <c r="AY231" i="43"/>
  <c r="AY236" i="43" s="1"/>
  <c r="AQ236" i="43"/>
  <c r="AG185" i="43"/>
  <c r="AR185" i="43" s="1"/>
  <c r="AG152" i="43"/>
  <c r="AR152" i="43" s="1"/>
  <c r="AG129" i="43"/>
  <c r="AR129" i="43" s="1"/>
  <c r="AX132" i="43"/>
  <c r="AB108" i="43"/>
  <c r="AV105" i="43"/>
  <c r="AV108" i="43" s="1"/>
  <c r="AZ26" i="43"/>
  <c r="AZ458" i="43"/>
  <c r="AC249" i="43"/>
  <c r="AW243" i="43"/>
  <c r="AC460" i="43"/>
  <c r="AA108" i="43"/>
  <c r="AG105" i="43"/>
  <c r="AG63" i="43"/>
  <c r="AR63" i="43" s="1"/>
  <c r="AZ224" i="43"/>
  <c r="AG154" i="43"/>
  <c r="AR154" i="43" s="1"/>
  <c r="AT155" i="43"/>
  <c r="AQ144" i="43"/>
  <c r="AY139" i="43"/>
  <c r="AY144" i="43" s="1"/>
  <c r="AW118" i="43"/>
  <c r="AB114" i="43"/>
  <c r="AV112" i="43"/>
  <c r="AV114" i="43" s="1"/>
  <c r="AS97" i="43"/>
  <c r="AB82" i="43"/>
  <c r="AV80" i="43"/>
  <c r="AV82" i="43" s="1"/>
  <c r="AZ79" i="43"/>
  <c r="AQ64" i="43"/>
  <c r="AY61" i="43"/>
  <c r="AY64" i="43" s="1"/>
  <c r="AS21" i="43"/>
  <c r="AP457" i="43"/>
  <c r="AB118" i="43"/>
  <c r="AZ67" i="43"/>
  <c r="AG85" i="43"/>
  <c r="AR85" i="43" s="1"/>
  <c r="AG96" i="43"/>
  <c r="AR96" i="43" s="1"/>
  <c r="AG227" i="43"/>
  <c r="AR227" i="43" s="1"/>
  <c r="AZ450" i="43"/>
  <c r="AQ427" i="43"/>
  <c r="AY421" i="43"/>
  <c r="AY427" i="43" s="1"/>
  <c r="AG430" i="43"/>
  <c r="AR430" i="43" s="1"/>
  <c r="AG437" i="43"/>
  <c r="AR437" i="43" s="1"/>
  <c r="AC428" i="43"/>
  <c r="AB428" i="43"/>
  <c r="AS428" i="43"/>
  <c r="AS434" i="43" s="1"/>
  <c r="AA428" i="43"/>
  <c r="V434" i="43"/>
  <c r="AZ383" i="43"/>
  <c r="AQ447" i="43"/>
  <c r="AG429" i="43"/>
  <c r="AR429" i="43" s="1"/>
  <c r="AG425" i="43"/>
  <c r="AR425" i="43" s="1"/>
  <c r="AG395" i="43"/>
  <c r="AR395" i="43" s="1"/>
  <c r="AB397" i="43"/>
  <c r="AV391" i="43"/>
  <c r="AV397" i="43" s="1"/>
  <c r="AY367" i="43"/>
  <c r="AY373" i="43" s="1"/>
  <c r="AQ373" i="43"/>
  <c r="AG449" i="43"/>
  <c r="AR449" i="43" s="1"/>
  <c r="AQ420" i="43"/>
  <c r="AY414" i="43"/>
  <c r="AY420" i="43" s="1"/>
  <c r="AV382" i="43"/>
  <c r="AG382" i="43"/>
  <c r="AR382" i="43" s="1"/>
  <c r="AV380" i="43"/>
  <c r="AS341" i="43"/>
  <c r="AY325" i="43"/>
  <c r="AY327" i="43" s="1"/>
  <c r="AQ327" i="43"/>
  <c r="AV299" i="43"/>
  <c r="AV305" i="43" s="1"/>
  <c r="AB305" i="43"/>
  <c r="AY384" i="43"/>
  <c r="AY390" i="43" s="1"/>
  <c r="AQ390" i="43"/>
  <c r="AZ298" i="43"/>
  <c r="V461" i="43"/>
  <c r="AS379" i="43"/>
  <c r="AG356" i="43"/>
  <c r="AR356" i="43" s="1"/>
  <c r="AG344" i="43"/>
  <c r="AR344" i="43" s="1"/>
  <c r="AG340" i="43"/>
  <c r="AR340" i="43" s="1"/>
  <c r="AG377" i="43"/>
  <c r="AR377" i="43" s="1"/>
  <c r="AG376" i="43"/>
  <c r="AR376" i="43" s="1"/>
  <c r="AG295" i="43"/>
  <c r="AR295" i="43" s="1"/>
  <c r="AG286" i="43"/>
  <c r="AR286" i="43" s="1"/>
  <c r="AA289" i="43"/>
  <c r="AG258" i="43"/>
  <c r="AR258" i="43" s="1"/>
  <c r="AW131" i="43"/>
  <c r="AG435" i="43"/>
  <c r="AQ397" i="43"/>
  <c r="AG378" i="43"/>
  <c r="AR378" i="43" s="1"/>
  <c r="AW353" i="43"/>
  <c r="AG332" i="43"/>
  <c r="AR332" i="43" s="1"/>
  <c r="AC291" i="43"/>
  <c r="AW290" i="43"/>
  <c r="AW291" i="43" s="1"/>
  <c r="BA460" i="43"/>
  <c r="BA249" i="43"/>
  <c r="AS212" i="43"/>
  <c r="AV186" i="43"/>
  <c r="AG186" i="43"/>
  <c r="AR186" i="43" s="1"/>
  <c r="AV184" i="43"/>
  <c r="AG184" i="43"/>
  <c r="AR184" i="43" s="1"/>
  <c r="AV182" i="43"/>
  <c r="AG182" i="43"/>
  <c r="AR182" i="43" s="1"/>
  <c r="AB132" i="43"/>
  <c r="AV126" i="43"/>
  <c r="AG362" i="43"/>
  <c r="AR362" i="43" s="1"/>
  <c r="AW324" i="43"/>
  <c r="AG302" i="43"/>
  <c r="AR302" i="43" s="1"/>
  <c r="AG280" i="43"/>
  <c r="AR280" i="43" s="1"/>
  <c r="AG189" i="43"/>
  <c r="AR189" i="43" s="1"/>
  <c r="AV188" i="43"/>
  <c r="AV193" i="43" s="1"/>
  <c r="AB193" i="43"/>
  <c r="AG166" i="43"/>
  <c r="AR166" i="43" s="1"/>
  <c r="AG162" i="43"/>
  <c r="AA167" i="43"/>
  <c r="AY145" i="43"/>
  <c r="AY150" i="43" s="1"/>
  <c r="AQ150" i="43"/>
  <c r="AZ466" i="43"/>
  <c r="V465" i="43"/>
  <c r="AC123" i="43"/>
  <c r="AB123" i="43"/>
  <c r="AA123" i="43"/>
  <c r="AS123" i="43"/>
  <c r="AS465" i="43" s="1"/>
  <c r="AG372" i="43"/>
  <c r="AR372" i="43" s="1"/>
  <c r="AW310" i="43"/>
  <c r="AY276" i="43"/>
  <c r="AS255" i="43"/>
  <c r="AA342" i="43"/>
  <c r="V348" i="43"/>
  <c r="AS342" i="43"/>
  <c r="AS348" i="43" s="1"/>
  <c r="AC342" i="43"/>
  <c r="AB342" i="43"/>
  <c r="AG312" i="43"/>
  <c r="AR312" i="43" s="1"/>
  <c r="AG238" i="43"/>
  <c r="AR238" i="43" s="1"/>
  <c r="AC242" i="43"/>
  <c r="AW237" i="43"/>
  <c r="AW242" i="43" s="1"/>
  <c r="AZ199" i="43"/>
  <c r="AV178" i="43"/>
  <c r="AG178" i="43"/>
  <c r="AR178" i="43" s="1"/>
  <c r="AB180" i="43"/>
  <c r="AV174" i="43"/>
  <c r="AQ459" i="43"/>
  <c r="AY120" i="43"/>
  <c r="AB104" i="43"/>
  <c r="AV101" i="43"/>
  <c r="AV104" i="43" s="1"/>
  <c r="AG101" i="43"/>
  <c r="AV83" i="43"/>
  <c r="AB86" i="43"/>
  <c r="AS72" i="43"/>
  <c r="AG55" i="43"/>
  <c r="AR55" i="43" s="1"/>
  <c r="AV55" i="43"/>
  <c r="AB56" i="43"/>
  <c r="AV53" i="43"/>
  <c r="AG53" i="43"/>
  <c r="AB29" i="43"/>
  <c r="AV27" i="43"/>
  <c r="AA212" i="43"/>
  <c r="AG207" i="43"/>
  <c r="AG174" i="43"/>
  <c r="AG158" i="43"/>
  <c r="AR158" i="43" s="1"/>
  <c r="AG130" i="43"/>
  <c r="AR130" i="43" s="1"/>
  <c r="V459" i="43"/>
  <c r="AC120" i="43"/>
  <c r="AB120" i="43"/>
  <c r="AA120" i="43"/>
  <c r="AS120" i="43"/>
  <c r="AZ118" i="43"/>
  <c r="AR80" i="43"/>
  <c r="AB52" i="43"/>
  <c r="AV50" i="43"/>
  <c r="AV52" i="43" s="1"/>
  <c r="AT458" i="43"/>
  <c r="AT467" i="43"/>
  <c r="AT13" i="43"/>
  <c r="AG271" i="43"/>
  <c r="AG205" i="43"/>
  <c r="AR205" i="43" s="1"/>
  <c r="AQ193" i="43"/>
  <c r="AG153" i="43"/>
  <c r="AR153" i="43" s="1"/>
  <c r="AT459" i="43"/>
  <c r="AV119" i="43"/>
  <c r="AG35" i="43"/>
  <c r="AR35" i="43" s="1"/>
  <c r="AG16" i="43"/>
  <c r="AG14" i="43"/>
  <c r="AA17" i="43"/>
  <c r="V458" i="43"/>
  <c r="BA281" i="43"/>
  <c r="AB281" i="43"/>
  <c r="AS218" i="43"/>
  <c r="AA206" i="43"/>
  <c r="AG183" i="43"/>
  <c r="AR183" i="43" s="1"/>
  <c r="AA97" i="43"/>
  <c r="AG94" i="43"/>
  <c r="AG75" i="43"/>
  <c r="AR75" i="43" s="1"/>
  <c r="AG68" i="43"/>
  <c r="AG57" i="43"/>
  <c r="AA60" i="43"/>
  <c r="AA52" i="43"/>
  <c r="AG50" i="43"/>
  <c r="AA26" i="43"/>
  <c r="AG22" i="43"/>
  <c r="AQ464" i="43"/>
  <c r="AS460" i="43"/>
  <c r="AS249" i="43"/>
  <c r="AS108" i="43"/>
  <c r="AW104" i="43"/>
  <c r="AA82" i="43"/>
  <c r="AB46" i="43"/>
  <c r="AA311" i="43"/>
  <c r="AB311" i="43"/>
  <c r="AV311" i="43" s="1"/>
  <c r="AS311" i="43"/>
  <c r="AS315" i="43" s="1"/>
  <c r="AC311" i="43"/>
  <c r="AW311" i="43" s="1"/>
  <c r="AG264" i="43"/>
  <c r="AR264" i="43" s="1"/>
  <c r="AG240" i="43"/>
  <c r="AR240" i="43" s="1"/>
  <c r="AY200" i="43"/>
  <c r="AY206" i="43" s="1"/>
  <c r="AQ206" i="43"/>
  <c r="AY156" i="43"/>
  <c r="AY161" i="43" s="1"/>
  <c r="AQ161" i="43"/>
  <c r="AZ144" i="43"/>
  <c r="AA132" i="43"/>
  <c r="AC118" i="43"/>
  <c r="AC114" i="43"/>
  <c r="AW112" i="43"/>
  <c r="AW114" i="43" s="1"/>
  <c r="AZ64" i="43"/>
  <c r="AQ36" i="43"/>
  <c r="AY34" i="43"/>
  <c r="AY36" i="43" s="1"/>
  <c r="AS26" i="43"/>
  <c r="AC21" i="43"/>
  <c r="AW18" i="43"/>
  <c r="AW21" i="43" s="1"/>
  <c r="AY13" i="43"/>
  <c r="AG24" i="43"/>
  <c r="AR24" i="43" s="1"/>
  <c r="AG116" i="43"/>
  <c r="AR116" i="43" s="1"/>
  <c r="O27" i="45" l="1"/>
  <c r="O26" i="45" s="1"/>
  <c r="T25" i="45" s="1"/>
  <c r="AG131" i="44"/>
  <c r="Y14" i="45"/>
  <c r="AS27" i="45"/>
  <c r="AS26" i="45" s="1"/>
  <c r="AR25" i="45" s="1"/>
  <c r="AQ27" i="45"/>
  <c r="AQ26" i="45" s="1"/>
  <c r="AJ25" i="45"/>
  <c r="AJ27" i="45"/>
  <c r="AJ26" i="45" s="1"/>
  <c r="AM27" i="45"/>
  <c r="AM26" i="45" s="1"/>
  <c r="AQ132" i="44"/>
  <c r="AS466" i="43"/>
  <c r="AC320" i="43"/>
  <c r="AG407" i="43"/>
  <c r="AW213" i="43"/>
  <c r="AW218" i="43" s="1"/>
  <c r="AV325" i="43"/>
  <c r="AV327" i="43" s="1"/>
  <c r="AV43" i="43"/>
  <c r="AB427" i="43"/>
  <c r="AV133" i="43"/>
  <c r="AV138" i="43" s="1"/>
  <c r="AB383" i="43"/>
  <c r="AB242" i="43"/>
  <c r="AV49" i="44"/>
  <c r="AV55" i="44" s="1"/>
  <c r="AB143" i="44"/>
  <c r="AC289" i="43"/>
  <c r="AG282" i="43"/>
  <c r="AG289" i="43" s="1"/>
  <c r="AW87" i="43"/>
  <c r="AW89" i="43" s="1"/>
  <c r="AV318" i="43"/>
  <c r="AV320" i="43" s="1"/>
  <c r="AG82" i="43"/>
  <c r="AR82" i="43"/>
  <c r="AG237" i="43"/>
  <c r="AG242" i="43" s="1"/>
  <c r="AV109" i="43"/>
  <c r="AV111" i="43" s="1"/>
  <c r="AG318" i="43"/>
  <c r="AR318" i="43" s="1"/>
  <c r="AR320" i="43" s="1"/>
  <c r="AV87" i="43"/>
  <c r="AV89" i="43" s="1"/>
  <c r="AX454" i="43"/>
  <c r="AB161" i="43"/>
  <c r="AT454" i="43"/>
  <c r="BA454" i="43"/>
  <c r="V454" i="43"/>
  <c r="AA455" i="43" s="1"/>
  <c r="AZ454" i="43"/>
  <c r="AQ454" i="43"/>
  <c r="AC143" i="44"/>
  <c r="AC64" i="43"/>
  <c r="AS464" i="43"/>
  <c r="AG49" i="44"/>
  <c r="AG55" i="44" s="1"/>
  <c r="AV42" i="44"/>
  <c r="AV48" i="44" s="1"/>
  <c r="AG26" i="44"/>
  <c r="AR26" i="44" s="1"/>
  <c r="AA143" i="44"/>
  <c r="AC383" i="43"/>
  <c r="AG87" i="43"/>
  <c r="AG89" i="43" s="1"/>
  <c r="AV29" i="43"/>
  <c r="BA130" i="44"/>
  <c r="AC224" i="43"/>
  <c r="AV73" i="43"/>
  <c r="AV76" i="43" s="1"/>
  <c r="AG39" i="43"/>
  <c r="AY467" i="43"/>
  <c r="AV213" i="43"/>
  <c r="AV218" i="43" s="1"/>
  <c r="AG73" i="43"/>
  <c r="AG76" i="43" s="1"/>
  <c r="AG156" i="43"/>
  <c r="AR156" i="43" s="1"/>
  <c r="AR161" i="43" s="1"/>
  <c r="AV61" i="43"/>
  <c r="AV64" i="43" s="1"/>
  <c r="AW44" i="43"/>
  <c r="AW46" i="43" s="1"/>
  <c r="AG317" i="43"/>
  <c r="AC93" i="43"/>
  <c r="AG44" i="43"/>
  <c r="AR44" i="43" s="1"/>
  <c r="AR46" i="43" s="1"/>
  <c r="AV30" i="43"/>
  <c r="AV33" i="43" s="1"/>
  <c r="AG256" i="43"/>
  <c r="AG259" i="43" s="1"/>
  <c r="AB64" i="43"/>
  <c r="AR37" i="43"/>
  <c r="AR39" i="43" s="1"/>
  <c r="AV132" i="43"/>
  <c r="AB259" i="43"/>
  <c r="AG42" i="44"/>
  <c r="AG48" i="44" s="1"/>
  <c r="AA76" i="43"/>
  <c r="AT612" i="43"/>
  <c r="AG277" i="43"/>
  <c r="AG281" i="43" s="1"/>
  <c r="AW156" i="43"/>
  <c r="AW161" i="43" s="1"/>
  <c r="AC281" i="43"/>
  <c r="AG30" i="43"/>
  <c r="AG33" i="43" s="1"/>
  <c r="AG213" i="43"/>
  <c r="AG218" i="43" s="1"/>
  <c r="AV86" i="43"/>
  <c r="AA218" i="43"/>
  <c r="AA33" i="43"/>
  <c r="AR21" i="43"/>
  <c r="AA125" i="43"/>
  <c r="AW361" i="43"/>
  <c r="AW364" i="43" s="1"/>
  <c r="AG381" i="43"/>
  <c r="AR381" i="43" s="1"/>
  <c r="AG21" i="43"/>
  <c r="AC327" i="43"/>
  <c r="AB125" i="43"/>
  <c r="AV383" i="43"/>
  <c r="AV361" i="43"/>
  <c r="AV364" i="43" s="1"/>
  <c r="AC138" i="43"/>
  <c r="AG133" i="43"/>
  <c r="AG138" i="43" s="1"/>
  <c r="AG361" i="43"/>
  <c r="AG364" i="43" s="1"/>
  <c r="AR236" i="43"/>
  <c r="AV77" i="43"/>
  <c r="AV79" i="43" s="1"/>
  <c r="AC461" i="43"/>
  <c r="AG325" i="43"/>
  <c r="AG327" i="43" s="1"/>
  <c r="AG77" i="43"/>
  <c r="AR77" i="43" s="1"/>
  <c r="AR79" i="43" s="1"/>
  <c r="AC427" i="43"/>
  <c r="AG34" i="43"/>
  <c r="AG36" i="43" s="1"/>
  <c r="AV34" i="43"/>
  <c r="AV36" i="43" s="1"/>
  <c r="AS34" i="44"/>
  <c r="AV427" i="43"/>
  <c r="BA133" i="44"/>
  <c r="AR113" i="44"/>
  <c r="AR114" i="44" s="1"/>
  <c r="V130" i="44"/>
  <c r="AG101" i="44"/>
  <c r="AR101" i="44" s="1"/>
  <c r="AR104" i="44" s="1"/>
  <c r="AA104" i="44"/>
  <c r="AZ130" i="44"/>
  <c r="AX133" i="44"/>
  <c r="V133" i="44"/>
  <c r="AA132" i="44" s="1"/>
  <c r="AR129" i="44"/>
  <c r="AT133" i="44"/>
  <c r="AX130" i="44"/>
  <c r="AT130" i="44"/>
  <c r="AS143" i="44"/>
  <c r="AW101" i="44"/>
  <c r="AW104" i="44" s="1"/>
  <c r="AC104" i="44"/>
  <c r="AQ612" i="43"/>
  <c r="AY125" i="43"/>
  <c r="AW461" i="43"/>
  <c r="BA612" i="43"/>
  <c r="AX612" i="43"/>
  <c r="AG390" i="43"/>
  <c r="AG65" i="43"/>
  <c r="V612" i="43"/>
  <c r="AR390" i="43"/>
  <c r="AQ457" i="43"/>
  <c r="AZ612" i="43"/>
  <c r="AG236" i="43"/>
  <c r="AA447" i="43"/>
  <c r="AG83" i="43"/>
  <c r="AR83" i="43" s="1"/>
  <c r="AR86" i="43" s="1"/>
  <c r="AG109" i="43"/>
  <c r="AR109" i="43" s="1"/>
  <c r="AR111" i="43" s="1"/>
  <c r="AC251" i="43"/>
  <c r="AW250" i="43"/>
  <c r="AW251" i="43" s="1"/>
  <c r="AW109" i="43"/>
  <c r="AW111" i="43" s="1"/>
  <c r="AC111" i="43"/>
  <c r="AA144" i="43"/>
  <c r="AG139" i="43"/>
  <c r="AW464" i="43"/>
  <c r="AV56" i="43"/>
  <c r="AW315" i="43"/>
  <c r="AW427" i="43"/>
  <c r="AG423" i="43"/>
  <c r="AR423" i="43" s="1"/>
  <c r="AC447" i="43"/>
  <c r="AA251" i="43"/>
  <c r="AG250" i="43"/>
  <c r="AG466" i="43" s="1"/>
  <c r="AC43" i="43"/>
  <c r="AW40" i="43"/>
  <c r="AW43" i="43" s="1"/>
  <c r="AG40" i="43"/>
  <c r="AR40" i="43" s="1"/>
  <c r="AR43" i="43" s="1"/>
  <c r="AB366" i="43"/>
  <c r="AV365" i="43"/>
  <c r="AV366" i="43" s="1"/>
  <c r="AB224" i="43"/>
  <c r="AV219" i="43"/>
  <c r="AV224" i="43" s="1"/>
  <c r="V457" i="43"/>
  <c r="AA456" i="43" s="1"/>
  <c r="AB458" i="43"/>
  <c r="AS461" i="43"/>
  <c r="AB251" i="43"/>
  <c r="AV250" i="43"/>
  <c r="AV251" i="43" s="1"/>
  <c r="AB49" i="43"/>
  <c r="AV47" i="43"/>
  <c r="AV49" i="43" s="1"/>
  <c r="AA366" i="43"/>
  <c r="AG365" i="43"/>
  <c r="AG464" i="43" s="1"/>
  <c r="AG219" i="43"/>
  <c r="AA224" i="43"/>
  <c r="AV90" i="43"/>
  <c r="AV93" i="43" s="1"/>
  <c r="AB93" i="43"/>
  <c r="AV276" i="43"/>
  <c r="AC86" i="43"/>
  <c r="AW83" i="43"/>
  <c r="AW86" i="43" s="1"/>
  <c r="AA49" i="43"/>
  <c r="AG47" i="43"/>
  <c r="AC67" i="43"/>
  <c r="AW65" i="43"/>
  <c r="AW67" i="43" s="1"/>
  <c r="AG90" i="43"/>
  <c r="AR90" i="43" s="1"/>
  <c r="AR93" i="43" s="1"/>
  <c r="AA93" i="43"/>
  <c r="AB144" i="43"/>
  <c r="AV139" i="43"/>
  <c r="AV144" i="43" s="1"/>
  <c r="AC134" i="44"/>
  <c r="AC27" i="44"/>
  <c r="AW19" i="44"/>
  <c r="AV140" i="44"/>
  <c r="AR28" i="44"/>
  <c r="AB135" i="44"/>
  <c r="AV20" i="44"/>
  <c r="AV135" i="44" s="1"/>
  <c r="AG90" i="44"/>
  <c r="AR84" i="44"/>
  <c r="AR90" i="44" s="1"/>
  <c r="AW140" i="44"/>
  <c r="AW13" i="44"/>
  <c r="AY135" i="44"/>
  <c r="AB141" i="44"/>
  <c r="AV16" i="44"/>
  <c r="AV141" i="44" s="1"/>
  <c r="AB137" i="44"/>
  <c r="AV29" i="44"/>
  <c r="AV137" i="44" s="1"/>
  <c r="AC106" i="44"/>
  <c r="AW105" i="44"/>
  <c r="AW106" i="44" s="1"/>
  <c r="AG62" i="44"/>
  <c r="AR56" i="44"/>
  <c r="AR62" i="44" s="1"/>
  <c r="AQ133" i="44"/>
  <c r="AZ133" i="44"/>
  <c r="AY132" i="44" s="1"/>
  <c r="AY140" i="44"/>
  <c r="AY13" i="44"/>
  <c r="AS134" i="44"/>
  <c r="AS27" i="44"/>
  <c r="AY34" i="44"/>
  <c r="AC135" i="44"/>
  <c r="AW20" i="44"/>
  <c r="AW135" i="44" s="1"/>
  <c r="AA136" i="44"/>
  <c r="AA18" i="44"/>
  <c r="AG14" i="44"/>
  <c r="AC136" i="44"/>
  <c r="AC18" i="44"/>
  <c r="AW14" i="44"/>
  <c r="AG129" i="44"/>
  <c r="AC137" i="44"/>
  <c r="AW29" i="44"/>
  <c r="AW137" i="44" s="1"/>
  <c r="AG76" i="44"/>
  <c r="AR70" i="44"/>
  <c r="AR76" i="44" s="1"/>
  <c r="AV77" i="44"/>
  <c r="AV83" i="44" s="1"/>
  <c r="AB83" i="44"/>
  <c r="AG77" i="44"/>
  <c r="AA83" i="44"/>
  <c r="AV105" i="44"/>
  <c r="AV106" i="44" s="1"/>
  <c r="AB106" i="44"/>
  <c r="AR12" i="44"/>
  <c r="AG140" i="44"/>
  <c r="Z33" i="45" s="1"/>
  <c r="AG13" i="44"/>
  <c r="AY134" i="44"/>
  <c r="AY27" i="44"/>
  <c r="AQ130" i="44"/>
  <c r="AA134" i="44"/>
  <c r="AG19" i="44"/>
  <c r="AA27" i="44"/>
  <c r="AG100" i="44"/>
  <c r="AR95" i="44"/>
  <c r="AR100" i="44" s="1"/>
  <c r="AG112" i="44"/>
  <c r="AR107" i="44"/>
  <c r="AR112" i="44" s="1"/>
  <c r="AB136" i="44"/>
  <c r="AB18" i="44"/>
  <c r="AV14" i="44"/>
  <c r="AV18" i="44" s="1"/>
  <c r="AB142" i="44"/>
  <c r="AV25" i="44"/>
  <c r="AV142" i="44" s="1"/>
  <c r="AC141" i="44"/>
  <c r="AW16" i="44"/>
  <c r="AW141" i="44" s="1"/>
  <c r="AC83" i="44"/>
  <c r="AW77" i="44"/>
  <c r="AW83" i="44" s="1"/>
  <c r="AR91" i="44"/>
  <c r="AR94" i="44" s="1"/>
  <c r="AG94" i="44"/>
  <c r="AG123" i="44"/>
  <c r="AR115" i="44"/>
  <c r="AR123" i="44" s="1"/>
  <c r="AB134" i="44"/>
  <c r="AB27" i="44"/>
  <c r="AV19" i="44"/>
  <c r="AG41" i="44"/>
  <c r="AR35" i="44"/>
  <c r="AR41" i="44" s="1"/>
  <c r="AA135" i="44"/>
  <c r="AG20" i="44"/>
  <c r="AS136" i="44"/>
  <c r="AS18" i="44"/>
  <c r="AC142" i="44"/>
  <c r="AW25" i="44"/>
  <c r="AW142" i="44" s="1"/>
  <c r="AA142" i="44"/>
  <c r="AG25" i="44"/>
  <c r="AA141" i="44"/>
  <c r="AG16" i="44"/>
  <c r="AA137" i="44"/>
  <c r="AG29" i="44"/>
  <c r="AG69" i="44"/>
  <c r="AR63" i="44"/>
  <c r="AR69" i="44" s="1"/>
  <c r="AG105" i="44"/>
  <c r="AA106" i="44"/>
  <c r="AW401" i="43"/>
  <c r="AW406" i="43" s="1"/>
  <c r="AC406" i="43"/>
  <c r="AG26" i="43"/>
  <c r="AR22" i="43"/>
  <c r="AR26" i="43" s="1"/>
  <c r="AG167" i="43"/>
  <c r="AR162" i="43"/>
  <c r="AR167" i="43" s="1"/>
  <c r="AG441" i="43"/>
  <c r="AR435" i="43"/>
  <c r="AR441" i="43" s="1"/>
  <c r="AA434" i="43"/>
  <c r="AG428" i="43"/>
  <c r="AW460" i="43"/>
  <c r="AW249" i="43"/>
  <c r="AR237" i="43"/>
  <c r="AR242" i="43" s="1"/>
  <c r="AA467" i="43"/>
  <c r="AA13" i="43"/>
  <c r="AG12" i="43"/>
  <c r="AC467" i="43"/>
  <c r="AW12" i="43"/>
  <c r="AC13" i="43"/>
  <c r="AG291" i="43"/>
  <c r="AR290" i="43"/>
  <c r="AR291" i="43" s="1"/>
  <c r="AA360" i="43"/>
  <c r="AG354" i="43"/>
  <c r="AC360" i="43"/>
  <c r="AW354" i="43"/>
  <c r="AW360" i="43" s="1"/>
  <c r="AG199" i="43"/>
  <c r="AR194" i="43"/>
  <c r="AR199" i="43" s="1"/>
  <c r="AS458" i="43"/>
  <c r="AA230" i="43"/>
  <c r="AG225" i="43"/>
  <c r="AV206" i="43"/>
  <c r="AV315" i="43"/>
  <c r="AA373" i="43"/>
  <c r="AG367" i="43"/>
  <c r="AG397" i="43"/>
  <c r="AR391" i="43"/>
  <c r="AR397" i="43" s="1"/>
  <c r="AR181" i="43"/>
  <c r="AR187" i="43" s="1"/>
  <c r="AG187" i="43"/>
  <c r="AB150" i="43"/>
  <c r="AV145" i="43"/>
  <c r="AV150" i="43" s="1"/>
  <c r="AC150" i="43"/>
  <c r="AW145" i="43"/>
  <c r="AW150" i="43" s="1"/>
  <c r="AC265" i="43"/>
  <c r="AW260" i="43"/>
  <c r="AW265" i="43" s="1"/>
  <c r="AY460" i="43"/>
  <c r="AY249" i="43"/>
  <c r="AV328" i="43"/>
  <c r="AV335" i="43" s="1"/>
  <c r="AB335" i="43"/>
  <c r="AG60" i="43"/>
  <c r="AR57" i="43"/>
  <c r="AR60" i="43" s="1"/>
  <c r="AS459" i="43"/>
  <c r="AG212" i="43"/>
  <c r="AR207" i="43"/>
  <c r="AR212" i="43" s="1"/>
  <c r="AS125" i="43"/>
  <c r="AS612" i="43" s="1"/>
  <c r="AV443" i="43"/>
  <c r="AV447" i="43" s="1"/>
  <c r="AB447" i="43"/>
  <c r="AT457" i="43"/>
  <c r="AA459" i="43"/>
  <c r="AG120" i="43"/>
  <c r="AA465" i="43"/>
  <c r="AG123" i="43"/>
  <c r="AG311" i="43"/>
  <c r="AR311" i="43" s="1"/>
  <c r="AG97" i="43"/>
  <c r="AR94" i="43"/>
  <c r="AR97" i="43" s="1"/>
  <c r="AG17" i="43"/>
  <c r="AR14" i="43"/>
  <c r="AR271" i="43"/>
  <c r="AB459" i="43"/>
  <c r="AV120" i="43"/>
  <c r="AV342" i="43"/>
  <c r="AV348" i="43" s="1"/>
  <c r="AB348" i="43"/>
  <c r="AG342" i="43"/>
  <c r="AA348" i="43"/>
  <c r="AC315" i="43"/>
  <c r="AB465" i="43"/>
  <c r="AV123" i="43"/>
  <c r="AV465" i="43" s="1"/>
  <c r="AW132" i="43"/>
  <c r="AG108" i="43"/>
  <c r="AR105" i="43"/>
  <c r="AR108" i="43" s="1"/>
  <c r="AA315" i="43"/>
  <c r="AB467" i="43"/>
  <c r="AV12" i="43"/>
  <c r="AB13" i="43"/>
  <c r="AB360" i="43"/>
  <c r="AV354" i="43"/>
  <c r="AV360" i="43" s="1"/>
  <c r="AW398" i="43"/>
  <c r="AW400" i="43" s="1"/>
  <c r="AC400" i="43"/>
  <c r="AR421" i="43"/>
  <c r="AA406" i="43"/>
  <c r="AG401" i="43"/>
  <c r="BA457" i="43"/>
  <c r="AG460" i="43"/>
  <c r="AG249" i="43"/>
  <c r="AR243" i="43"/>
  <c r="AB230" i="43"/>
  <c r="AV225" i="43"/>
  <c r="AV230" i="43" s="1"/>
  <c r="AC230" i="43"/>
  <c r="AW225" i="43"/>
  <c r="AW230" i="43" s="1"/>
  <c r="AB315" i="43"/>
  <c r="AB373" i="43"/>
  <c r="AV367" i="43"/>
  <c r="AV373" i="43" s="1"/>
  <c r="AC373" i="43"/>
  <c r="AW367" i="43"/>
  <c r="AW373" i="43" s="1"/>
  <c r="AA427" i="43"/>
  <c r="AR442" i="43"/>
  <c r="AG114" i="43"/>
  <c r="AR112" i="43"/>
  <c r="AR114" i="43" s="1"/>
  <c r="AB173" i="43"/>
  <c r="AV168" i="43"/>
  <c r="AV173" i="43" s="1"/>
  <c r="AX457" i="43"/>
  <c r="AR115" i="43"/>
  <c r="AR118" i="43" s="1"/>
  <c r="AG118" i="43"/>
  <c r="AV72" i="43"/>
  <c r="AQ456" i="43"/>
  <c r="AW276" i="43"/>
  <c r="AB298" i="43"/>
  <c r="AV292" i="43"/>
  <c r="AV298" i="43" s="1"/>
  <c r="AW292" i="43"/>
  <c r="AW298" i="43" s="1"/>
  <c r="AC298" i="43"/>
  <c r="AC335" i="43"/>
  <c r="AW328" i="43"/>
  <c r="AW335" i="43" s="1"/>
  <c r="AV269" i="43"/>
  <c r="AG309" i="43"/>
  <c r="AR306" i="43"/>
  <c r="AR309" i="43" s="1"/>
  <c r="AV414" i="43"/>
  <c r="AV420" i="43" s="1"/>
  <c r="AB420" i="43"/>
  <c r="AG414" i="43"/>
  <c r="AA420" i="43"/>
  <c r="AC458" i="43"/>
  <c r="V27" i="45" s="1"/>
  <c r="V26" i="45" s="1"/>
  <c r="AY464" i="43"/>
  <c r="AR16" i="43"/>
  <c r="AC434" i="43"/>
  <c r="AW428" i="43"/>
  <c r="AW434" i="43" s="1"/>
  <c r="AR336" i="43"/>
  <c r="AR341" i="43" s="1"/>
  <c r="AG341" i="43"/>
  <c r="AA400" i="43"/>
  <c r="AG398" i="43"/>
  <c r="AG450" i="43"/>
  <c r="AR448" i="43"/>
  <c r="AR450" i="43" s="1"/>
  <c r="AR131" i="43"/>
  <c r="AR50" i="43"/>
  <c r="AR52" i="43" s="1"/>
  <c r="AG52" i="43"/>
  <c r="AR68" i="43"/>
  <c r="AR72" i="43" s="1"/>
  <c r="AG72" i="43"/>
  <c r="AV180" i="43"/>
  <c r="AG64" i="43"/>
  <c r="AR61" i="43"/>
  <c r="AR64" i="43" s="1"/>
  <c r="AA458" i="43"/>
  <c r="T27" i="45" s="1"/>
  <c r="T26" i="45" s="1"/>
  <c r="AC459" i="43"/>
  <c r="AW120" i="43"/>
  <c r="AR174" i="43"/>
  <c r="AR180" i="43" s="1"/>
  <c r="AG180" i="43"/>
  <c r="AY459" i="43"/>
  <c r="AC348" i="43"/>
  <c r="AW342" i="43"/>
  <c r="AW348" i="43" s="1"/>
  <c r="AC465" i="43"/>
  <c r="AW123" i="43"/>
  <c r="AW465" i="43" s="1"/>
  <c r="AV428" i="43"/>
  <c r="AV434" i="43" s="1"/>
  <c r="AB434" i="43"/>
  <c r="AZ457" i="43"/>
  <c r="AR310" i="43"/>
  <c r="AS467" i="43"/>
  <c r="AS13" i="43"/>
  <c r="AG193" i="43"/>
  <c r="AR188" i="43"/>
  <c r="AR193" i="43" s="1"/>
  <c r="AG324" i="43"/>
  <c r="AR321" i="43"/>
  <c r="AR324" i="43" s="1"/>
  <c r="AB400" i="43"/>
  <c r="AV398" i="43"/>
  <c r="AV400" i="43" s="1"/>
  <c r="AV401" i="43"/>
  <c r="AV406" i="43" s="1"/>
  <c r="AB406" i="43"/>
  <c r="AR119" i="43"/>
  <c r="AY21" i="43"/>
  <c r="AY458" i="43"/>
  <c r="AR266" i="43"/>
  <c r="AR269" i="43" s="1"/>
  <c r="AG269" i="43"/>
  <c r="AG255" i="43"/>
  <c r="AR252" i="43"/>
  <c r="AR255" i="43" s="1"/>
  <c r="AV187" i="43"/>
  <c r="AB461" i="43"/>
  <c r="AG379" i="43"/>
  <c r="AR374" i="43"/>
  <c r="AR379" i="43" s="1"/>
  <c r="AV413" i="43"/>
  <c r="AG443" i="43"/>
  <c r="AR443" i="43" s="1"/>
  <c r="AG155" i="43"/>
  <c r="AR151" i="43"/>
  <c r="AR155" i="43" s="1"/>
  <c r="AC173" i="43"/>
  <c r="AW168" i="43"/>
  <c r="AW173" i="43" s="1"/>
  <c r="AG168" i="43"/>
  <c r="AA173" i="43"/>
  <c r="AV17" i="43"/>
  <c r="AC125" i="43"/>
  <c r="AB265" i="43"/>
  <c r="AV260" i="43"/>
  <c r="AV265" i="43" s="1"/>
  <c r="AY466" i="43"/>
  <c r="AG305" i="43"/>
  <c r="AR299" i="43"/>
  <c r="AR305" i="43" s="1"/>
  <c r="AA335" i="43"/>
  <c r="AG328" i="43"/>
  <c r="AR380" i="43"/>
  <c r="AC420" i="43"/>
  <c r="AW414" i="43"/>
  <c r="AW420" i="43" s="1"/>
  <c r="AG132" i="43"/>
  <c r="AG29" i="43"/>
  <c r="AR53" i="43"/>
  <c r="AR56" i="43" s="1"/>
  <c r="AG56" i="43"/>
  <c r="AG104" i="43"/>
  <c r="AR101" i="43"/>
  <c r="AR104" i="43" s="1"/>
  <c r="AV249" i="43"/>
  <c r="AV460" i="43"/>
  <c r="AR200" i="43"/>
  <c r="AR206" i="43" s="1"/>
  <c r="AG206" i="43"/>
  <c r="AQ455" i="43"/>
  <c r="AG100" i="43"/>
  <c r="AR98" i="43"/>
  <c r="AR100" i="43" s="1"/>
  <c r="AA150" i="43"/>
  <c r="AG145" i="43"/>
  <c r="AG260" i="43"/>
  <c r="AA265" i="43"/>
  <c r="AG276" i="43"/>
  <c r="AR270" i="43"/>
  <c r="AA298" i="43"/>
  <c r="AG292" i="43"/>
  <c r="AV212" i="43"/>
  <c r="AY461" i="43"/>
  <c r="AG353" i="43"/>
  <c r="AR349" i="43"/>
  <c r="AR353" i="43" s="1"/>
  <c r="AR407" i="43"/>
  <c r="AR413" i="43" s="1"/>
  <c r="AG413" i="43"/>
  <c r="AW447" i="43"/>
  <c r="AR29" i="43"/>
  <c r="AQ14" i="45" l="1"/>
  <c r="AR131" i="44"/>
  <c r="AL27" i="45"/>
  <c r="AL26" i="45" s="1"/>
  <c r="AR27" i="45"/>
  <c r="AR26" i="45" s="1"/>
  <c r="U27" i="45"/>
  <c r="U26" i="45" s="1"/>
  <c r="Z25" i="45" s="1"/>
  <c r="AR87" i="43"/>
  <c r="AR89" i="43" s="1"/>
  <c r="AR256" i="43"/>
  <c r="AR259" i="43" s="1"/>
  <c r="AV27" i="44"/>
  <c r="AV34" i="44"/>
  <c r="AG46" i="43"/>
  <c r="AG320" i="43"/>
  <c r="AG161" i="43"/>
  <c r="AR282" i="43"/>
  <c r="AR289" i="43" s="1"/>
  <c r="AY454" i="43"/>
  <c r="AB454" i="43"/>
  <c r="AA454" i="43"/>
  <c r="AC454" i="43"/>
  <c r="AS454" i="43"/>
  <c r="AR42" i="44"/>
  <c r="AR48" i="44" s="1"/>
  <c r="AV143" i="44"/>
  <c r="AR49" i="44"/>
  <c r="AR55" i="44" s="1"/>
  <c r="AG111" i="43"/>
  <c r="AR325" i="43"/>
  <c r="AR327" i="43" s="1"/>
  <c r="AR30" i="43"/>
  <c r="AR33" i="43" s="1"/>
  <c r="AR383" i="43"/>
  <c r="AR361" i="43"/>
  <c r="AR364" i="43" s="1"/>
  <c r="AG383" i="43"/>
  <c r="AV464" i="43"/>
  <c r="AR73" i="43"/>
  <c r="AR76" i="43" s="1"/>
  <c r="AR277" i="43"/>
  <c r="AR281" i="43" s="1"/>
  <c r="AG315" i="43"/>
  <c r="AW466" i="43"/>
  <c r="AR213" i="43"/>
  <c r="AR218" i="43" s="1"/>
  <c r="AY455" i="43"/>
  <c r="AR315" i="43"/>
  <c r="AG43" i="43"/>
  <c r="AG79" i="43"/>
  <c r="AR427" i="43"/>
  <c r="AG93" i="43"/>
  <c r="AY612" i="43"/>
  <c r="AR34" i="43"/>
  <c r="AR36" i="43" s="1"/>
  <c r="AR133" i="43"/>
  <c r="AR138" i="43" s="1"/>
  <c r="AG86" i="43"/>
  <c r="AV125" i="43"/>
  <c r="AC130" i="44"/>
  <c r="AG104" i="44"/>
  <c r="AY130" i="44"/>
  <c r="AS130" i="44"/>
  <c r="AW143" i="44"/>
  <c r="AA133" i="44"/>
  <c r="AB130" i="44"/>
  <c r="AA130" i="44"/>
  <c r="AW34" i="44"/>
  <c r="AA612" i="43"/>
  <c r="AG427" i="43"/>
  <c r="AG125" i="43"/>
  <c r="AV466" i="43"/>
  <c r="AR65" i="43"/>
  <c r="AR67" i="43" s="1"/>
  <c r="AG67" i="43"/>
  <c r="AC612" i="43"/>
  <c r="AB612" i="43"/>
  <c r="AA457" i="43"/>
  <c r="AG251" i="43"/>
  <c r="AR250" i="43"/>
  <c r="AR251" i="43" s="1"/>
  <c r="AB457" i="43"/>
  <c r="AR47" i="43"/>
  <c r="AR49" i="43" s="1"/>
  <c r="AG49" i="43"/>
  <c r="AR461" i="43"/>
  <c r="AG224" i="43"/>
  <c r="AR219" i="43"/>
  <c r="AR224" i="43" s="1"/>
  <c r="AR139" i="43"/>
  <c r="AR144" i="43" s="1"/>
  <c r="AG144" i="43"/>
  <c r="AV612" i="43"/>
  <c r="AW459" i="43"/>
  <c r="AV461" i="43"/>
  <c r="AG366" i="43"/>
  <c r="AR365" i="43"/>
  <c r="AR366" i="43" s="1"/>
  <c r="AW134" i="44"/>
  <c r="AW27" i="44"/>
  <c r="AG137" i="44"/>
  <c r="Z30" i="45" s="1"/>
  <c r="AR29" i="44"/>
  <c r="AR137" i="44" s="1"/>
  <c r="AK30" i="45" s="1"/>
  <c r="AR25" i="44"/>
  <c r="AR142" i="44" s="1"/>
  <c r="AK35" i="45" s="1"/>
  <c r="AG142" i="44"/>
  <c r="Z35" i="45" s="1"/>
  <c r="AG135" i="44"/>
  <c r="Z28" i="45" s="1"/>
  <c r="AR20" i="44"/>
  <c r="AR135" i="44" s="1"/>
  <c r="AK28" i="45" s="1"/>
  <c r="AG106" i="44"/>
  <c r="AR105" i="44"/>
  <c r="AR106" i="44" s="1"/>
  <c r="AV134" i="44"/>
  <c r="AG18" i="44"/>
  <c r="AR14" i="44"/>
  <c r="AG136" i="44"/>
  <c r="Z29" i="45" s="1"/>
  <c r="AG34" i="44"/>
  <c r="AV136" i="44"/>
  <c r="AG141" i="44"/>
  <c r="Z34" i="45" s="1"/>
  <c r="AR16" i="44"/>
  <c r="AR141" i="44" s="1"/>
  <c r="AK34" i="45" s="1"/>
  <c r="AR140" i="44"/>
  <c r="AK33" i="45" s="1"/>
  <c r="AR13" i="44"/>
  <c r="AW136" i="44"/>
  <c r="AW18" i="44"/>
  <c r="AS133" i="44"/>
  <c r="AC133" i="44"/>
  <c r="AB133" i="44"/>
  <c r="AG134" i="44"/>
  <c r="AG27" i="44"/>
  <c r="AR19" i="44"/>
  <c r="AY133" i="44"/>
  <c r="AG83" i="44"/>
  <c r="AR77" i="44"/>
  <c r="AR83" i="44" s="1"/>
  <c r="AG143" i="44"/>
  <c r="Z36" i="45" s="1"/>
  <c r="AR398" i="43"/>
  <c r="AR400" i="43" s="1"/>
  <c r="AG400" i="43"/>
  <c r="AR276" i="43"/>
  <c r="AG150" i="43"/>
  <c r="AR145" i="43"/>
  <c r="AR150" i="43" s="1"/>
  <c r="AG173" i="43"/>
  <c r="AR168" i="43"/>
  <c r="AR173" i="43" s="1"/>
  <c r="AR447" i="43"/>
  <c r="AG461" i="43"/>
  <c r="AG465" i="43"/>
  <c r="AR123" i="43"/>
  <c r="AR465" i="43" s="1"/>
  <c r="AR354" i="43"/>
  <c r="AR360" i="43" s="1"/>
  <c r="AG360" i="43"/>
  <c r="AG265" i="43"/>
  <c r="AR260" i="43"/>
  <c r="AR265" i="43" s="1"/>
  <c r="AV467" i="43"/>
  <c r="AV13" i="43"/>
  <c r="AR132" i="43"/>
  <c r="AY457" i="43"/>
  <c r="AC457" i="43"/>
  <c r="AG447" i="43"/>
  <c r="AR460" i="43"/>
  <c r="AR249" i="43"/>
  <c r="AV459" i="43"/>
  <c r="AR17" i="43"/>
  <c r="AR367" i="43"/>
  <c r="AR373" i="43" s="1"/>
  <c r="AG373" i="43"/>
  <c r="AG230" i="43"/>
  <c r="AR225" i="43"/>
  <c r="AR230" i="43" s="1"/>
  <c r="AW467" i="43"/>
  <c r="AW13" i="43"/>
  <c r="AG420" i="43"/>
  <c r="AR414" i="43"/>
  <c r="AR420" i="43" s="1"/>
  <c r="AW125" i="43"/>
  <c r="AG335" i="43"/>
  <c r="AR328" i="43"/>
  <c r="AR335" i="43" s="1"/>
  <c r="AG298" i="43"/>
  <c r="AR292" i="43"/>
  <c r="AR298" i="43" s="1"/>
  <c r="AV458" i="43"/>
  <c r="AO27" i="45" s="1"/>
  <c r="AO26" i="45" s="1"/>
  <c r="AY456" i="43"/>
  <c r="AG406" i="43"/>
  <c r="AR401" i="43"/>
  <c r="AR406" i="43" s="1"/>
  <c r="AG348" i="43"/>
  <c r="AR342" i="43"/>
  <c r="AR348" i="43" s="1"/>
  <c r="AG459" i="43"/>
  <c r="AR120" i="43"/>
  <c r="AG434" i="43"/>
  <c r="AR428" i="43"/>
  <c r="AR434" i="43" s="1"/>
  <c r="AG458" i="43"/>
  <c r="AS457" i="43"/>
  <c r="AG467" i="43"/>
  <c r="AG13" i="43"/>
  <c r="AR12" i="43"/>
  <c r="AW458" i="43"/>
  <c r="AP27" i="45" s="1"/>
  <c r="AP26" i="45" s="1"/>
  <c r="Z27" i="45" l="1"/>
  <c r="Z26" i="45" s="1"/>
  <c r="AK25" i="45"/>
  <c r="AG132" i="44"/>
  <c r="AW454" i="43"/>
  <c r="AR466" i="43"/>
  <c r="AR464" i="43"/>
  <c r="AV454" i="43"/>
  <c r="AG454" i="43"/>
  <c r="AG455" i="43"/>
  <c r="AG456" i="43"/>
  <c r="AW130" i="44"/>
  <c r="AG130" i="44"/>
  <c r="Z14" i="45" s="1"/>
  <c r="AV130" i="44"/>
  <c r="AG612" i="43"/>
  <c r="AW457" i="43"/>
  <c r="AV457" i="43"/>
  <c r="AG133" i="44"/>
  <c r="AR27" i="44"/>
  <c r="AR134" i="44"/>
  <c r="AW133" i="44"/>
  <c r="AR143" i="44"/>
  <c r="AK36" i="45" s="1"/>
  <c r="AR136" i="44"/>
  <c r="AK29" i="45" s="1"/>
  <c r="AR18" i="44"/>
  <c r="AV133" i="44"/>
  <c r="AR34" i="44"/>
  <c r="AR467" i="43"/>
  <c r="AR13" i="43"/>
  <c r="AW612" i="43"/>
  <c r="AR459" i="43"/>
  <c r="AG457" i="43"/>
  <c r="AR458" i="43"/>
  <c r="AK27" i="45" s="1"/>
  <c r="AK26" i="45" s="1"/>
  <c r="AR125" i="43"/>
  <c r="AR612" i="43" s="1"/>
  <c r="AR132" i="44" l="1"/>
  <c r="AR455" i="43"/>
  <c r="AR456" i="43"/>
  <c r="AR454" i="43"/>
  <c r="AR130" i="44"/>
  <c r="AK14" i="45" s="1"/>
  <c r="AR133" i="44"/>
  <c r="AR457" i="43"/>
  <c r="R23" i="45" l="1"/>
  <c r="AN24" i="45" s="1"/>
  <c r="D23" i="45" l="1"/>
  <c r="B13" i="45" l="1"/>
  <c r="J23" i="45" l="1"/>
  <c r="C23" i="45"/>
  <c r="I23" i="45"/>
  <c r="G23" i="45"/>
  <c r="H24" i="45" l="1"/>
  <c r="H23" i="45"/>
  <c r="F23" i="45"/>
  <c r="E23" i="45"/>
  <c r="B14" i="45"/>
  <c r="B24" i="45" l="1"/>
  <c r="B23" i="45"/>
  <c r="AT23" i="45" l="1"/>
  <c r="P23" i="45" l="1"/>
  <c r="K24" i="45" l="1"/>
  <c r="M23" i="45"/>
  <c r="K23" i="45"/>
  <c r="AC23" i="45"/>
  <c r="L23" i="45"/>
  <c r="AF23" i="45"/>
  <c r="W23" i="45"/>
  <c r="AA23" i="45"/>
  <c r="O23" i="45"/>
  <c r="AB23" i="45"/>
  <c r="Z23" i="45"/>
  <c r="V23" i="45"/>
  <c r="AH24" i="45" l="1"/>
  <c r="X23" i="45"/>
  <c r="Y24" i="45" s="1"/>
  <c r="AG23" i="45"/>
  <c r="AI24" i="45" s="1"/>
  <c r="Q23" i="45"/>
  <c r="S24" i="45" s="1"/>
  <c r="N23" i="45"/>
  <c r="O24" i="45" s="1"/>
  <c r="AH23" i="45"/>
  <c r="S23" i="45" l="1"/>
  <c r="T24" i="45" s="1"/>
  <c r="AI23" i="45"/>
  <c r="AJ24" i="45" s="1"/>
  <c r="U23" i="45"/>
  <c r="AS23" i="45"/>
  <c r="AR24" i="45" s="1"/>
  <c r="AR23" i="45"/>
  <c r="T23" i="45"/>
  <c r="AP23" i="45"/>
  <c r="AL23" i="45"/>
  <c r="AK23" i="45"/>
  <c r="AQ23" i="45" l="1"/>
  <c r="Y23" i="45"/>
  <c r="Z24" i="45" s="1"/>
  <c r="AO23" i="45"/>
  <c r="AM23" i="45"/>
  <c r="AK24" i="45" l="1"/>
  <c r="AJ23" i="4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U12" authorId="0" shapeId="0" xr:uid="{1AB346E5-CDCB-4C87-81B8-A3E3D0B21CC9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soutěže - převod ze SVČ Semily</t>
        </r>
      </text>
    </comment>
    <comment ref="AN12" authorId="0" shapeId="0" xr:uid="{D6204605-CE7D-4857-B18B-4888B3DFBF68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soutěže - převod ze SVČ Semily</t>
        </r>
      </text>
    </comment>
    <comment ref="U14" authorId="0" shapeId="0" xr:uid="{BC25C769-A915-4B70-A1D2-36EE8B258913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nemoc</t>
        </r>
      </text>
    </comment>
    <comment ref="AE14" authorId="0" shapeId="0" xr:uid="{2C1E3218-1647-46EE-944B-07240E7BDEB4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nemoc</t>
        </r>
      </text>
    </comment>
    <comment ref="U22" authorId="0" shapeId="0" xr:uid="{635B7B01-2F15-4318-BDA0-E41A88217FA9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nemoc</t>
        </r>
      </text>
    </comment>
    <comment ref="AE22" authorId="0" shapeId="0" xr:uid="{73A841CB-8A61-4A90-851C-C030DC88A452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nemoc
</t>
        </r>
      </text>
    </comment>
    <comment ref="U40" authorId="0" shapeId="0" xr:uid="{EAB07B96-C770-47AE-878A-F274F1A6C41F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nemoc</t>
        </r>
      </text>
    </comment>
    <comment ref="AE40" authorId="0" shapeId="0" xr:uid="{43C0A026-133A-4FD9-BBAC-1160988C0EF8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nemoc</t>
        </r>
      </text>
    </comment>
    <comment ref="U105" authorId="0" shapeId="0" xr:uid="{68CCBB7F-4AB7-4290-A495-D80E81FE3B5C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nemoc</t>
        </r>
      </text>
    </comment>
    <comment ref="AE105" authorId="0" shapeId="0" xr:uid="{EB63564B-7C86-4C36-9A19-1244A1B556B2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nemoc</t>
        </r>
      </text>
    </comment>
    <comment ref="U115" authorId="0" shapeId="0" xr:uid="{03A83148-D227-4DA3-962E-74D8F3ABEA56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nemoc</t>
        </r>
      </text>
    </comment>
    <comment ref="AE115" authorId="0" shapeId="0" xr:uid="{53FB9801-D0EE-4762-83C7-2F07E8D71FF4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nemoc</t>
        </r>
      </text>
    </comment>
    <comment ref="W260" authorId="0" shapeId="0" xr:uid="{9CBFEA37-6CEE-49D5-8619-817EE23A3B7A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vč. úpravy HOD do PHMax</t>
        </r>
      </text>
    </comment>
    <comment ref="U282" authorId="0" shapeId="0" xr:uid="{1FC20D4E-19EE-4B03-9654-F4F49044C9BE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§ 42 na 4 měsíce</t>
        </r>
      </text>
    </comment>
    <comment ref="AM282" authorId="0" shapeId="0" xr:uid="{BD66BEB8-37E4-4C8F-889B-CF470B010128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§ 42 na 4 měsíce</t>
        </r>
      </text>
    </comment>
    <comment ref="W391" authorId="0" shapeId="0" xr:uid="{5C64B2BC-7EE9-4FB1-9B89-F5281ECC656E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vč. úpravy HOD do PHMax</t>
        </r>
      </text>
    </comment>
    <comment ref="U451" authorId="0" shapeId="0" xr:uid="{474D8D17-1AA0-48BF-A3A4-E866DC715334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v rejstříku od 1. 9. 2021</t>
        </r>
      </text>
    </comment>
    <comment ref="AE451" authorId="0" shapeId="0" xr:uid="{5CE98FA6-6768-4FB1-8AE2-1C927856D7E1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v rejstříku od 1. 9. 2021</t>
        </r>
      </text>
    </comment>
    <comment ref="AM451" authorId="0" shapeId="0" xr:uid="{34D64224-5A52-43AA-9E71-7F2FD779B86A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v rejstříku od 1. 9. 2021
přepočet úvazku 6,48 na celorok na 4 měsíce</t>
        </r>
      </text>
    </comment>
    <comment ref="AN451" authorId="0" shapeId="0" xr:uid="{D7F2B51A-C200-4169-AC15-D74B25096C46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v rejstříku od 1. 9. 2021
přepočet úvazku 0,66 na celorok na 4 měsíce</t>
        </r>
      </text>
    </comment>
    <comment ref="R455" authorId="0" shapeId="0" xr:uid="{CF73D56E-DE8D-48A1-9F1C-7A6FAF3DBCB2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rozdíl = navíc na HOD do PHMax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K24" authorId="0" shapeId="0" xr:uid="{F2EB7C4C-237B-44A9-BE56-5A4EF3B50511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rozdíl = navíc na HOD do PHMax (ORP LBC)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U14" authorId="0" shapeId="0" xr:uid="{19184FC2-A023-4410-BE66-9890B1EA676B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§ 42 na 4 měsíce - 37 880 Kč
převod do ONIV na náhrady za nemoc  -73 638 Kč</t>
        </r>
      </text>
    </comment>
    <comment ref="AE14" authorId="0" shapeId="0" xr:uid="{F2099398-1E5F-44A3-93B3-D5E0A608FC29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nemoc</t>
        </r>
      </text>
    </comment>
    <comment ref="AM14" authorId="0" shapeId="0" xr:uid="{CF0B4C94-5F59-4B5D-9969-E23F80312E9C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§ 42 na 4 měsíce</t>
        </r>
      </text>
    </comment>
    <comment ref="U71" authorId="0" shapeId="0" xr:uid="{83FD5401-2A59-4707-AC68-8A7184661FF2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nemoc</t>
        </r>
      </text>
    </comment>
    <comment ref="AE71" authorId="0" shapeId="0" xr:uid="{53B99F1A-DC53-456D-AF75-3B0F4B4B4320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nemoc</t>
        </r>
      </text>
    </comment>
    <comment ref="U113" authorId="0" shapeId="0" xr:uid="{0D131D5B-6B03-49C0-90D9-4AB61D211B23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nemoc</t>
        </r>
      </text>
    </comment>
    <comment ref="AE113" authorId="0" shapeId="0" xr:uid="{8B564349-721D-438D-B8E2-9508BC209B31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nemoc</t>
        </r>
      </text>
    </comment>
    <comment ref="U120" authorId="0" shapeId="0" xr:uid="{302A7B68-E07F-4A9C-8E8D-C22901C4F0CE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chybně vykázáno od 1. 1. 2021 </t>
        </r>
      </text>
    </comment>
    <comment ref="AM120" authorId="0" shapeId="0" xr:uid="{47961481-8A40-4FEE-94F9-CE451757AB88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chybně vykázáno od 1. 1. 2021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142" authorId="0" shapeId="0" xr:uid="{E1C9744F-07A8-4815-BD2B-07E239890EA2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odebrání nedočerpaných fin. Na PHmax v dohodách</t>
        </r>
      </text>
    </comment>
    <comment ref="U157" authorId="0" shapeId="0" xr:uid="{B2420DD9-7989-4299-980B-A62D1ED4392B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61" authorId="0" shapeId="0" xr:uid="{D4B5D7CB-C7B3-4B77-A1E6-888B0AB894ED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12" authorId="0" shapeId="0" xr:uid="{6CB1E0CC-F4F5-4316-9628-F755DE759E48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</t>
        </r>
      </text>
    </comment>
    <comment ref="U19" authorId="0" shapeId="0" xr:uid="{BC92F5B5-3016-4284-8378-C1AC50B0B7E3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97" authorId="0" shapeId="0" xr:uid="{851752FA-2D6F-471D-A03E-9BF914431899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§ 42 září - prosinec</t>
        </r>
      </text>
    </comment>
    <comment ref="AM97" authorId="0" shapeId="0" xr:uid="{E7287C38-196E-4B10-BDA3-4FFB9AFDD43F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§ 42</t>
        </r>
      </text>
    </comment>
    <comment ref="U171" authorId="0" shapeId="0" xr:uid="{BE53075A-64AD-48A0-AE56-F737A3CD8A2E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vyúčtování prostředků přidělených nad rámec rozpočtu na PHmax v dohodách</t>
        </r>
      </text>
    </comment>
    <comment ref="U227" authorId="0" shapeId="0" xr:uid="{ED448674-3C08-4EB6-B9BD-F33EFD095E8F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</t>
        </r>
      </text>
    </comment>
    <comment ref="U254" authorId="0" shapeId="0" xr:uid="{3A5F6F6A-87A4-4260-9226-668F928245FB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</t>
        </r>
      </text>
    </comment>
    <comment ref="U264" authorId="0" shapeId="0" xr:uid="{147DB29E-77B9-42CB-9491-8C0009FEEB21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prostředky na hodiny do PHmax v dohodách 9-12/21</t>
        </r>
      </text>
    </comment>
    <comment ref="U284" authorId="0" shapeId="0" xr:uid="{207587A4-41BE-48FD-A341-DA9B5E7728D4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prostředky na hodiny do PHmax v dohodách 9-12/21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U59" authorId="0" shapeId="0" xr:uid="{7C304EB2-0B9A-435E-BC61-4B52C9110F63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OON odebrány  hodiny do PHmax nad rámec rozpočtu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U26" authorId="0" shapeId="0" xr:uid="{55940608-302E-4B64-8064-2AC026BD7922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Kateřina:úhrada za pořádání soutěží pro DDM Větrník</t>
        </r>
      </text>
    </comment>
    <comment ref="U79" authorId="0" shapeId="0" xr:uid="{54E7E10F-CDF9-4DDE-9094-EF49A5005CE3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dofinancování do PHmax P1 C01</t>
        </r>
      </text>
    </comment>
    <comment ref="U135" authorId="0" shapeId="0" xr:uid="{D87B70D8-EF3A-4C8C-BCDB-F527A270D1D1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OON odebrány finanční prostředky vykázany v P1C01 do Phmax</t>
        </r>
      </text>
    </comment>
    <comment ref="U155" authorId="0" shapeId="0" xr:uid="{C2522695-34C4-418E-8C89-169DB87B86E5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OON odebrány finanční prostředky vykázany v P1C01 do Phmax</t>
        </r>
      </text>
    </comment>
    <comment ref="U158" authorId="0" shapeId="0" xr:uid="{4A808533-4827-41C4-AFF2-DC56188D3CC8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OON odebrány finanční prostředky vykázany v P1C01 do Phmax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U160" authorId="0" shapeId="0" xr:uid="{E91F3A39-5B6E-4A9C-A375-2A9A443C7CEE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 převod do ONIV náhrada za nemoc</t>
        </r>
      </text>
    </comment>
  </commentList>
</comments>
</file>

<file path=xl/sharedStrings.xml><?xml version="1.0" encoding="utf-8"?>
<sst xmlns="http://schemas.openxmlformats.org/spreadsheetml/2006/main" count="5995" uniqueCount="871">
  <si>
    <t>Krajský úřad Libereckého kraje</t>
  </si>
  <si>
    <t>U Jezu 642/2a, Liberec 2, 461 80</t>
  </si>
  <si>
    <t>Odbor školství, mládeže, tělovýchovy a sportu</t>
  </si>
  <si>
    <t>ÚPRAVA ROZPOČTU K 16. ZÁŘÍ 2021</t>
  </si>
  <si>
    <t>Závazné ukazatele k 15. 7. 2021</t>
  </si>
  <si>
    <t>úprava</t>
  </si>
  <si>
    <t>Závazné ukazatele pro rok 2021 - přímé náklady k 16. 9. 2021</t>
  </si>
  <si>
    <t>PLATY</t>
  </si>
  <si>
    <t>OON</t>
  </si>
  <si>
    <t>Mzdové prostředky celkem</t>
  </si>
  <si>
    <t>Odvody</t>
  </si>
  <si>
    <t xml:space="preserve">FKSP          </t>
  </si>
  <si>
    <t>ONIV</t>
  </si>
  <si>
    <t>Úprava NIV celkem</t>
  </si>
  <si>
    <t>LIMIT ZAMĚSTNANCŮ</t>
  </si>
  <si>
    <t>Celkem NIV</t>
  </si>
  <si>
    <t>z toho v Kč:</t>
  </si>
  <si>
    <t>Limit počtu zaměstnanců</t>
  </si>
  <si>
    <t>z toho:</t>
  </si>
  <si>
    <t>převody (platy-dohody)</t>
  </si>
  <si>
    <t>Podpůrná opatření</t>
  </si>
  <si>
    <t>Změna od 1.9.2021</t>
  </si>
  <si>
    <t>Individuální úpravy</t>
  </si>
  <si>
    <t>celkem úprava limitu zaměstnanců</t>
  </si>
  <si>
    <t xml:space="preserve">z toho:           </t>
  </si>
  <si>
    <t>ORP LIBEREC</t>
  </si>
  <si>
    <t>PHškoly</t>
  </si>
  <si>
    <t>výkonů</t>
  </si>
  <si>
    <t>poř.</t>
  </si>
  <si>
    <t>č. KÚ</t>
  </si>
  <si>
    <t>RED IZO</t>
  </si>
  <si>
    <t>IČO</t>
  </si>
  <si>
    <t>škola - škol. zařízení (zkráceně)</t>
  </si>
  <si>
    <t>§</t>
  </si>
  <si>
    <t>druh činnosti</t>
  </si>
  <si>
    <t>rozpočet sestavil</t>
  </si>
  <si>
    <t>Platy</t>
  </si>
  <si>
    <t>FKSP</t>
  </si>
  <si>
    <t xml:space="preserve">ONIV </t>
  </si>
  <si>
    <t>ped.</t>
  </si>
  <si>
    <t>neped.</t>
  </si>
  <si>
    <t>Převody do OON</t>
  </si>
  <si>
    <t xml:space="preserve">Změna PHškoly </t>
  </si>
  <si>
    <t>Platy úprava celkem</t>
  </si>
  <si>
    <t xml:space="preserve">Dohody </t>
  </si>
  <si>
    <t>Odstupné</t>
  </si>
  <si>
    <r>
      <t xml:space="preserve">OON      </t>
    </r>
    <r>
      <rPr>
        <b/>
        <sz val="7"/>
        <rFont val="Arial"/>
        <family val="2"/>
        <charset val="238"/>
      </rPr>
      <t>DOUČOVÁNÍ</t>
    </r>
  </si>
  <si>
    <t>OON úprava celkem</t>
  </si>
  <si>
    <t>Individ. úpravy</t>
  </si>
  <si>
    <t>ONIV úprava celkem</t>
  </si>
  <si>
    <t>celkem</t>
  </si>
  <si>
    <t>z toho OON Doučování</t>
  </si>
  <si>
    <t>por</t>
  </si>
  <si>
    <t>c_KU</t>
  </si>
  <si>
    <t>RED_IZO</t>
  </si>
  <si>
    <t>ICO</t>
  </si>
  <si>
    <t>Zkr_nazev</t>
  </si>
  <si>
    <t>druh_cinnosti</t>
  </si>
  <si>
    <t>od</t>
  </si>
  <si>
    <t>NIV_CELKEM</t>
  </si>
  <si>
    <t>Platy_CELKEM</t>
  </si>
  <si>
    <t>OON_CELKEM</t>
  </si>
  <si>
    <t>ODVODY_CELKEM</t>
  </si>
  <si>
    <t>FKSP_CELKEM</t>
  </si>
  <si>
    <t>ONIV_CELKEM</t>
  </si>
  <si>
    <t>ZAM_CELKEM</t>
  </si>
  <si>
    <t>ZAM_PED</t>
  </si>
  <si>
    <t>ZAM_NEPED</t>
  </si>
  <si>
    <t>PLATY_UPR</t>
  </si>
  <si>
    <t>OON_UPR</t>
  </si>
  <si>
    <t>ODST_UPR</t>
  </si>
  <si>
    <t>OON_DOUČ</t>
  </si>
  <si>
    <t>MP_UPR</t>
  </si>
  <si>
    <t>ODV_UPR</t>
  </si>
  <si>
    <t>FKSP_UPR</t>
  </si>
  <si>
    <t>ONIVPO_UPR</t>
  </si>
  <si>
    <t>ONIV_UPR</t>
  </si>
  <si>
    <t>NIV_UPR</t>
  </si>
  <si>
    <t>PED_UPR</t>
  </si>
  <si>
    <t>NEPED_UPR</t>
  </si>
  <si>
    <t>ZAM_UPR</t>
  </si>
  <si>
    <t xml:space="preserve">DDM Liberec, Riegrova 1278/16 </t>
  </si>
  <si>
    <t>SVČ</t>
  </si>
  <si>
    <t>KÚ</t>
  </si>
  <si>
    <t>DDM Liberec, Riegrova 1278/16  Celkem</t>
  </si>
  <si>
    <t>MŠ Liberec, Aloisina výšina 645/55</t>
  </si>
  <si>
    <t>MŠ</t>
  </si>
  <si>
    <t>MŠMT</t>
  </si>
  <si>
    <t>AP spec.tř.</t>
  </si>
  <si>
    <t>ŠJ</t>
  </si>
  <si>
    <t>MŠ Liberec, Aloisina výšina 645/55 Celkem</t>
  </si>
  <si>
    <t>MŠ Liberec, Bezová 274/1</t>
  </si>
  <si>
    <t>PO</t>
  </si>
  <si>
    <t>MŠ Liberec, Bezová 274/1 Celkem</t>
  </si>
  <si>
    <t>MŠ Liberec, Broumovská 840/7</t>
  </si>
  <si>
    <t>MŠ Liberec, Broumovská 840/7 Celkem</t>
  </si>
  <si>
    <t>MŠ Liberec, Březinova 389/8</t>
  </si>
  <si>
    <t>MŠ Liberec, Březinova 389/8 Celkem</t>
  </si>
  <si>
    <t>MŠ Liberec, Burianova 972/2</t>
  </si>
  <si>
    <t>MŠ Liberec, Burianova 972/2 Celkem</t>
  </si>
  <si>
    <t>MŠ Liberec, Dělnická 831/7</t>
  </si>
  <si>
    <t>MŠ Liberec, Dělnická 831/7 Celkem</t>
  </si>
  <si>
    <t>MŠ Liberec, Dětská 461</t>
  </si>
  <si>
    <t>MŠ Liberec, Dětská 461 Celkem</t>
  </si>
  <si>
    <t>MŠ Liberec, Gagarinova 788/9</t>
  </si>
  <si>
    <t>MŠ Liberec, Gagarinova 788/9 Celkem</t>
  </si>
  <si>
    <t>MŠ Liberec, Horská 166/27</t>
  </si>
  <si>
    <t>MŠ Liberec, Horská 166/27 Celkem</t>
  </si>
  <si>
    <t>MŠ Liberec, Husova 184/72</t>
  </si>
  <si>
    <t>MŠ Liberec, Husova 184/72 Celkem</t>
  </si>
  <si>
    <t>MŠ Liberec, Jabloňová 446/29</t>
  </si>
  <si>
    <t>MŠ Liberec, Jabloňová 446/29 Celkem</t>
  </si>
  <si>
    <t>MŠ Liberec, Jeřmanická 487/27</t>
  </si>
  <si>
    <t>MŠ Liberec, Jeřmanická 487/27 Celkem</t>
  </si>
  <si>
    <t>MŠ Liberec, Jugoslávská 128/1</t>
  </si>
  <si>
    <t>MŠ Liberec, Jugoslávská 128/1 Celkem</t>
  </si>
  <si>
    <t>MŠ Liberec, Kaplického 386</t>
  </si>
  <si>
    <t>MŠ Liberec, Kaplického 386 Celkem</t>
  </si>
  <si>
    <t>MŠ Liberec, Klášterní 149/16</t>
  </si>
  <si>
    <t>MŠ Liberec, Klášterní 149/16 Celkem</t>
  </si>
  <si>
    <t>MŠ Liberec, Klášterní 466/4</t>
  </si>
  <si>
    <t>MŠ Liberec, Klášterní 466/4 Celkem</t>
  </si>
  <si>
    <t>MŠ Liberec, Matoušova 468/12</t>
  </si>
  <si>
    <t>MŠ Liberec, Matoušova 468/12 Celkem</t>
  </si>
  <si>
    <t>MŠ Liberec, Na Pískovně 761/3</t>
  </si>
  <si>
    <t>MŠ Liberec, Na Pískovně 761/3 Celkem</t>
  </si>
  <si>
    <t>MŠ Liberec, Nezvalova 661/20</t>
  </si>
  <si>
    <t>MŠ Liberec, Nezvalova 661/20 Celkem</t>
  </si>
  <si>
    <t>MŠ Liberec, Oldřichova 836/5</t>
  </si>
  <si>
    <t>MŠ Liberec, Oldřichova 836/5 Celkem</t>
  </si>
  <si>
    <t>MŠ Liberec, Purkyňova 458/19</t>
  </si>
  <si>
    <t>MŠ Liberec, Purkyňova 458/19 Celkem</t>
  </si>
  <si>
    <t>MŠ Liberec, Strakonická 211/12</t>
  </si>
  <si>
    <t>MŠ Liberec, Strakonická 211/12 Celkem</t>
  </si>
  <si>
    <t>MŠ Liberec, Stromovka 285/1</t>
  </si>
  <si>
    <t>MŠ Liberec, Stromovka 285/1 Celkem</t>
  </si>
  <si>
    <t>MŠ Liberec, Školní vršek 503/3</t>
  </si>
  <si>
    <t>MŠ Liberec, Školní vršek 503/3 Celkem</t>
  </si>
  <si>
    <t>MŠ Liberec, Truhlářská 340/7</t>
  </si>
  <si>
    <t>MŠ Liberec, Truhlářská 340/7 Celkem</t>
  </si>
  <si>
    <t>MŠ Liberec, U Školky 67</t>
  </si>
  <si>
    <t>MŠ Liberec, U Školky 67 Celkem</t>
  </si>
  <si>
    <t>MŠ Liberec, Vzdušná 509/20</t>
  </si>
  <si>
    <t>MŠ Liberec, Vzdušná 509/20 Celkem</t>
  </si>
  <si>
    <t>MŠ Liberec, Žitavská 122/68</t>
  </si>
  <si>
    <t>MŠ Liberec, Žitavská 122/68 Celkem</t>
  </si>
  <si>
    <t>MŠ Liberec, Žitná 832/19</t>
  </si>
  <si>
    <t>MŠ Liberec, Žitná 832/19 Celkem</t>
  </si>
  <si>
    <t>ZŠ a MŠ Liberec, Proboštská 38/6</t>
  </si>
  <si>
    <t>ZŠ</t>
  </si>
  <si>
    <t>ŠD ped.</t>
  </si>
  <si>
    <t>ŠD neped.</t>
  </si>
  <si>
    <t>ZŠ a MŠ Liberec, Proboštská 38/6 Celkem</t>
  </si>
  <si>
    <t>ZŠ a ZUŠ Liberec, Jabloňová 564/43</t>
  </si>
  <si>
    <t>ZUŠ</t>
  </si>
  <si>
    <t>ZŠ a ZUŠ Liberec, Jabloňová 564/43 Celkem</t>
  </si>
  <si>
    <t>ZŠ Liberec, Aloisina výšina 642</t>
  </si>
  <si>
    <t>ZŠ Liberec, Aloisina výšina 642 Celkem</t>
  </si>
  <si>
    <t>ZŠ Liberec, Broumovská 847/7</t>
  </si>
  <si>
    <t xml:space="preserve">ZŠ Liberec, Broumovská 847/7 </t>
  </si>
  <si>
    <t>ZŠ Liberec, Broumovská 847/7 Celkem</t>
  </si>
  <si>
    <t>ZŠ Liberec, Česká 354</t>
  </si>
  <si>
    <t>ZŠ Liberec, Česká 354 Celkem</t>
  </si>
  <si>
    <t>ZŠ Liberec, Dobiášova 851/5</t>
  </si>
  <si>
    <t>ZŠ Liberec, Dobiášova 851/5 Celkem</t>
  </si>
  <si>
    <t>ZŠ Liberec, Husova 142/44</t>
  </si>
  <si>
    <r>
      <t xml:space="preserve">ZŠ Liberec, Husova 142/44 - </t>
    </r>
    <r>
      <rPr>
        <b/>
        <sz val="8"/>
        <color rgb="FFFF0000"/>
        <rFont val="Arial CE"/>
        <charset val="238"/>
      </rPr>
      <t>nově od 1. 3. 2021</t>
    </r>
  </si>
  <si>
    <t>ZŠ Liberec, Husova 142/44 Celkem</t>
  </si>
  <si>
    <t>ZŠ Liberec, Ještědská 354/88</t>
  </si>
  <si>
    <t>ŠK</t>
  </si>
  <si>
    <t>ZŠ Liberec, Ještědská 354/88 Celkem</t>
  </si>
  <si>
    <t>ZŠ Liberec, Kaplického 384</t>
  </si>
  <si>
    <t>ZŠ Liberec, Kaplického 384 Celkem</t>
  </si>
  <si>
    <t>ZŠ a MŠ Liberec, Křížanská 80</t>
  </si>
  <si>
    <t>ZŠ a MŠ Liberec, Křížanská 80 Celkem</t>
  </si>
  <si>
    <t>ZŠ Liberec, Lesní 575/12</t>
  </si>
  <si>
    <t>ZŠ Liberec, Lesní 575/12 Celkem</t>
  </si>
  <si>
    <t>ZŠ Liberec, Na Výběžku 118</t>
  </si>
  <si>
    <t>ZŠ Liberec, Na Výběžku 118 Celkem</t>
  </si>
  <si>
    <t>ZŠ Liberec, Nám. Míru 212/2</t>
  </si>
  <si>
    <t>ZŠ Liberec, Nám. Míru 212/2 Celkem</t>
  </si>
  <si>
    <t>ZŠ Liberec, Oblačná 101/15</t>
  </si>
  <si>
    <t>ZŠ Liberec, Oblačná 101/15 Celkem</t>
  </si>
  <si>
    <t>ZŠ Liberec, Sokolovská 328</t>
  </si>
  <si>
    <t>ZŠ Liberec, Sokolovská 328 Celkem</t>
  </si>
  <si>
    <t>ZŠ Liberec, Švermova 403/40</t>
  </si>
  <si>
    <t>ZŠ Liberec, Švermova 403/40 Celkem</t>
  </si>
  <si>
    <t>ZŠ Liberec, U Soudu 369/8</t>
  </si>
  <si>
    <t>ZŠ Liberec, U Soudu 369/8 Celkem</t>
  </si>
  <si>
    <t>ZŠ Liberec, U Školy 222/6</t>
  </si>
  <si>
    <t>ZŠ Liberec, U Školy 222/6 Celkem</t>
  </si>
  <si>
    <t>ZŠ Liberec, ul. 5. května 64/49</t>
  </si>
  <si>
    <t>ZŠ Liberec, ul. 5. května 64/49 Celkem</t>
  </si>
  <si>
    <t>ZŠ Liberec, Vrchlického 262/17</t>
  </si>
  <si>
    <t>ZŠ Liberec, Vrchlického 262/17 Celkem</t>
  </si>
  <si>
    <t>ZŠ, Liberec, Orlí 140/7</t>
  </si>
  <si>
    <t>ZŠ, Liberec, Orlí 140/7 Celkem</t>
  </si>
  <si>
    <t>ZUŠ Liberec, Frýdlantská 1359</t>
  </si>
  <si>
    <t>ZUŠ Liberec, Frýdlantská 1359 Celkem</t>
  </si>
  <si>
    <t>MŠ Liberec, Skloněná 1414</t>
  </si>
  <si>
    <t>MŠ Liberec, Skloněná 1414 Celkem</t>
  </si>
  <si>
    <t>MŠ Liberec, Východní 270</t>
  </si>
  <si>
    <t>MŠ Liberec, Východní 270 Celkem</t>
  </si>
  <si>
    <t>ZŠ Liberec, Nad Školou 278</t>
  </si>
  <si>
    <t>ZŠ Liberec, Nad Školou 278 Celkem</t>
  </si>
  <si>
    <t>MŠ Bílá 76</t>
  </si>
  <si>
    <t>MŠ Bílá 76 Celkem</t>
  </si>
  <si>
    <t>ZŠ a MŠ Bílý Kostel n. N. 227</t>
  </si>
  <si>
    <t>ZŠ a MŠ Bílý Kostel n. N. 227 Celkem</t>
  </si>
  <si>
    <t>MŠ Český Dub, Kostelní 4/IV</t>
  </si>
  <si>
    <t>MŠ Český Dub, Kostelní 4/IV Celkem</t>
  </si>
  <si>
    <t>ZŠ Český Dub, Komenského 46/I</t>
  </si>
  <si>
    <t>ZŠ Český Dub, Komenského 46/I Celkem</t>
  </si>
  <si>
    <t>ZUŠ Český Dub, Komenského 46/I.</t>
  </si>
  <si>
    <t>ZUŠ Český Dub, Komenského 46/I. Celkem</t>
  </si>
  <si>
    <t>ZŠ a MŠ Dlouhý Most 102</t>
  </si>
  <si>
    <t>ZŠ a MŠ Dlouhý Most 102 Celkem</t>
  </si>
  <si>
    <t>ZŠ a MŠ Hlavice 3</t>
  </si>
  <si>
    <t>ZŠ a MŠ Hlavice 3 Celkem</t>
  </si>
  <si>
    <t>MŠ Hodkovice n. M., Podlesí 560</t>
  </si>
  <si>
    <t>MŠ Hodkovice n. M., Podlesí 560 Celkem</t>
  </si>
  <si>
    <t>ZŠ Hodkovice n. M., J.A. Komenského 467</t>
  </si>
  <si>
    <t>ZŠ Hodkovice n. M., J.A. Komenského 467 Celkem</t>
  </si>
  <si>
    <t>DDM Hrádek n. N., Žitavská 260</t>
  </si>
  <si>
    <t>DDM Hrádek n. N., Žitavská 260 Celkem</t>
  </si>
  <si>
    <t>MŠ Hrádek n. N. - Donín, Rybářská 36</t>
  </si>
  <si>
    <t>MŠ Hrádek n. N. - Donín, Rybářská 36 Celkem</t>
  </si>
  <si>
    <t>MŠ Hrádek n. N., Liberecká 607</t>
  </si>
  <si>
    <t>MŠ Hrádek n. N., Liberecká 607 Celkem</t>
  </si>
  <si>
    <t>MŠ Hrádek n. N., Oldřichovská 462</t>
  </si>
  <si>
    <t>MŠ Hrádek n. N., Oldřichovská 462 Celkem</t>
  </si>
  <si>
    <t>ZŠ a MŠ Hrádek n. N., Hartavská 220</t>
  </si>
  <si>
    <t>ZŠ a MŠ Hrádek n. N., Hartavská 220 Celkem</t>
  </si>
  <si>
    <t>ZŠ Hrádek n. N., Donín 244</t>
  </si>
  <si>
    <t>ZŠ Hrádek n. N., Donín 244 Celkem</t>
  </si>
  <si>
    <t>ZŠ a ZUŠ Hrádek n. N., Komenského 478</t>
  </si>
  <si>
    <r>
      <t xml:space="preserve">ZŠ a ZUŠ Hrádek n. N., Komenského 478 - </t>
    </r>
    <r>
      <rPr>
        <b/>
        <sz val="8"/>
        <color rgb="FFFF0000"/>
        <rFont val="Arial CE"/>
        <charset val="238"/>
      </rPr>
      <t>nově od 1. 9. 2020</t>
    </r>
  </si>
  <si>
    <t>ZŠ a ZUŠ Hrádek n. N., Komenského 478 Celkem</t>
  </si>
  <si>
    <t>ZŠ Hrádek n. N., Školní 325</t>
  </si>
  <si>
    <t>ZŠ Hrádek n. N., Školní 325 Celkem</t>
  </si>
  <si>
    <t>ZŠ a MŠ Chotyně 79</t>
  </si>
  <si>
    <t>ZŠ a MŠ Chotyně 79 Celkem</t>
  </si>
  <si>
    <t>MŠ Chrastava, Revoluční 488</t>
  </si>
  <si>
    <t>MŠ Chrastava, Revoluční 488 Celkem</t>
  </si>
  <si>
    <t>ŠJ Chrastava, Turpišova 343</t>
  </si>
  <si>
    <t>ŠJ Chrastava, Turpišova 343 Celkem</t>
  </si>
  <si>
    <t>ZŠ a MŠ Chrastava, Vítkov 69</t>
  </si>
  <si>
    <t>ZŠ a MŠ Chrastava, Vítkov 69 Celkem</t>
  </si>
  <si>
    <t>ZŠ Chrastava, nám. 1.máje 228</t>
  </si>
  <si>
    <t>ZŠ Chrastava, nám. 1.máje 228 Celkem</t>
  </si>
  <si>
    <t>MŠ Jablonné v Podj., Liberecká 76</t>
  </si>
  <si>
    <t>MŠ Jablonné v Podj., Liberecká 76 Celkem</t>
  </si>
  <si>
    <t>ZŠ a ZUŠ Jablonné v Podj., U Školy 98</t>
  </si>
  <si>
    <t>ZŠ a ZUŠ Jablonné v Podj., U Školy 98 Celkem</t>
  </si>
  <si>
    <t>ZŠ Jablonné v Podj., Komenského 453</t>
  </si>
  <si>
    <t>MŠ Křižany 342</t>
  </si>
  <si>
    <t>MŠ Křižany 342 Celkem</t>
  </si>
  <si>
    <t>ZŠ Křižany, Žibřidice 271</t>
  </si>
  <si>
    <t>ZŠ Křižany, Žibřidice 271 Celkem</t>
  </si>
  <si>
    <t>ZŠ a MŠ Mníšek 198</t>
  </si>
  <si>
    <t>ZŠ a MŠ Mníšek 198 Celkem</t>
  </si>
  <si>
    <t>ZŠ a MŠ Nová Ves 180</t>
  </si>
  <si>
    <t>ZŠ a MŠ Nová Ves 180 Celkem</t>
  </si>
  <si>
    <t>ZŠ a MŠ Osečná  63</t>
  </si>
  <si>
    <t>ZŠ a MŠ Osečná  63 Celkem</t>
  </si>
  <si>
    <t>ZŠ a MŠ Rynoltice 200</t>
  </si>
  <si>
    <t>ZŠ a MŠ Rynoltice 200 Celkem</t>
  </si>
  <si>
    <t>ZŠ a MŠ Stráž n. N., Majerova 138</t>
  </si>
  <si>
    <t>ZŠ a MŠ Stráž n. N., Majerova 138 Celkem</t>
  </si>
  <si>
    <t>ZŠ a MŠ Světlá p. J. 15</t>
  </si>
  <si>
    <t>ZŠ a MŠ Světlá p. J. 15 Celkem</t>
  </si>
  <si>
    <t>09360379</t>
  </si>
  <si>
    <t>MŠ Všelibice 100</t>
  </si>
  <si>
    <t>MŠ Všelibice 100 Celkem</t>
  </si>
  <si>
    <r>
      <t>MŠ Šimonovice 482 -</t>
    </r>
    <r>
      <rPr>
        <b/>
        <sz val="8"/>
        <color rgb="FFFF0000"/>
        <rFont val="Arial CE"/>
        <charset val="238"/>
      </rPr>
      <t xml:space="preserve"> nově od 1. 9. 2021</t>
    </r>
  </si>
  <si>
    <r>
      <t xml:space="preserve">MŠ Šimonovice 482 Celkem </t>
    </r>
    <r>
      <rPr>
        <sz val="8"/>
        <rFont val="Arial CE"/>
        <charset val="238"/>
      </rPr>
      <t>-</t>
    </r>
    <r>
      <rPr>
        <sz val="8"/>
        <color rgb="FFFF0000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nově od 1. 9. 2021</t>
    </r>
  </si>
  <si>
    <t>Celkem za PO III Liberec</t>
  </si>
  <si>
    <t>ORP FRÝDLANT</t>
  </si>
  <si>
    <t>ŠJ Frýdlant, Školní 692</t>
  </si>
  <si>
    <t>ŠJ Frýdlant, Školní 692 Celkem</t>
  </si>
  <si>
    <t>ZŠ speciální, Frýdlant, Husova 784</t>
  </si>
  <si>
    <t>ZŠ speciální, Frýdlant, Husova 784 Celkem</t>
  </si>
  <si>
    <t>ZŠ, ZUŠ a MŠ Frýdlant, Purkyňova 510</t>
  </si>
  <si>
    <t>ZŠ, ZUŠ a MŠ Frýdlant, Purkyňova 510 Celkem</t>
  </si>
  <si>
    <t>ZŠ a MŠ Bílý Potok 220</t>
  </si>
  <si>
    <t xml:space="preserve">ZŠ </t>
  </si>
  <si>
    <t>ZŠ a MŠ Bílý Potok 220 Celkem</t>
  </si>
  <si>
    <t>ZŠ a MŠ Bulovka 156</t>
  </si>
  <si>
    <t>ZŠ a MŠ Bulovka 156 Celkem</t>
  </si>
  <si>
    <t>ZŠ a MŠ Dětřichov 234</t>
  </si>
  <si>
    <t>ZŠ a MŠ Dětřichov 234 Celkem</t>
  </si>
  <si>
    <t>ZŠ a MŠ Dolní Řasnice 270</t>
  </si>
  <si>
    <t>ZŠ a MŠ Dolní Řasnice 270 Celkem</t>
  </si>
  <si>
    <t>ZŠ a MŠ Habartice 213</t>
  </si>
  <si>
    <t>ZŠ a MŠ Habartice 213 Celkem</t>
  </si>
  <si>
    <t>ZŠ a MŠ Hejnice, Lázeňská 406</t>
  </si>
  <si>
    <t>ZŠ a MŠ Hejnice, Lázeňská 406 Celkem</t>
  </si>
  <si>
    <t>ZŠ a MŠ Jindřichovice p. S. 312</t>
  </si>
  <si>
    <t>ZŠ a MŠ Jindřichovice p. S. 312 Celkem</t>
  </si>
  <si>
    <t>ZŠ a MŠ Krásný Les 258</t>
  </si>
  <si>
    <t>ZŠ a MŠ Krásný Les 258 Celkem</t>
  </si>
  <si>
    <t>ZŠ a MŠ Kunratice 124</t>
  </si>
  <si>
    <t>ZŠ a MŠ Kunratice 124 Celkem</t>
  </si>
  <si>
    <t>MŠ Lázně Libverda 177</t>
  </si>
  <si>
    <t>MŠ Lázně Libverda 177 Celkem</t>
  </si>
  <si>
    <t>ZŠ Lázně Libverda, č. p. 112</t>
  </si>
  <si>
    <t>ZŠ Lázně Libverda, č. p. 112 Celkem</t>
  </si>
  <si>
    <t>MŠ Nové Město p. S., Mánesova 952</t>
  </si>
  <si>
    <t>MŠ Nové Město p. S., Mánesova 952 Celkem</t>
  </si>
  <si>
    <t>SVČ, Nové Město pod Smrkem</t>
  </si>
  <si>
    <t>SVČ, Nové Město pod Smrkem Celkem</t>
  </si>
  <si>
    <t>ZŠ Nové Město p. S., Tylova 694</t>
  </si>
  <si>
    <t>ZŠ Nové Město p. S., Tylova 694 Celkem</t>
  </si>
  <si>
    <t>ZUŠ Nové Město p. S., Žižkova 309</t>
  </si>
  <si>
    <t>ZUŠ Nové Město p. S., Žižkova 309 Celkem</t>
  </si>
  <si>
    <t>ZŠ a MŠ Raspenava, Fučíkova 430</t>
  </si>
  <si>
    <t>ZŠ a MŠ Raspenava, Fučíkova 430 Celkem</t>
  </si>
  <si>
    <t>ZŠ a MŠ Višňová 173</t>
  </si>
  <si>
    <t>ZŠ a MŠ Višňová 173 Celkem</t>
  </si>
  <si>
    <t>Celkem za PO III Frýdlant</t>
  </si>
  <si>
    <t>ORP JABLONEC NAD NISOU</t>
  </si>
  <si>
    <t>DDM Jablonec n. N., Podhorská 49</t>
  </si>
  <si>
    <t>DDM Jablonec n. N., Podhorská 49 Celkem</t>
  </si>
  <si>
    <t>MŠ Jablonec n. N., 28.října 16/1858</t>
  </si>
  <si>
    <t>MŠ Jablonec n. N., 28.října 16/1858 Celkem</t>
  </si>
  <si>
    <t xml:space="preserve">MŠ Jablonec n. N., Arbesova 50/3779 </t>
  </si>
  <si>
    <t>MŠ Jablonec n. N., Arbesova 50/3779  Celkem</t>
  </si>
  <si>
    <t>MŠ Jablonec n. N., Čs. armády 37</t>
  </si>
  <si>
    <t>MŠ Jablonec n. N., Čs. armády 37 Celkem</t>
  </si>
  <si>
    <t xml:space="preserve">MŠ Jablonec n. N., Dolní 3969 </t>
  </si>
  <si>
    <t>MŠ Jablonec n. N., Dolní 3969  Celkem</t>
  </si>
  <si>
    <t>MŠ Jablonec n. N., Havlíčkova 4/130</t>
  </si>
  <si>
    <t>MŠ Jablonec n. N., Havlíčkova 4/130 Celkem</t>
  </si>
  <si>
    <t>MŠ Jablonec n. N., Hřbitovní 10/3677</t>
  </si>
  <si>
    <t>MŠ Jablonec n. N., Hřbitovní 10/3677 Celkem</t>
  </si>
  <si>
    <t>MŠ Jablonec n. N., Husova 3/1444</t>
  </si>
  <si>
    <t>MŠ Jablonec n. N., Husova 3/1444 Celkem</t>
  </si>
  <si>
    <t xml:space="preserve">MŠ Jablonec n. N., J. Hory 31/4097 </t>
  </si>
  <si>
    <t>MŠ Jablonec n. N., J. Hory 31/4097  Celkem</t>
  </si>
  <si>
    <t>MŠ Jablonec n. N., Jugoslávská 13/1885</t>
  </si>
  <si>
    <t>MŠ Jablonec n. N., Jugoslávská 13/1885 Celkem</t>
  </si>
  <si>
    <t xml:space="preserve">MŠ Jablonec n. N., Lovecká 11/249 </t>
  </si>
  <si>
    <t>MŠ Jablonec n. N., Lovecká 11/249  Celkem</t>
  </si>
  <si>
    <t>MŠ Jablonec n. N., Mechová 10/3645</t>
  </si>
  <si>
    <t>MŠ Jablonec n. N., Mechová 10/3645 Celkem</t>
  </si>
  <si>
    <t xml:space="preserve">MŠ Jablonec n. N., Nová Pasířská 10/3825 </t>
  </si>
  <si>
    <t>MŠ Jablonec n. N., Nová Pasířská 10/3825</t>
  </si>
  <si>
    <t>MŠ Jablonec n. N., Nová Pasířská 10/3825 Celkem</t>
  </si>
  <si>
    <t>MŠ Jablonec n. N., Slunečná 9/336</t>
  </si>
  <si>
    <t xml:space="preserve">MŠ Jablonec n. N., Slunečná 9/336 </t>
  </si>
  <si>
    <t>MŠ Jablonec n. N., Slunečná 9/336 Celkem</t>
  </si>
  <si>
    <t xml:space="preserve">MŠ Jablonec n. N., Střelecká 14/1067 </t>
  </si>
  <si>
    <t>MŠ Jablonec n. N., Střelecká 14/1067  Celkem</t>
  </si>
  <si>
    <t>MŠ Jablonec n. N., Švédská 14/3494</t>
  </si>
  <si>
    <t>MŠ Jablonec n. N., Švédská 14/3494 Celkem</t>
  </si>
  <si>
    <t>MŠ Jablonec n. N., Tichá 19/3892</t>
  </si>
  <si>
    <t>MŠ Jablonec n. N., Tichá 19/3892 Celkem</t>
  </si>
  <si>
    <t xml:space="preserve">MŠ Jablonec n. N., Zámecká 10/223 </t>
  </si>
  <si>
    <t>MŠ Jablonec n. N., Zámecká 10/223  Celkem</t>
  </si>
  <si>
    <t>MŠ Jablonec n. N., Palackého 37</t>
  </si>
  <si>
    <t>MŠ spec. Jablonec n. N., Palackého 37 Celkem</t>
  </si>
  <si>
    <t>ZŠ Jablonec n. N., 5. května 76</t>
  </si>
  <si>
    <t>ZŠ Jablonec n. N., 5. května 76 Celkem</t>
  </si>
  <si>
    <t>ZŠ Jablonec n. N., Arbesova 30</t>
  </si>
  <si>
    <t>ZŠ Jablonec n. N., Arbesova 30 Celkem</t>
  </si>
  <si>
    <t>ZŠ Jablonec n. N., Liberecká 26</t>
  </si>
  <si>
    <t>ZŠ Jablonec n. N., Liberecká 26 Celkem</t>
  </si>
  <si>
    <t>ZŠ Jablonec n. N., Mozartova 24</t>
  </si>
  <si>
    <t>ZŠ Jablonec n. N., Mozartova 24 Celkem</t>
  </si>
  <si>
    <t>ZŠ Jablonec n. N., Na Šumavě 43</t>
  </si>
  <si>
    <t>ZŠ Jablonec n. N., Na Šumavě 43 Celkem</t>
  </si>
  <si>
    <t>ZŠ Jablonec n. N., Pasířská 72</t>
  </si>
  <si>
    <t>ZŠ Jablonec n. N., Pasířská 72 Celkem</t>
  </si>
  <si>
    <t>ZŠ Jablonec n. N., Pivovarská 15</t>
  </si>
  <si>
    <t>ZŠ Jablonec n. N., Pivovarská 15 Celkem</t>
  </si>
  <si>
    <t>ZŠ Jablonec n. N., Pod Vodárnou 10</t>
  </si>
  <si>
    <t>ZŠ Jablonec n. N., Pod Vodárnou 10 Celkem</t>
  </si>
  <si>
    <t>ZŠ Jablonec n. N., Rychnovská 216</t>
  </si>
  <si>
    <t>ZŠ Jablonec n. N., Rychnovská 216 Celkem</t>
  </si>
  <si>
    <t>ZUŠ Jablonec n. N., Podhorská 47</t>
  </si>
  <si>
    <t>ZUŠ Jablonec n. N., Podhorská 47 Celkem</t>
  </si>
  <si>
    <t>ZŠ a MŠ Janov n. N. 374</t>
  </si>
  <si>
    <t>ZŠ a MŠ Janov n. N. 374 Celkem</t>
  </si>
  <si>
    <t>ZŠ a MŠ Josefův Důl 208</t>
  </si>
  <si>
    <t>ZŠ a MŠ Josefův Důl 208 Celkem</t>
  </si>
  <si>
    <t>MŠ Lučany n. N. 570</t>
  </si>
  <si>
    <t>MŠ Lučany n. N. 570 Celkem</t>
  </si>
  <si>
    <t>ZŠ Lučany n. N. 420</t>
  </si>
  <si>
    <t>ZŠ Lučany n. N. 420 Celkem</t>
  </si>
  <si>
    <t>MŠ Maršovice 81</t>
  </si>
  <si>
    <t>MŠ Maršovice 81 Celkem</t>
  </si>
  <si>
    <t>ZŠ a MŠ Nová Ves n. N. 264</t>
  </si>
  <si>
    <t>ZŠ a MŠ Nová Ves n. N. 264 Celkem</t>
  </si>
  <si>
    <t>MŠ Rádlo 3</t>
  </si>
  <si>
    <t>MŠ Rádlo 3 Celkem</t>
  </si>
  <si>
    <t>ZŠ Rádlo 121</t>
  </si>
  <si>
    <t xml:space="preserve">ZŠ Rádlo 121 </t>
  </si>
  <si>
    <t>ZŠ Rádlo 121 Celkem</t>
  </si>
  <si>
    <t>ZŠ a MŠ Rychnov u Jabl. n. N., Školní 488</t>
  </si>
  <si>
    <t>ZŠ a MŠ Rychnov u Jabl. n. N., Školní 488 Celkem</t>
  </si>
  <si>
    <t>Celkem za PO III Jablonec nad Nisou</t>
  </si>
  <si>
    <t>ORP TANVALD</t>
  </si>
  <si>
    <t>OON _DOUČ</t>
  </si>
  <si>
    <t>MŠ Tanvald, U Školky 579</t>
  </si>
  <si>
    <t>MŠ Tanvald, U Školky 579 Celkem</t>
  </si>
  <si>
    <t>SVČ Tanvald, Protifašistických boj. 336</t>
  </si>
  <si>
    <t>SVČ Tanvald, Protifašistických boj. 336 Celkem</t>
  </si>
  <si>
    <t>Masarykova ZŠ Tanvald, Školní 416</t>
  </si>
  <si>
    <t>ZŠ a OA Tanvald, Školní 416 Celkem</t>
  </si>
  <si>
    <t>ZŠ Tanvald, Sportovní 576</t>
  </si>
  <si>
    <t>ZŠ Tanvald, Sportovní 576 Celkem</t>
  </si>
  <si>
    <t>ZUŠ Tanvald, Nemocniční 339</t>
  </si>
  <si>
    <t>ZUŠ Tanvald, Nemocniční 339 Celkem</t>
  </si>
  <si>
    <t>ZŠ a MŠ Albrechtice v Jiz. horách 226</t>
  </si>
  <si>
    <t>ZŠ a MŠ Albrechtice v Jiz. horách 226 Celkem</t>
  </si>
  <si>
    <t>ZŠ a MŠ Desná v Jiz. horách, Krkonošská 613</t>
  </si>
  <si>
    <t>ZŠ a MŠ Desná v Jiz. horách, Krkonošská 613 Celkem</t>
  </si>
  <si>
    <t>MŠ Harrachov 419</t>
  </si>
  <si>
    <t>MŠ Harrachov 419 Celkem</t>
  </si>
  <si>
    <t xml:space="preserve">ZŠ Harrachov, Nový Svět 77 </t>
  </si>
  <si>
    <t>ZŠ Harrachov, Nový Svět 77  Celkem</t>
  </si>
  <si>
    <t>ZŠ a MŠ Kořenov 800</t>
  </si>
  <si>
    <t>ZŠ a MŠ Kořenov 800 Celkem</t>
  </si>
  <si>
    <t>MŠ Plavy 24</t>
  </si>
  <si>
    <t>MŠ Plavy 24 Celkem</t>
  </si>
  <si>
    <t>ZŠ Plavy 65</t>
  </si>
  <si>
    <t>ZŠ Plavy 65 Celkem</t>
  </si>
  <si>
    <t>MŠ Smržovka, Havlíčkova 826</t>
  </si>
  <si>
    <t>MŠ Smržovka, Havlíčkova 826 Celkem</t>
  </si>
  <si>
    <t>ZŠ Smržovka, Komenského 964</t>
  </si>
  <si>
    <t>ZŠ Smržovka, Komenského 964 Celkem</t>
  </si>
  <si>
    <t>MŠ Velké Hamry I. 621</t>
  </si>
  <si>
    <t>MŠ Velké Hamry I.621</t>
  </si>
  <si>
    <t>MŠ Velké Hamry I.621 Celkem</t>
  </si>
  <si>
    <t>ZŠ a MŠ Velké Hamry II. 212</t>
  </si>
  <si>
    <t>ZŠ a MŠ Velké Hamry II.212 Celkem</t>
  </si>
  <si>
    <t>ZŠ a MŠ Zlatá Olešnice 34</t>
  </si>
  <si>
    <t>ZŠ a MŠ Zlatá Olešnice 34 Celkem</t>
  </si>
  <si>
    <t>Celkem za PO III Tanvald</t>
  </si>
  <si>
    <t>ORP ŽELEZNÝ BROD</t>
  </si>
  <si>
    <t>MŠ  Železný Brod, Na Vápence 766</t>
  </si>
  <si>
    <t>MŠ Železný Brod, Na Vápence 766</t>
  </si>
  <si>
    <t>MŠ  Železný Brod, Na Vápence 766 Celkem</t>
  </si>
  <si>
    <t>MŠ  Železný Brod, Slunečná 327</t>
  </si>
  <si>
    <t>MŠ  Železný Brod, Slunečná 327 Celkem</t>
  </si>
  <si>
    <t>MŠ Železný Brod, Stavbařů 832</t>
  </si>
  <si>
    <t>MŠ Železný Brod, Stavbařů 832 Celkem</t>
  </si>
  <si>
    <t>SVČ Mozaika Železný Brod, Jiráskovo nábřeží 366</t>
  </si>
  <si>
    <t>SVČ Mozaika Železný Brod, Jiráskovo nábřeží 366 Celkem</t>
  </si>
  <si>
    <t>ZŠ Železný Brod, Pelechovská 800</t>
  </si>
  <si>
    <t xml:space="preserve">PO </t>
  </si>
  <si>
    <t>ZŠ Železný Brod, Pelechovská 800 Celkem</t>
  </si>
  <si>
    <t>ZŠ Železný Brod, Školní 700</t>
  </si>
  <si>
    <t>ZŠ Železný Brod, Školní 700 Celkem</t>
  </si>
  <si>
    <t>ZUŠ Železný Brod, Koberovská 589</t>
  </si>
  <si>
    <t>ZUŠ Železný Brod, Koberovská 589 Celkem</t>
  </si>
  <si>
    <t>MŠ Koberovy 140</t>
  </si>
  <si>
    <t>MŠ Koberovy 140 Celkem</t>
  </si>
  <si>
    <t>ZŠ Koberovy 1</t>
  </si>
  <si>
    <t>ZŠ Koberovy 1 Celkem</t>
  </si>
  <si>
    <t>MŠ Pěnčín 62</t>
  </si>
  <si>
    <t>MŠ Pěnčín 62 Celkem</t>
  </si>
  <si>
    <t>ZŠ Pěnčín 22, Bratříkov</t>
  </si>
  <si>
    <t>ZŠ Pěnčín 22, Bratříkov Celkem</t>
  </si>
  <si>
    <t>ZŠ a MŠ Skuhrov, Huntířov n. J. 63</t>
  </si>
  <si>
    <t>ZŠ a MŠ Skuhrov, Huntířov n. J. 63 Celkem</t>
  </si>
  <si>
    <t>MŠ Zásada 326</t>
  </si>
  <si>
    <t>MŠ Zásada 326 Celkem</t>
  </si>
  <si>
    <t>ZŠ Zásada 264</t>
  </si>
  <si>
    <t>ZŠ Zásada 264 Celkem</t>
  </si>
  <si>
    <t>Celkem za PO III Železný Brod</t>
  </si>
  <si>
    <t>ORP ČESKÁ LÍPA</t>
  </si>
  <si>
    <t>DDM Česká Lípa, Škroupovo nám. 138</t>
  </si>
  <si>
    <t>DDM Česká Lípa, Škroupovo nám. 138 Celkem</t>
  </si>
  <si>
    <t>MŠ Česká Lípa,  A.Sovy 1740</t>
  </si>
  <si>
    <t>MŠ Česká Lípa,  A.Sovy 1740 Celkem</t>
  </si>
  <si>
    <t>MŠ Česká Lípa, Arbesova 411</t>
  </si>
  <si>
    <t>MŠ Česká Lípa, Arbesova 411 Celkem</t>
  </si>
  <si>
    <t>MŠ Česká Lípa, Bratří Čapků 2864</t>
  </si>
  <si>
    <t>MŠ Česká Lípa, Bratří Čapků 2864 Celkem</t>
  </si>
  <si>
    <t>MŠ Česká Lípa, Moskevská 2434</t>
  </si>
  <si>
    <t>MŠ Česká Lípa, Moskevská 2434 Celkem</t>
  </si>
  <si>
    <t>MŠ Česká Lípa, Severní 2214</t>
  </si>
  <si>
    <t>MŠ Česká Lípa, Severní 2214 Celkem</t>
  </si>
  <si>
    <t>MŠ Česká Lípa, Svárovská 3315</t>
  </si>
  <si>
    <t>MŠ Česká Lípa, Svárovská 3315 Celkem</t>
  </si>
  <si>
    <t>MŠ Česká Lípa, Zhořelecká 2607</t>
  </si>
  <si>
    <t>MŠ Česká Lípa, Zhořelecká 2607 Celkem</t>
  </si>
  <si>
    <t>ŠJ Česká Lípa, 28. října 2733</t>
  </si>
  <si>
    <t>ŠJ Česká Lípa, 28. října 2733 Celkem</t>
  </si>
  <si>
    <t>ZŠ a MŠ Česká Lípa, Jižní 1903</t>
  </si>
  <si>
    <t>ZŠ a MŠ Česká Lípa, Jižní 1903 Celkem</t>
  </si>
  <si>
    <t>ZŠ Česká Lípa, 28.října 2733</t>
  </si>
  <si>
    <t>ZŠ Česká Lípa, 28.října 2733 Celkem</t>
  </si>
  <si>
    <t>ZŠ Česká Lípa, A. Sovy 3056</t>
  </si>
  <si>
    <t>ZŠ Česká Lípa, A. Sovy 3056 Celkem</t>
  </si>
  <si>
    <t xml:space="preserve">ZŠ Česká Lípa, Mánesova 1526 </t>
  </si>
  <si>
    <t>ZŠ Česká Lípa, Mánesova 1526  Celkem</t>
  </si>
  <si>
    <t>ZŠ Česká Lípa, Partyzánská 1053</t>
  </si>
  <si>
    <t>ZŠ Česká Lípa, Partyzánská 1053 Celkem</t>
  </si>
  <si>
    <t>ZŠ Česká Lípa, Pátova 406</t>
  </si>
  <si>
    <t>ZŠ Česká Lípa, Pátova 406 Celkem</t>
  </si>
  <si>
    <t>ZŠ Česká Lípa, Školní 2520</t>
  </si>
  <si>
    <t>ZŠ Česká Lípa, Školní 2520 Celkem</t>
  </si>
  <si>
    <t>ZŠ Česká Lípa, Šluknovská 2904</t>
  </si>
  <si>
    <t>ZŠ Česká Lípa, Šluknovská 2904 Celkem</t>
  </si>
  <si>
    <t>ZŠ, Prakt. škola a MŠ Česká Lípa, Moskevská 679</t>
  </si>
  <si>
    <t>ZŠ spec.</t>
  </si>
  <si>
    <t>SŠ</t>
  </si>
  <si>
    <t>AP SŠ</t>
  </si>
  <si>
    <t>ZŠ, Prakt. škola a MŠ Česká Lípa, Moskevská 679 Celkem</t>
  </si>
  <si>
    <t>ZUŠ Česká Lípa, Arbesova 2077</t>
  </si>
  <si>
    <t>ZUŠ Česká Lípa, Arbesova 2077 Celkem</t>
  </si>
  <si>
    <t>MŠ Blíževedly 55</t>
  </si>
  <si>
    <t>MŠ Blíževedly 55 Celkem</t>
  </si>
  <si>
    <t>ZŠ a MŠ Brniště 101</t>
  </si>
  <si>
    <t>ZŠ a MŠ Brniště 101 Celkem</t>
  </si>
  <si>
    <t>MŠ Doksy, Libušina 838</t>
  </si>
  <si>
    <t>MŠ Doksy, Libušina 838 Celkem</t>
  </si>
  <si>
    <t>MŠ Doksy, Pražská 836</t>
  </si>
  <si>
    <t>MŠ Doksy, Pražská 836 Celkem</t>
  </si>
  <si>
    <t>ZŠ a MŠ Doksy-Staré Splavy, Jezerní 74</t>
  </si>
  <si>
    <t>ZŠ a MŠ Doksy-Staré Splavy, Jezerní 74 Celkem</t>
  </si>
  <si>
    <t xml:space="preserve">ZŠ Doksy, Valdštejnská 253 </t>
  </si>
  <si>
    <t>ZŠ Doksy, Valdštejnská 253  Celkem</t>
  </si>
  <si>
    <t>ZUŠ Doksy, Sokolská 299</t>
  </si>
  <si>
    <t>ZUŠ Doksy, Sokolská 299 Celkem</t>
  </si>
  <si>
    <t>MŠ Dubá, Luční 28</t>
  </si>
  <si>
    <t>MŠ Dubá, Luční 28 Celkem</t>
  </si>
  <si>
    <t>ZŠ Dubá, Dlouhá 113</t>
  </si>
  <si>
    <t>ZŠ Dubá, Dlouhá 113 Celkem</t>
  </si>
  <si>
    <t>ZŠ a MŠ Dubnice 240</t>
  </si>
  <si>
    <t>ZŠ a MŠ Dubnice 240 Celkem</t>
  </si>
  <si>
    <t>ZŠ a MŠ Holany 45</t>
  </si>
  <si>
    <t>ZŠ a MŠ Holany 45 Celkem</t>
  </si>
  <si>
    <t>ZŠ a MŠ Horní Libchava 196</t>
  </si>
  <si>
    <t>ZŠ a MŠ Horní Libchava 196 Celkem</t>
  </si>
  <si>
    <t>MŠ Horní Police, Křižíkova 183</t>
  </si>
  <si>
    <t>MŠ Horní Police, Křižíkova 183 Celkem</t>
  </si>
  <si>
    <t>ZŠ Horní Police, 9. května 2</t>
  </si>
  <si>
    <t>ZŠ Horní Police, 9. května 2 Celkem</t>
  </si>
  <si>
    <t>ZŠ a MŠ Jestřebí 105</t>
  </si>
  <si>
    <t>ZŠ a MŠ Jestřebí 105 Celkem</t>
  </si>
  <si>
    <t>MŠ Kravaře, Úštěcká 43</t>
  </si>
  <si>
    <t>MŠ Kravaře, Úštěcká 43 Celkem</t>
  </si>
  <si>
    <t>ZŠ Kravaře, Školní 115</t>
  </si>
  <si>
    <t>ZŠ Kravaře, Školní 115 Celkem</t>
  </si>
  <si>
    <t>ZŠ a MŠ Mimoň, Mírová 81</t>
  </si>
  <si>
    <t>ZŠ a MŠ Mimoň, Mírová 81 Celkem</t>
  </si>
  <si>
    <t>ZŠ a MŠ Mimoň, Pod Ralskem 572</t>
  </si>
  <si>
    <t>ZŠ a MŠ Mimoň, Pod Ralskem 572 Celkem</t>
  </si>
  <si>
    <t>ZUŠ Mimoň, Mírová 119</t>
  </si>
  <si>
    <t>ZUŠ Mimoň, Mírová 119 Celkem</t>
  </si>
  <si>
    <t>MŠ Noviny pod Ralskem 116</t>
  </si>
  <si>
    <t>MŠ Noviny pod Ralskem 116 Celkem</t>
  </si>
  <si>
    <t>ZŠ a MŠ Nový Oldřichov 86</t>
  </si>
  <si>
    <t>ZŠ a MŠ Nový Oldřichov 86 Celkem</t>
  </si>
  <si>
    <t>ZŠ a MŠ Okna 3</t>
  </si>
  <si>
    <t>ZŠ a MŠ Okna 3 Celkem</t>
  </si>
  <si>
    <t>MŠ Provodín 1</t>
  </si>
  <si>
    <t>MŠ Provodín 1 Celkem</t>
  </si>
  <si>
    <t>ZŠ a MŠ Ralsko-Kuřivody 700</t>
  </si>
  <si>
    <t>ZŠ a MŠ Ralsko-Kuřivody 700 Celkem</t>
  </si>
  <si>
    <t>MŠ Sosnová 49</t>
  </si>
  <si>
    <t>MŠ Sosnová 49 Celkem</t>
  </si>
  <si>
    <t>ZŠ a MŠ Stráž p. R., Pionýrů 141</t>
  </si>
  <si>
    <t>ZŠ a MŠ Stráž p. R., Pionýrů 141 Celkem</t>
  </si>
  <si>
    <t>MŠ Stružnice 69</t>
  </si>
  <si>
    <t>MŠ Stružnice 69 Celkem</t>
  </si>
  <si>
    <t xml:space="preserve">ZŠ Stružnice </t>
  </si>
  <si>
    <t>ZŠ Stružnice</t>
  </si>
  <si>
    <t>ZŠ Stružnice Celkem</t>
  </si>
  <si>
    <t>ZŠ a MŠ Volfartice 81</t>
  </si>
  <si>
    <t>ZŠ a MŠ Volfartice 81 Celkem</t>
  </si>
  <si>
    <t>ZŠ a MŠ Zahrádky u Č. L. 19</t>
  </si>
  <si>
    <t>ZŠ a MŠ Zahrádky u Č. L. 19 Celkem</t>
  </si>
  <si>
    <t>ZŠ a MŠ Zákupy, Školní 347</t>
  </si>
  <si>
    <t>ZŠ a MŠ Zákupy, Školní 347 Celkem</t>
  </si>
  <si>
    <t>ZŠ a MŠ Žandov, Kostelní 200</t>
  </si>
  <si>
    <t>ZŠ a MŠ Žandov, Kostelní 200 Celkem</t>
  </si>
  <si>
    <t>ZUŠ Žandov, Dlouhá 121</t>
  </si>
  <si>
    <t>ZUŠ Žandov, Dlouhá 121 Celkem</t>
  </si>
  <si>
    <t>Celkem za PO III Česká Lípa</t>
  </si>
  <si>
    <t>ORP NOVÝ BOR</t>
  </si>
  <si>
    <t>DDM Nový Bor, Smetanova 387</t>
  </si>
  <si>
    <t>DDM Nový Bor, Smetanova 387 Celkem</t>
  </si>
  <si>
    <t>MŠ Nový Bor, Svojsíkova 754</t>
  </si>
  <si>
    <t xml:space="preserve">MŠ </t>
  </si>
  <si>
    <t>MŠ Nový Bor, Svojsíkova 754 Celkem</t>
  </si>
  <si>
    <t>600074943</t>
  </si>
  <si>
    <t>ZŠ Nový Bor, B. Němcové 539</t>
  </si>
  <si>
    <t xml:space="preserve">ZŠ Nový Bor, B. Němcové 539 </t>
  </si>
  <si>
    <t>ZŠ Nový Bor, B. Němcové 539 Celkem</t>
  </si>
  <si>
    <t>ZŠ Nový Bor, Gen. Svobody 114</t>
  </si>
  <si>
    <t>ZŠ Nový Bor, Gen. Svobody 114 Celkem</t>
  </si>
  <si>
    <t>ZŠ Nový Bor, nám. Míru 128</t>
  </si>
  <si>
    <t>ZŠ Nový Bor, nám. Míru 128 Celkem</t>
  </si>
  <si>
    <t>ZŠ praktická, Nový Bor, nám. Míru 104</t>
  </si>
  <si>
    <t>ZŠ praktická, Nový Bor, nám. Míru 104 Celkem</t>
  </si>
  <si>
    <t>ZUŠ Nový Bor, Křižíkova 301</t>
  </si>
  <si>
    <t>ZUŠ Nový Bor, Křižíkova 301 Celkem</t>
  </si>
  <si>
    <t>DDM Cvikováček, ČSLA 195/I, Cvikov</t>
  </si>
  <si>
    <t>DDM Cvikováček, ČSLA 195/I, Cvikov Celkem</t>
  </si>
  <si>
    <t>MŠ Cvikov, Jiráskova 88/I</t>
  </si>
  <si>
    <t>MŠ Cvikov, Jiráskova 88/I Celkem</t>
  </si>
  <si>
    <t>ZŠ  Cvikov, Sad 5. května 130/I</t>
  </si>
  <si>
    <t xml:space="preserve">ZŠ  </t>
  </si>
  <si>
    <t>ZŠ Cvikov, Sad 5. května 130/I</t>
  </si>
  <si>
    <t>ZŠ Cvikov, Sad 5. května 130/I Celkem</t>
  </si>
  <si>
    <t>ZUŠ Cvikov, Nerudova 496/I</t>
  </si>
  <si>
    <t xml:space="preserve">ZUŠ </t>
  </si>
  <si>
    <t>ZUŠ Cvikov, Nerudova 496/I Celkem</t>
  </si>
  <si>
    <t>ZŠ a MŠ Kamenický Šenov, nám. Míru 616</t>
  </si>
  <si>
    <t>ZŠ a MŠ Kamenický Šenov, nám. Míru 616 Celkem</t>
  </si>
  <si>
    <t>ZŠ a MŠ Kamenický Šenov-Prácheň 126</t>
  </si>
  <si>
    <t xml:space="preserve">MŠ  </t>
  </si>
  <si>
    <t>ZŠ a MŠ Kamenický Šenov-Prácheň 126 Celkem</t>
  </si>
  <si>
    <t>ZŠ a MŠ Kunratice u Cvikova 255</t>
  </si>
  <si>
    <t>ZŠ a MŠ Kunratice u Cvikova 255 Celkem</t>
  </si>
  <si>
    <t xml:space="preserve">ZŠ a MŠ Okrouhlá 11 </t>
  </si>
  <si>
    <t>ZŠ a MŠ Okrouhlá 11  Celkem</t>
  </si>
  <si>
    <t>ZŠ a MŠ Polevsko 167</t>
  </si>
  <si>
    <t>ZŠ a MŠ Polevsko 167 Celkem</t>
  </si>
  <si>
    <t>ZŠ a MŠ Prysk, Dolní Prysk 56</t>
  </si>
  <si>
    <t>ZŠ a MŠ Prysk, Dolní Prysk 56 Celkem</t>
  </si>
  <si>
    <t>ZŠ a MŠ Skalice u Č. Lípy 264</t>
  </si>
  <si>
    <t>ZŠ a MŠ Skalice u Č. Lípy 264 Celkem</t>
  </si>
  <si>
    <t>ZŠ a MŠ Sloup v Čechách 81</t>
  </si>
  <si>
    <t>ZŠ a MŠ Sloup v Čechách 81 Celkem</t>
  </si>
  <si>
    <t>MŠ Svor 208</t>
  </si>
  <si>
    <t>MŠ Svor 208 Celkem</t>
  </si>
  <si>
    <t>ZŠ Svor 242</t>
  </si>
  <si>
    <t>ZŠ Svor 242 Celkem</t>
  </si>
  <si>
    <t>Celkem za PO III Nový Bor</t>
  </si>
  <si>
    <t>ORP SEMILY</t>
  </si>
  <si>
    <t>MŠ Semily, Na Olešce 433</t>
  </si>
  <si>
    <t>MŠ Semily, Na Olešce 433 Celkem</t>
  </si>
  <si>
    <t>MŠ Semily, Pekárenská 468</t>
  </si>
  <si>
    <t>MŠ Semily, Pekárenská 468 Celkem</t>
  </si>
  <si>
    <r>
      <t xml:space="preserve">MŠ Treperka a waldorfská Semily, Komenského nám.146 </t>
    </r>
    <r>
      <rPr>
        <sz val="8"/>
        <color rgb="FFFF0000"/>
        <rFont val="Arial"/>
        <family val="2"/>
        <charset val="238"/>
      </rPr>
      <t>nově od 1.1.2021</t>
    </r>
  </si>
  <si>
    <t xml:space="preserve">MŠ Treperka a waldorfská Semily, Komenského nám.146 </t>
  </si>
  <si>
    <r>
      <t>MŠ Semily, Pod Vartou 609 - waldorfská</t>
    </r>
    <r>
      <rPr>
        <sz val="8"/>
        <color rgb="FFFF0000"/>
        <rFont val="Arial"/>
        <family val="2"/>
        <charset val="238"/>
      </rPr>
      <t xml:space="preserve"> zaniklá od 1.1.2021</t>
    </r>
  </si>
  <si>
    <r>
      <t xml:space="preserve">MŠ Semily, Pod Vartou 609 - waldorfská </t>
    </r>
    <r>
      <rPr>
        <sz val="8"/>
        <color rgb="FFFF0000"/>
        <rFont val="Arial"/>
        <family val="2"/>
        <charset val="238"/>
      </rPr>
      <t>zaniklá</t>
    </r>
    <r>
      <rPr>
        <sz val="8"/>
        <color rgb="FFFF5050"/>
        <rFont val="Arial"/>
        <family val="2"/>
        <charset val="238"/>
      </rPr>
      <t xml:space="preserve"> od 1.1.2021</t>
    </r>
  </si>
  <si>
    <t>MŠ Semily, Pod Vartou 609 - waldorfská Celkem</t>
  </si>
  <si>
    <t>SVČ Semily, Tyršova 380</t>
  </si>
  <si>
    <t>SVČ Semily, Tyršova 380 Celkem</t>
  </si>
  <si>
    <t>ZŠ a SŠ Semily, Tyršova 485</t>
  </si>
  <si>
    <t>ZŠ a SŠ Semily, Tyršova 485 Celkem</t>
  </si>
  <si>
    <t>ZŠ praktická a ZŠ speciální Semily, Jizerská 564</t>
  </si>
  <si>
    <t xml:space="preserve">AP ŠD </t>
  </si>
  <si>
    <t>ZŠ praktická a ZŠ speciální Semily, Jizerská 564 Celkem</t>
  </si>
  <si>
    <t>ZŠ Semily, Jizerská 564</t>
  </si>
  <si>
    <t>ZŠ Semily, Jizerská 564 Celkem</t>
  </si>
  <si>
    <t>ZŠ Semily, Nad Špejcharem 574</t>
  </si>
  <si>
    <t>ZŠ Semily, Nad Špejcharem 574 Celkem</t>
  </si>
  <si>
    <t>ZUŠ Semily, Komenského nám. 148</t>
  </si>
  <si>
    <t>ZUŠ Semily, Komenského nám. 148 Celkem</t>
  </si>
  <si>
    <t>ZŠ a MŠ Benešov u Semil 193</t>
  </si>
  <si>
    <t>ZŠ a MŠ Benešov u Semil 193 Celkem</t>
  </si>
  <si>
    <t>ZŠ a MŠ Bozkov 40</t>
  </si>
  <si>
    <t>ZŠ a MŠ Bozkov 40 Celkem</t>
  </si>
  <si>
    <t>ZŠ a MŠ Háje n. J. - Loukov 45</t>
  </si>
  <si>
    <t>ZŠ a MŠ Háje n. J. - Loukov 45 Celkem</t>
  </si>
  <si>
    <t>ZŠ a MŠ Chuchelna 50</t>
  </si>
  <si>
    <t>ZŠ a MŠ Chuchelna 50 Celkem</t>
  </si>
  <si>
    <t>ZŠ a MŠ Jesenný 221</t>
  </si>
  <si>
    <t>ZŠ a MŠ Jesenný 221 Celkem</t>
  </si>
  <si>
    <t>MŠ Košťálov 201</t>
  </si>
  <si>
    <t>MŠ Košťálov 201 Celkem</t>
  </si>
  <si>
    <t xml:space="preserve">ZŠ Košťálov 128 </t>
  </si>
  <si>
    <t>ZŠ Košťálov 128  Celkem</t>
  </si>
  <si>
    <t>MŠ Libštát 212</t>
  </si>
  <si>
    <t>MŠ Libštát 212 Celkem</t>
  </si>
  <si>
    <t>ZŠ Libštát 17</t>
  </si>
  <si>
    <t>ZŠ Libštát 17 Celkem</t>
  </si>
  <si>
    <t>SVČ  Lomnice n. P., Komenského 1037</t>
  </si>
  <si>
    <t xml:space="preserve">SVČ </t>
  </si>
  <si>
    <t>SVČ  Lomnice n. P., Komenského 1037 Celkem</t>
  </si>
  <si>
    <t>MŠ Lomnice n. P., Bezručova 1534</t>
  </si>
  <si>
    <t>MŠ Lomnice n. P., Bezručova 1534 Celkem</t>
  </si>
  <si>
    <t>MŠ Lomnice n. P., Josefa Kábrta 209</t>
  </si>
  <si>
    <t>MŠ Lomnice n. P., Josefa Kábrta 209 Celkem</t>
  </si>
  <si>
    <t>ZŠ Lomnice n. P.,  Školní náměstí 1000</t>
  </si>
  <si>
    <t>ZŠ Lomnice n. P.,  Školní náměstí 1000 Celkem</t>
  </si>
  <si>
    <t xml:space="preserve">ZŠ praktická a ZŠ spec. Lomnice n. P., Školní náměstí 1000 </t>
  </si>
  <si>
    <t>ZŠ praktická a ZŠ spec. Lomnice n. P., Školní náměstí 1000  Celkem</t>
  </si>
  <si>
    <t>ZUŠ Lomnice n. P., J. J. Fučíka 61</t>
  </si>
  <si>
    <t>ZUŠ Lomnice n. P., J. J. Fučíka 61 Celkem</t>
  </si>
  <si>
    <t>ZŠ a MŠ Nová Ves n. P. 250</t>
  </si>
  <si>
    <t>ZŠ a MŠ Nová Ves n. P. 250 Celkem</t>
  </si>
  <si>
    <t>ZŠ a MŠ Slaná 68</t>
  </si>
  <si>
    <t>ZŠ a MŠ Slaná 68 Celkem</t>
  </si>
  <si>
    <t>ZŠ a MŠ Stružinec 102</t>
  </si>
  <si>
    <t>ZŠ a MŠ Stružinec 102 Celkem</t>
  </si>
  <si>
    <t>MŠ Vysoké n. J., V. Metelky 323</t>
  </si>
  <si>
    <t>MŠ Vysoké n. J., V. Metelky 323 Celkem</t>
  </si>
  <si>
    <t>ZŠ Vysoké n. J., nám. Dr. K.Kramáře 124</t>
  </si>
  <si>
    <t>ZŠ Vysoké n. J., nám. Dr. K.Kramáře 124 Celkem</t>
  </si>
  <si>
    <t>MŠ Záhoří - Pipice 33</t>
  </si>
  <si>
    <t>MŠ Záhoří - Pipice 33 Celkem</t>
  </si>
  <si>
    <t>Celkem za PO III Semily</t>
  </si>
  <si>
    <t>ORP JILEMNICE</t>
  </si>
  <si>
    <t>MŠ Jilemnice, Roztocká 994</t>
  </si>
  <si>
    <t>MŠ Jilemnice Roztocká 994 Celkem</t>
  </si>
  <si>
    <t>ZŠ Jilemnice, Jana Harracha 97</t>
  </si>
  <si>
    <t>ZŠ Jilemnice, Jana Harracha 97 Celkem</t>
  </si>
  <si>
    <t>ZŠ Jilemnice, Komenského 288</t>
  </si>
  <si>
    <t xml:space="preserve">ŠK </t>
  </si>
  <si>
    <t>ZŠ Jilemnice, Komenského 288 Celkem</t>
  </si>
  <si>
    <t>ZUŠ Jilemnice, Valdštejnská 216</t>
  </si>
  <si>
    <t>ZUŠ Jilemnice, Valdštejnská 216 Celkem</t>
  </si>
  <si>
    <t>MŠ Benecko 104</t>
  </si>
  <si>
    <t>MŠ Benecko 104 Celkem</t>
  </si>
  <si>
    <t>ZŠ Benecko 150</t>
  </si>
  <si>
    <t>ZŠ Benecko 150 Celkem</t>
  </si>
  <si>
    <t>ZŠ a MŠ Čistá u Horek 236</t>
  </si>
  <si>
    <t>ZŠ a MŠ Čistá u Horek 236 Celkem</t>
  </si>
  <si>
    <t>ZŠ a MŠ Horní Branná 257</t>
  </si>
  <si>
    <t>ZŠ a MŠ Horní Branná 257 Celkem</t>
  </si>
  <si>
    <t>ZŠ, MŠ a ZUŠ Jablonec n. J., Školní 370</t>
  </si>
  <si>
    <t>ZŠ, MŠ a ZUŠ Jablonec n. J., Školní 370 Celkem</t>
  </si>
  <si>
    <t>MŠ Kruh u Jilemnice 165</t>
  </si>
  <si>
    <t>MŠ Kruh u Jilemnice 165 Celkem</t>
  </si>
  <si>
    <t>MŠ Levínská Olešnice 151</t>
  </si>
  <si>
    <t>MŠ Levínská Olešnice 151 Celkem</t>
  </si>
  <si>
    <t>ZŠ a MŠ Martinice v Krkonoších 68</t>
  </si>
  <si>
    <t>ZŠ a MŠ Martinice v Krkonoších 68 Celkem</t>
  </si>
  <si>
    <t>ZŠ a MŠ Mříčná 191</t>
  </si>
  <si>
    <t>ZŠ a MŠ Mříčná 191 Celkem</t>
  </si>
  <si>
    <t>MŠ Paseky n. J. 264</t>
  </si>
  <si>
    <t>MŠ Paseky n. J. 264 Celkem</t>
  </si>
  <si>
    <t>MŠ Poniklá 303</t>
  </si>
  <si>
    <t>MŠ Poniklá 303 Celkem</t>
  </si>
  <si>
    <t xml:space="preserve">ZŠ Poniklá 148 </t>
  </si>
  <si>
    <t>ZŠ Poniklá 148  Celkem</t>
  </si>
  <si>
    <t>DDM Rokytnice n. J., Horní 467</t>
  </si>
  <si>
    <t>DDM Rokytnice n. J., Horní 467 Celkem</t>
  </si>
  <si>
    <t>MŠ Rokytnice n. J., Dolní Rokytnice 210</t>
  </si>
  <si>
    <t>MŠ Rokytnice n. J., Dolní Rokytnice 210 Celkem</t>
  </si>
  <si>
    <t>MŠ Rokytnice n. J., Horní Rokytnice 555</t>
  </si>
  <si>
    <t>MŠ Rokytnice n. J., Horní Rokytnice 555 Celkem</t>
  </si>
  <si>
    <t>ZŠ Rokytnice n. J., Dolní 172</t>
  </si>
  <si>
    <t>ZŠ Rokytnice n. J., Dolní 172 Celkem</t>
  </si>
  <si>
    <t>ZŠ a MŠ Roztoky u Jilemnice 190</t>
  </si>
  <si>
    <t>ZŠ a MŠ Roztoky u Jilemnice 190 Celkem</t>
  </si>
  <si>
    <t>ZŠ a MŠ Studenec 367</t>
  </si>
  <si>
    <t xml:space="preserve"> ŠK</t>
  </si>
  <si>
    <t>ZŠ a MŠ Studenec 367 Celkem</t>
  </si>
  <si>
    <t>MŠ Víchová n. J. 197</t>
  </si>
  <si>
    <t>MŠ Víchová n. J. 197 Celkem</t>
  </si>
  <si>
    <t>ZŠ Víchová n. J. 140</t>
  </si>
  <si>
    <t>ZŠ Víchová n. J. 140 Celkem</t>
  </si>
  <si>
    <t>ZŠ a MŠ Vítkovice v Krkonoších 28</t>
  </si>
  <si>
    <t>ZŠ a MŠ Vítkovice v Krkonoších 28 Celkem</t>
  </si>
  <si>
    <t>Celkem za PO III Jilemnice</t>
  </si>
  <si>
    <t>ORP TURNOV</t>
  </si>
  <si>
    <t>MŠ a ZŠ Turnov, Kosmonautů 1641</t>
  </si>
  <si>
    <t>MŠ a ZŠ Turnov, Kosmonautů 1641 Celkem</t>
  </si>
  <si>
    <t>MŠ Turnov, 28. října 757</t>
  </si>
  <si>
    <t>MŠ Turnov, 28. října 757 Celkem</t>
  </si>
  <si>
    <t>MŠ Turnov, Alešova 1140</t>
  </si>
  <si>
    <t>MŠ Turnov, Alešova 1140 Celkem</t>
  </si>
  <si>
    <t>MŠ Turnov, Bezručova 590</t>
  </si>
  <si>
    <t>MŠ Turnov, Bezručova 590 Celkem</t>
  </si>
  <si>
    <t>MŠ Turnov, Hruborohozecká 405</t>
  </si>
  <si>
    <t>MŠ Turnov, Hruborohozecká 405 Celkem</t>
  </si>
  <si>
    <t>MŠ Turnov, J. Palacha 1931</t>
  </si>
  <si>
    <t>MŠ Turnov, J. Palacha 1931 Celkem</t>
  </si>
  <si>
    <t>MŠ Turnov, U školy 85</t>
  </si>
  <si>
    <t>MŠ Turnov, U školy 85 Celkem</t>
  </si>
  <si>
    <t>MŠ Turnov, Zborovská 914</t>
  </si>
  <si>
    <t>MŠ Turnov, Zborovská 914 Celkem</t>
  </si>
  <si>
    <t>SVČ Turnov, Husova 77</t>
  </si>
  <si>
    <t>SVČ Turnov, Husova 77 Celkem</t>
  </si>
  <si>
    <t>ZŠ Turnov, 28.října 18</t>
  </si>
  <si>
    <t>ZŠ Turnov, 28.října 18 Celkem</t>
  </si>
  <si>
    <t>ZŠ Turnov, Skálova 600</t>
  </si>
  <si>
    <t>ZŠ Turnov, Skálova 600 Celkem</t>
  </si>
  <si>
    <t>ZŠ Turnov, U školy 56</t>
  </si>
  <si>
    <t>ZŠ Turnov, U školy 56 Celkem</t>
  </si>
  <si>
    <t>ZŠ Turnov, Zborovská 519</t>
  </si>
  <si>
    <t>ZŠ Turnov, Zborovská 519 Celkem</t>
  </si>
  <si>
    <t>ZŠ Turnov, Žižkova 518</t>
  </si>
  <si>
    <t>ZŠ Turnov, Žižkova 518 Celkem</t>
  </si>
  <si>
    <t>ZUŠ Turnov, nám.Českého ráje 5</t>
  </si>
  <si>
    <t>ZUŠ Turnov, nám.Českého ráje 5 Celkem</t>
  </si>
  <si>
    <t>ZŠ a MŠ Hrubá Skála, Doubravice 61</t>
  </si>
  <si>
    <t>ZŠ a MŠ Hrubá Skála, Doubravice 61 Celkem</t>
  </si>
  <si>
    <t>MŠ Jenišovice 67</t>
  </si>
  <si>
    <t>MŠ Jenišovice 67 Celkem</t>
  </si>
  <si>
    <t>ZŠ Jenišovice 180</t>
  </si>
  <si>
    <t>ZŠ Jenišovice 180 Celkem</t>
  </si>
  <si>
    <t>MŠ Sedmihorky 32</t>
  </si>
  <si>
    <t>MŠ Sedmihorky 12 Celkem</t>
  </si>
  <si>
    <t>ZŠ Kobyly 31</t>
  </si>
  <si>
    <t>ZŠ Kobyly 31 Celkem</t>
  </si>
  <si>
    <t>ZŠ a MŠ Malá Skála 60</t>
  </si>
  <si>
    <t>ZŠ a MŠ Malá Skála 60 Celkem</t>
  </si>
  <si>
    <t>MŠ Mírová p. K., Chutnovka 56</t>
  </si>
  <si>
    <t>MŠ Mírová p. K., Chutnovka 56 Celkem</t>
  </si>
  <si>
    <t>ZŠ Mírová p. K., Bělá 31</t>
  </si>
  <si>
    <t>ZŠ Mírová p. K., Bělá 31 Celkem</t>
  </si>
  <si>
    <t>MŠ Ohrazenice 92</t>
  </si>
  <si>
    <t>MŠ Ohrazenice 92 Celkem</t>
  </si>
  <si>
    <t>ZŠ Ohrazenice 88</t>
  </si>
  <si>
    <t>ZŠ Ohrazenice 88 Celkem</t>
  </si>
  <si>
    <t>MŠ Olešnice 52</t>
  </si>
  <si>
    <t>MŠ Olešnice 52 Celkem</t>
  </si>
  <si>
    <t>MŠ Paceřice 100</t>
  </si>
  <si>
    <t>MŠ Paceřice 100 Celkem</t>
  </si>
  <si>
    <t>ZŠ a MŠ Pěnčín 17</t>
  </si>
  <si>
    <t>ZŠ a MŠ Pěnčín 17 Celkem</t>
  </si>
  <si>
    <t>MŠ Přepeře 229</t>
  </si>
  <si>
    <t>MŠ Přepeře 229 Celkem</t>
  </si>
  <si>
    <t xml:space="preserve">ZŠ Přepeře 47         </t>
  </si>
  <si>
    <t>ZŠ Přepeře 47          Celkem</t>
  </si>
  <si>
    <t>MŠ Příšovice 162</t>
  </si>
  <si>
    <t>MŠ Příšovice 162 Celkem</t>
  </si>
  <si>
    <t>ZŠ Příšovice 178</t>
  </si>
  <si>
    <t>ZŠ Příšovice 178 Celkem</t>
  </si>
  <si>
    <t>MŠ Rovensko p. T., Revoluční 440</t>
  </si>
  <si>
    <t>MŠ Rovensko p. T., Revoluční 440 Celkem</t>
  </si>
  <si>
    <t>ZŠ Rovensko p. T., Revoluční 413</t>
  </si>
  <si>
    <t>ZŠ Rovensko p. T., Revoluční 413 Celkem</t>
  </si>
  <si>
    <t>ZŠ a MŠ Svijanský Újezd 78</t>
  </si>
  <si>
    <t>ZŠ a MŠ Svijanský Újezd 78 Celkem</t>
  </si>
  <si>
    <t>ZŠ Radostín 19, Sychrov</t>
  </si>
  <si>
    <t>ZŠ Radostín 19, Sychrov Celkem</t>
  </si>
  <si>
    <t>ZŠ a MŠ Tatobity 74</t>
  </si>
  <si>
    <t>ZŠ a MŠ Tatobity 74 Celkem</t>
  </si>
  <si>
    <t>ZŠ a MŠ Všeň 9</t>
  </si>
  <si>
    <t>ZŠ a MŠ Všeň 9 Celkem</t>
  </si>
  <si>
    <t>Celkem za PO III Turnov</t>
  </si>
  <si>
    <t>SUMÁŘ</t>
  </si>
  <si>
    <t xml:space="preserve">PO III </t>
  </si>
  <si>
    <t>LB</t>
  </si>
  <si>
    <t>FR</t>
  </si>
  <si>
    <t>JN</t>
  </si>
  <si>
    <t>TA</t>
  </si>
  <si>
    <t>ŽB</t>
  </si>
  <si>
    <t>ČL</t>
  </si>
  <si>
    <t>NB</t>
  </si>
  <si>
    <t>SM</t>
  </si>
  <si>
    <t>JI</t>
  </si>
  <si>
    <t>TU</t>
  </si>
  <si>
    <t>Celkem</t>
  </si>
  <si>
    <t>kontrolní</t>
  </si>
  <si>
    <t>Komentář k úpravě rozpisu rozpočtu přímých NIV k 16. 9. 2021  (obecní školství)</t>
  </si>
  <si>
    <t>Vážená paní ředitelko, vážený pane řediteli,</t>
  </si>
  <si>
    <t>předkládáme vám návrh rozpočtu přímých NIV k 16. 9. 2021, který obsahuje:</t>
  </si>
  <si>
    <t>1) úpravu rozpočtu o prostředky na podpůrná opatření (PO) vykázaná v termínu od 1.7.2021 do 31.8.2021 - platy, úvazky a ONIV, případně opravy dříve vykázaných PO</t>
  </si>
  <si>
    <t>2) individuální úpravy (důvod změny uveden v komentáři v příslušné buňce)</t>
  </si>
  <si>
    <t>3) převody mezi platy a OON podle požadavků ze začátku září 2021</t>
  </si>
  <si>
    <t>4) zvýšení rozpočtu o prostředky na žáky podle §42</t>
  </si>
  <si>
    <t>5) úpravu rozpočtu (OON) o prostředky na "doučování" pro ZŠ a SŠ</t>
  </si>
  <si>
    <t xml:space="preserve">Upozornění:  prostředky na "doučování"  (z limitu OON) nemohou být použity na jiný účel, než je uveden ve Věstníku MŠMT č. 4/2021, nelze je převádět do platů, musí být sledovány odděleně od klasických OON, </t>
  </si>
  <si>
    <t>po ukončení roku budou předmětem samostatného vyúčtování, nevyužité prostředky musí být vráceny v rámci finančního vypořádání za rok 2021 (viz Rozhodnutí)</t>
  </si>
  <si>
    <t>Úprava rozpočtu v souvislosti se změnou výkonů od září bude promítnuta do další úpravy rozpočtu (říjen 2021), krajský úřad s ohledem na svoji rezervu požadavky škol posoudí a rozhodne.</t>
  </si>
  <si>
    <t>Dále (opakovaně) upozorňujeme:</t>
  </si>
  <si>
    <t>V souvislosti s požadavky na finanční prostředky na podpůrná opatření (PO) asistent pedagoga (AP) upozorňujeme na podmínky pro uplatňování požadavků na AP.</t>
  </si>
  <si>
    <t xml:space="preserve">MŠMT na základě vyhlášky č. 27/2016 vypracovalo „Metodický pokyn k novele vyhlášky č. 27/2016 ………….“ a to ke znění vyhlášky účinné k 1.1.2020 (https://www.msmt.cz/file/51922/). </t>
  </si>
  <si>
    <t>Upravuje mimo jiné také případy, kdy je možné do třídy doporučit dalšího asistenta pedagoga (kromě standardně 1 AP na třídu).</t>
  </si>
  <si>
    <t xml:space="preserve">„Druhého asistenta pedagoga v jedné třídě je možné doporučit na základě posouzení situace konkrétní třídy a SVP žáka v případě, že: </t>
  </si>
  <si>
    <t>- ve třídě jsou více než tři žáci s přiznaným podpůrným opatřením 3. až 5. stupně,</t>
  </si>
  <si>
    <t xml:space="preserve">- ve třídě jsou alespoň tři žáci s přiznaným podpůrným opatřením 3. až 5. stupně, z nichž alespoň jeden má diagnostikované závažné psychické onemocnění, autismus či kombinaci poruchy chování s dalším zdravotním znevýhodněním.“ </t>
  </si>
  <si>
    <t xml:space="preserve">Tento metodický pokyn je stále platný! </t>
  </si>
  <si>
    <r>
      <t xml:space="preserve">Doporučujeme školám prověřit, zda v případě poskytování PO AP postupují v souladu s příslušnou vyhláškou a metodickým pokynem MŠMT. </t>
    </r>
    <r>
      <rPr>
        <b/>
        <i/>
        <sz val="10"/>
        <color theme="1"/>
        <rFont val="Arial"/>
        <family val="2"/>
        <charset val="238"/>
      </rPr>
      <t>Zodpovědnost za požadavky na podprůrná opatření nese plně ředitel školy.</t>
    </r>
  </si>
  <si>
    <t>V případě, že škola požaduje prostředky na druhého AP ve třídě neoprávněně, může se jednat o porušení rozpočtové kázně.</t>
  </si>
  <si>
    <t>Korekce podpůrných opatření v případě ukončení PO do minulosti provádí KÚ v případě zjištění automaticky, aby nedošlo k neoprávněnému čerpání finančních prostředků.</t>
  </si>
  <si>
    <t>V Liberci dne 16. 9. 2021</t>
  </si>
  <si>
    <t>Zpracoval: OŠMTS KÚ LK, oddělení financování přímých nákladů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</si>
</sst>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K_č_-;\-* #,##0.00\ _K_č_-;_-* &quot;-&quot;??\ _K_č_-;_-@_-"/>
    <numFmt numFmtId="165" formatCode="#,##0.0000"/>
  </numFmts>
  <fonts count="63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sz val="8"/>
      <name val="Arial"/>
      <family val="2"/>
      <charset val="238"/>
    </font>
    <font>
      <sz val="8"/>
      <name val="Arial CE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b/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b/>
      <sz val="10"/>
      <name val="Arial"/>
      <family val="2"/>
      <charset val="238"/>
    </font>
    <font>
      <b/>
      <sz val="9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8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name val="Arial CE"/>
      <charset val="238"/>
    </font>
    <font>
      <sz val="8"/>
      <name val="Arial CE"/>
    </font>
    <font>
      <b/>
      <sz val="9"/>
      <name val="Arial CE"/>
    </font>
    <font>
      <b/>
      <sz val="8"/>
      <name val="Arial CE"/>
    </font>
    <font>
      <sz val="8"/>
      <color indexed="8"/>
      <name val="Arial CE"/>
    </font>
    <font>
      <b/>
      <sz val="8"/>
      <color indexed="8"/>
      <name val="Arial CE"/>
    </font>
    <font>
      <b/>
      <sz val="9"/>
      <name val="Arial CE"/>
      <charset val="238"/>
    </font>
    <font>
      <sz val="8"/>
      <color indexed="8"/>
      <name val="Arial CE"/>
      <charset val="238"/>
    </font>
    <font>
      <sz val="8"/>
      <color theme="1"/>
      <name val="Arial CE"/>
      <charset val="238"/>
    </font>
    <font>
      <b/>
      <sz val="8"/>
      <color theme="1"/>
      <name val="Arial CE"/>
      <charset val="238"/>
    </font>
    <font>
      <sz val="11"/>
      <name val="Calibri"/>
      <family val="2"/>
      <charset val="238"/>
    </font>
    <font>
      <b/>
      <sz val="8"/>
      <color indexed="8"/>
      <name val="Arial CE"/>
      <charset val="238"/>
    </font>
    <font>
      <b/>
      <sz val="8"/>
      <color rgb="FFFF0000"/>
      <name val="Arial CE"/>
      <charset val="238"/>
    </font>
    <font>
      <sz val="8"/>
      <color rgb="FFFF0000"/>
      <name val="Arial"/>
      <family val="2"/>
      <charset val="238"/>
    </font>
    <font>
      <sz val="8"/>
      <color rgb="FFFF5050"/>
      <name val="Arial"/>
      <family val="2"/>
      <charset val="238"/>
    </font>
    <font>
      <b/>
      <i/>
      <sz val="9"/>
      <name val="Arial"/>
      <family val="2"/>
      <charset val="238"/>
    </font>
    <font>
      <b/>
      <u/>
      <sz val="10"/>
      <name val="Arial"/>
      <family val="2"/>
      <charset val="238"/>
    </font>
    <font>
      <sz val="11"/>
      <color rgb="FFFF0000"/>
      <name val="Arial"/>
      <family val="2"/>
      <charset val="238"/>
    </font>
    <font>
      <sz val="8"/>
      <color rgb="FFFF0000"/>
      <name val="Arial CE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7"/>
      <name val="Arial"/>
      <family val="2"/>
      <charset val="238"/>
    </font>
    <font>
      <sz val="10"/>
      <color theme="1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u/>
      <sz val="10"/>
      <color theme="10"/>
      <name val="Arial"/>
      <family val="2"/>
      <charset val="238"/>
    </font>
    <font>
      <b/>
      <i/>
      <sz val="12"/>
      <color rgb="FF0070C0"/>
      <name val="Calibri"/>
      <family val="2"/>
      <charset val="238"/>
    </font>
    <font>
      <b/>
      <sz val="12"/>
      <color rgb="FF0070C0"/>
      <name val="Arial"/>
      <family val="2"/>
      <charset val="238"/>
    </font>
    <font>
      <i/>
      <sz val="10"/>
      <name val="Arial"/>
      <family val="2"/>
      <charset val="238"/>
    </font>
    <font>
      <sz val="11"/>
      <color theme="1"/>
      <name val="Arial"/>
      <family val="2"/>
      <charset val="238"/>
    </font>
    <font>
      <i/>
      <sz val="10"/>
      <color theme="1"/>
      <name val="Arial"/>
      <family val="2"/>
      <charset val="238"/>
    </font>
    <font>
      <i/>
      <sz val="10"/>
      <color theme="1"/>
      <name val="Arial CE"/>
      <charset val="238"/>
    </font>
    <font>
      <sz val="10"/>
      <color theme="1"/>
      <name val="Arial CE"/>
      <charset val="238"/>
    </font>
    <font>
      <b/>
      <i/>
      <sz val="10"/>
      <color theme="1"/>
      <name val="Arial"/>
      <family val="2"/>
      <charset val="238"/>
    </font>
    <font>
      <b/>
      <i/>
      <sz val="10"/>
      <color rgb="FFFF0000"/>
      <name val="Arial"/>
      <family val="2"/>
      <charset val="238"/>
    </font>
    <font>
      <b/>
      <i/>
      <sz val="10"/>
      <name val="Arial"/>
      <family val="2"/>
      <charset val="238"/>
    </font>
    <font>
      <b/>
      <i/>
      <sz val="11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249977111117893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">
    <xf numFmtId="0" fontId="0" fillId="0" borderId="0"/>
    <xf numFmtId="164" fontId="14" fillId="0" borderId="0" applyFont="0" applyFill="0" applyBorder="0" applyAlignment="0" applyProtection="0"/>
    <xf numFmtId="0" fontId="14" fillId="0" borderId="0"/>
    <xf numFmtId="0" fontId="4" fillId="0" borderId="0"/>
    <xf numFmtId="0" fontId="9" fillId="0" borderId="0"/>
    <xf numFmtId="0" fontId="3" fillId="0" borderId="0"/>
    <xf numFmtId="0" fontId="37" fillId="0" borderId="0"/>
    <xf numFmtId="0" fontId="9" fillId="0" borderId="0"/>
    <xf numFmtId="0" fontId="1" fillId="0" borderId="0"/>
    <xf numFmtId="0" fontId="1" fillId="0" borderId="0"/>
    <xf numFmtId="0" fontId="51" fillId="0" borderId="0" applyNumberFormat="0" applyFill="0" applyBorder="0" applyAlignment="0" applyProtection="0"/>
  </cellStyleXfs>
  <cellXfs count="913">
    <xf numFmtId="0" fontId="0" fillId="0" borderId="0" xfId="0"/>
    <xf numFmtId="0" fontId="12" fillId="0" borderId="2" xfId="0" applyFont="1" applyBorder="1" applyAlignment="1">
      <alignment horizontal="left"/>
    </xf>
    <xf numFmtId="0" fontId="12" fillId="0" borderId="3" xfId="0" applyFont="1" applyBorder="1" applyAlignment="1">
      <alignment horizontal="left"/>
    </xf>
    <xf numFmtId="0" fontId="15" fillId="0" borderId="0" xfId="0" applyFont="1"/>
    <xf numFmtId="3" fontId="7" fillId="0" borderId="8" xfId="0" applyNumberFormat="1" applyFont="1" applyFill="1" applyBorder="1" applyAlignment="1">
      <alignment horizontal="right"/>
    </xf>
    <xf numFmtId="3" fontId="11" fillId="3" borderId="8" xfId="0" applyNumberFormat="1" applyFont="1" applyFill="1" applyBorder="1"/>
    <xf numFmtId="3" fontId="11" fillId="3" borderId="8" xfId="0" applyNumberFormat="1" applyFont="1" applyFill="1" applyBorder="1" applyAlignment="1">
      <alignment horizontal="right"/>
    </xf>
    <xf numFmtId="4" fontId="6" fillId="0" borderId="0" xfId="0" applyNumberFormat="1" applyFont="1"/>
    <xf numFmtId="3" fontId="11" fillId="3" borderId="1" xfId="0" applyNumberFormat="1" applyFont="1" applyFill="1" applyBorder="1"/>
    <xf numFmtId="4" fontId="11" fillId="3" borderId="1" xfId="0" applyNumberFormat="1" applyFont="1" applyFill="1" applyBorder="1"/>
    <xf numFmtId="3" fontId="11" fillId="3" borderId="1" xfId="0" applyNumberFormat="1" applyFont="1" applyFill="1" applyBorder="1" applyAlignment="1">
      <alignment horizontal="right"/>
    </xf>
    <xf numFmtId="4" fontId="11" fillId="3" borderId="1" xfId="0" applyNumberFormat="1" applyFont="1" applyFill="1" applyBorder="1" applyAlignment="1">
      <alignment horizontal="right"/>
    </xf>
    <xf numFmtId="0" fontId="6" fillId="0" borderId="0" xfId="0" applyFont="1"/>
    <xf numFmtId="0" fontId="8" fillId="0" borderId="0" xfId="0" applyFont="1" applyAlignment="1"/>
    <xf numFmtId="4" fontId="0" fillId="0" borderId="0" xfId="0" applyNumberFormat="1"/>
    <xf numFmtId="3" fontId="0" fillId="0" borderId="0" xfId="0" applyNumberFormat="1"/>
    <xf numFmtId="0" fontId="6" fillId="0" borderId="0" xfId="0" applyFont="1" applyAlignment="1">
      <alignment horizontal="center"/>
    </xf>
    <xf numFmtId="0" fontId="17" fillId="0" borderId="0" xfId="0" applyFont="1" applyAlignment="1"/>
    <xf numFmtId="4" fontId="7" fillId="0" borderId="0" xfId="0" applyNumberFormat="1" applyFont="1" applyFill="1" applyBorder="1"/>
    <xf numFmtId="3" fontId="7" fillId="0" borderId="0" xfId="0" applyNumberFormat="1" applyFont="1" applyFill="1" applyBorder="1"/>
    <xf numFmtId="0" fontId="18" fillId="0" borderId="0" xfId="0" applyFont="1" applyAlignment="1"/>
    <xf numFmtId="0" fontId="10" fillId="3" borderId="1" xfId="2" applyFont="1" applyFill="1" applyBorder="1" applyAlignment="1">
      <alignment horizontal="center"/>
    </xf>
    <xf numFmtId="3" fontId="10" fillId="3" borderId="1" xfId="2" applyNumberFormat="1" applyFont="1" applyFill="1" applyBorder="1"/>
    <xf numFmtId="4" fontId="10" fillId="3" borderId="1" xfId="2" applyNumberFormat="1" applyFont="1" applyFill="1" applyBorder="1"/>
    <xf numFmtId="3" fontId="10" fillId="4" borderId="18" xfId="2" applyNumberFormat="1" applyFont="1" applyFill="1" applyBorder="1"/>
    <xf numFmtId="4" fontId="10" fillId="4" borderId="18" xfId="2" applyNumberFormat="1" applyFont="1" applyFill="1" applyBorder="1"/>
    <xf numFmtId="3" fontId="6" fillId="0" borderId="0" xfId="0" applyNumberFormat="1" applyFont="1"/>
    <xf numFmtId="0" fontId="11" fillId="3" borderId="1" xfId="0" applyFont="1" applyFill="1" applyBorder="1" applyAlignment="1">
      <alignment horizontal="center"/>
    </xf>
    <xf numFmtId="0" fontId="12" fillId="0" borderId="15" xfId="0" applyFont="1" applyBorder="1" applyAlignment="1">
      <alignment horizontal="left"/>
    </xf>
    <xf numFmtId="3" fontId="10" fillId="3" borderId="8" xfId="2" applyNumberFormat="1" applyFont="1" applyFill="1" applyBorder="1"/>
    <xf numFmtId="3" fontId="10" fillId="4" borderId="17" xfId="2" applyNumberFormat="1" applyFont="1" applyFill="1" applyBorder="1"/>
    <xf numFmtId="3" fontId="5" fillId="0" borderId="8" xfId="0" applyNumberFormat="1" applyFont="1" applyFill="1" applyBorder="1"/>
    <xf numFmtId="4" fontId="11" fillId="3" borderId="9" xfId="0" applyNumberFormat="1" applyFont="1" applyFill="1" applyBorder="1" applyAlignment="1">
      <alignment horizontal="right"/>
    </xf>
    <xf numFmtId="4" fontId="11" fillId="3" borderId="9" xfId="0" applyNumberFormat="1" applyFont="1" applyFill="1" applyBorder="1"/>
    <xf numFmtId="0" fontId="10" fillId="0" borderId="39" xfId="0" applyFont="1" applyBorder="1" applyAlignment="1">
      <alignment vertical="center" wrapText="1"/>
    </xf>
    <xf numFmtId="3" fontId="7" fillId="0" borderId="25" xfId="0" applyNumberFormat="1" applyFont="1" applyFill="1" applyBorder="1" applyAlignment="1">
      <alignment horizontal="right"/>
    </xf>
    <xf numFmtId="0" fontId="6" fillId="0" borderId="0" xfId="0" applyFont="1" applyAlignment="1">
      <alignment horizontal="left"/>
    </xf>
    <xf numFmtId="0" fontId="0" fillId="0" borderId="0" xfId="0" applyAlignment="1">
      <alignment horizontal="center"/>
    </xf>
    <xf numFmtId="3" fontId="11" fillId="3" borderId="22" xfId="0" applyNumberFormat="1" applyFont="1" applyFill="1" applyBorder="1"/>
    <xf numFmtId="0" fontId="12" fillId="0" borderId="43" xfId="0" applyFont="1" applyBorder="1" applyAlignment="1">
      <alignment horizontal="left"/>
    </xf>
    <xf numFmtId="4" fontId="11" fillId="3" borderId="22" xfId="0" applyNumberFormat="1" applyFont="1" applyFill="1" applyBorder="1"/>
    <xf numFmtId="0" fontId="12" fillId="0" borderId="39" xfId="0" applyFont="1" applyBorder="1" applyAlignment="1">
      <alignment horizontal="left"/>
    </xf>
    <xf numFmtId="0" fontId="11" fillId="4" borderId="18" xfId="0" applyFont="1" applyFill="1" applyBorder="1" applyAlignment="1">
      <alignment horizontal="center"/>
    </xf>
    <xf numFmtId="3" fontId="11" fillId="4" borderId="18" xfId="0" applyNumberFormat="1" applyFont="1" applyFill="1" applyBorder="1" applyAlignment="1">
      <alignment horizontal="right"/>
    </xf>
    <xf numFmtId="4" fontId="11" fillId="4" borderId="18" xfId="0" applyNumberFormat="1" applyFont="1" applyFill="1" applyBorder="1" applyAlignment="1">
      <alignment horizontal="right"/>
    </xf>
    <xf numFmtId="0" fontId="0" fillId="0" borderId="0" xfId="0" applyFill="1"/>
    <xf numFmtId="0" fontId="11" fillId="3" borderId="22" xfId="0" applyFont="1" applyFill="1" applyBorder="1" applyAlignment="1">
      <alignment horizontal="center"/>
    </xf>
    <xf numFmtId="3" fontId="13" fillId="4" borderId="18" xfId="0" applyNumberFormat="1" applyFont="1" applyFill="1" applyBorder="1"/>
    <xf numFmtId="4" fontId="13" fillId="4" borderId="18" xfId="0" applyNumberFormat="1" applyFont="1" applyFill="1" applyBorder="1"/>
    <xf numFmtId="4" fontId="13" fillId="4" borderId="19" xfId="0" applyNumberFormat="1" applyFont="1" applyFill="1" applyBorder="1"/>
    <xf numFmtId="3" fontId="11" fillId="4" borderId="18" xfId="0" applyNumberFormat="1" applyFont="1" applyFill="1" applyBorder="1"/>
    <xf numFmtId="4" fontId="11" fillId="4" borderId="18" xfId="0" applyNumberFormat="1" applyFont="1" applyFill="1" applyBorder="1"/>
    <xf numFmtId="4" fontId="11" fillId="3" borderId="32" xfId="0" applyNumberFormat="1" applyFont="1" applyFill="1" applyBorder="1"/>
    <xf numFmtId="4" fontId="11" fillId="4" borderId="20" xfId="0" applyNumberFormat="1" applyFont="1" applyFill="1" applyBorder="1"/>
    <xf numFmtId="3" fontId="11" fillId="4" borderId="17" xfId="0" applyNumberFormat="1" applyFont="1" applyFill="1" applyBorder="1" applyAlignment="1">
      <alignment horizontal="right"/>
    </xf>
    <xf numFmtId="4" fontId="11" fillId="4" borderId="20" xfId="0" applyNumberFormat="1" applyFont="1" applyFill="1" applyBorder="1" applyAlignment="1">
      <alignment horizontal="right"/>
    </xf>
    <xf numFmtId="4" fontId="10" fillId="3" borderId="10" xfId="2" applyNumberFormat="1" applyFont="1" applyFill="1" applyBorder="1"/>
    <xf numFmtId="4" fontId="10" fillId="4" borderId="19" xfId="2" applyNumberFormat="1" applyFont="1" applyFill="1" applyBorder="1"/>
    <xf numFmtId="0" fontId="10" fillId="2" borderId="20" xfId="2" applyFont="1" applyFill="1" applyBorder="1" applyAlignment="1">
      <alignment horizontal="center" vertical="center" wrapText="1"/>
    </xf>
    <xf numFmtId="4" fontId="11" fillId="4" borderId="12" xfId="2" applyNumberFormat="1" applyFont="1" applyFill="1" applyBorder="1" applyAlignment="1">
      <alignment horizontal="center" vertical="center" wrapText="1"/>
    </xf>
    <xf numFmtId="3" fontId="10" fillId="4" borderId="12" xfId="2" applyNumberFormat="1" applyFont="1" applyFill="1" applyBorder="1" applyAlignment="1">
      <alignment horizontal="center" vertical="center" wrapText="1"/>
    </xf>
    <xf numFmtId="4" fontId="10" fillId="0" borderId="12" xfId="0" applyNumberFormat="1" applyFont="1" applyFill="1" applyBorder="1" applyAlignment="1">
      <alignment horizontal="center" vertical="center" wrapText="1"/>
    </xf>
    <xf numFmtId="4" fontId="10" fillId="0" borderId="14" xfId="0" applyNumberFormat="1" applyFont="1" applyFill="1" applyBorder="1" applyAlignment="1">
      <alignment horizontal="center" vertical="center" wrapText="1"/>
    </xf>
    <xf numFmtId="3" fontId="11" fillId="5" borderId="12" xfId="2" applyNumberFormat="1" applyFont="1" applyFill="1" applyBorder="1" applyAlignment="1">
      <alignment horizontal="center" vertical="center" wrapText="1"/>
    </xf>
    <xf numFmtId="3" fontId="11" fillId="4" borderId="12" xfId="2" applyNumberFormat="1" applyFont="1" applyFill="1" applyBorder="1" applyAlignment="1">
      <alignment horizontal="center" vertical="center" wrapText="1"/>
    </xf>
    <xf numFmtId="3" fontId="12" fillId="0" borderId="22" xfId="0" applyNumberFormat="1" applyFont="1" applyBorder="1" applyAlignment="1">
      <alignment horizontal="center" vertical="center" wrapText="1"/>
    </xf>
    <xf numFmtId="3" fontId="12" fillId="0" borderId="22" xfId="0" applyNumberFormat="1" applyFont="1" applyFill="1" applyBorder="1" applyAlignment="1">
      <alignment horizontal="center" vertical="center" wrapText="1"/>
    </xf>
    <xf numFmtId="3" fontId="10" fillId="3" borderId="28" xfId="2" applyNumberFormat="1" applyFont="1" applyFill="1" applyBorder="1"/>
    <xf numFmtId="3" fontId="10" fillId="3" borderId="22" xfId="2" applyNumberFormat="1" applyFont="1" applyFill="1" applyBorder="1"/>
    <xf numFmtId="3" fontId="12" fillId="0" borderId="22" xfId="0" applyNumberFormat="1" applyFont="1" applyBorder="1" applyAlignment="1">
      <alignment horizontal="center" vertical="center"/>
    </xf>
    <xf numFmtId="4" fontId="10" fillId="3" borderId="22" xfId="2" applyNumberFormat="1" applyFont="1" applyFill="1" applyBorder="1"/>
    <xf numFmtId="4" fontId="10" fillId="3" borderId="29" xfId="2" applyNumberFormat="1" applyFont="1" applyFill="1" applyBorder="1"/>
    <xf numFmtId="3" fontId="11" fillId="3" borderId="22" xfId="0" applyNumberFormat="1" applyFont="1" applyFill="1" applyBorder="1" applyAlignment="1">
      <alignment horizontal="right"/>
    </xf>
    <xf numFmtId="3" fontId="11" fillId="4" borderId="24" xfId="0" applyNumberFormat="1" applyFont="1" applyFill="1" applyBorder="1" applyAlignment="1">
      <alignment horizontal="right"/>
    </xf>
    <xf numFmtId="4" fontId="11" fillId="4" borderId="19" xfId="0" applyNumberFormat="1" applyFont="1" applyFill="1" applyBorder="1" applyAlignment="1">
      <alignment horizontal="right"/>
    </xf>
    <xf numFmtId="4" fontId="11" fillId="3" borderId="10" xfId="0" applyNumberFormat="1" applyFont="1" applyFill="1" applyBorder="1"/>
    <xf numFmtId="4" fontId="11" fillId="3" borderId="10" xfId="0" applyNumberFormat="1" applyFont="1" applyFill="1" applyBorder="1" applyAlignment="1">
      <alignment horizontal="right"/>
    </xf>
    <xf numFmtId="4" fontId="11" fillId="3" borderId="29" xfId="0" applyNumberFormat="1" applyFont="1" applyFill="1" applyBorder="1"/>
    <xf numFmtId="4" fontId="11" fillId="4" borderId="19" xfId="0" applyNumberFormat="1" applyFont="1" applyFill="1" applyBorder="1"/>
    <xf numFmtId="0" fontId="0" fillId="0" borderId="0" xfId="0" applyAlignment="1">
      <alignment horizontal="left"/>
    </xf>
    <xf numFmtId="0" fontId="16" fillId="0" borderId="0" xfId="0" applyFont="1" applyAlignment="1"/>
    <xf numFmtId="0" fontId="4" fillId="0" borderId="0" xfId="3" applyAlignment="1">
      <alignment horizontal="center"/>
    </xf>
    <xf numFmtId="3" fontId="4" fillId="0" borderId="0" xfId="3" applyNumberFormat="1"/>
    <xf numFmtId="0" fontId="4" fillId="0" borderId="0" xfId="3"/>
    <xf numFmtId="0" fontId="24" fillId="0" borderId="1" xfId="3" applyFont="1" applyBorder="1" applyAlignment="1">
      <alignment horizontal="center"/>
    </xf>
    <xf numFmtId="0" fontId="10" fillId="3" borderId="1" xfId="3" applyFont="1" applyFill="1" applyBorder="1" applyAlignment="1">
      <alignment horizontal="center"/>
    </xf>
    <xf numFmtId="0" fontId="21" fillId="3" borderId="1" xfId="3" applyFont="1" applyFill="1" applyBorder="1" applyAlignment="1">
      <alignment horizontal="center"/>
    </xf>
    <xf numFmtId="0" fontId="7" fillId="3" borderId="1" xfId="3" applyFont="1" applyFill="1" applyBorder="1" applyAlignment="1">
      <alignment horizontal="center"/>
    </xf>
    <xf numFmtId="3" fontId="11" fillId="3" borderId="1" xfId="3" applyNumberFormat="1" applyFont="1" applyFill="1" applyBorder="1"/>
    <xf numFmtId="4" fontId="11" fillId="3" borderId="1" xfId="3" applyNumberFormat="1" applyFont="1" applyFill="1" applyBorder="1"/>
    <xf numFmtId="0" fontId="21" fillId="3" borderId="30" xfId="3" applyFont="1" applyFill="1" applyBorder="1"/>
    <xf numFmtId="0" fontId="21" fillId="3" borderId="9" xfId="3" applyFont="1" applyFill="1" applyBorder="1"/>
    <xf numFmtId="3" fontId="21" fillId="3" borderId="1" xfId="3" applyNumberFormat="1" applyFont="1" applyFill="1" applyBorder="1"/>
    <xf numFmtId="0" fontId="24" fillId="3" borderId="1" xfId="3" applyFont="1" applyFill="1" applyBorder="1" applyAlignment="1">
      <alignment horizontal="center"/>
    </xf>
    <xf numFmtId="0" fontId="24" fillId="3" borderId="9" xfId="3" applyFont="1" applyFill="1" applyBorder="1"/>
    <xf numFmtId="4" fontId="21" fillId="3" borderId="1" xfId="3" applyNumberFormat="1" applyFont="1" applyFill="1" applyBorder="1"/>
    <xf numFmtId="0" fontId="21" fillId="3" borderId="31" xfId="3" applyFont="1" applyFill="1" applyBorder="1"/>
    <xf numFmtId="0" fontId="24" fillId="3" borderId="22" xfId="3" applyFont="1" applyFill="1" applyBorder="1" applyAlignment="1">
      <alignment horizontal="center"/>
    </xf>
    <xf numFmtId="0" fontId="24" fillId="3" borderId="32" xfId="3" applyFont="1" applyFill="1" applyBorder="1"/>
    <xf numFmtId="0" fontId="4" fillId="5" borderId="18" xfId="3" applyFill="1" applyBorder="1" applyAlignment="1">
      <alignment horizontal="center"/>
    </xf>
    <xf numFmtId="0" fontId="4" fillId="5" borderId="20" xfId="3" applyFill="1" applyBorder="1"/>
    <xf numFmtId="0" fontId="12" fillId="0" borderId="0" xfId="3" applyFont="1"/>
    <xf numFmtId="0" fontId="22" fillId="0" borderId="0" xfId="3" applyFont="1"/>
    <xf numFmtId="0" fontId="23" fillId="0" borderId="0" xfId="3" applyFont="1" applyAlignment="1">
      <alignment horizontal="right"/>
    </xf>
    <xf numFmtId="0" fontId="24" fillId="0" borderId="5" xfId="3" applyFont="1" applyBorder="1" applyAlignment="1">
      <alignment horizontal="center"/>
    </xf>
    <xf numFmtId="0" fontId="12" fillId="3" borderId="1" xfId="3" applyFont="1" applyFill="1" applyBorder="1" applyAlignment="1">
      <alignment horizontal="center"/>
    </xf>
    <xf numFmtId="1" fontId="12" fillId="3" borderId="1" xfId="3" applyNumberFormat="1" applyFont="1" applyFill="1" applyBorder="1" applyAlignment="1">
      <alignment horizontal="center"/>
    </xf>
    <xf numFmtId="3" fontId="12" fillId="3" borderId="1" xfId="3" applyNumberFormat="1" applyFont="1" applyFill="1" applyBorder="1"/>
    <xf numFmtId="1" fontId="24" fillId="0" borderId="1" xfId="3" applyNumberFormat="1" applyFont="1" applyBorder="1" applyAlignment="1">
      <alignment horizontal="center"/>
    </xf>
    <xf numFmtId="3" fontId="12" fillId="3" borderId="1" xfId="3" applyNumberFormat="1" applyFont="1" applyFill="1" applyBorder="1" applyAlignment="1">
      <alignment horizontal="right"/>
    </xf>
    <xf numFmtId="0" fontId="12" fillId="3" borderId="22" xfId="3" applyFont="1" applyFill="1" applyBorder="1" applyAlignment="1">
      <alignment horizontal="center"/>
    </xf>
    <xf numFmtId="0" fontId="4" fillId="5" borderId="18" xfId="3" applyFill="1" applyBorder="1"/>
    <xf numFmtId="1" fontId="4" fillId="0" borderId="0" xfId="3" applyNumberFormat="1" applyAlignment="1">
      <alignment horizontal="center"/>
    </xf>
    <xf numFmtId="4" fontId="4" fillId="0" borderId="0" xfId="3" applyNumberFormat="1"/>
    <xf numFmtId="1" fontId="21" fillId="3" borderId="1" xfId="3" applyNumberFormat="1" applyFont="1" applyFill="1" applyBorder="1" applyAlignment="1">
      <alignment horizontal="center"/>
    </xf>
    <xf numFmtId="0" fontId="12" fillId="3" borderId="9" xfId="3" applyFont="1" applyFill="1" applyBorder="1" applyAlignment="1">
      <alignment horizontal="left"/>
    </xf>
    <xf numFmtId="0" fontId="12" fillId="3" borderId="53" xfId="3" applyFont="1" applyFill="1" applyBorder="1" applyAlignment="1">
      <alignment horizontal="left"/>
    </xf>
    <xf numFmtId="3" fontId="11" fillId="3" borderId="1" xfId="3" applyNumberFormat="1" applyFont="1" applyFill="1" applyBorder="1" applyAlignment="1">
      <alignment horizontal="right"/>
    </xf>
    <xf numFmtId="0" fontId="6" fillId="3" borderId="1" xfId="3" applyFont="1" applyFill="1" applyBorder="1" applyAlignment="1">
      <alignment horizontal="center"/>
    </xf>
    <xf numFmtId="1" fontId="6" fillId="3" borderId="1" xfId="3" applyNumberFormat="1" applyFont="1" applyFill="1" applyBorder="1" applyAlignment="1">
      <alignment horizontal="center"/>
    </xf>
    <xf numFmtId="0" fontId="12" fillId="3" borderId="30" xfId="3" applyFont="1" applyFill="1" applyBorder="1"/>
    <xf numFmtId="0" fontId="6" fillId="3" borderId="9" xfId="3" applyFont="1" applyFill="1" applyBorder="1"/>
    <xf numFmtId="0" fontId="6" fillId="3" borderId="53" xfId="3" applyFont="1" applyFill="1" applyBorder="1"/>
    <xf numFmtId="0" fontId="12" fillId="3" borderId="9" xfId="3" applyFont="1" applyFill="1" applyBorder="1"/>
    <xf numFmtId="0" fontId="12" fillId="3" borderId="53" xfId="3" applyFont="1" applyFill="1" applyBorder="1"/>
    <xf numFmtId="0" fontId="11" fillId="7" borderId="18" xfId="3" applyFont="1" applyFill="1" applyBorder="1" applyAlignment="1">
      <alignment horizontal="center"/>
    </xf>
    <xf numFmtId="1" fontId="19" fillId="0" borderId="0" xfId="3" applyNumberFormat="1" applyFont="1" applyAlignment="1">
      <alignment horizontal="center"/>
    </xf>
    <xf numFmtId="1" fontId="19" fillId="0" borderId="0" xfId="3" applyNumberFormat="1" applyFont="1"/>
    <xf numFmtId="0" fontId="4" fillId="0" borderId="0" xfId="3" applyAlignment="1">
      <alignment horizontal="left"/>
    </xf>
    <xf numFmtId="0" fontId="30" fillId="3" borderId="1" xfId="4" applyFont="1" applyFill="1" applyBorder="1" applyAlignment="1">
      <alignment horizontal="center"/>
    </xf>
    <xf numFmtId="3" fontId="10" fillId="3" borderId="8" xfId="3" applyNumberFormat="1" applyFont="1" applyFill="1" applyBorder="1" applyAlignment="1">
      <alignment horizontal="right"/>
    </xf>
    <xf numFmtId="3" fontId="11" fillId="3" borderId="8" xfId="3" applyNumberFormat="1" applyFont="1" applyFill="1" applyBorder="1"/>
    <xf numFmtId="0" fontId="11" fillId="3" borderId="1" xfId="4" applyFont="1" applyFill="1" applyBorder="1" applyAlignment="1">
      <alignment horizontal="center"/>
    </xf>
    <xf numFmtId="0" fontId="11" fillId="3" borderId="1" xfId="3" applyFont="1" applyFill="1" applyBorder="1" applyAlignment="1">
      <alignment horizontal="center"/>
    </xf>
    <xf numFmtId="3" fontId="10" fillId="3" borderId="8" xfId="3" applyNumberFormat="1" applyFont="1" applyFill="1" applyBorder="1"/>
    <xf numFmtId="0" fontId="32" fillId="3" borderId="1" xfId="4" applyFont="1" applyFill="1" applyBorder="1" applyAlignment="1">
      <alignment horizontal="center"/>
    </xf>
    <xf numFmtId="0" fontId="28" fillId="3" borderId="1" xfId="4" applyFont="1" applyFill="1" applyBorder="1" applyAlignment="1">
      <alignment horizontal="center"/>
    </xf>
    <xf numFmtId="3" fontId="11" fillId="3" borderId="8" xfId="3" applyNumberFormat="1" applyFont="1" applyFill="1" applyBorder="1" applyAlignment="1">
      <alignment horizontal="right"/>
    </xf>
    <xf numFmtId="0" fontId="5" fillId="3" borderId="1" xfId="3" applyFont="1" applyFill="1" applyBorder="1" applyAlignment="1">
      <alignment horizontal="center"/>
    </xf>
    <xf numFmtId="0" fontId="30" fillId="3" borderId="22" xfId="4" applyFont="1" applyFill="1" applyBorder="1" applyAlignment="1">
      <alignment horizontal="center"/>
    </xf>
    <xf numFmtId="0" fontId="5" fillId="7" borderId="18" xfId="3" applyFont="1" applyFill="1" applyBorder="1" applyAlignment="1">
      <alignment horizontal="center"/>
    </xf>
    <xf numFmtId="0" fontId="23" fillId="0" borderId="0" xfId="3" applyFont="1" applyAlignment="1">
      <alignment horizontal="center"/>
    </xf>
    <xf numFmtId="3" fontId="11" fillId="3" borderId="30" xfId="3" applyNumberFormat="1" applyFont="1" applyFill="1" applyBorder="1"/>
    <xf numFmtId="3" fontId="21" fillId="3" borderId="30" xfId="3" applyNumberFormat="1" applyFont="1" applyFill="1" applyBorder="1"/>
    <xf numFmtId="3" fontId="21" fillId="3" borderId="31" xfId="3" applyNumberFormat="1" applyFont="1" applyFill="1" applyBorder="1"/>
    <xf numFmtId="3" fontId="21" fillId="3" borderId="22" xfId="3" applyNumberFormat="1" applyFont="1" applyFill="1" applyBorder="1"/>
    <xf numFmtId="3" fontId="21" fillId="5" borderId="17" xfId="3" applyNumberFormat="1" applyFont="1" applyFill="1" applyBorder="1"/>
    <xf numFmtId="3" fontId="21" fillId="5" borderId="18" xfId="3" applyNumberFormat="1" applyFont="1" applyFill="1" applyBorder="1"/>
    <xf numFmtId="3" fontId="21" fillId="3" borderId="8" xfId="3" applyNumberFormat="1" applyFont="1" applyFill="1" applyBorder="1"/>
    <xf numFmtId="0" fontId="17" fillId="0" borderId="0" xfId="3" applyFont="1" applyAlignment="1">
      <alignment horizontal="left"/>
    </xf>
    <xf numFmtId="3" fontId="12" fillId="3" borderId="30" xfId="3" applyNumberFormat="1" applyFont="1" applyFill="1" applyBorder="1"/>
    <xf numFmtId="3" fontId="12" fillId="3" borderId="30" xfId="3" applyNumberFormat="1" applyFont="1" applyFill="1" applyBorder="1" applyAlignment="1">
      <alignment horizontal="right"/>
    </xf>
    <xf numFmtId="4" fontId="21" fillId="3" borderId="22" xfId="3" applyNumberFormat="1" applyFont="1" applyFill="1" applyBorder="1"/>
    <xf numFmtId="4" fontId="21" fillId="5" borderId="18" xfId="3" applyNumberFormat="1" applyFont="1" applyFill="1" applyBorder="1"/>
    <xf numFmtId="4" fontId="21" fillId="5" borderId="19" xfId="3" applyNumberFormat="1" applyFont="1" applyFill="1" applyBorder="1"/>
    <xf numFmtId="0" fontId="24" fillId="0" borderId="8" xfId="3" applyFont="1" applyBorder="1" applyAlignment="1">
      <alignment horizontal="center"/>
    </xf>
    <xf numFmtId="0" fontId="21" fillId="3" borderId="8" xfId="3" applyFont="1" applyFill="1" applyBorder="1" applyAlignment="1">
      <alignment horizontal="center"/>
    </xf>
    <xf numFmtId="0" fontId="12" fillId="3" borderId="8" xfId="3" applyFont="1" applyFill="1" applyBorder="1" applyAlignment="1">
      <alignment horizontal="center"/>
    </xf>
    <xf numFmtId="4" fontId="12" fillId="3" borderId="1" xfId="3" applyNumberFormat="1" applyFont="1" applyFill="1" applyBorder="1"/>
    <xf numFmtId="4" fontId="12" fillId="3" borderId="1" xfId="3" applyNumberFormat="1" applyFont="1" applyFill="1" applyBorder="1" applyAlignment="1">
      <alignment horizontal="right"/>
    </xf>
    <xf numFmtId="1" fontId="12" fillId="3" borderId="22" xfId="3" applyNumberFormat="1" applyFont="1" applyFill="1" applyBorder="1" applyAlignment="1">
      <alignment horizontal="center"/>
    </xf>
    <xf numFmtId="0" fontId="27" fillId="7" borderId="17" xfId="3" applyFont="1" applyFill="1" applyBorder="1" applyAlignment="1">
      <alignment horizontal="center"/>
    </xf>
    <xf numFmtId="1" fontId="11" fillId="7" borderId="18" xfId="3" applyNumberFormat="1" applyFont="1" applyFill="1" applyBorder="1" applyAlignment="1">
      <alignment horizontal="center"/>
    </xf>
    <xf numFmtId="0" fontId="12" fillId="3" borderId="28" xfId="3" applyFont="1" applyFill="1" applyBorder="1" applyAlignment="1">
      <alignment horizontal="center"/>
    </xf>
    <xf numFmtId="0" fontId="23" fillId="5" borderId="17" xfId="3" applyFont="1" applyFill="1" applyBorder="1" applyAlignment="1">
      <alignment horizontal="center"/>
    </xf>
    <xf numFmtId="1" fontId="4" fillId="5" borderId="18" xfId="3" applyNumberFormat="1" applyFill="1" applyBorder="1" applyAlignment="1">
      <alignment horizontal="center"/>
    </xf>
    <xf numFmtId="0" fontId="21" fillId="3" borderId="28" xfId="3" applyFont="1" applyFill="1" applyBorder="1" applyAlignment="1">
      <alignment horizontal="center"/>
    </xf>
    <xf numFmtId="0" fontId="21" fillId="3" borderId="22" xfId="3" applyFont="1" applyFill="1" applyBorder="1" applyAlignment="1">
      <alignment horizontal="center"/>
    </xf>
    <xf numFmtId="0" fontId="26" fillId="5" borderId="17" xfId="3" applyFont="1" applyFill="1" applyBorder="1" applyAlignment="1">
      <alignment horizontal="center"/>
    </xf>
    <xf numFmtId="3" fontId="10" fillId="3" borderId="1" xfId="3" applyNumberFormat="1" applyFont="1" applyFill="1" applyBorder="1" applyAlignment="1">
      <alignment horizontal="right"/>
    </xf>
    <xf numFmtId="3" fontId="10" fillId="3" borderId="1" xfId="3" applyNumberFormat="1" applyFont="1" applyFill="1" applyBorder="1"/>
    <xf numFmtId="3" fontId="11" fillId="3" borderId="22" xfId="3" applyNumberFormat="1" applyFont="1" applyFill="1" applyBorder="1"/>
    <xf numFmtId="3" fontId="11" fillId="7" borderId="18" xfId="3" applyNumberFormat="1" applyFont="1" applyFill="1" applyBorder="1"/>
    <xf numFmtId="3" fontId="11" fillId="3" borderId="11" xfId="3" applyNumberFormat="1" applyFont="1" applyFill="1" applyBorder="1"/>
    <xf numFmtId="0" fontId="35" fillId="0" borderId="0" xfId="5" applyFont="1" applyFill="1" applyAlignment="1">
      <alignment horizontal="center"/>
    </xf>
    <xf numFmtId="3" fontId="36" fillId="0" borderId="0" xfId="5" applyNumberFormat="1" applyFont="1" applyAlignment="1"/>
    <xf numFmtId="4" fontId="36" fillId="0" borderId="0" xfId="5" applyNumberFormat="1" applyFont="1" applyAlignment="1"/>
    <xf numFmtId="3" fontId="3" fillId="0" borderId="0" xfId="5" applyNumberFormat="1"/>
    <xf numFmtId="4" fontId="3" fillId="0" borderId="0" xfId="5" applyNumberFormat="1"/>
    <xf numFmtId="0" fontId="35" fillId="0" borderId="0" xfId="5" applyFont="1"/>
    <xf numFmtId="3" fontId="5" fillId="0" borderId="1" xfId="5" applyNumberFormat="1" applyFont="1" applyBorder="1"/>
    <xf numFmtId="0" fontId="11" fillId="3" borderId="1" xfId="5" applyFont="1" applyFill="1" applyBorder="1" applyAlignment="1">
      <alignment horizontal="right"/>
    </xf>
    <xf numFmtId="0" fontId="11" fillId="3" borderId="1" xfId="5" applyFont="1" applyFill="1" applyBorder="1" applyAlignment="1" applyProtection="1">
      <alignment horizontal="right"/>
      <protection locked="0"/>
    </xf>
    <xf numFmtId="0" fontId="11" fillId="3" borderId="1" xfId="5" applyFont="1" applyFill="1" applyBorder="1" applyAlignment="1">
      <alignment horizontal="center"/>
    </xf>
    <xf numFmtId="3" fontId="11" fillId="3" borderId="8" xfId="5" applyNumberFormat="1" applyFont="1" applyFill="1" applyBorder="1" applyAlignment="1">
      <alignment horizontal="right"/>
    </xf>
    <xf numFmtId="3" fontId="11" fillId="3" borderId="1" xfId="5" applyNumberFormat="1" applyFont="1" applyFill="1" applyBorder="1" applyAlignment="1">
      <alignment horizontal="right"/>
    </xf>
    <xf numFmtId="4" fontId="11" fillId="3" borderId="1" xfId="5" applyNumberFormat="1" applyFont="1" applyFill="1" applyBorder="1" applyAlignment="1">
      <alignment horizontal="right"/>
    </xf>
    <xf numFmtId="4" fontId="11" fillId="3" borderId="10" xfId="5" applyNumberFormat="1" applyFont="1" applyFill="1" applyBorder="1" applyAlignment="1">
      <alignment horizontal="right"/>
    </xf>
    <xf numFmtId="0" fontId="11" fillId="3" borderId="22" xfId="5" applyFont="1" applyFill="1" applyBorder="1" applyAlignment="1">
      <alignment horizontal="right"/>
    </xf>
    <xf numFmtId="0" fontId="11" fillId="3" borderId="22" xfId="5" applyFont="1" applyFill="1" applyBorder="1" applyAlignment="1">
      <alignment horizontal="center"/>
    </xf>
    <xf numFmtId="3" fontId="38" fillId="7" borderId="20" xfId="5" applyNumberFormat="1" applyFont="1" applyFill="1" applyBorder="1"/>
    <xf numFmtId="3" fontId="11" fillId="7" borderId="18" xfId="5" applyNumberFormat="1" applyFont="1" applyFill="1" applyBorder="1"/>
    <xf numFmtId="0" fontId="35" fillId="0" borderId="0" xfId="5" applyFont="1" applyBorder="1"/>
    <xf numFmtId="4" fontId="36" fillId="0" borderId="0" xfId="5" applyNumberFormat="1" applyFont="1" applyBorder="1"/>
    <xf numFmtId="3" fontId="36" fillId="0" borderId="0" xfId="5" applyNumberFormat="1" applyFont="1" applyAlignment="1">
      <alignment horizontal="right"/>
    </xf>
    <xf numFmtId="0" fontId="35" fillId="0" borderId="0" xfId="5" applyFont="1" applyAlignment="1">
      <alignment horizontal="right"/>
    </xf>
    <xf numFmtId="4" fontId="36" fillId="0" borderId="0" xfId="5" applyNumberFormat="1" applyFont="1" applyAlignment="1">
      <alignment horizontal="right"/>
    </xf>
    <xf numFmtId="3" fontId="35" fillId="0" borderId="0" xfId="5" applyNumberFormat="1" applyFont="1"/>
    <xf numFmtId="4" fontId="35" fillId="0" borderId="0" xfId="5" applyNumberFormat="1" applyFont="1"/>
    <xf numFmtId="3" fontId="35" fillId="0" borderId="0" xfId="5" applyNumberFormat="1" applyFont="1" applyBorder="1"/>
    <xf numFmtId="4" fontId="35" fillId="0" borderId="0" xfId="5" applyNumberFormat="1" applyFont="1" applyBorder="1"/>
    <xf numFmtId="0" fontId="35" fillId="0" borderId="0" xfId="5" applyFont="1" applyAlignment="1">
      <alignment horizontal="center"/>
    </xf>
    <xf numFmtId="3" fontId="35" fillId="0" borderId="0" xfId="5" applyNumberFormat="1" applyFont="1" applyAlignment="1">
      <alignment horizontal="center"/>
    </xf>
    <xf numFmtId="0" fontId="3" fillId="0" borderId="0" xfId="5" applyAlignment="1">
      <alignment horizontal="center"/>
    </xf>
    <xf numFmtId="3" fontId="22" fillId="0" borderId="0" xfId="5" applyNumberFormat="1" applyFont="1"/>
    <xf numFmtId="4" fontId="22" fillId="0" borderId="0" xfId="5" applyNumberFormat="1" applyFont="1"/>
    <xf numFmtId="0" fontId="3" fillId="0" borderId="0" xfId="5"/>
    <xf numFmtId="0" fontId="22" fillId="0" borderId="0" xfId="5" applyFont="1"/>
    <xf numFmtId="0" fontId="35" fillId="0" borderId="0" xfId="5" applyFont="1" applyAlignment="1">
      <alignment horizontal="center" vertical="center"/>
    </xf>
    <xf numFmtId="0" fontId="36" fillId="0" borderId="17" xfId="5" applyFont="1" applyBorder="1" applyAlignment="1">
      <alignment horizontal="center" vertical="center"/>
    </xf>
    <xf numFmtId="0" fontId="36" fillId="0" borderId="18" xfId="5" applyFont="1" applyBorder="1" applyAlignment="1">
      <alignment horizontal="center" vertical="center"/>
    </xf>
    <xf numFmtId="0" fontId="6" fillId="0" borderId="1" xfId="5" applyFont="1" applyBorder="1"/>
    <xf numFmtId="0" fontId="6" fillId="0" borderId="1" xfId="5" applyFont="1" applyBorder="1" applyAlignment="1">
      <alignment horizontal="center"/>
    </xf>
    <xf numFmtId="0" fontId="24" fillId="0" borderId="0" xfId="5" applyFont="1"/>
    <xf numFmtId="0" fontId="12" fillId="3" borderId="1" xfId="5" applyFont="1" applyFill="1" applyBorder="1"/>
    <xf numFmtId="0" fontId="12" fillId="3" borderId="1" xfId="5" applyFont="1" applyFill="1" applyBorder="1" applyAlignment="1">
      <alignment horizontal="center"/>
    </xf>
    <xf numFmtId="0" fontId="6" fillId="3" borderId="1" xfId="5" applyFont="1" applyFill="1" applyBorder="1"/>
    <xf numFmtId="0" fontId="6" fillId="3" borderId="9" xfId="5" applyFont="1" applyFill="1" applyBorder="1"/>
    <xf numFmtId="0" fontId="6" fillId="2" borderId="1" xfId="5" applyFont="1" applyFill="1" applyBorder="1"/>
    <xf numFmtId="0" fontId="6" fillId="2" borderId="9" xfId="5" applyFont="1" applyFill="1" applyBorder="1"/>
    <xf numFmtId="0" fontId="6" fillId="0" borderId="1" xfId="5" applyFont="1" applyBorder="1" applyAlignment="1">
      <alignment wrapText="1"/>
    </xf>
    <xf numFmtId="0" fontId="6" fillId="0" borderId="1" xfId="5" applyFont="1" applyBorder="1" applyAlignment="1">
      <alignment horizontal="center" wrapText="1"/>
    </xf>
    <xf numFmtId="0" fontId="12" fillId="3" borderId="1" xfId="5" applyFont="1" applyFill="1" applyBorder="1" applyAlignment="1">
      <alignment horizontal="center" wrapText="1"/>
    </xf>
    <xf numFmtId="3" fontId="12" fillId="3" borderId="8" xfId="5" applyNumberFormat="1" applyFont="1" applyFill="1" applyBorder="1" applyAlignment="1">
      <alignment horizontal="right"/>
    </xf>
    <xf numFmtId="3" fontId="12" fillId="3" borderId="1" xfId="5" applyNumberFormat="1" applyFont="1" applyFill="1" applyBorder="1" applyAlignment="1">
      <alignment horizontal="right"/>
    </xf>
    <xf numFmtId="4" fontId="12" fillId="3" borderId="1" xfId="5" applyNumberFormat="1" applyFont="1" applyFill="1" applyBorder="1" applyAlignment="1">
      <alignment horizontal="right"/>
    </xf>
    <xf numFmtId="4" fontId="12" fillId="3" borderId="10" xfId="5" applyNumberFormat="1" applyFont="1" applyFill="1" applyBorder="1" applyAlignment="1">
      <alignment horizontal="right"/>
    </xf>
    <xf numFmtId="0" fontId="12" fillId="3" borderId="22" xfId="5" applyFont="1" applyFill="1" applyBorder="1"/>
    <xf numFmtId="0" fontId="12" fillId="3" borderId="22" xfId="5" applyFont="1" applyFill="1" applyBorder="1" applyAlignment="1">
      <alignment horizontal="center" wrapText="1"/>
    </xf>
    <xf numFmtId="0" fontId="6" fillId="3" borderId="22" xfId="5" applyFont="1" applyFill="1" applyBorder="1"/>
    <xf numFmtId="0" fontId="6" fillId="3" borderId="32" xfId="5" applyFont="1" applyFill="1" applyBorder="1"/>
    <xf numFmtId="3" fontId="12" fillId="6" borderId="18" xfId="5" applyNumberFormat="1" applyFont="1" applyFill="1" applyBorder="1"/>
    <xf numFmtId="3" fontId="12" fillId="6" borderId="20" xfId="5" applyNumberFormat="1" applyFont="1" applyFill="1" applyBorder="1"/>
    <xf numFmtId="0" fontId="24" fillId="0" borderId="0" xfId="5" applyFont="1" applyAlignment="1">
      <alignment horizontal="center"/>
    </xf>
    <xf numFmtId="3" fontId="3" fillId="0" borderId="0" xfId="5" applyNumberFormat="1" applyAlignment="1">
      <alignment horizontal="center"/>
    </xf>
    <xf numFmtId="3" fontId="20" fillId="0" borderId="0" xfId="5" applyNumberFormat="1" applyFont="1" applyFill="1" applyBorder="1" applyAlignment="1">
      <alignment horizontal="center" vertical="center"/>
    </xf>
    <xf numFmtId="3" fontId="38" fillId="7" borderId="43" xfId="5" applyNumberFormat="1" applyFont="1" applyFill="1" applyBorder="1" applyAlignment="1">
      <alignment horizontal="center"/>
    </xf>
    <xf numFmtId="0" fontId="22" fillId="0" borderId="0" xfId="5" applyFont="1" applyAlignment="1">
      <alignment horizontal="center"/>
    </xf>
    <xf numFmtId="3" fontId="12" fillId="3" borderId="8" xfId="5" applyNumberFormat="1" applyFont="1" applyFill="1" applyBorder="1" applyAlignment="1">
      <alignment horizontal="center"/>
    </xf>
    <xf numFmtId="3" fontId="12" fillId="3" borderId="28" xfId="5" applyNumberFormat="1" applyFont="1" applyFill="1" applyBorder="1" applyAlignment="1">
      <alignment horizontal="center"/>
    </xf>
    <xf numFmtId="3" fontId="12" fillId="6" borderId="17" xfId="5" applyNumberFormat="1" applyFont="1" applyFill="1" applyBorder="1" applyAlignment="1">
      <alignment horizontal="center"/>
    </xf>
    <xf numFmtId="3" fontId="10" fillId="3" borderId="30" xfId="3" applyNumberFormat="1" applyFont="1" applyFill="1" applyBorder="1" applyAlignment="1">
      <alignment horizontal="right"/>
    </xf>
    <xf numFmtId="3" fontId="10" fillId="3" borderId="30" xfId="3" applyNumberFormat="1" applyFont="1" applyFill="1" applyBorder="1"/>
    <xf numFmtId="3" fontId="11" fillId="3" borderId="30" xfId="3" applyNumberFormat="1" applyFont="1" applyFill="1" applyBorder="1" applyAlignment="1">
      <alignment horizontal="right"/>
    </xf>
    <xf numFmtId="3" fontId="11" fillId="3" borderId="45" xfId="3" applyNumberFormat="1" applyFont="1" applyFill="1" applyBorder="1"/>
    <xf numFmtId="3" fontId="11" fillId="7" borderId="52" xfId="3" applyNumberFormat="1" applyFont="1" applyFill="1" applyBorder="1"/>
    <xf numFmtId="0" fontId="19" fillId="0" borderId="0" xfId="5" applyFont="1"/>
    <xf numFmtId="0" fontId="24" fillId="0" borderId="4" xfId="3" applyFont="1" applyBorder="1" applyAlignment="1">
      <alignment horizontal="center"/>
    </xf>
    <xf numFmtId="0" fontId="6" fillId="0" borderId="5" xfId="5" applyFont="1" applyBorder="1"/>
    <xf numFmtId="0" fontId="6" fillId="0" borderId="5" xfId="5" applyFont="1" applyBorder="1" applyAlignment="1">
      <alignment horizontal="center"/>
    </xf>
    <xf numFmtId="0" fontId="19" fillId="8" borderId="17" xfId="5" applyFont="1" applyFill="1" applyBorder="1" applyAlignment="1">
      <alignment horizontal="center"/>
    </xf>
    <xf numFmtId="0" fontId="19" fillId="8" borderId="18" xfId="5" applyFont="1" applyFill="1" applyBorder="1" applyAlignment="1">
      <alignment horizontal="center"/>
    </xf>
    <xf numFmtId="0" fontId="19" fillId="8" borderId="20" xfId="5" applyFont="1" applyFill="1" applyBorder="1" applyAlignment="1">
      <alignment horizontal="center"/>
    </xf>
    <xf numFmtId="3" fontId="19" fillId="8" borderId="17" xfId="5" applyNumberFormat="1" applyFont="1" applyFill="1" applyBorder="1" applyAlignment="1">
      <alignment horizontal="center"/>
    </xf>
    <xf numFmtId="3" fontId="19" fillId="8" borderId="18" xfId="5" applyNumberFormat="1" applyFont="1" applyFill="1" applyBorder="1" applyAlignment="1">
      <alignment horizontal="center"/>
    </xf>
    <xf numFmtId="0" fontId="12" fillId="0" borderId="23" xfId="0" applyFont="1" applyBorder="1" applyAlignment="1">
      <alignment horizontal="left"/>
    </xf>
    <xf numFmtId="0" fontId="12" fillId="0" borderId="69" xfId="0" applyFont="1" applyBorder="1" applyAlignment="1">
      <alignment horizontal="left"/>
    </xf>
    <xf numFmtId="0" fontId="12" fillId="0" borderId="47" xfId="0" applyFont="1" applyBorder="1" applyAlignment="1">
      <alignment horizontal="left"/>
    </xf>
    <xf numFmtId="3" fontId="13" fillId="4" borderId="17" xfId="0" applyNumberFormat="1" applyFont="1" applyFill="1" applyBorder="1"/>
    <xf numFmtId="3" fontId="19" fillId="8" borderId="35" xfId="5" applyNumberFormat="1" applyFont="1" applyFill="1" applyBorder="1" applyAlignment="1">
      <alignment horizontal="center"/>
    </xf>
    <xf numFmtId="3" fontId="19" fillId="8" borderId="36" xfId="5" applyNumberFormat="1" applyFont="1" applyFill="1" applyBorder="1" applyAlignment="1">
      <alignment horizontal="center"/>
    </xf>
    <xf numFmtId="4" fontId="19" fillId="8" borderId="36" xfId="5" applyNumberFormat="1" applyFont="1" applyFill="1" applyBorder="1" applyAlignment="1">
      <alignment horizontal="center"/>
    </xf>
    <xf numFmtId="4" fontId="19" fillId="8" borderId="38" xfId="5" applyNumberFormat="1" applyFont="1" applyFill="1" applyBorder="1" applyAlignment="1">
      <alignment horizontal="center"/>
    </xf>
    <xf numFmtId="3" fontId="5" fillId="0" borderId="0" xfId="5" applyNumberFormat="1" applyFont="1" applyBorder="1"/>
    <xf numFmtId="3" fontId="5" fillId="0" borderId="26" xfId="5" applyNumberFormat="1" applyFont="1" applyBorder="1"/>
    <xf numFmtId="0" fontId="12" fillId="0" borderId="44" xfId="0" applyFont="1" applyBorder="1" applyAlignment="1">
      <alignment horizontal="left"/>
    </xf>
    <xf numFmtId="4" fontId="13" fillId="4" borderId="20" xfId="0" applyNumberFormat="1" applyFont="1" applyFill="1" applyBorder="1"/>
    <xf numFmtId="3" fontId="13" fillId="4" borderId="24" xfId="0" applyNumberFormat="1" applyFont="1" applyFill="1" applyBorder="1"/>
    <xf numFmtId="0" fontId="12" fillId="0" borderId="16" xfId="0" applyFont="1" applyBorder="1" applyAlignment="1">
      <alignment horizontal="left"/>
    </xf>
    <xf numFmtId="3" fontId="10" fillId="3" borderId="30" xfId="2" applyNumberFormat="1" applyFont="1" applyFill="1" applyBorder="1"/>
    <xf numFmtId="3" fontId="10" fillId="3" borderId="31" xfId="2" applyNumberFormat="1" applyFont="1" applyFill="1" applyBorder="1"/>
    <xf numFmtId="4" fontId="11" fillId="3" borderId="22" xfId="0" applyNumberFormat="1" applyFont="1" applyFill="1" applyBorder="1" applyAlignment="1">
      <alignment horizontal="right"/>
    </xf>
    <xf numFmtId="4" fontId="11" fillId="3" borderId="29" xfId="0" applyNumberFormat="1" applyFont="1" applyFill="1" applyBorder="1" applyAlignment="1">
      <alignment horizontal="right"/>
    </xf>
    <xf numFmtId="3" fontId="11" fillId="3" borderId="30" xfId="0" applyNumberFormat="1" applyFont="1" applyFill="1" applyBorder="1"/>
    <xf numFmtId="3" fontId="11" fillId="3" borderId="30" xfId="0" applyNumberFormat="1" applyFont="1" applyFill="1" applyBorder="1" applyAlignment="1">
      <alignment horizontal="right"/>
    </xf>
    <xf numFmtId="3" fontId="11" fillId="3" borderId="31" xfId="0" applyNumberFormat="1" applyFont="1" applyFill="1" applyBorder="1"/>
    <xf numFmtId="3" fontId="21" fillId="5" borderId="24" xfId="3" applyNumberFormat="1" applyFont="1" applyFill="1" applyBorder="1"/>
    <xf numFmtId="4" fontId="11" fillId="3" borderId="10" xfId="3" applyNumberFormat="1" applyFont="1" applyFill="1" applyBorder="1"/>
    <xf numFmtId="4" fontId="21" fillId="3" borderId="10" xfId="3" applyNumberFormat="1" applyFont="1" applyFill="1" applyBorder="1"/>
    <xf numFmtId="4" fontId="21" fillId="3" borderId="29" xfId="3" applyNumberFormat="1" applyFont="1" applyFill="1" applyBorder="1"/>
    <xf numFmtId="0" fontId="11" fillId="3" borderId="1" xfId="2" applyFont="1" applyFill="1" applyBorder="1" applyAlignment="1">
      <alignment horizontal="center"/>
    </xf>
    <xf numFmtId="0" fontId="10" fillId="3" borderId="1" xfId="2" applyFont="1" applyFill="1" applyBorder="1" applyAlignment="1">
      <alignment horizontal="left"/>
    </xf>
    <xf numFmtId="0" fontId="10" fillId="3" borderId="8" xfId="2" applyFont="1" applyFill="1" applyBorder="1" applyAlignment="1">
      <alignment horizontal="center"/>
    </xf>
    <xf numFmtId="3" fontId="11" fillId="3" borderId="31" xfId="0" applyNumberFormat="1" applyFont="1" applyFill="1" applyBorder="1" applyAlignment="1">
      <alignment horizontal="right"/>
    </xf>
    <xf numFmtId="0" fontId="11" fillId="3" borderId="1" xfId="0" applyFont="1" applyFill="1" applyBorder="1" applyAlignment="1">
      <alignment horizontal="left"/>
    </xf>
    <xf numFmtId="0" fontId="11" fillId="3" borderId="8" xfId="0" applyFont="1" applyFill="1" applyBorder="1" applyAlignment="1">
      <alignment horizontal="center"/>
    </xf>
    <xf numFmtId="0" fontId="10" fillId="3" borderId="28" xfId="2" applyFont="1" applyFill="1" applyBorder="1" applyAlignment="1">
      <alignment horizontal="center"/>
    </xf>
    <xf numFmtId="0" fontId="10" fillId="3" borderId="22" xfId="2" applyFont="1" applyFill="1" applyBorder="1" applyAlignment="1">
      <alignment horizontal="center"/>
    </xf>
    <xf numFmtId="0" fontId="11" fillId="3" borderId="22" xfId="2" applyFont="1" applyFill="1" applyBorder="1" applyAlignment="1">
      <alignment horizontal="center"/>
    </xf>
    <xf numFmtId="0" fontId="10" fillId="3" borderId="22" xfId="2" applyFont="1" applyFill="1" applyBorder="1" applyAlignment="1">
      <alignment horizontal="left"/>
    </xf>
    <xf numFmtId="0" fontId="11" fillId="3" borderId="28" xfId="0" applyFont="1" applyFill="1" applyBorder="1" applyAlignment="1">
      <alignment horizontal="center"/>
    </xf>
    <xf numFmtId="0" fontId="11" fillId="3" borderId="22" xfId="0" applyFont="1" applyFill="1" applyBorder="1" applyAlignment="1">
      <alignment horizontal="left"/>
    </xf>
    <xf numFmtId="0" fontId="11" fillId="4" borderId="17" xfId="0" applyFont="1" applyFill="1" applyBorder="1" applyAlignment="1">
      <alignment horizontal="center"/>
    </xf>
    <xf numFmtId="0" fontId="11" fillId="4" borderId="18" xfId="0" applyFont="1" applyFill="1" applyBorder="1" applyAlignment="1">
      <alignment horizontal="left"/>
    </xf>
    <xf numFmtId="0" fontId="10" fillId="2" borderId="36" xfId="2" applyFont="1" applyFill="1" applyBorder="1" applyAlignment="1">
      <alignment horizontal="center" vertical="center"/>
    </xf>
    <xf numFmtId="0" fontId="11" fillId="3" borderId="1" xfId="0" applyFont="1" applyFill="1" applyBorder="1"/>
    <xf numFmtId="3" fontId="11" fillId="4" borderId="24" xfId="0" applyNumberFormat="1" applyFont="1" applyFill="1" applyBorder="1"/>
    <xf numFmtId="3" fontId="12" fillId="3" borderId="8" xfId="3" applyNumberFormat="1" applyFont="1" applyFill="1" applyBorder="1"/>
    <xf numFmtId="3" fontId="12" fillId="3" borderId="8" xfId="3" applyNumberFormat="1" applyFont="1" applyFill="1" applyBorder="1" applyAlignment="1">
      <alignment horizontal="right"/>
    </xf>
    <xf numFmtId="4" fontId="12" fillId="3" borderId="10" xfId="3" applyNumberFormat="1" applyFont="1" applyFill="1" applyBorder="1"/>
    <xf numFmtId="4" fontId="12" fillId="3" borderId="10" xfId="3" applyNumberFormat="1" applyFont="1" applyFill="1" applyBorder="1" applyAlignment="1">
      <alignment horizontal="right"/>
    </xf>
    <xf numFmtId="0" fontId="21" fillId="3" borderId="1" xfId="3" applyFont="1" applyFill="1" applyBorder="1"/>
    <xf numFmtId="0" fontId="24" fillId="3" borderId="1" xfId="3" applyFont="1" applyFill="1" applyBorder="1"/>
    <xf numFmtId="0" fontId="21" fillId="3" borderId="22" xfId="3" applyFont="1" applyFill="1" applyBorder="1"/>
    <xf numFmtId="0" fontId="24" fillId="3" borderId="22" xfId="3" applyFont="1" applyFill="1" applyBorder="1"/>
    <xf numFmtId="0" fontId="18" fillId="0" borderId="0" xfId="0" applyFont="1" applyAlignment="1">
      <alignment horizontal="left"/>
    </xf>
    <xf numFmtId="4" fontId="11" fillId="3" borderId="1" xfId="3" applyNumberFormat="1" applyFont="1" applyFill="1" applyBorder="1" applyAlignment="1">
      <alignment horizontal="right"/>
    </xf>
    <xf numFmtId="4" fontId="11" fillId="3" borderId="10" xfId="3" applyNumberFormat="1" applyFont="1" applyFill="1" applyBorder="1" applyAlignment="1">
      <alignment horizontal="right"/>
    </xf>
    <xf numFmtId="0" fontId="23" fillId="0" borderId="8" xfId="3" applyFont="1" applyBorder="1" applyAlignment="1">
      <alignment horizontal="right"/>
    </xf>
    <xf numFmtId="0" fontId="29" fillId="3" borderId="8" xfId="4" applyFont="1" applyFill="1" applyBorder="1" applyAlignment="1">
      <alignment horizontal="right"/>
    </xf>
    <xf numFmtId="0" fontId="33" fillId="3" borderId="8" xfId="4" applyFont="1" applyFill="1" applyBorder="1" applyAlignment="1">
      <alignment horizontal="right"/>
    </xf>
    <xf numFmtId="0" fontId="27" fillId="3" borderId="8" xfId="4" applyFont="1" applyFill="1" applyBorder="1" applyAlignment="1">
      <alignment horizontal="right"/>
    </xf>
    <xf numFmtId="0" fontId="23" fillId="0" borderId="4" xfId="3" applyFont="1" applyBorder="1" applyAlignment="1">
      <alignment horizontal="right"/>
    </xf>
    <xf numFmtId="0" fontId="27" fillId="3" borderId="28" xfId="4" applyFont="1" applyFill="1" applyBorder="1" applyAlignment="1">
      <alignment horizontal="right"/>
    </xf>
    <xf numFmtId="0" fontId="11" fillId="3" borderId="22" xfId="4" applyFont="1" applyFill="1" applyBorder="1" applyAlignment="1">
      <alignment horizontal="center"/>
    </xf>
    <xf numFmtId="0" fontId="27" fillId="7" borderId="17" xfId="3" applyFont="1" applyFill="1" applyBorder="1" applyAlignment="1">
      <alignment horizontal="right"/>
    </xf>
    <xf numFmtId="3" fontId="11" fillId="3" borderId="31" xfId="3" applyNumberFormat="1" applyFont="1" applyFill="1" applyBorder="1"/>
    <xf numFmtId="4" fontId="10" fillId="3" borderId="1" xfId="3" applyNumberFormat="1" applyFont="1" applyFill="1" applyBorder="1" applyAlignment="1">
      <alignment horizontal="right"/>
    </xf>
    <xf numFmtId="4" fontId="10" fillId="3" borderId="10" xfId="3" applyNumberFormat="1" applyFont="1" applyFill="1" applyBorder="1" applyAlignment="1">
      <alignment horizontal="right"/>
    </xf>
    <xf numFmtId="4" fontId="10" fillId="3" borderId="1" xfId="3" applyNumberFormat="1" applyFont="1" applyFill="1" applyBorder="1"/>
    <xf numFmtId="4" fontId="10" fillId="3" borderId="10" xfId="3" applyNumberFormat="1" applyFont="1" applyFill="1" applyBorder="1"/>
    <xf numFmtId="3" fontId="36" fillId="0" borderId="0" xfId="5" applyNumberFormat="1" applyFont="1" applyBorder="1"/>
    <xf numFmtId="3" fontId="5" fillId="0" borderId="5" xfId="5" applyNumberFormat="1" applyFont="1" applyBorder="1"/>
    <xf numFmtId="4" fontId="21" fillId="0" borderId="22" xfId="0" applyNumberFormat="1" applyFont="1" applyFill="1" applyBorder="1" applyAlignment="1">
      <alignment horizontal="center" vertical="center" wrapText="1"/>
    </xf>
    <xf numFmtId="3" fontId="6" fillId="0" borderId="4" xfId="0" applyNumberFormat="1" applyFont="1" applyBorder="1"/>
    <xf numFmtId="3" fontId="6" fillId="0" borderId="5" xfId="0" applyNumberFormat="1" applyFont="1" applyBorder="1"/>
    <xf numFmtId="4" fontId="6" fillId="0" borderId="5" xfId="0" applyNumberFormat="1" applyFont="1" applyBorder="1"/>
    <xf numFmtId="4" fontId="6" fillId="0" borderId="7" xfId="0" applyNumberFormat="1" applyFont="1" applyBorder="1"/>
    <xf numFmtId="3" fontId="6" fillId="0" borderId="40" xfId="0" applyNumberFormat="1" applyFont="1" applyBorder="1"/>
    <xf numFmtId="4" fontId="6" fillId="0" borderId="6" xfId="0" applyNumberFormat="1" applyFont="1" applyBorder="1"/>
    <xf numFmtId="3" fontId="6" fillId="0" borderId="8" xfId="0" applyNumberFormat="1" applyFont="1" applyBorder="1"/>
    <xf numFmtId="3" fontId="6" fillId="0" borderId="1" xfId="0" applyNumberFormat="1" applyFont="1" applyBorder="1"/>
    <xf numFmtId="4" fontId="6" fillId="0" borderId="1" xfId="0" applyNumberFormat="1" applyFont="1" applyBorder="1"/>
    <xf numFmtId="4" fontId="6" fillId="0" borderId="10" xfId="0" applyNumberFormat="1" applyFont="1" applyBorder="1"/>
    <xf numFmtId="3" fontId="6" fillId="0" borderId="30" xfId="0" applyNumberFormat="1" applyFont="1" applyBorder="1"/>
    <xf numFmtId="4" fontId="6" fillId="0" borderId="9" xfId="0" applyNumberFormat="1" applyFont="1" applyBorder="1"/>
    <xf numFmtId="3" fontId="6" fillId="0" borderId="11" xfId="0" applyNumberFormat="1" applyFont="1" applyBorder="1"/>
    <xf numFmtId="3" fontId="6" fillId="0" borderId="12" xfId="0" applyNumberFormat="1" applyFont="1" applyBorder="1"/>
    <xf numFmtId="4" fontId="6" fillId="0" borderId="12" xfId="0" applyNumberFormat="1" applyFont="1" applyBorder="1"/>
    <xf numFmtId="4" fontId="6" fillId="0" borderId="14" xfId="0" applyNumberFormat="1" applyFont="1" applyBorder="1"/>
    <xf numFmtId="3" fontId="6" fillId="0" borderId="45" xfId="0" applyNumberFormat="1" applyFont="1" applyBorder="1"/>
    <xf numFmtId="4" fontId="6" fillId="0" borderId="13" xfId="0" applyNumberFormat="1" applyFont="1" applyBorder="1"/>
    <xf numFmtId="4" fontId="35" fillId="0" borderId="0" xfId="5" applyNumberFormat="1" applyFont="1" applyAlignment="1">
      <alignment horizontal="right"/>
    </xf>
    <xf numFmtId="4" fontId="21" fillId="0" borderId="32" xfId="0" applyNumberFormat="1" applyFont="1" applyFill="1" applyBorder="1" applyAlignment="1">
      <alignment horizontal="center" vertical="center" wrapText="1"/>
    </xf>
    <xf numFmtId="0" fontId="13" fillId="0" borderId="70" xfId="0" applyFont="1" applyBorder="1" applyAlignment="1"/>
    <xf numFmtId="0" fontId="13" fillId="0" borderId="3" xfId="0" applyFont="1" applyBorder="1" applyAlignment="1"/>
    <xf numFmtId="0" fontId="13" fillId="0" borderId="16" xfId="0" applyFont="1" applyBorder="1" applyAlignment="1"/>
    <xf numFmtId="0" fontId="13" fillId="0" borderId="43" xfId="0" applyFont="1" applyBorder="1" applyAlignment="1"/>
    <xf numFmtId="3" fontId="11" fillId="3" borderId="30" xfId="5" applyNumberFormat="1" applyFont="1" applyFill="1" applyBorder="1" applyAlignment="1">
      <alignment horizontal="right"/>
    </xf>
    <xf numFmtId="4" fontId="21" fillId="0" borderId="29" xfId="0" applyNumberFormat="1" applyFont="1" applyFill="1" applyBorder="1" applyAlignment="1">
      <alignment horizontal="center" vertical="center" wrapText="1"/>
    </xf>
    <xf numFmtId="3" fontId="11" fillId="7" borderId="41" xfId="3" applyNumberFormat="1" applyFont="1" applyFill="1" applyBorder="1"/>
    <xf numFmtId="4" fontId="20" fillId="0" borderId="0" xfId="5" applyNumberFormat="1" applyFont="1" applyFill="1" applyBorder="1" applyAlignment="1">
      <alignment horizontal="center" vertical="center"/>
    </xf>
    <xf numFmtId="4" fontId="19" fillId="8" borderId="61" xfId="5" applyNumberFormat="1" applyFont="1" applyFill="1" applyBorder="1" applyAlignment="1">
      <alignment horizontal="center"/>
    </xf>
    <xf numFmtId="4" fontId="19" fillId="8" borderId="37" xfId="5" applyNumberFormat="1" applyFont="1" applyFill="1" applyBorder="1" applyAlignment="1">
      <alignment horizontal="center"/>
    </xf>
    <xf numFmtId="3" fontId="12" fillId="3" borderId="30" xfId="5" applyNumberFormat="1" applyFont="1" applyFill="1" applyBorder="1" applyAlignment="1">
      <alignment horizontal="right"/>
    </xf>
    <xf numFmtId="4" fontId="11" fillId="3" borderId="22" xfId="3" applyNumberFormat="1" applyFont="1" applyFill="1" applyBorder="1"/>
    <xf numFmtId="4" fontId="11" fillId="3" borderId="29" xfId="3" applyNumberFormat="1" applyFont="1" applyFill="1" applyBorder="1"/>
    <xf numFmtId="4" fontId="11" fillId="7" borderId="18" xfId="3" applyNumberFormat="1" applyFont="1" applyFill="1" applyBorder="1"/>
    <xf numFmtId="4" fontId="11" fillId="7" borderId="19" xfId="3" applyNumberFormat="1" applyFont="1" applyFill="1" applyBorder="1"/>
    <xf numFmtId="4" fontId="35" fillId="0" borderId="0" xfId="5" applyNumberFormat="1" applyFont="1" applyFill="1" applyAlignment="1">
      <alignment horizontal="center"/>
    </xf>
    <xf numFmtId="4" fontId="10" fillId="3" borderId="30" xfId="2" applyNumberFormat="1" applyFont="1" applyFill="1" applyBorder="1"/>
    <xf numFmtId="4" fontId="10" fillId="3" borderId="9" xfId="2" applyNumberFormat="1" applyFont="1" applyFill="1" applyBorder="1"/>
    <xf numFmtId="4" fontId="10" fillId="4" borderId="24" xfId="2" applyNumberFormat="1" applyFont="1" applyFill="1" applyBorder="1"/>
    <xf numFmtId="4" fontId="10" fillId="4" borderId="20" xfId="2" applyNumberFormat="1" applyFont="1" applyFill="1" applyBorder="1"/>
    <xf numFmtId="0" fontId="17" fillId="0" borderId="0" xfId="0" applyFont="1" applyAlignment="1">
      <alignment horizontal="left"/>
    </xf>
    <xf numFmtId="3" fontId="5" fillId="0" borderId="50" xfId="5" applyNumberFormat="1" applyFont="1" applyBorder="1"/>
    <xf numFmtId="4" fontId="36" fillId="0" borderId="50" xfId="5" applyNumberFormat="1" applyFont="1" applyBorder="1"/>
    <xf numFmtId="3" fontId="13" fillId="4" borderId="48" xfId="0" applyNumberFormat="1" applyFont="1" applyFill="1" applyBorder="1"/>
    <xf numFmtId="3" fontId="13" fillId="4" borderId="52" xfId="0" applyNumberFormat="1" applyFont="1" applyFill="1" applyBorder="1"/>
    <xf numFmtId="4" fontId="13" fillId="4" borderId="52" xfId="0" applyNumberFormat="1" applyFont="1" applyFill="1" applyBorder="1"/>
    <xf numFmtId="4" fontId="13" fillId="4" borderId="50" xfId="0" applyNumberFormat="1" applyFont="1" applyFill="1" applyBorder="1"/>
    <xf numFmtId="3" fontId="13" fillId="4" borderId="41" xfId="0" applyNumberFormat="1" applyFont="1" applyFill="1" applyBorder="1"/>
    <xf numFmtId="4" fontId="13" fillId="4" borderId="49" xfId="0" applyNumberFormat="1" applyFont="1" applyFill="1" applyBorder="1"/>
    <xf numFmtId="3" fontId="36" fillId="0" borderId="50" xfId="5" applyNumberFormat="1" applyFont="1" applyBorder="1"/>
    <xf numFmtId="0" fontId="35" fillId="0" borderId="50" xfId="5" applyFont="1" applyBorder="1"/>
    <xf numFmtId="4" fontId="13" fillId="4" borderId="46" xfId="0" applyNumberFormat="1" applyFont="1" applyFill="1" applyBorder="1"/>
    <xf numFmtId="4" fontId="6" fillId="0" borderId="42" xfId="0" applyNumberFormat="1" applyFont="1" applyBorder="1"/>
    <xf numFmtId="4" fontId="6" fillId="0" borderId="53" xfId="0" applyNumberFormat="1" applyFont="1" applyBorder="1"/>
    <xf numFmtId="4" fontId="6" fillId="0" borderId="65" xfId="0" applyNumberFormat="1" applyFont="1" applyBorder="1"/>
    <xf numFmtId="4" fontId="6" fillId="0" borderId="40" xfId="0" applyNumberFormat="1" applyFont="1" applyBorder="1"/>
    <xf numFmtId="4" fontId="6" fillId="0" borderId="30" xfId="0" applyNumberFormat="1" applyFont="1" applyBorder="1"/>
    <xf numFmtId="4" fontId="6" fillId="0" borderId="45" xfId="0" applyNumberFormat="1" applyFont="1" applyBorder="1"/>
    <xf numFmtId="0" fontId="30" fillId="3" borderId="9" xfId="4" applyFont="1" applyFill="1" applyBorder="1" applyAlignment="1">
      <alignment horizontal="left"/>
    </xf>
    <xf numFmtId="0" fontId="11" fillId="3" borderId="9" xfId="4" applyFont="1" applyFill="1" applyBorder="1" applyAlignment="1">
      <alignment horizontal="left"/>
    </xf>
    <xf numFmtId="0" fontId="11" fillId="3" borderId="9" xfId="3" applyFont="1" applyFill="1" applyBorder="1" applyAlignment="1">
      <alignment horizontal="left"/>
    </xf>
    <xf numFmtId="0" fontId="32" fillId="3" borderId="9" xfId="4" applyFont="1" applyFill="1" applyBorder="1" applyAlignment="1">
      <alignment horizontal="left"/>
    </xf>
    <xf numFmtId="0" fontId="28" fillId="3" borderId="9" xfId="4" applyFont="1" applyFill="1" applyBorder="1" applyAlignment="1">
      <alignment horizontal="left"/>
    </xf>
    <xf numFmtId="0" fontId="30" fillId="3" borderId="32" xfId="4" applyFont="1" applyFill="1" applyBorder="1" applyAlignment="1">
      <alignment horizontal="left"/>
    </xf>
    <xf numFmtId="0" fontId="11" fillId="3" borderId="9" xfId="0" applyFont="1" applyFill="1" applyBorder="1"/>
    <xf numFmtId="4" fontId="10" fillId="3" borderId="31" xfId="2" applyNumberFormat="1" applyFont="1" applyFill="1" applyBorder="1"/>
    <xf numFmtId="4" fontId="10" fillId="3" borderId="75" xfId="2" applyNumberFormat="1" applyFont="1" applyFill="1" applyBorder="1"/>
    <xf numFmtId="4" fontId="10" fillId="3" borderId="59" xfId="2" applyNumberFormat="1" applyFont="1" applyFill="1" applyBorder="1"/>
    <xf numFmtId="4" fontId="10" fillId="3" borderId="32" xfId="2" applyNumberFormat="1" applyFont="1" applyFill="1" applyBorder="1"/>
    <xf numFmtId="4" fontId="10" fillId="3" borderId="30" xfId="3" applyNumberFormat="1" applyFont="1" applyFill="1" applyBorder="1" applyAlignment="1">
      <alignment horizontal="right"/>
    </xf>
    <xf numFmtId="4" fontId="11" fillId="3" borderId="30" xfId="3" applyNumberFormat="1" applyFont="1" applyFill="1" applyBorder="1"/>
    <xf numFmtId="4" fontId="10" fillId="3" borderId="30" xfId="3" applyNumberFormat="1" applyFont="1" applyFill="1" applyBorder="1"/>
    <xf numFmtId="4" fontId="11" fillId="3" borderId="30" xfId="3" applyNumberFormat="1" applyFont="1" applyFill="1" applyBorder="1" applyAlignment="1">
      <alignment horizontal="right"/>
    </xf>
    <xf numFmtId="4" fontId="11" fillId="3" borderId="45" xfId="3" applyNumberFormat="1" applyFont="1" applyFill="1" applyBorder="1"/>
    <xf numFmtId="4" fontId="11" fillId="7" borderId="52" xfId="3" applyNumberFormat="1" applyFont="1" applyFill="1" applyBorder="1"/>
    <xf numFmtId="4" fontId="13" fillId="4" borderId="24" xfId="0" applyNumberFormat="1" applyFont="1" applyFill="1" applyBorder="1"/>
    <xf numFmtId="3" fontId="11" fillId="3" borderId="28" xfId="3" applyNumberFormat="1" applyFont="1" applyFill="1" applyBorder="1"/>
    <xf numFmtId="3" fontId="11" fillId="7" borderId="17" xfId="3" applyNumberFormat="1" applyFont="1" applyFill="1" applyBorder="1"/>
    <xf numFmtId="4" fontId="10" fillId="3" borderId="9" xfId="3" applyNumberFormat="1" applyFont="1" applyFill="1" applyBorder="1" applyAlignment="1">
      <alignment horizontal="right"/>
    </xf>
    <xf numFmtId="4" fontId="11" fillId="3" borderId="9" xfId="3" applyNumberFormat="1" applyFont="1" applyFill="1" applyBorder="1"/>
    <xf numFmtId="4" fontId="10" fillId="3" borderId="9" xfId="3" applyNumberFormat="1" applyFont="1" applyFill="1" applyBorder="1"/>
    <xf numFmtId="4" fontId="11" fillId="3" borderId="9" xfId="3" applyNumberFormat="1" applyFont="1" applyFill="1" applyBorder="1" applyAlignment="1">
      <alignment horizontal="right"/>
    </xf>
    <xf numFmtId="4" fontId="11" fillId="3" borderId="32" xfId="3" applyNumberFormat="1" applyFont="1" applyFill="1" applyBorder="1"/>
    <xf numFmtId="4" fontId="11" fillId="7" borderId="20" xfId="3" applyNumberFormat="1" applyFont="1" applyFill="1" applyBorder="1"/>
    <xf numFmtId="0" fontId="5" fillId="7" borderId="20" xfId="3" applyFont="1" applyFill="1" applyBorder="1" applyAlignment="1">
      <alignment horizontal="left"/>
    </xf>
    <xf numFmtId="4" fontId="10" fillId="3" borderId="75" xfId="3" applyNumberFormat="1" applyFont="1" applyFill="1" applyBorder="1" applyAlignment="1">
      <alignment horizontal="right"/>
    </xf>
    <xf numFmtId="4" fontId="11" fillId="3" borderId="75" xfId="3" applyNumberFormat="1" applyFont="1" applyFill="1" applyBorder="1"/>
    <xf numFmtId="4" fontId="10" fillId="3" borderId="75" xfId="3" applyNumberFormat="1" applyFont="1" applyFill="1" applyBorder="1"/>
    <xf numFmtId="4" fontId="11" fillId="3" borderId="75" xfId="3" applyNumberFormat="1" applyFont="1" applyFill="1" applyBorder="1" applyAlignment="1">
      <alignment horizontal="right"/>
    </xf>
    <xf numFmtId="4" fontId="11" fillId="3" borderId="76" xfId="3" applyNumberFormat="1" applyFont="1" applyFill="1" applyBorder="1"/>
    <xf numFmtId="4" fontId="11" fillId="7" borderId="71" xfId="3" applyNumberFormat="1" applyFont="1" applyFill="1" applyBorder="1"/>
    <xf numFmtId="4" fontId="13" fillId="4" borderId="21" xfId="0" applyNumberFormat="1" applyFont="1" applyFill="1" applyBorder="1"/>
    <xf numFmtId="4" fontId="6" fillId="0" borderId="33" xfId="0" applyNumberFormat="1" applyFont="1" applyBorder="1"/>
    <xf numFmtId="4" fontId="6" fillId="0" borderId="75" xfId="0" applyNumberFormat="1" applyFont="1" applyBorder="1"/>
    <xf numFmtId="4" fontId="6" fillId="0" borderId="76" xfId="0" applyNumberFormat="1" applyFont="1" applyBorder="1"/>
    <xf numFmtId="3" fontId="11" fillId="3" borderId="28" xfId="0" applyNumberFormat="1" applyFont="1" applyFill="1" applyBorder="1" applyAlignment="1">
      <alignment horizontal="right"/>
    </xf>
    <xf numFmtId="4" fontId="11" fillId="3" borderId="32" xfId="0" applyNumberFormat="1" applyFont="1" applyFill="1" applyBorder="1" applyAlignment="1">
      <alignment horizontal="right"/>
    </xf>
    <xf numFmtId="0" fontId="11" fillId="4" borderId="20" xfId="0" applyFont="1" applyFill="1" applyBorder="1"/>
    <xf numFmtId="3" fontId="11" fillId="3" borderId="28" xfId="0" applyNumberFormat="1" applyFont="1" applyFill="1" applyBorder="1"/>
    <xf numFmtId="3" fontId="11" fillId="4" borderId="17" xfId="0" applyNumberFormat="1" applyFont="1" applyFill="1" applyBorder="1"/>
    <xf numFmtId="0" fontId="4" fillId="5" borderId="46" xfId="3" applyFill="1" applyBorder="1"/>
    <xf numFmtId="4" fontId="21" fillId="3" borderId="9" xfId="3" applyNumberFormat="1" applyFont="1" applyFill="1" applyBorder="1"/>
    <xf numFmtId="3" fontId="21" fillId="3" borderId="28" xfId="3" applyNumberFormat="1" applyFont="1" applyFill="1" applyBorder="1"/>
    <xf numFmtId="4" fontId="21" fillId="3" borderId="32" xfId="3" applyNumberFormat="1" applyFont="1" applyFill="1" applyBorder="1"/>
    <xf numFmtId="4" fontId="21" fillId="5" borderId="20" xfId="3" applyNumberFormat="1" applyFont="1" applyFill="1" applyBorder="1"/>
    <xf numFmtId="4" fontId="12" fillId="3" borderId="9" xfId="3" applyNumberFormat="1" applyFont="1" applyFill="1" applyBorder="1"/>
    <xf numFmtId="4" fontId="12" fillId="3" borderId="9" xfId="3" applyNumberFormat="1" applyFont="1" applyFill="1" applyBorder="1" applyAlignment="1">
      <alignment horizontal="right"/>
    </xf>
    <xf numFmtId="3" fontId="24" fillId="0" borderId="1" xfId="0" applyNumberFormat="1" applyFont="1" applyBorder="1"/>
    <xf numFmtId="4" fontId="35" fillId="0" borderId="1" xfId="5" applyNumberFormat="1" applyFont="1" applyBorder="1"/>
    <xf numFmtId="4" fontId="35" fillId="0" borderId="0" xfId="5" applyNumberFormat="1" applyFont="1" applyAlignment="1">
      <alignment horizontal="center"/>
    </xf>
    <xf numFmtId="4" fontId="19" fillId="8" borderId="18" xfId="5" applyNumberFormat="1" applyFont="1" applyFill="1" applyBorder="1" applyAlignment="1">
      <alignment horizontal="center"/>
    </xf>
    <xf numFmtId="4" fontId="19" fillId="8" borderId="19" xfId="5" applyNumberFormat="1" applyFont="1" applyFill="1" applyBorder="1" applyAlignment="1">
      <alignment horizontal="center"/>
    </xf>
    <xf numFmtId="4" fontId="24" fillId="0" borderId="1" xfId="0" applyNumberFormat="1" applyFont="1" applyBorder="1"/>
    <xf numFmtId="4" fontId="12" fillId="3" borderId="30" xfId="5" applyNumberFormat="1" applyFont="1" applyFill="1" applyBorder="1" applyAlignment="1">
      <alignment horizontal="right"/>
    </xf>
    <xf numFmtId="4" fontId="3" fillId="0" borderId="0" xfId="5" applyNumberFormat="1" applyAlignment="1">
      <alignment horizontal="center"/>
    </xf>
    <xf numFmtId="3" fontId="12" fillId="0" borderId="11" xfId="0" applyNumberFormat="1" applyFont="1" applyBorder="1" applyAlignment="1">
      <alignment horizontal="center" vertical="center" wrapText="1"/>
    </xf>
    <xf numFmtId="3" fontId="19" fillId="8" borderId="61" xfId="5" applyNumberFormat="1" applyFont="1" applyFill="1" applyBorder="1" applyAlignment="1">
      <alignment horizontal="center"/>
    </xf>
    <xf numFmtId="3" fontId="19" fillId="8" borderId="24" xfId="5" applyNumberFormat="1" applyFont="1" applyFill="1" applyBorder="1" applyAlignment="1">
      <alignment horizontal="center"/>
    </xf>
    <xf numFmtId="4" fontId="19" fillId="8" borderId="20" xfId="5" applyNumberFormat="1" applyFont="1" applyFill="1" applyBorder="1" applyAlignment="1">
      <alignment horizontal="center"/>
    </xf>
    <xf numFmtId="3" fontId="21" fillId="3" borderId="5" xfId="3" applyNumberFormat="1" applyFont="1" applyFill="1" applyBorder="1"/>
    <xf numFmtId="1" fontId="11" fillId="3" borderId="1" xfId="3" applyNumberFormat="1" applyFont="1" applyFill="1" applyBorder="1" applyAlignment="1">
      <alignment horizontal="right"/>
    </xf>
    <xf numFmtId="3" fontId="10" fillId="3" borderId="5" xfId="3" applyNumberFormat="1" applyFont="1" applyFill="1" applyBorder="1" applyAlignment="1">
      <alignment horizontal="right"/>
    </xf>
    <xf numFmtId="3" fontId="21" fillId="3" borderId="40" xfId="3" applyNumberFormat="1" applyFont="1" applyFill="1" applyBorder="1"/>
    <xf numFmtId="3" fontId="11" fillId="7" borderId="24" xfId="3" applyNumberFormat="1" applyFont="1" applyFill="1" applyBorder="1"/>
    <xf numFmtId="4" fontId="19" fillId="8" borderId="24" xfId="5" applyNumberFormat="1" applyFont="1" applyFill="1" applyBorder="1" applyAlignment="1">
      <alignment horizontal="center"/>
    </xf>
    <xf numFmtId="3" fontId="12" fillId="0" borderId="12" xfId="0" applyNumberFormat="1" applyFont="1" applyBorder="1" applyAlignment="1">
      <alignment horizontal="center" vertical="center"/>
    </xf>
    <xf numFmtId="3" fontId="7" fillId="0" borderId="1" xfId="0" applyNumberFormat="1" applyFont="1" applyFill="1" applyBorder="1" applyAlignment="1">
      <alignment horizontal="right"/>
    </xf>
    <xf numFmtId="4" fontId="7" fillId="0" borderId="1" xfId="0" applyNumberFormat="1" applyFont="1" applyFill="1" applyBorder="1" applyAlignment="1">
      <alignment horizontal="right"/>
    </xf>
    <xf numFmtId="3" fontId="5" fillId="0" borderId="1" xfId="0" applyNumberFormat="1" applyFont="1" applyFill="1" applyBorder="1"/>
    <xf numFmtId="4" fontId="5" fillId="0" borderId="1" xfId="0" applyNumberFormat="1" applyFont="1" applyFill="1" applyBorder="1"/>
    <xf numFmtId="3" fontId="7" fillId="0" borderId="26" xfId="0" applyNumberFormat="1" applyFont="1" applyFill="1" applyBorder="1" applyAlignment="1">
      <alignment horizontal="right"/>
    </xf>
    <xf numFmtId="4" fontId="7" fillId="0" borderId="26" xfId="0" applyNumberFormat="1" applyFont="1" applyFill="1" applyBorder="1" applyAlignment="1">
      <alignment horizontal="right"/>
    </xf>
    <xf numFmtId="4" fontId="7" fillId="0" borderId="27" xfId="0" applyNumberFormat="1" applyFont="1" applyFill="1" applyBorder="1" applyAlignment="1">
      <alignment horizontal="right"/>
    </xf>
    <xf numFmtId="4" fontId="7" fillId="0" borderId="10" xfId="0" applyNumberFormat="1" applyFont="1" applyFill="1" applyBorder="1" applyAlignment="1">
      <alignment horizontal="right"/>
    </xf>
    <xf numFmtId="4" fontId="5" fillId="0" borderId="10" xfId="0" applyNumberFormat="1" applyFont="1" applyFill="1" applyBorder="1"/>
    <xf numFmtId="3" fontId="7" fillId="0" borderId="51" xfId="0" applyNumberFormat="1" applyFont="1" applyFill="1" applyBorder="1" applyAlignment="1">
      <alignment horizontal="right"/>
    </xf>
    <xf numFmtId="3" fontId="7" fillId="0" borderId="30" xfId="0" applyNumberFormat="1" applyFont="1" applyFill="1" applyBorder="1" applyAlignment="1">
      <alignment horizontal="right"/>
    </xf>
    <xf numFmtId="3" fontId="5" fillId="0" borderId="30" xfId="0" applyNumberFormat="1" applyFont="1" applyFill="1" applyBorder="1"/>
    <xf numFmtId="0" fontId="9" fillId="0" borderId="0" xfId="0" applyFont="1" applyFill="1"/>
    <xf numFmtId="3" fontId="11" fillId="3" borderId="9" xfId="3" applyNumberFormat="1" applyFont="1" applyFill="1" applyBorder="1"/>
    <xf numFmtId="3" fontId="21" fillId="3" borderId="9" xfId="3" applyNumberFormat="1" applyFont="1" applyFill="1" applyBorder="1"/>
    <xf numFmtId="3" fontId="21" fillId="3" borderId="32" xfId="3" applyNumberFormat="1" applyFont="1" applyFill="1" applyBorder="1"/>
    <xf numFmtId="3" fontId="21" fillId="5" borderId="20" xfId="3" applyNumberFormat="1" applyFont="1" applyFill="1" applyBorder="1"/>
    <xf numFmtId="3" fontId="21" fillId="3" borderId="12" xfId="3" applyNumberFormat="1" applyFont="1" applyFill="1" applyBorder="1"/>
    <xf numFmtId="3" fontId="2" fillId="0" borderId="0" xfId="5" applyNumberFormat="1" applyFont="1"/>
    <xf numFmtId="4" fontId="2" fillId="0" borderId="0" xfId="5" applyNumberFormat="1" applyFont="1"/>
    <xf numFmtId="3" fontId="23" fillId="0" borderId="0" xfId="5" applyNumberFormat="1" applyFont="1"/>
    <xf numFmtId="4" fontId="23" fillId="0" borderId="0" xfId="5" applyNumberFormat="1" applyFont="1"/>
    <xf numFmtId="3" fontId="20" fillId="0" borderId="0" xfId="5" applyNumberFormat="1" applyFont="1" applyAlignment="1">
      <alignment vertical="center"/>
    </xf>
    <xf numFmtId="4" fontId="20" fillId="0" borderId="0" xfId="5" applyNumberFormat="1" applyFont="1" applyAlignment="1">
      <alignment vertical="center"/>
    </xf>
    <xf numFmtId="3" fontId="21" fillId="0" borderId="0" xfId="5" applyNumberFormat="1" applyFont="1" applyAlignment="1">
      <alignment vertical="center" wrapText="1"/>
    </xf>
    <xf numFmtId="3" fontId="12" fillId="0" borderId="0" xfId="5" applyNumberFormat="1" applyFont="1" applyAlignment="1">
      <alignment vertical="center" wrapText="1"/>
    </xf>
    <xf numFmtId="3" fontId="12" fillId="0" borderId="0" xfId="5" applyNumberFormat="1" applyFont="1" applyAlignment="1">
      <alignment vertical="center"/>
    </xf>
    <xf numFmtId="4" fontId="12" fillId="0" borderId="0" xfId="5" applyNumberFormat="1" applyFont="1" applyAlignment="1">
      <alignment vertical="center"/>
    </xf>
    <xf numFmtId="3" fontId="20" fillId="0" borderId="0" xfId="5" applyNumberFormat="1" applyFont="1" applyAlignment="1">
      <alignment horizontal="center" vertical="center"/>
    </xf>
    <xf numFmtId="4" fontId="20" fillId="0" borderId="0" xfId="5" applyNumberFormat="1" applyFont="1" applyAlignment="1">
      <alignment horizontal="center" vertical="center"/>
    </xf>
    <xf numFmtId="4" fontId="12" fillId="0" borderId="0" xfId="5" applyNumberFormat="1" applyFont="1" applyAlignment="1">
      <alignment horizontal="center" vertical="center"/>
    </xf>
    <xf numFmtId="0" fontId="8" fillId="0" borderId="0" xfId="0" applyFont="1"/>
    <xf numFmtId="0" fontId="17" fillId="0" borderId="0" xfId="0" applyFont="1"/>
    <xf numFmtId="0" fontId="18" fillId="0" borderId="0" xfId="0" applyFont="1"/>
    <xf numFmtId="0" fontId="36" fillId="0" borderId="0" xfId="5" applyFont="1" applyAlignment="1">
      <alignment vertical="center"/>
    </xf>
    <xf numFmtId="0" fontId="36" fillId="0" borderId="18" xfId="5" applyFont="1" applyBorder="1" applyAlignment="1">
      <alignment horizontal="center" vertical="center" wrapText="1"/>
    </xf>
    <xf numFmtId="4" fontId="10" fillId="0" borderId="12" xfId="0" applyNumberFormat="1" applyFont="1" applyBorder="1" applyAlignment="1">
      <alignment horizontal="center" vertical="center" wrapText="1"/>
    </xf>
    <xf numFmtId="4" fontId="10" fillId="0" borderId="14" xfId="0" applyNumberFormat="1" applyFont="1" applyBorder="1" applyAlignment="1">
      <alignment horizontal="center" vertical="center" wrapText="1"/>
    </xf>
    <xf numFmtId="4" fontId="21" fillId="0" borderId="22" xfId="0" applyNumberFormat="1" applyFont="1" applyBorder="1" applyAlignment="1">
      <alignment horizontal="center" vertical="center" wrapText="1"/>
    </xf>
    <xf numFmtId="4" fontId="21" fillId="0" borderId="32" xfId="0" applyNumberFormat="1" applyFont="1" applyBorder="1" applyAlignment="1">
      <alignment horizontal="center" vertical="center" wrapText="1"/>
    </xf>
    <xf numFmtId="4" fontId="21" fillId="0" borderId="29" xfId="0" applyNumberFormat="1" applyFont="1" applyBorder="1" applyAlignment="1">
      <alignment horizontal="center" vertical="center" wrapText="1"/>
    </xf>
    <xf numFmtId="0" fontId="7" fillId="0" borderId="5" xfId="3" applyFont="1" applyBorder="1" applyAlignment="1">
      <alignment horizontal="center"/>
    </xf>
    <xf numFmtId="0" fontId="5" fillId="0" borderId="40" xfId="3" applyFont="1" applyBorder="1"/>
    <xf numFmtId="0" fontId="7" fillId="0" borderId="6" xfId="3" applyFont="1" applyBorder="1"/>
    <xf numFmtId="3" fontId="35" fillId="0" borderId="25" xfId="5" applyNumberFormat="1" applyFont="1" applyBorder="1"/>
    <xf numFmtId="3" fontId="35" fillId="0" borderId="26" xfId="5" applyNumberFormat="1" applyFont="1" applyBorder="1"/>
    <xf numFmtId="3" fontId="35" fillId="0" borderId="5" xfId="5" applyNumberFormat="1" applyFont="1" applyBorder="1"/>
    <xf numFmtId="4" fontId="24" fillId="0" borderId="26" xfId="5" applyNumberFormat="1" applyFont="1" applyBorder="1"/>
    <xf numFmtId="4" fontId="35" fillId="0" borderId="26" xfId="5" applyNumberFormat="1" applyFont="1" applyBorder="1"/>
    <xf numFmtId="4" fontId="35" fillId="0" borderId="27" xfId="5" applyNumberFormat="1" applyFont="1" applyBorder="1"/>
    <xf numFmtId="3" fontId="6" fillId="0" borderId="40" xfId="5" applyNumberFormat="1" applyFont="1" applyBorder="1"/>
    <xf numFmtId="3" fontId="6" fillId="0" borderId="5" xfId="5" applyNumberFormat="1" applyFont="1" applyBorder="1"/>
    <xf numFmtId="3" fontId="6" fillId="0" borderId="6" xfId="5" applyNumberFormat="1" applyFont="1" applyBorder="1"/>
    <xf numFmtId="4" fontId="6" fillId="0" borderId="5" xfId="5" applyNumberFormat="1" applyFont="1" applyBorder="1"/>
    <xf numFmtId="4" fontId="6" fillId="0" borderId="7" xfId="5" applyNumberFormat="1" applyFont="1" applyBorder="1"/>
    <xf numFmtId="3" fontId="6" fillId="0" borderId="51" xfId="5" applyNumberFormat="1" applyFont="1" applyBorder="1"/>
    <xf numFmtId="3" fontId="6" fillId="0" borderId="26" xfId="5" applyNumberFormat="1" applyFont="1" applyBorder="1"/>
    <xf numFmtId="3" fontId="6" fillId="0" borderId="1" xfId="5" applyNumberFormat="1" applyFont="1" applyBorder="1"/>
    <xf numFmtId="4" fontId="6" fillId="0" borderId="26" xfId="5" applyNumberFormat="1" applyFont="1" applyBorder="1"/>
    <xf numFmtId="4" fontId="6" fillId="0" borderId="27" xfId="5" applyNumberFormat="1" applyFont="1" applyBorder="1"/>
    <xf numFmtId="0" fontId="10" fillId="3" borderId="30" xfId="3" applyFont="1" applyFill="1" applyBorder="1"/>
    <xf numFmtId="0" fontId="7" fillId="3" borderId="9" xfId="3" applyFont="1" applyFill="1" applyBorder="1"/>
    <xf numFmtId="0" fontId="23" fillId="0" borderId="66" xfId="3" applyFont="1" applyBorder="1" applyAlignment="1">
      <alignment horizontal="center"/>
    </xf>
    <xf numFmtId="0" fontId="24" fillId="0" borderId="30" xfId="3" applyFont="1" applyBorder="1"/>
    <xf numFmtId="0" fontId="24" fillId="0" borderId="9" xfId="3" applyFont="1" applyBorder="1"/>
    <xf numFmtId="0" fontId="24" fillId="0" borderId="9" xfId="3" applyFont="1" applyBorder="1" applyAlignment="1">
      <alignment horizontal="left"/>
    </xf>
    <xf numFmtId="3" fontId="35" fillId="0" borderId="8" xfId="5" applyNumberFormat="1" applyFont="1" applyBorder="1"/>
    <xf numFmtId="3" fontId="35" fillId="0" borderId="1" xfId="5" applyNumberFormat="1" applyFont="1" applyBorder="1"/>
    <xf numFmtId="4" fontId="24" fillId="0" borderId="1" xfId="5" applyNumberFormat="1" applyFont="1" applyBorder="1"/>
    <xf numFmtId="4" fontId="35" fillId="0" borderId="10" xfId="5" applyNumberFormat="1" applyFont="1" applyBorder="1"/>
    <xf numFmtId="3" fontId="6" fillId="0" borderId="30" xfId="5" applyNumberFormat="1" applyFont="1" applyBorder="1"/>
    <xf numFmtId="3" fontId="6" fillId="0" borderId="9" xfId="5" applyNumberFormat="1" applyFont="1" applyBorder="1"/>
    <xf numFmtId="4" fontId="6" fillId="0" borderId="1" xfId="5" applyNumberFormat="1" applyFont="1" applyBorder="1"/>
    <xf numFmtId="4" fontId="6" fillId="0" borderId="10" xfId="5" applyNumberFormat="1" applyFont="1" applyBorder="1"/>
    <xf numFmtId="0" fontId="7" fillId="0" borderId="9" xfId="0" applyFont="1" applyBorder="1" applyAlignment="1">
      <alignment horizontal="left"/>
    </xf>
    <xf numFmtId="0" fontId="25" fillId="3" borderId="66" xfId="3" applyFont="1" applyFill="1" applyBorder="1" applyAlignment="1">
      <alignment horizontal="center"/>
    </xf>
    <xf numFmtId="0" fontId="7" fillId="0" borderId="9" xfId="3" applyFont="1" applyBorder="1"/>
    <xf numFmtId="0" fontId="24" fillId="0" borderId="31" xfId="3" applyFont="1" applyBorder="1"/>
    <xf numFmtId="0" fontId="24" fillId="0" borderId="22" xfId="3" applyFont="1" applyBorder="1" applyAlignment="1">
      <alignment horizontal="center"/>
    </xf>
    <xf numFmtId="0" fontId="24" fillId="0" borderId="32" xfId="3" applyFont="1" applyBorder="1"/>
    <xf numFmtId="3" fontId="36" fillId="0" borderId="0" xfId="5" applyNumberFormat="1" applyFont="1"/>
    <xf numFmtId="4" fontId="36" fillId="0" borderId="0" xfId="5" applyNumberFormat="1" applyFont="1"/>
    <xf numFmtId="3" fontId="12" fillId="0" borderId="50" xfId="5" applyNumberFormat="1" applyFont="1" applyBorder="1"/>
    <xf numFmtId="3" fontId="6" fillId="0" borderId="50" xfId="5" applyNumberFormat="1" applyFont="1" applyBorder="1"/>
    <xf numFmtId="4" fontId="6" fillId="0" borderId="50" xfId="5" applyNumberFormat="1" applyFont="1" applyBorder="1"/>
    <xf numFmtId="4" fontId="12" fillId="0" borderId="50" xfId="5" applyNumberFormat="1" applyFont="1" applyBorder="1"/>
    <xf numFmtId="0" fontId="6" fillId="0" borderId="5" xfId="3" applyFont="1" applyBorder="1" applyAlignment="1">
      <alignment horizontal="center"/>
    </xf>
    <xf numFmtId="1" fontId="6" fillId="0" borderId="5" xfId="3" applyNumberFormat="1" applyFont="1" applyBorder="1" applyAlignment="1">
      <alignment horizontal="center"/>
    </xf>
    <xf numFmtId="0" fontId="24" fillId="0" borderId="5" xfId="3" applyFont="1" applyBorder="1"/>
    <xf numFmtId="0" fontId="24" fillId="0" borderId="6" xfId="3" applyFont="1" applyBorder="1"/>
    <xf numFmtId="3" fontId="35" fillId="0" borderId="4" xfId="5" applyNumberFormat="1" applyFont="1" applyBorder="1"/>
    <xf numFmtId="3" fontId="24" fillId="0" borderId="5" xfId="0" applyNumberFormat="1" applyFont="1" applyBorder="1"/>
    <xf numFmtId="4" fontId="24" fillId="0" borderId="5" xfId="5" applyNumberFormat="1" applyFont="1" applyBorder="1"/>
    <xf numFmtId="4" fontId="35" fillId="0" borderId="5" xfId="5" applyNumberFormat="1" applyFont="1" applyBorder="1"/>
    <xf numFmtId="4" fontId="35" fillId="0" borderId="7" xfId="5" applyNumberFormat="1" applyFont="1" applyBorder="1"/>
    <xf numFmtId="4" fontId="6" fillId="0" borderId="6" xfId="5" applyNumberFormat="1" applyFont="1" applyBorder="1"/>
    <xf numFmtId="3" fontId="6" fillId="0" borderId="4" xfId="5" applyNumberFormat="1" applyFont="1" applyBorder="1"/>
    <xf numFmtId="0" fontId="6" fillId="0" borderId="1" xfId="3" applyFont="1" applyBorder="1" applyAlignment="1">
      <alignment horizontal="center"/>
    </xf>
    <xf numFmtId="1" fontId="6" fillId="0" borderId="1" xfId="3" applyNumberFormat="1" applyFont="1" applyBorder="1" applyAlignment="1">
      <alignment horizontal="center"/>
    </xf>
    <xf numFmtId="0" fontId="24" fillId="0" borderId="1" xfId="3" applyFont="1" applyBorder="1"/>
    <xf numFmtId="4" fontId="6" fillId="0" borderId="9" xfId="5" applyNumberFormat="1" applyFont="1" applyBorder="1"/>
    <xf numFmtId="3" fontId="6" fillId="0" borderId="8" xfId="5" applyNumberFormat="1" applyFont="1" applyBorder="1"/>
    <xf numFmtId="0" fontId="7" fillId="0" borderId="1" xfId="0" applyFont="1" applyBorder="1" applyAlignment="1">
      <alignment horizontal="left"/>
    </xf>
    <xf numFmtId="1" fontId="23" fillId="0" borderId="1" xfId="3" applyNumberFormat="1" applyFont="1" applyBorder="1" applyAlignment="1">
      <alignment horizontal="center"/>
    </xf>
    <xf numFmtId="0" fontId="6" fillId="0" borderId="40" xfId="3" applyFont="1" applyBorder="1"/>
    <xf numFmtId="0" fontId="6" fillId="0" borderId="6" xfId="3" applyFont="1" applyBorder="1"/>
    <xf numFmtId="0" fontId="6" fillId="0" borderId="9" xfId="3" applyFont="1" applyBorder="1"/>
    <xf numFmtId="0" fontId="6" fillId="0" borderId="30" xfId="3" applyFont="1" applyBorder="1"/>
    <xf numFmtId="0" fontId="6" fillId="0" borderId="31" xfId="3" applyFont="1" applyBorder="1"/>
    <xf numFmtId="0" fontId="6" fillId="0" borderId="22" xfId="3" applyFont="1" applyBorder="1" applyAlignment="1">
      <alignment horizontal="center"/>
    </xf>
    <xf numFmtId="0" fontId="12" fillId="3" borderId="31" xfId="3" applyFont="1" applyFill="1" applyBorder="1"/>
    <xf numFmtId="0" fontId="12" fillId="3" borderId="32" xfId="3" applyFont="1" applyFill="1" applyBorder="1"/>
    <xf numFmtId="0" fontId="12" fillId="3" borderId="54" xfId="3" applyFont="1" applyFill="1" applyBorder="1"/>
    <xf numFmtId="0" fontId="11" fillId="7" borderId="20" xfId="3" applyFont="1" applyFill="1" applyBorder="1"/>
    <xf numFmtId="0" fontId="5" fillId="0" borderId="5" xfId="3" applyFont="1" applyBorder="1"/>
    <xf numFmtId="0" fontId="7" fillId="0" borderId="5" xfId="3" applyFont="1" applyBorder="1"/>
    <xf numFmtId="0" fontId="24" fillId="0" borderId="6" xfId="3" applyFont="1" applyBorder="1" applyAlignment="1">
      <alignment horizontal="left"/>
    </xf>
    <xf numFmtId="4" fontId="6" fillId="0" borderId="34" xfId="5" applyNumberFormat="1" applyFont="1" applyBorder="1"/>
    <xf numFmtId="3" fontId="6" fillId="0" borderId="25" xfId="5" applyNumberFormat="1" applyFont="1" applyBorder="1"/>
    <xf numFmtId="3" fontId="6" fillId="0" borderId="34" xfId="5" applyNumberFormat="1" applyFont="1" applyBorder="1"/>
    <xf numFmtId="0" fontId="7" fillId="0" borderId="1" xfId="3" applyFont="1" applyBorder="1" applyAlignment="1">
      <alignment horizontal="center"/>
    </xf>
    <xf numFmtId="0" fontId="5" fillId="0" borderId="1" xfId="3" applyFont="1" applyBorder="1"/>
    <xf numFmtId="0" fontId="28" fillId="0" borderId="1" xfId="4" applyFont="1" applyBorder="1" applyAlignment="1">
      <alignment horizontal="center"/>
    </xf>
    <xf numFmtId="0" fontId="28" fillId="0" borderId="1" xfId="4" applyFont="1" applyBorder="1"/>
    <xf numFmtId="0" fontId="7" fillId="0" borderId="1" xfId="3" applyFont="1" applyBorder="1"/>
    <xf numFmtId="0" fontId="30" fillId="3" borderId="1" xfId="4" applyFont="1" applyFill="1" applyBorder="1"/>
    <xf numFmtId="0" fontId="5" fillId="0" borderId="1" xfId="4" applyFont="1" applyBorder="1" applyAlignment="1">
      <alignment horizontal="center"/>
    </xf>
    <xf numFmtId="0" fontId="5" fillId="0" borderId="1" xfId="4" applyFont="1" applyBorder="1"/>
    <xf numFmtId="0" fontId="5" fillId="0" borderId="9" xfId="4" applyFont="1" applyBorder="1" applyAlignment="1">
      <alignment horizontal="left"/>
    </xf>
    <xf numFmtId="0" fontId="11" fillId="3" borderId="1" xfId="4" applyFont="1" applyFill="1" applyBorder="1"/>
    <xf numFmtId="0" fontId="31" fillId="0" borderId="1" xfId="4" applyFont="1" applyBorder="1"/>
    <xf numFmtId="0" fontId="31" fillId="0" borderId="1" xfId="4" applyFont="1" applyBorder="1" applyAlignment="1">
      <alignment horizontal="center"/>
    </xf>
    <xf numFmtId="0" fontId="5" fillId="0" borderId="1" xfId="3" applyFont="1" applyBorder="1" applyAlignment="1">
      <alignment horizontal="center"/>
    </xf>
    <xf numFmtId="0" fontId="11" fillId="3" borderId="1" xfId="3" applyFont="1" applyFill="1" applyBorder="1"/>
    <xf numFmtId="0" fontId="32" fillId="3" borderId="1" xfId="4" applyFont="1" applyFill="1" applyBorder="1"/>
    <xf numFmtId="0" fontId="28" fillId="3" borderId="1" xfId="4" applyFont="1" applyFill="1" applyBorder="1"/>
    <xf numFmtId="3" fontId="35" fillId="0" borderId="30" xfId="5" applyNumberFormat="1" applyFont="1" applyBorder="1"/>
    <xf numFmtId="0" fontId="34" fillId="0" borderId="1" xfId="4" applyFont="1" applyBorder="1"/>
    <xf numFmtId="0" fontId="30" fillId="3" borderId="22" xfId="4" applyFont="1" applyFill="1" applyBorder="1"/>
    <xf numFmtId="0" fontId="5" fillId="7" borderId="18" xfId="3" applyFont="1" applyFill="1" applyBorder="1"/>
    <xf numFmtId="0" fontId="12" fillId="0" borderId="0" xfId="0" applyFont="1" applyAlignment="1">
      <alignment horizontal="left"/>
    </xf>
    <xf numFmtId="0" fontId="36" fillId="0" borderId="0" xfId="5" applyFont="1" applyAlignment="1">
      <alignment horizontal="center"/>
    </xf>
    <xf numFmtId="0" fontId="36" fillId="0" borderId="0" xfId="5" applyFont="1" applyAlignment="1">
      <alignment horizontal="right"/>
    </xf>
    <xf numFmtId="0" fontId="36" fillId="0" borderId="0" xfId="5" applyFont="1"/>
    <xf numFmtId="0" fontId="5" fillId="0" borderId="5" xfId="5" applyFont="1" applyBorder="1" applyAlignment="1">
      <alignment horizontal="center"/>
    </xf>
    <xf numFmtId="0" fontId="5" fillId="0" borderId="5" xfId="5" applyFont="1" applyBorder="1" applyAlignment="1">
      <alignment horizontal="right"/>
    </xf>
    <xf numFmtId="0" fontId="5" fillId="0" borderId="5" xfId="5" applyFont="1" applyBorder="1" applyAlignment="1" applyProtection="1">
      <alignment horizontal="right"/>
      <protection locked="0"/>
    </xf>
    <xf numFmtId="0" fontId="5" fillId="0" borderId="5" xfId="5" applyFont="1" applyBorder="1"/>
    <xf numFmtId="0" fontId="5" fillId="0" borderId="6" xfId="5" applyFont="1" applyBorder="1"/>
    <xf numFmtId="0" fontId="11" fillId="3" borderId="1" xfId="5" applyFont="1" applyFill="1" applyBorder="1"/>
    <xf numFmtId="0" fontId="11" fillId="3" borderId="9" xfId="5" applyFont="1" applyFill="1" applyBorder="1"/>
    <xf numFmtId="3" fontId="11" fillId="3" borderId="8" xfId="5" applyNumberFormat="1" applyFont="1" applyFill="1" applyBorder="1"/>
    <xf numFmtId="3" fontId="11" fillId="3" borderId="1" xfId="5" applyNumberFormat="1" applyFont="1" applyFill="1" applyBorder="1"/>
    <xf numFmtId="4" fontId="11" fillId="3" borderId="1" xfId="5" applyNumberFormat="1" applyFont="1" applyFill="1" applyBorder="1"/>
    <xf numFmtId="3" fontId="11" fillId="3" borderId="30" xfId="5" applyNumberFormat="1" applyFont="1" applyFill="1" applyBorder="1"/>
    <xf numFmtId="4" fontId="11" fillId="3" borderId="10" xfId="5" applyNumberFormat="1" applyFont="1" applyFill="1" applyBorder="1"/>
    <xf numFmtId="0" fontId="5" fillId="0" borderId="1" xfId="5" applyFont="1" applyBorder="1" applyAlignment="1">
      <alignment horizontal="center"/>
    </xf>
    <xf numFmtId="0" fontId="5" fillId="0" borderId="1" xfId="5" applyFont="1" applyBorder="1" applyAlignment="1">
      <alignment horizontal="right"/>
    </xf>
    <xf numFmtId="0" fontId="5" fillId="0" borderId="1" xfId="5" applyFont="1" applyBorder="1" applyAlignment="1" applyProtection="1">
      <alignment horizontal="right"/>
      <protection locked="0"/>
    </xf>
    <xf numFmtId="0" fontId="5" fillId="0" borderId="1" xfId="5" applyFont="1" applyBorder="1"/>
    <xf numFmtId="0" fontId="5" fillId="0" borderId="9" xfId="5" applyFont="1" applyBorder="1"/>
    <xf numFmtId="4" fontId="35" fillId="0" borderId="1" xfId="5" applyNumberFormat="1" applyFont="1" applyBorder="1" applyAlignment="1">
      <alignment horizontal="right"/>
    </xf>
    <xf numFmtId="3" fontId="35" fillId="0" borderId="1" xfId="5" applyNumberFormat="1" applyFont="1" applyBorder="1" applyAlignment="1">
      <alignment horizontal="right"/>
    </xf>
    <xf numFmtId="0" fontId="5" fillId="0" borderId="1" xfId="5" applyFont="1" applyBorder="1" applyAlignment="1">
      <alignment wrapText="1"/>
    </xf>
    <xf numFmtId="3" fontId="36" fillId="3" borderId="8" xfId="5" applyNumberFormat="1" applyFont="1" applyFill="1" applyBorder="1"/>
    <xf numFmtId="3" fontId="36" fillId="3" borderId="1" xfId="5" applyNumberFormat="1" applyFont="1" applyFill="1" applyBorder="1"/>
    <xf numFmtId="4" fontId="36" fillId="3" borderId="1" xfId="5" applyNumberFormat="1" applyFont="1" applyFill="1" applyBorder="1"/>
    <xf numFmtId="3" fontId="36" fillId="3" borderId="30" xfId="5" applyNumberFormat="1" applyFont="1" applyFill="1" applyBorder="1"/>
    <xf numFmtId="4" fontId="36" fillId="3" borderId="10" xfId="5" applyNumberFormat="1" applyFont="1" applyFill="1" applyBorder="1"/>
    <xf numFmtId="0" fontId="11" fillId="3" borderId="22" xfId="5" applyFont="1" applyFill="1" applyBorder="1" applyAlignment="1" applyProtection="1">
      <alignment horizontal="right"/>
      <protection locked="0"/>
    </xf>
    <xf numFmtId="0" fontId="11" fillId="3" borderId="22" xfId="5" applyFont="1" applyFill="1" applyBorder="1"/>
    <xf numFmtId="0" fontId="11" fillId="3" borderId="32" xfId="5" applyFont="1" applyFill="1" applyBorder="1"/>
    <xf numFmtId="3" fontId="11" fillId="3" borderId="31" xfId="5" applyNumberFormat="1" applyFont="1" applyFill="1" applyBorder="1"/>
    <xf numFmtId="3" fontId="11" fillId="3" borderId="28" xfId="5" applyNumberFormat="1" applyFont="1" applyFill="1" applyBorder="1"/>
    <xf numFmtId="3" fontId="11" fillId="3" borderId="22" xfId="5" applyNumberFormat="1" applyFont="1" applyFill="1" applyBorder="1"/>
    <xf numFmtId="4" fontId="11" fillId="3" borderId="22" xfId="5" applyNumberFormat="1" applyFont="1" applyFill="1" applyBorder="1"/>
    <xf numFmtId="4" fontId="11" fillId="3" borderId="29" xfId="5" applyNumberFormat="1" applyFont="1" applyFill="1" applyBorder="1"/>
    <xf numFmtId="3" fontId="12" fillId="0" borderId="60" xfId="5" applyNumberFormat="1" applyFont="1" applyBorder="1"/>
    <xf numFmtId="3" fontId="6" fillId="0" borderId="60" xfId="5" applyNumberFormat="1" applyFont="1" applyBorder="1"/>
    <xf numFmtId="0" fontId="35" fillId="0" borderId="0" xfId="5" applyFont="1" applyAlignment="1">
      <alignment horizontal="left"/>
    </xf>
    <xf numFmtId="165" fontId="36" fillId="0" borderId="0" xfId="5" applyNumberFormat="1" applyFont="1"/>
    <xf numFmtId="0" fontId="22" fillId="0" borderId="0" xfId="5" applyFont="1" applyAlignment="1">
      <alignment horizontal="center" vertical="center" wrapText="1"/>
    </xf>
    <xf numFmtId="3" fontId="6" fillId="0" borderId="4" xfId="5" applyNumberFormat="1" applyFont="1" applyBorder="1" applyAlignment="1">
      <alignment horizontal="center"/>
    </xf>
    <xf numFmtId="0" fontId="6" fillId="0" borderId="5" xfId="5" applyFont="1" applyBorder="1" applyProtection="1">
      <protection locked="0"/>
    </xf>
    <xf numFmtId="0" fontId="6" fillId="0" borderId="6" xfId="5" applyFont="1" applyBorder="1"/>
    <xf numFmtId="0" fontId="12" fillId="3" borderId="1" xfId="5" applyFont="1" applyFill="1" applyBorder="1" applyProtection="1">
      <protection locked="0"/>
    </xf>
    <xf numFmtId="3" fontId="12" fillId="3" borderId="8" xfId="5" applyNumberFormat="1" applyFont="1" applyFill="1" applyBorder="1"/>
    <xf numFmtId="3" fontId="12" fillId="3" borderId="30" xfId="5" applyNumberFormat="1" applyFont="1" applyFill="1" applyBorder="1"/>
    <xf numFmtId="4" fontId="12" fillId="3" borderId="30" xfId="5" applyNumberFormat="1" applyFont="1" applyFill="1" applyBorder="1"/>
    <xf numFmtId="3" fontId="12" fillId="3" borderId="1" xfId="5" applyNumberFormat="1" applyFont="1" applyFill="1" applyBorder="1"/>
    <xf numFmtId="4" fontId="12" fillId="3" borderId="1" xfId="5" applyNumberFormat="1" applyFont="1" applyFill="1" applyBorder="1"/>
    <xf numFmtId="4" fontId="12" fillId="3" borderId="10" xfId="5" applyNumberFormat="1" applyFont="1" applyFill="1" applyBorder="1"/>
    <xf numFmtId="3" fontId="6" fillId="0" borderId="8" xfId="5" applyNumberFormat="1" applyFont="1" applyBorder="1" applyAlignment="1">
      <alignment horizontal="center"/>
    </xf>
    <xf numFmtId="0" fontId="6" fillId="0" borderId="1" xfId="5" applyFont="1" applyBorder="1" applyProtection="1">
      <protection locked="0"/>
    </xf>
    <xf numFmtId="0" fontId="6" fillId="0" borderId="9" xfId="5" applyFont="1" applyBorder="1"/>
    <xf numFmtId="3" fontId="24" fillId="0" borderId="1" xfId="5" applyNumberFormat="1" applyFont="1" applyBorder="1"/>
    <xf numFmtId="0" fontId="12" fillId="3" borderId="22" xfId="5" applyFont="1" applyFill="1" applyBorder="1" applyProtection="1">
      <protection locked="0"/>
    </xf>
    <xf numFmtId="3" fontId="12" fillId="3" borderId="28" xfId="5" applyNumberFormat="1" applyFont="1" applyFill="1" applyBorder="1"/>
    <xf numFmtId="3" fontId="12" fillId="3" borderId="31" xfId="5" applyNumberFormat="1" applyFont="1" applyFill="1" applyBorder="1"/>
    <xf numFmtId="4" fontId="12" fillId="3" borderId="31" xfId="5" applyNumberFormat="1" applyFont="1" applyFill="1" applyBorder="1"/>
    <xf numFmtId="3" fontId="12" fillId="3" borderId="22" xfId="5" applyNumberFormat="1" applyFont="1" applyFill="1" applyBorder="1"/>
    <xf numFmtId="4" fontId="12" fillId="3" borderId="22" xfId="5" applyNumberFormat="1" applyFont="1" applyFill="1" applyBorder="1"/>
    <xf numFmtId="4" fontId="12" fillId="3" borderId="29" xfId="5" applyNumberFormat="1" applyFont="1" applyFill="1" applyBorder="1"/>
    <xf numFmtId="3" fontId="12" fillId="6" borderId="17" xfId="5" applyNumberFormat="1" applyFont="1" applyFill="1" applyBorder="1"/>
    <xf numFmtId="3" fontId="12" fillId="6" borderId="24" xfId="5" applyNumberFormat="1" applyFont="1" applyFill="1" applyBorder="1"/>
    <xf numFmtId="4" fontId="12" fillId="6" borderId="24" xfId="5" applyNumberFormat="1" applyFont="1" applyFill="1" applyBorder="1"/>
    <xf numFmtId="4" fontId="12" fillId="6" borderId="18" xfId="5" applyNumberFormat="1" applyFont="1" applyFill="1" applyBorder="1"/>
    <xf numFmtId="4" fontId="12" fillId="6" borderId="19" xfId="5" applyNumberFormat="1" applyFont="1" applyFill="1" applyBorder="1"/>
    <xf numFmtId="3" fontId="12" fillId="0" borderId="0" xfId="5" applyNumberFormat="1" applyFont="1" applyAlignment="1">
      <alignment horizontal="center"/>
    </xf>
    <xf numFmtId="4" fontId="13" fillId="4" borderId="68" xfId="0" applyNumberFormat="1" applyFont="1" applyFill="1" applyBorder="1"/>
    <xf numFmtId="4" fontId="13" fillId="4" borderId="17" xfId="0" applyNumberFormat="1" applyFont="1" applyFill="1" applyBorder="1"/>
    <xf numFmtId="4" fontId="6" fillId="0" borderId="4" xfId="0" applyNumberFormat="1" applyFont="1" applyBorder="1"/>
    <xf numFmtId="4" fontId="6" fillId="0" borderId="8" xfId="0" applyNumberFormat="1" applyFont="1" applyBorder="1"/>
    <xf numFmtId="4" fontId="6" fillId="0" borderId="11" xfId="0" applyNumberFormat="1" applyFont="1" applyBorder="1"/>
    <xf numFmtId="4" fontId="12" fillId="5" borderId="1" xfId="0" applyNumberFormat="1" applyFont="1" applyFill="1" applyBorder="1" applyAlignment="1">
      <alignment horizontal="center" vertical="center" wrapText="1"/>
    </xf>
    <xf numFmtId="4" fontId="19" fillId="8" borderId="17" xfId="5" applyNumberFormat="1" applyFont="1" applyFill="1" applyBorder="1" applyAlignment="1">
      <alignment horizontal="center"/>
    </xf>
    <xf numFmtId="0" fontId="35" fillId="0" borderId="0" xfId="5" applyFont="1" applyFill="1"/>
    <xf numFmtId="0" fontId="5" fillId="0" borderId="8" xfId="5" applyFont="1" applyBorder="1" applyAlignment="1">
      <alignment horizontal="right"/>
    </xf>
    <xf numFmtId="1" fontId="5" fillId="0" borderId="1" xfId="5" applyNumberFormat="1" applyFont="1" applyBorder="1" applyAlignment="1">
      <alignment horizontal="right"/>
    </xf>
    <xf numFmtId="49" fontId="5" fillId="0" borderId="1" xfId="5" applyNumberFormat="1" applyFont="1" applyBorder="1" applyAlignment="1">
      <alignment horizontal="right"/>
    </xf>
    <xf numFmtId="0" fontId="5" fillId="0" borderId="1" xfId="5" applyFont="1" applyBorder="1" applyAlignment="1">
      <alignment horizontal="left"/>
    </xf>
    <xf numFmtId="0" fontId="5" fillId="0" borderId="40" xfId="5" applyFont="1" applyBorder="1" applyAlignment="1" applyProtection="1">
      <alignment horizontal="center"/>
      <protection locked="0"/>
    </xf>
    <xf numFmtId="0" fontId="5" fillId="0" borderId="6" xfId="5" applyFont="1" applyBorder="1" applyProtection="1">
      <protection locked="0"/>
    </xf>
    <xf numFmtId="0" fontId="5" fillId="0" borderId="55" xfId="5" applyFont="1" applyBorder="1" applyAlignment="1">
      <alignment horizontal="right"/>
    </xf>
    <xf numFmtId="1" fontId="5" fillId="0" borderId="58" xfId="5" applyNumberFormat="1" applyFont="1" applyBorder="1" applyAlignment="1">
      <alignment horizontal="right"/>
    </xf>
    <xf numFmtId="0" fontId="5" fillId="0" borderId="30" xfId="5" applyFont="1" applyBorder="1" applyAlignment="1" applyProtection="1">
      <alignment horizontal="center"/>
      <protection locked="0"/>
    </xf>
    <xf numFmtId="0" fontId="5" fillId="0" borderId="9" xfId="5" applyFont="1" applyBorder="1" applyProtection="1">
      <protection locked="0"/>
    </xf>
    <xf numFmtId="1" fontId="11" fillId="3" borderId="1" xfId="5" applyNumberFormat="1" applyFont="1" applyFill="1" applyBorder="1" applyAlignment="1">
      <alignment horizontal="right"/>
    </xf>
    <xf numFmtId="49" fontId="11" fillId="3" borderId="1" xfId="5" applyNumberFormat="1" applyFont="1" applyFill="1" applyBorder="1" applyAlignment="1">
      <alignment horizontal="right"/>
    </xf>
    <xf numFmtId="0" fontId="11" fillId="3" borderId="13" xfId="0" applyFont="1" applyFill="1" applyBorder="1" applyProtection="1">
      <protection locked="0"/>
    </xf>
    <xf numFmtId="4" fontId="24" fillId="0" borderId="5" xfId="0" applyNumberFormat="1" applyFont="1" applyBorder="1"/>
    <xf numFmtId="3" fontId="38" fillId="7" borderId="17" xfId="5" applyNumberFormat="1" applyFont="1" applyFill="1" applyBorder="1"/>
    <xf numFmtId="3" fontId="38" fillId="7" borderId="18" xfId="5" applyNumberFormat="1" applyFont="1" applyFill="1" applyBorder="1"/>
    <xf numFmtId="3" fontId="38" fillId="7" borderId="19" xfId="5" applyNumberFormat="1" applyFont="1" applyFill="1" applyBorder="1"/>
    <xf numFmtId="3" fontId="12" fillId="0" borderId="0" xfId="5" applyNumberFormat="1" applyFont="1" applyBorder="1"/>
    <xf numFmtId="3" fontId="6" fillId="0" borderId="0" xfId="5" applyNumberFormat="1" applyFont="1" applyBorder="1"/>
    <xf numFmtId="4" fontId="6" fillId="0" borderId="0" xfId="5" applyNumberFormat="1" applyFont="1" applyBorder="1"/>
    <xf numFmtId="4" fontId="12" fillId="0" borderId="0" xfId="5" applyNumberFormat="1" applyFont="1" applyBorder="1"/>
    <xf numFmtId="4" fontId="38" fillId="7" borderId="18" xfId="5" applyNumberFormat="1" applyFont="1" applyFill="1" applyBorder="1"/>
    <xf numFmtId="4" fontId="38" fillId="7" borderId="19" xfId="5" applyNumberFormat="1" applyFont="1" applyFill="1" applyBorder="1"/>
    <xf numFmtId="0" fontId="5" fillId="3" borderId="1" xfId="5" applyFont="1" applyFill="1" applyBorder="1" applyAlignment="1">
      <alignment horizontal="center"/>
    </xf>
    <xf numFmtId="0" fontId="11" fillId="3" borderId="45" xfId="0" applyFont="1" applyFill="1" applyBorder="1" applyAlignment="1" applyProtection="1">
      <alignment horizontal="center"/>
      <protection locked="0"/>
    </xf>
    <xf numFmtId="0" fontId="11" fillId="3" borderId="12" xfId="5" applyFont="1" applyFill="1" applyBorder="1" applyAlignment="1">
      <alignment horizontal="left"/>
    </xf>
    <xf numFmtId="3" fontId="38" fillId="7" borderId="52" xfId="5" applyNumberFormat="1" applyFont="1" applyFill="1" applyBorder="1"/>
    <xf numFmtId="4" fontId="38" fillId="7" borderId="52" xfId="5" applyNumberFormat="1" applyFont="1" applyFill="1" applyBorder="1"/>
    <xf numFmtId="4" fontId="38" fillId="7" borderId="68" xfId="5" applyNumberFormat="1" applyFont="1" applyFill="1" applyBorder="1"/>
    <xf numFmtId="3" fontId="11" fillId="3" borderId="12" xfId="5" applyNumberFormat="1" applyFont="1" applyFill="1" applyBorder="1"/>
    <xf numFmtId="4" fontId="11" fillId="3" borderId="12" xfId="5" applyNumberFormat="1" applyFont="1" applyFill="1" applyBorder="1"/>
    <xf numFmtId="4" fontId="11" fillId="3" borderId="14" xfId="5" applyNumberFormat="1" applyFont="1" applyFill="1" applyBorder="1"/>
    <xf numFmtId="3" fontId="12" fillId="6" borderId="48" xfId="5" applyNumberFormat="1" applyFont="1" applyFill="1" applyBorder="1"/>
    <xf numFmtId="3" fontId="12" fillId="6" borderId="52" xfId="5" applyNumberFormat="1" applyFont="1" applyFill="1" applyBorder="1"/>
    <xf numFmtId="4" fontId="12" fillId="6" borderId="52" xfId="5" applyNumberFormat="1" applyFont="1" applyFill="1" applyBorder="1"/>
    <xf numFmtId="4" fontId="12" fillId="6" borderId="71" xfId="5" applyNumberFormat="1" applyFont="1" applyFill="1" applyBorder="1"/>
    <xf numFmtId="3" fontId="12" fillId="3" borderId="12" xfId="5" applyNumberFormat="1" applyFont="1" applyFill="1" applyBorder="1"/>
    <xf numFmtId="4" fontId="12" fillId="3" borderId="12" xfId="5" applyNumberFormat="1" applyFont="1" applyFill="1" applyBorder="1"/>
    <xf numFmtId="4" fontId="12" fillId="3" borderId="14" xfId="5" applyNumberFormat="1" applyFont="1" applyFill="1" applyBorder="1"/>
    <xf numFmtId="0" fontId="11" fillId="3" borderId="8" xfId="5" applyFont="1" applyFill="1" applyBorder="1" applyAlignment="1">
      <alignment horizontal="center"/>
    </xf>
    <xf numFmtId="3" fontId="35" fillId="0" borderId="50" xfId="5" applyNumberFormat="1" applyFont="1" applyBorder="1"/>
    <xf numFmtId="3" fontId="12" fillId="3" borderId="45" xfId="5" applyNumberFormat="1" applyFont="1" applyFill="1" applyBorder="1"/>
    <xf numFmtId="4" fontId="24" fillId="0" borderId="10" xfId="0" applyNumberFormat="1" applyFont="1" applyBorder="1"/>
    <xf numFmtId="4" fontId="24" fillId="0" borderId="10" xfId="5" applyNumberFormat="1" applyFont="1" applyBorder="1"/>
    <xf numFmtId="3" fontId="11" fillId="3" borderId="45" xfId="5" applyNumberFormat="1" applyFont="1" applyFill="1" applyBorder="1"/>
    <xf numFmtId="3" fontId="38" fillId="7" borderId="48" xfId="5" applyNumberFormat="1" applyFont="1" applyFill="1" applyBorder="1"/>
    <xf numFmtId="4" fontId="35" fillId="0" borderId="10" xfId="5" applyNumberFormat="1" applyFont="1" applyBorder="1" applyAlignment="1">
      <alignment horizontal="right"/>
    </xf>
    <xf numFmtId="4" fontId="24" fillId="0" borderId="7" xfId="0" applyNumberFormat="1" applyFont="1" applyBorder="1"/>
    <xf numFmtId="0" fontId="7" fillId="0" borderId="4" xfId="2" applyFont="1" applyBorder="1" applyAlignment="1">
      <alignment horizontal="center"/>
    </xf>
    <xf numFmtId="0" fontId="7" fillId="0" borderId="5" xfId="2" applyFont="1" applyBorder="1" applyAlignment="1">
      <alignment horizontal="center"/>
    </xf>
    <xf numFmtId="0" fontId="7" fillId="0" borderId="5" xfId="2" applyFont="1" applyBorder="1"/>
    <xf numFmtId="0" fontId="7" fillId="0" borderId="5" xfId="2" applyFont="1" applyBorder="1" applyAlignment="1">
      <alignment horizontal="left"/>
    </xf>
    <xf numFmtId="0" fontId="7" fillId="0" borderId="6" xfId="2" applyFont="1" applyBorder="1"/>
    <xf numFmtId="0" fontId="9" fillId="0" borderId="0" xfId="0" applyFont="1"/>
    <xf numFmtId="0" fontId="10" fillId="3" borderId="1" xfId="2" applyFont="1" applyFill="1" applyBorder="1"/>
    <xf numFmtId="0" fontId="10" fillId="3" borderId="9" xfId="2" applyFont="1" applyFill="1" applyBorder="1"/>
    <xf numFmtId="0" fontId="7" fillId="0" borderId="8" xfId="2" applyFont="1" applyBorder="1" applyAlignment="1">
      <alignment horizontal="center"/>
    </xf>
    <xf numFmtId="0" fontId="7" fillId="0" borderId="1" xfId="2" applyFont="1" applyBorder="1" applyAlignment="1">
      <alignment horizontal="center"/>
    </xf>
    <xf numFmtId="0" fontId="7" fillId="0" borderId="1" xfId="2" applyFont="1" applyBorder="1"/>
    <xf numFmtId="0" fontId="7" fillId="0" borderId="1" xfId="2" applyFont="1" applyBorder="1" applyAlignment="1">
      <alignment horizontal="left"/>
    </xf>
    <xf numFmtId="0" fontId="7" fillId="0" borderId="9" xfId="2" applyFont="1" applyBorder="1"/>
    <xf numFmtId="0" fontId="10" fillId="3" borderId="22" xfId="2" applyFont="1" applyFill="1" applyBorder="1"/>
    <xf numFmtId="0" fontId="10" fillId="3" borderId="32" xfId="2" applyFont="1" applyFill="1" applyBorder="1"/>
    <xf numFmtId="0" fontId="10" fillId="4" borderId="17" xfId="2" applyFont="1" applyFill="1" applyBorder="1"/>
    <xf numFmtId="0" fontId="10" fillId="4" borderId="18" xfId="2" applyFont="1" applyFill="1" applyBorder="1"/>
    <xf numFmtId="0" fontId="10" fillId="4" borderId="20" xfId="2" applyFont="1" applyFill="1" applyBorder="1"/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5" xfId="0" applyFont="1" applyBorder="1"/>
    <xf numFmtId="0" fontId="5" fillId="0" borderId="5" xfId="0" applyFont="1" applyBorder="1" applyAlignment="1">
      <alignment horizontal="left"/>
    </xf>
    <xf numFmtId="0" fontId="5" fillId="0" borderId="6" xfId="0" applyFont="1" applyBorder="1"/>
    <xf numFmtId="0" fontId="5" fillId="0" borderId="8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0" fontId="5" fillId="0" borderId="1" xfId="0" applyFont="1" applyBorder="1" applyAlignment="1">
      <alignment horizontal="left"/>
    </xf>
    <xf numFmtId="0" fontId="5" fillId="0" borderId="9" xfId="0" applyFont="1" applyBorder="1"/>
    <xf numFmtId="0" fontId="11" fillId="3" borderId="22" xfId="0" applyFont="1" applyFill="1" applyBorder="1"/>
    <xf numFmtId="0" fontId="11" fillId="3" borderId="32" xfId="0" applyFont="1" applyFill="1" applyBorder="1"/>
    <xf numFmtId="4" fontId="35" fillId="0" borderId="34" xfId="5" applyNumberFormat="1" applyFont="1" applyBorder="1"/>
    <xf numFmtId="4" fontId="35" fillId="0" borderId="9" xfId="5" applyNumberFormat="1" applyFont="1" applyBorder="1"/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5" xfId="0" applyFont="1" applyBorder="1" applyAlignment="1">
      <alignment horizontal="left"/>
    </xf>
    <xf numFmtId="0" fontId="7" fillId="0" borderId="6" xfId="0" applyFont="1" applyBorder="1"/>
    <xf numFmtId="0" fontId="7" fillId="0" borderId="8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/>
    <xf numFmtId="0" fontId="7" fillId="0" borderId="9" xfId="0" applyFont="1" applyBorder="1"/>
    <xf numFmtId="3" fontId="12" fillId="0" borderId="0" xfId="0" applyNumberFormat="1" applyFont="1"/>
    <xf numFmtId="3" fontId="24" fillId="0" borderId="0" xfId="5" applyNumberFormat="1" applyFont="1" applyAlignment="1">
      <alignment vertical="center" wrapText="1"/>
    </xf>
    <xf numFmtId="3" fontId="7" fillId="0" borderId="9" xfId="0" applyNumberFormat="1" applyFont="1" applyFill="1" applyBorder="1" applyAlignment="1">
      <alignment horizontal="right"/>
    </xf>
    <xf numFmtId="3" fontId="5" fillId="0" borderId="9" xfId="0" applyNumberFormat="1" applyFont="1" applyFill="1" applyBorder="1"/>
    <xf numFmtId="3" fontId="11" fillId="5" borderId="22" xfId="2" applyNumberFormat="1" applyFont="1" applyFill="1" applyBorder="1" applyAlignment="1">
      <alignment horizontal="center" vertical="center" wrapText="1"/>
    </xf>
    <xf numFmtId="3" fontId="11" fillId="4" borderId="22" xfId="2" applyNumberFormat="1" applyFont="1" applyFill="1" applyBorder="1" applyAlignment="1">
      <alignment horizontal="center" vertical="center" wrapText="1"/>
    </xf>
    <xf numFmtId="3" fontId="10" fillId="4" borderId="22" xfId="2" applyNumberFormat="1" applyFont="1" applyFill="1" applyBorder="1" applyAlignment="1">
      <alignment horizontal="center" vertical="center" wrapText="1"/>
    </xf>
    <xf numFmtId="4" fontId="10" fillId="0" borderId="22" xfId="0" applyNumberFormat="1" applyFont="1" applyFill="1" applyBorder="1" applyAlignment="1">
      <alignment horizontal="center" vertical="center" wrapText="1"/>
    </xf>
    <xf numFmtId="4" fontId="10" fillId="0" borderId="29" xfId="0" applyNumberFormat="1" applyFont="1" applyFill="1" applyBorder="1" applyAlignment="1">
      <alignment horizontal="center" vertical="center" wrapText="1"/>
    </xf>
    <xf numFmtId="3" fontId="7" fillId="0" borderId="28" xfId="0" applyNumberFormat="1" applyFont="1" applyFill="1" applyBorder="1" applyAlignment="1">
      <alignment horizontal="right"/>
    </xf>
    <xf numFmtId="3" fontId="7" fillId="0" borderId="22" xfId="0" applyNumberFormat="1" applyFont="1" applyFill="1" applyBorder="1" applyAlignment="1">
      <alignment horizontal="right"/>
    </xf>
    <xf numFmtId="4" fontId="7" fillId="0" borderId="22" xfId="0" applyNumberFormat="1" applyFont="1" applyFill="1" applyBorder="1" applyAlignment="1">
      <alignment horizontal="right"/>
    </xf>
    <xf numFmtId="4" fontId="7" fillId="0" borderId="29" xfId="0" applyNumberFormat="1" applyFont="1" applyFill="1" applyBorder="1" applyAlignment="1">
      <alignment horizontal="right"/>
    </xf>
    <xf numFmtId="3" fontId="10" fillId="4" borderId="17" xfId="0" applyNumberFormat="1" applyFont="1" applyFill="1" applyBorder="1" applyAlignment="1">
      <alignment horizontal="right"/>
    </xf>
    <xf numFmtId="3" fontId="10" fillId="4" borderId="18" xfId="0" applyNumberFormat="1" applyFont="1" applyFill="1" applyBorder="1" applyAlignment="1">
      <alignment horizontal="right"/>
    </xf>
    <xf numFmtId="4" fontId="10" fillId="4" borderId="18" xfId="0" applyNumberFormat="1" applyFont="1" applyFill="1" applyBorder="1" applyAlignment="1">
      <alignment horizontal="right"/>
    </xf>
    <xf numFmtId="4" fontId="10" fillId="4" borderId="19" xfId="0" applyNumberFormat="1" applyFont="1" applyFill="1" applyBorder="1" applyAlignment="1">
      <alignment horizontal="right"/>
    </xf>
    <xf numFmtId="3" fontId="7" fillId="0" borderId="34" xfId="0" applyNumberFormat="1" applyFont="1" applyFill="1" applyBorder="1" applyAlignment="1">
      <alignment horizontal="right"/>
    </xf>
    <xf numFmtId="3" fontId="7" fillId="0" borderId="32" xfId="0" applyNumberFormat="1" applyFont="1" applyFill="1" applyBorder="1" applyAlignment="1">
      <alignment horizontal="right"/>
    </xf>
    <xf numFmtId="4" fontId="10" fillId="4" borderId="20" xfId="0" applyNumberFormat="1" applyFont="1" applyFill="1" applyBorder="1" applyAlignment="1">
      <alignment horizontal="right"/>
    </xf>
    <xf numFmtId="3" fontId="7" fillId="0" borderId="31" xfId="0" applyNumberFormat="1" applyFont="1" applyFill="1" applyBorder="1" applyAlignment="1">
      <alignment horizontal="right"/>
    </xf>
    <xf numFmtId="3" fontId="10" fillId="4" borderId="24" xfId="0" applyNumberFormat="1" applyFont="1" applyFill="1" applyBorder="1" applyAlignment="1">
      <alignment horizontal="right"/>
    </xf>
    <xf numFmtId="3" fontId="6" fillId="0" borderId="6" xfId="0" applyNumberFormat="1" applyFont="1" applyBorder="1"/>
    <xf numFmtId="3" fontId="6" fillId="0" borderId="9" xfId="0" applyNumberFormat="1" applyFont="1" applyBorder="1"/>
    <xf numFmtId="3" fontId="6" fillId="0" borderId="13" xfId="0" applyNumberFormat="1" applyFont="1" applyBorder="1"/>
    <xf numFmtId="0" fontId="0" fillId="0" borderId="0" xfId="0"/>
    <xf numFmtId="0" fontId="43" fillId="0" borderId="0" xfId="0" applyFont="1" applyFill="1"/>
    <xf numFmtId="0" fontId="9" fillId="0" borderId="0" xfId="0" applyFont="1" applyFill="1"/>
    <xf numFmtId="0" fontId="15" fillId="0" borderId="0" xfId="0" applyFont="1" applyFill="1"/>
    <xf numFmtId="0" fontId="42" fillId="0" borderId="0" xfId="0" applyFont="1" applyFill="1"/>
    <xf numFmtId="0" fontId="44" fillId="0" borderId="0" xfId="0" applyFont="1" applyFill="1"/>
    <xf numFmtId="0" fontId="14" fillId="0" borderId="0" xfId="0" applyFont="1" applyFill="1"/>
    <xf numFmtId="0" fontId="9" fillId="0" borderId="0" xfId="0" applyFont="1"/>
    <xf numFmtId="0" fontId="52" fillId="0" borderId="0" xfId="0" applyFont="1" applyAlignment="1">
      <alignment vertical="center"/>
    </xf>
    <xf numFmtId="0" fontId="53" fillId="0" borderId="0" xfId="0" applyFont="1"/>
    <xf numFmtId="0" fontId="55" fillId="0" borderId="0" xfId="0" applyFont="1"/>
    <xf numFmtId="0" fontId="49" fillId="0" borderId="0" xfId="0" applyFont="1"/>
    <xf numFmtId="0" fontId="56" fillId="0" borderId="0" xfId="0" applyFont="1"/>
    <xf numFmtId="0" fontId="57" fillId="0" borderId="0" xfId="0" applyFont="1"/>
    <xf numFmtId="0" fontId="56" fillId="0" borderId="0" xfId="10" applyFont="1" applyAlignment="1">
      <alignment vertical="center"/>
    </xf>
    <xf numFmtId="0" fontId="58" fillId="0" borderId="0" xfId="0" applyFont="1"/>
    <xf numFmtId="0" fontId="59" fillId="0" borderId="0" xfId="0" applyFont="1"/>
    <xf numFmtId="0" fontId="60" fillId="0" borderId="0" xfId="0" applyFont="1"/>
    <xf numFmtId="0" fontId="50" fillId="0" borderId="0" xfId="0" applyFont="1" applyFill="1"/>
    <xf numFmtId="0" fontId="60" fillId="0" borderId="0" xfId="0" applyFont="1" applyFill="1"/>
    <xf numFmtId="0" fontId="54" fillId="0" borderId="0" xfId="0" applyFont="1" applyFill="1"/>
    <xf numFmtId="0" fontId="61" fillId="0" borderId="0" xfId="0" applyFont="1"/>
    <xf numFmtId="0" fontId="62" fillId="0" borderId="0" xfId="0" applyFont="1" applyFill="1"/>
    <xf numFmtId="0" fontId="61" fillId="0" borderId="0" xfId="0" applyFont="1" applyFill="1"/>
    <xf numFmtId="0" fontId="16" fillId="0" borderId="0" xfId="0" applyFont="1" applyAlignment="1">
      <alignment horizontal="left"/>
    </xf>
    <xf numFmtId="3" fontId="1" fillId="0" borderId="0" xfId="5" applyNumberFormat="1" applyFont="1"/>
    <xf numFmtId="4" fontId="1" fillId="0" borderId="0" xfId="5" applyNumberFormat="1" applyFont="1"/>
    <xf numFmtId="3" fontId="15" fillId="4" borderId="64" xfId="0" applyNumberFormat="1" applyFont="1" applyFill="1" applyBorder="1" applyAlignment="1">
      <alignment horizontal="center"/>
    </xf>
    <xf numFmtId="3" fontId="15" fillId="4" borderId="60" xfId="0" applyNumberFormat="1" applyFont="1" applyFill="1" applyBorder="1" applyAlignment="1">
      <alignment horizontal="center"/>
    </xf>
    <xf numFmtId="3" fontId="15" fillId="4" borderId="62" xfId="0" applyNumberFormat="1" applyFont="1" applyFill="1" applyBorder="1" applyAlignment="1">
      <alignment horizontal="center"/>
    </xf>
    <xf numFmtId="3" fontId="15" fillId="4" borderId="67" xfId="0" applyNumberFormat="1" applyFont="1" applyFill="1" applyBorder="1" applyAlignment="1">
      <alignment horizontal="center"/>
    </xf>
    <xf numFmtId="3" fontId="15" fillId="4" borderId="50" xfId="0" applyNumberFormat="1" applyFont="1" applyFill="1" applyBorder="1" applyAlignment="1">
      <alignment horizontal="center"/>
    </xf>
    <xf numFmtId="3" fontId="15" fillId="4" borderId="49" xfId="0" applyNumberFormat="1" applyFont="1" applyFill="1" applyBorder="1" applyAlignment="1">
      <alignment horizontal="center"/>
    </xf>
    <xf numFmtId="0" fontId="16" fillId="0" borderId="0" xfId="0" applyFont="1" applyAlignment="1">
      <alignment horizontal="left"/>
    </xf>
    <xf numFmtId="3" fontId="12" fillId="5" borderId="22" xfId="0" applyNumberFormat="1" applyFont="1" applyFill="1" applyBorder="1" applyAlignment="1">
      <alignment horizontal="center" vertical="center" wrapText="1"/>
    </xf>
    <xf numFmtId="3" fontId="12" fillId="5" borderId="58" xfId="0" applyNumberFormat="1" applyFont="1" applyFill="1" applyBorder="1" applyAlignment="1">
      <alignment horizontal="center" vertical="center" wrapText="1"/>
    </xf>
    <xf numFmtId="3" fontId="12" fillId="5" borderId="52" xfId="0" applyNumberFormat="1" applyFont="1" applyFill="1" applyBorder="1" applyAlignment="1">
      <alignment horizontal="center" vertical="center" wrapText="1"/>
    </xf>
    <xf numFmtId="3" fontId="10" fillId="4" borderId="35" xfId="2" applyNumberFormat="1" applyFont="1" applyFill="1" applyBorder="1" applyAlignment="1">
      <alignment horizontal="center" vertical="center" wrapText="1"/>
    </xf>
    <xf numFmtId="3" fontId="10" fillId="4" borderId="55" xfId="2" applyNumberFormat="1" applyFont="1" applyFill="1" applyBorder="1" applyAlignment="1">
      <alignment horizontal="center" vertical="center" wrapText="1"/>
    </xf>
    <xf numFmtId="3" fontId="10" fillId="4" borderId="41" xfId="2" applyNumberFormat="1" applyFont="1" applyFill="1" applyBorder="1" applyAlignment="1">
      <alignment horizontal="center" vertical="center" wrapText="1"/>
    </xf>
    <xf numFmtId="4" fontId="12" fillId="0" borderId="38" xfId="0" applyNumberFormat="1" applyFont="1" applyBorder="1" applyAlignment="1">
      <alignment horizontal="left"/>
    </xf>
    <xf numFmtId="4" fontId="12" fillId="0" borderId="60" xfId="0" applyNumberFormat="1" applyFont="1" applyBorder="1" applyAlignment="1">
      <alignment horizontal="left"/>
    </xf>
    <xf numFmtId="4" fontId="12" fillId="0" borderId="61" xfId="0" applyNumberFormat="1" applyFont="1" applyBorder="1" applyAlignment="1">
      <alignment horizontal="left"/>
    </xf>
    <xf numFmtId="4" fontId="12" fillId="0" borderId="6" xfId="0" applyNumberFormat="1" applyFont="1" applyBorder="1" applyAlignment="1">
      <alignment horizontal="left"/>
    </xf>
    <xf numFmtId="4" fontId="12" fillId="0" borderId="42" xfId="0" applyNumberFormat="1" applyFont="1" applyBorder="1" applyAlignment="1">
      <alignment horizontal="left"/>
    </xf>
    <xf numFmtId="4" fontId="12" fillId="0" borderId="40" xfId="0" applyNumberFormat="1" applyFont="1" applyBorder="1" applyAlignment="1">
      <alignment horizontal="left"/>
    </xf>
    <xf numFmtId="4" fontId="12" fillId="4" borderId="36" xfId="0" applyNumberFormat="1" applyFont="1" applyFill="1" applyBorder="1" applyAlignment="1">
      <alignment horizontal="center" vertical="center" wrapText="1"/>
    </xf>
    <xf numFmtId="4" fontId="12" fillId="4" borderId="58" xfId="0" applyNumberFormat="1" applyFont="1" applyFill="1" applyBorder="1" applyAlignment="1">
      <alignment horizontal="center" vertical="center" wrapText="1"/>
    </xf>
    <xf numFmtId="4" fontId="12" fillId="4" borderId="52" xfId="0" applyNumberFormat="1" applyFont="1" applyFill="1" applyBorder="1" applyAlignment="1">
      <alignment horizontal="center" vertical="center" wrapText="1"/>
    </xf>
    <xf numFmtId="4" fontId="12" fillId="0" borderId="62" xfId="0" applyNumberFormat="1" applyFont="1" applyBorder="1" applyAlignment="1">
      <alignment horizontal="left"/>
    </xf>
    <xf numFmtId="4" fontId="12" fillId="0" borderId="33" xfId="0" applyNumberFormat="1" applyFont="1" applyBorder="1" applyAlignment="1">
      <alignment horizontal="left"/>
    </xf>
    <xf numFmtId="3" fontId="20" fillId="5" borderId="70" xfId="0" applyNumberFormat="1" applyFont="1" applyFill="1" applyBorder="1" applyAlignment="1">
      <alignment horizontal="center" vertical="center"/>
    </xf>
    <xf numFmtId="3" fontId="20" fillId="5" borderId="72" xfId="0" applyNumberFormat="1" applyFont="1" applyFill="1" applyBorder="1" applyAlignment="1">
      <alignment horizontal="center" vertical="center"/>
    </xf>
    <xf numFmtId="3" fontId="20" fillId="5" borderId="73" xfId="0" applyNumberFormat="1" applyFont="1" applyFill="1" applyBorder="1" applyAlignment="1">
      <alignment horizontal="center" vertical="center"/>
    </xf>
    <xf numFmtId="4" fontId="12" fillId="5" borderId="9" xfId="0" applyNumberFormat="1" applyFont="1" applyFill="1" applyBorder="1" applyAlignment="1">
      <alignment horizontal="center" vertical="center" wrapText="1"/>
    </xf>
    <xf numFmtId="4" fontId="12" fillId="5" borderId="30" xfId="0" applyNumberFormat="1" applyFont="1" applyFill="1" applyBorder="1" applyAlignment="1">
      <alignment horizontal="center" vertical="center" wrapText="1"/>
    </xf>
    <xf numFmtId="3" fontId="20" fillId="5" borderId="64" xfId="0" applyNumberFormat="1" applyFont="1" applyFill="1" applyBorder="1" applyAlignment="1">
      <alignment horizontal="center" vertical="center"/>
    </xf>
    <xf numFmtId="3" fontId="20" fillId="5" borderId="60" xfId="0" applyNumberFormat="1" applyFont="1" applyFill="1" applyBorder="1" applyAlignment="1">
      <alignment horizontal="center" vertical="center"/>
    </xf>
    <xf numFmtId="3" fontId="20" fillId="5" borderId="62" xfId="0" applyNumberFormat="1" applyFont="1" applyFill="1" applyBorder="1" applyAlignment="1">
      <alignment horizontal="center" vertical="center"/>
    </xf>
    <xf numFmtId="3" fontId="20" fillId="5" borderId="67" xfId="0" applyNumberFormat="1" applyFont="1" applyFill="1" applyBorder="1" applyAlignment="1">
      <alignment horizontal="center" vertical="center"/>
    </xf>
    <xf numFmtId="3" fontId="20" fillId="5" borderId="50" xfId="0" applyNumberFormat="1" applyFont="1" applyFill="1" applyBorder="1" applyAlignment="1">
      <alignment horizontal="center" vertical="center"/>
    </xf>
    <xf numFmtId="3" fontId="20" fillId="5" borderId="49" xfId="0" applyNumberFormat="1" applyFont="1" applyFill="1" applyBorder="1" applyAlignment="1">
      <alignment horizontal="center" vertical="center"/>
    </xf>
    <xf numFmtId="3" fontId="21" fillId="0" borderId="74" xfId="0" applyNumberFormat="1" applyFont="1" applyBorder="1" applyAlignment="1">
      <alignment horizontal="center" vertical="center" wrapText="1"/>
    </xf>
    <xf numFmtId="3" fontId="21" fillId="0" borderId="54" xfId="0" applyNumberFormat="1" applyFont="1" applyBorder="1" applyAlignment="1">
      <alignment horizontal="center" vertical="center" wrapText="1"/>
    </xf>
    <xf numFmtId="3" fontId="21" fillId="0" borderId="31" xfId="0" applyNumberFormat="1" applyFont="1" applyBorder="1" applyAlignment="1">
      <alignment horizontal="center" vertical="center" wrapText="1"/>
    </xf>
    <xf numFmtId="3" fontId="21" fillId="0" borderId="63" xfId="0" applyNumberFormat="1" applyFont="1" applyBorder="1" applyAlignment="1">
      <alignment horizontal="center" vertical="center" wrapText="1"/>
    </xf>
    <xf numFmtId="3" fontId="21" fillId="0" borderId="0" xfId="0" applyNumberFormat="1" applyFont="1" applyAlignment="1">
      <alignment horizontal="center" vertical="center" wrapText="1"/>
    </xf>
    <xf numFmtId="3" fontId="21" fillId="0" borderId="57" xfId="0" applyNumberFormat="1" applyFont="1" applyBorder="1" applyAlignment="1">
      <alignment horizontal="center" vertical="center" wrapText="1"/>
    </xf>
    <xf numFmtId="3" fontId="21" fillId="0" borderId="2" xfId="0" applyNumberFormat="1" applyFont="1" applyBorder="1" applyAlignment="1">
      <alignment horizontal="center" vertical="center" wrapText="1"/>
    </xf>
    <xf numFmtId="3" fontId="21" fillId="0" borderId="42" xfId="0" applyNumberFormat="1" applyFont="1" applyBorder="1" applyAlignment="1">
      <alignment horizontal="center" vertical="center" wrapText="1"/>
    </xf>
    <xf numFmtId="3" fontId="21" fillId="0" borderId="40" xfId="0" applyNumberFormat="1" applyFont="1" applyBorder="1" applyAlignment="1">
      <alignment horizontal="center" vertical="center" wrapText="1"/>
    </xf>
    <xf numFmtId="3" fontId="21" fillId="0" borderId="32" xfId="0" applyNumberFormat="1" applyFont="1" applyBorder="1" applyAlignment="1">
      <alignment horizontal="center" vertical="center" wrapText="1"/>
    </xf>
    <xf numFmtId="3" fontId="21" fillId="0" borderId="56" xfId="0" applyNumberFormat="1" applyFont="1" applyBorder="1" applyAlignment="1">
      <alignment horizontal="center" vertical="center" wrapText="1"/>
    </xf>
    <xf numFmtId="3" fontId="21" fillId="0" borderId="6" xfId="0" applyNumberFormat="1" applyFont="1" applyBorder="1" applyAlignment="1">
      <alignment horizontal="center" vertical="center" wrapText="1"/>
    </xf>
    <xf numFmtId="3" fontId="12" fillId="5" borderId="32" xfId="0" applyNumberFormat="1" applyFont="1" applyFill="1" applyBorder="1" applyAlignment="1">
      <alignment horizontal="center" vertical="center"/>
    </xf>
    <xf numFmtId="3" fontId="12" fillId="5" borderId="54" xfId="0" applyNumberFormat="1" applyFont="1" applyFill="1" applyBorder="1" applyAlignment="1">
      <alignment horizontal="center" vertical="center"/>
    </xf>
    <xf numFmtId="3" fontId="12" fillId="5" borderId="31" xfId="0" applyNumberFormat="1" applyFont="1" applyFill="1" applyBorder="1" applyAlignment="1">
      <alignment horizontal="center" vertical="center"/>
    </xf>
    <xf numFmtId="3" fontId="12" fillId="5" borderId="56" xfId="0" applyNumberFormat="1" applyFont="1" applyFill="1" applyBorder="1" applyAlignment="1">
      <alignment horizontal="center" vertical="center"/>
    </xf>
    <xf numFmtId="3" fontId="12" fillId="5" borderId="0" xfId="0" applyNumberFormat="1" applyFont="1" applyFill="1" applyAlignment="1">
      <alignment horizontal="center" vertical="center"/>
    </xf>
    <xf numFmtId="3" fontId="12" fillId="5" borderId="57" xfId="0" applyNumberFormat="1" applyFont="1" applyFill="1" applyBorder="1" applyAlignment="1">
      <alignment horizontal="center" vertical="center"/>
    </xf>
    <xf numFmtId="3" fontId="12" fillId="5" borderId="6" xfId="0" applyNumberFormat="1" applyFont="1" applyFill="1" applyBorder="1" applyAlignment="1">
      <alignment horizontal="center" vertical="center"/>
    </xf>
    <xf numFmtId="3" fontId="12" fillId="5" borderId="42" xfId="0" applyNumberFormat="1" applyFont="1" applyFill="1" applyBorder="1" applyAlignment="1">
      <alignment horizontal="center" vertical="center"/>
    </xf>
    <xf numFmtId="3" fontId="12" fillId="5" borderId="40" xfId="0" applyNumberFormat="1" applyFont="1" applyFill="1" applyBorder="1" applyAlignment="1">
      <alignment horizontal="center" vertical="center"/>
    </xf>
    <xf numFmtId="4" fontId="12" fillId="5" borderId="9" xfId="0" applyNumberFormat="1" applyFont="1" applyFill="1" applyBorder="1" applyAlignment="1">
      <alignment horizontal="center" vertical="center"/>
    </xf>
    <xf numFmtId="4" fontId="12" fillId="5" borderId="53" xfId="0" applyNumberFormat="1" applyFont="1" applyFill="1" applyBorder="1" applyAlignment="1">
      <alignment horizontal="center" vertical="center"/>
    </xf>
    <xf numFmtId="4" fontId="12" fillId="5" borderId="75" xfId="0" applyNumberFormat="1" applyFont="1" applyFill="1" applyBorder="1" applyAlignment="1">
      <alignment horizontal="center" vertical="center"/>
    </xf>
    <xf numFmtId="4" fontId="12" fillId="5" borderId="32" xfId="0" applyNumberFormat="1" applyFont="1" applyFill="1" applyBorder="1" applyAlignment="1">
      <alignment horizontal="center" vertical="center"/>
    </xf>
    <xf numFmtId="4" fontId="12" fillId="5" borderId="31" xfId="0" applyNumberFormat="1" applyFont="1" applyFill="1" applyBorder="1" applyAlignment="1">
      <alignment horizontal="center" vertical="center"/>
    </xf>
    <xf numFmtId="4" fontId="12" fillId="5" borderId="6" xfId="0" applyNumberFormat="1" applyFont="1" applyFill="1" applyBorder="1" applyAlignment="1">
      <alignment horizontal="center" vertical="center"/>
    </xf>
    <xf numFmtId="4" fontId="12" fillId="5" borderId="40" xfId="0" applyNumberFormat="1" applyFont="1" applyFill="1" applyBorder="1" applyAlignment="1">
      <alignment horizontal="center" vertical="center"/>
    </xf>
    <xf numFmtId="4" fontId="12" fillId="5" borderId="32" xfId="0" applyNumberFormat="1" applyFont="1" applyFill="1" applyBorder="1" applyAlignment="1">
      <alignment horizontal="center" vertical="center" wrapText="1"/>
    </xf>
    <xf numFmtId="4" fontId="12" fillId="5" borderId="54" xfId="0" applyNumberFormat="1" applyFont="1" applyFill="1" applyBorder="1" applyAlignment="1">
      <alignment horizontal="center" vertical="center" wrapText="1"/>
    </xf>
    <xf numFmtId="4" fontId="12" fillId="5" borderId="59" xfId="0" applyNumberFormat="1" applyFont="1" applyFill="1" applyBorder="1" applyAlignment="1">
      <alignment horizontal="center" vertical="center" wrapText="1"/>
    </xf>
    <xf numFmtId="4" fontId="12" fillId="5" borderId="6" xfId="0" applyNumberFormat="1" applyFont="1" applyFill="1" applyBorder="1" applyAlignment="1">
      <alignment horizontal="center" vertical="center" wrapText="1"/>
    </xf>
    <xf numFmtId="4" fontId="12" fillId="5" borderId="42" xfId="0" applyNumberFormat="1" applyFont="1" applyFill="1" applyBorder="1" applyAlignment="1">
      <alignment horizontal="center" vertical="center" wrapText="1"/>
    </xf>
    <xf numFmtId="4" fontId="12" fillId="5" borderId="33" xfId="0" applyNumberFormat="1" applyFont="1" applyFill="1" applyBorder="1" applyAlignment="1">
      <alignment horizontal="center" vertical="center" wrapText="1"/>
    </xf>
    <xf numFmtId="3" fontId="12" fillId="0" borderId="38" xfId="0" applyNumberFormat="1" applyFont="1" applyBorder="1" applyAlignment="1">
      <alignment horizontal="left"/>
    </xf>
    <xf numFmtId="3" fontId="12" fillId="0" borderId="60" xfId="0" applyNumberFormat="1" applyFont="1" applyBorder="1" applyAlignment="1">
      <alignment horizontal="left"/>
    </xf>
    <xf numFmtId="3" fontId="12" fillId="0" borderId="61" xfId="0" applyNumberFormat="1" applyFont="1" applyBorder="1" applyAlignment="1">
      <alignment horizontal="left"/>
    </xf>
    <xf numFmtId="3" fontId="12" fillId="0" borderId="6" xfId="0" applyNumberFormat="1" applyFont="1" applyBorder="1" applyAlignment="1">
      <alignment horizontal="left"/>
    </xf>
    <xf numFmtId="3" fontId="12" fillId="0" borderId="42" xfId="0" applyNumberFormat="1" applyFont="1" applyBorder="1" applyAlignment="1">
      <alignment horizontal="left"/>
    </xf>
    <xf numFmtId="3" fontId="12" fillId="0" borderId="40" xfId="0" applyNumberFormat="1" applyFont="1" applyBorder="1" applyAlignment="1">
      <alignment horizontal="left"/>
    </xf>
    <xf numFmtId="4" fontId="12" fillId="5" borderId="22" xfId="0" applyNumberFormat="1" applyFont="1" applyFill="1" applyBorder="1" applyAlignment="1">
      <alignment horizontal="center" vertical="center" wrapText="1"/>
    </xf>
    <xf numFmtId="4" fontId="12" fillId="5" borderId="5" xfId="0" applyNumberFormat="1" applyFont="1" applyFill="1" applyBorder="1" applyAlignment="1">
      <alignment horizontal="center" vertical="center" wrapText="1"/>
    </xf>
    <xf numFmtId="3" fontId="21" fillId="5" borderId="74" xfId="0" applyNumberFormat="1" applyFont="1" applyFill="1" applyBorder="1" applyAlignment="1">
      <alignment horizontal="center" vertical="center" wrapText="1"/>
    </xf>
    <xf numFmtId="3" fontId="21" fillId="5" borderId="54" xfId="0" applyNumberFormat="1" applyFont="1" applyFill="1" applyBorder="1" applyAlignment="1">
      <alignment horizontal="center" vertical="center" wrapText="1"/>
    </xf>
    <xf numFmtId="3" fontId="21" fillId="5" borderId="31" xfId="0" applyNumberFormat="1" applyFont="1" applyFill="1" applyBorder="1" applyAlignment="1">
      <alignment horizontal="center" vertical="center" wrapText="1"/>
    </xf>
    <xf numFmtId="3" fontId="21" fillId="5" borderId="63" xfId="0" applyNumberFormat="1" applyFont="1" applyFill="1" applyBorder="1" applyAlignment="1">
      <alignment horizontal="center" vertical="center" wrapText="1"/>
    </xf>
    <xf numFmtId="3" fontId="21" fillId="5" borderId="0" xfId="0" applyNumberFormat="1" applyFont="1" applyFill="1" applyAlignment="1">
      <alignment horizontal="center" vertical="center" wrapText="1"/>
    </xf>
    <xf numFmtId="3" fontId="21" fillId="5" borderId="57" xfId="0" applyNumberFormat="1" applyFont="1" applyFill="1" applyBorder="1" applyAlignment="1">
      <alignment horizontal="center" vertical="center" wrapText="1"/>
    </xf>
    <xf numFmtId="3" fontId="21" fillId="5" borderId="2" xfId="0" applyNumberFormat="1" applyFont="1" applyFill="1" applyBorder="1" applyAlignment="1">
      <alignment horizontal="center" vertical="center" wrapText="1"/>
    </xf>
    <xf numFmtId="3" fontId="21" fillId="5" borderId="42" xfId="0" applyNumberFormat="1" applyFont="1" applyFill="1" applyBorder="1" applyAlignment="1">
      <alignment horizontal="center" vertical="center" wrapText="1"/>
    </xf>
    <xf numFmtId="3" fontId="21" fillId="5" borderId="40" xfId="0" applyNumberFormat="1" applyFont="1" applyFill="1" applyBorder="1" applyAlignment="1">
      <alignment horizontal="center" vertical="center" wrapText="1"/>
    </xf>
    <xf numFmtId="3" fontId="21" fillId="5" borderId="32" xfId="0" applyNumberFormat="1" applyFont="1" applyFill="1" applyBorder="1" applyAlignment="1">
      <alignment horizontal="center" vertical="center" wrapText="1"/>
    </xf>
    <xf numFmtId="3" fontId="21" fillId="5" borderId="56" xfId="0" applyNumberFormat="1" applyFont="1" applyFill="1" applyBorder="1" applyAlignment="1">
      <alignment horizontal="center" vertical="center" wrapText="1"/>
    </xf>
    <xf numFmtId="3" fontId="21" fillId="5" borderId="6" xfId="0" applyNumberFormat="1" applyFont="1" applyFill="1" applyBorder="1" applyAlignment="1">
      <alignment horizontal="center" vertical="center" wrapText="1"/>
    </xf>
    <xf numFmtId="4" fontId="12" fillId="0" borderId="38" xfId="0" applyNumberFormat="1" applyFont="1" applyFill="1" applyBorder="1" applyAlignment="1">
      <alignment horizontal="left"/>
    </xf>
    <xf numFmtId="4" fontId="12" fillId="0" borderId="62" xfId="0" applyNumberFormat="1" applyFont="1" applyFill="1" applyBorder="1" applyAlignment="1">
      <alignment horizontal="left"/>
    </xf>
    <xf numFmtId="4" fontId="12" fillId="0" borderId="6" xfId="0" applyNumberFormat="1" applyFont="1" applyFill="1" applyBorder="1" applyAlignment="1">
      <alignment horizontal="left"/>
    </xf>
    <xf numFmtId="4" fontId="12" fillId="0" borderId="33" xfId="0" applyNumberFormat="1" applyFont="1" applyFill="1" applyBorder="1" applyAlignment="1">
      <alignment horizontal="left"/>
    </xf>
    <xf numFmtId="4" fontId="16" fillId="0" borderId="0" xfId="0" applyNumberFormat="1" applyFont="1" applyAlignment="1">
      <alignment horizontal="left" wrapText="1"/>
    </xf>
    <xf numFmtId="4" fontId="12" fillId="0" borderId="60" xfId="0" applyNumberFormat="1" applyFont="1" applyFill="1" applyBorder="1" applyAlignment="1">
      <alignment horizontal="left"/>
    </xf>
    <xf numFmtId="4" fontId="12" fillId="0" borderId="61" xfId="0" applyNumberFormat="1" applyFont="1" applyFill="1" applyBorder="1" applyAlignment="1">
      <alignment horizontal="left"/>
    </xf>
    <xf numFmtId="4" fontId="12" fillId="0" borderId="42" xfId="0" applyNumberFormat="1" applyFont="1" applyFill="1" applyBorder="1" applyAlignment="1">
      <alignment horizontal="left"/>
    </xf>
    <xf numFmtId="4" fontId="12" fillId="0" borderId="40" xfId="0" applyNumberFormat="1" applyFont="1" applyFill="1" applyBorder="1" applyAlignment="1">
      <alignment horizontal="left"/>
    </xf>
    <xf numFmtId="3" fontId="21" fillId="5" borderId="0" xfId="0" applyNumberFormat="1" applyFont="1" applyFill="1" applyBorder="1" applyAlignment="1">
      <alignment horizontal="center" vertical="center" wrapText="1"/>
    </xf>
    <xf numFmtId="3" fontId="12" fillId="5" borderId="0" xfId="0" applyNumberFormat="1" applyFont="1" applyFill="1" applyBorder="1" applyAlignment="1">
      <alignment horizontal="center" vertical="center"/>
    </xf>
    <xf numFmtId="3" fontId="12" fillId="0" borderId="38" xfId="0" applyNumberFormat="1" applyFont="1" applyFill="1" applyBorder="1" applyAlignment="1">
      <alignment horizontal="left"/>
    </xf>
    <xf numFmtId="3" fontId="12" fillId="0" borderId="60" xfId="0" applyNumberFormat="1" applyFont="1" applyFill="1" applyBorder="1" applyAlignment="1">
      <alignment horizontal="left"/>
    </xf>
    <xf numFmtId="3" fontId="12" fillId="0" borderId="61" xfId="0" applyNumberFormat="1" applyFont="1" applyFill="1" applyBorder="1" applyAlignment="1">
      <alignment horizontal="left"/>
    </xf>
    <xf numFmtId="3" fontId="12" fillId="0" borderId="6" xfId="0" applyNumberFormat="1" applyFont="1" applyFill="1" applyBorder="1" applyAlignment="1">
      <alignment horizontal="left"/>
    </xf>
    <xf numFmtId="3" fontId="12" fillId="0" borderId="42" xfId="0" applyNumberFormat="1" applyFont="1" applyFill="1" applyBorder="1" applyAlignment="1">
      <alignment horizontal="left"/>
    </xf>
    <xf numFmtId="3" fontId="12" fillId="0" borderId="40" xfId="0" applyNumberFormat="1" applyFont="1" applyFill="1" applyBorder="1" applyAlignment="1">
      <alignment horizontal="left"/>
    </xf>
  </cellXfs>
  <cellStyles count="11">
    <cellStyle name="Čárka 2" xfId="1" xr:uid="{00000000-0005-0000-0000-000000000000}"/>
    <cellStyle name="Hypertextový odkaz" xfId="10" builtinId="8"/>
    <cellStyle name="Normální" xfId="0" builtinId="0"/>
    <cellStyle name="Normální 2" xfId="2" xr:uid="{00000000-0005-0000-0000-000003000000}"/>
    <cellStyle name="Normální 2 2" xfId="6" xr:uid="{00000000-0005-0000-0000-000004000000}"/>
    <cellStyle name="Normální 2 3" xfId="7" xr:uid="{00000000-0005-0000-0000-000005000000}"/>
    <cellStyle name="Normální 3" xfId="3" xr:uid="{00000000-0005-0000-0000-000006000000}"/>
    <cellStyle name="Normální 3 2" xfId="8" xr:uid="{EC4E5E83-08CA-4C3B-9D7A-2F893BB5C65D}"/>
    <cellStyle name="Normální 4" xfId="5" xr:uid="{00000000-0005-0000-0000-000007000000}"/>
    <cellStyle name="Normální 4 2" xfId="9" xr:uid="{6F39F31D-77F1-4AC7-B5FB-7E30A40D94FA}"/>
    <cellStyle name="normální_OIII.TURN.e" xfId="4" xr:uid="{00000000-0005-0000-0000-000008000000}"/>
  </cellStyles>
  <dxfs count="0"/>
  <tableStyles count="0" defaultTableStyle="TableStyleMedium2" defaultPivotStyle="PivotStyleLight16"/>
  <colors>
    <mruColors>
      <color rgb="FFFF00FF"/>
      <color rgb="FFFF5050"/>
      <color rgb="FFCC3300"/>
      <color rgb="FFA6A6A6"/>
      <color rgb="FFFABF8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A612"/>
  <sheetViews>
    <sheetView zoomScaleNormal="100" workbookViewId="0">
      <pane xSplit="8" ySplit="11" topLeftCell="AB443" activePane="bottomRight" state="frozen"/>
      <selection pane="topRight" activeCell="R455" sqref="R455:BA456"/>
      <selection pane="bottomLeft" activeCell="R455" sqref="R455:BA456"/>
      <selection pane="bottomRight" activeCell="E465" sqref="E465"/>
    </sheetView>
  </sheetViews>
  <sheetFormatPr defaultColWidth="9.140625" defaultRowHeight="11.25" x14ac:dyDescent="0.2"/>
  <cols>
    <col min="1" max="1" width="5" style="201" customWidth="1"/>
    <col min="2" max="2" width="4.7109375" style="195" customWidth="1"/>
    <col min="3" max="3" width="8.7109375" style="195" customWidth="1"/>
    <col min="4" max="4" width="7.85546875" style="195" customWidth="1"/>
    <col min="5" max="5" width="28.5703125" style="201" customWidth="1"/>
    <col min="6" max="6" width="4.42578125" style="201" customWidth="1"/>
    <col min="7" max="7" width="10.28515625" style="201" customWidth="1"/>
    <col min="8" max="8" width="8" style="201" customWidth="1"/>
    <col min="9" max="9" width="10.85546875" style="197" customWidth="1"/>
    <col min="10" max="14" width="10.85546875" style="530" customWidth="1"/>
    <col min="15" max="15" width="11.7109375" style="198" customWidth="1"/>
    <col min="16" max="17" width="10.85546875" style="531" customWidth="1"/>
    <col min="18" max="18" width="9.140625" style="197" customWidth="1"/>
    <col min="19" max="19" width="10" style="197" customWidth="1"/>
    <col min="20" max="20" width="10" style="197" hidden="1" customWidth="1"/>
    <col min="21" max="21" width="10.85546875" style="197" customWidth="1"/>
    <col min="22" max="23" width="9.28515625" style="197" customWidth="1"/>
    <col min="24" max="24" width="10.28515625" style="197" customWidth="1"/>
    <col min="25" max="25" width="10.5703125" style="197" customWidth="1"/>
    <col min="26" max="27" width="10.42578125" style="197" customWidth="1"/>
    <col min="28" max="33" width="9.28515625" style="197" customWidth="1"/>
    <col min="34" max="36" width="9.28515625" style="198" customWidth="1"/>
    <col min="37" max="38" width="9.28515625" style="198" hidden="1" customWidth="1"/>
    <col min="39" max="42" width="9.28515625" style="198" customWidth="1"/>
    <col min="43" max="43" width="10.85546875" style="198" customWidth="1"/>
    <col min="44" max="45" width="10.85546875" style="197" customWidth="1"/>
    <col min="46" max="47" width="9.5703125" style="197" customWidth="1"/>
    <col min="48" max="49" width="9.28515625" style="197" customWidth="1"/>
    <col min="50" max="50" width="11.85546875" style="197" customWidth="1"/>
    <col min="51" max="51" width="11.28515625" style="198" customWidth="1"/>
    <col min="52" max="52" width="9.28515625" style="198" customWidth="1"/>
    <col min="53" max="53" width="9.140625" style="179" customWidth="1"/>
    <col min="54" max="16384" width="9.140625" style="179"/>
  </cols>
  <sheetData>
    <row r="1" spans="1:53" s="206" customFormat="1" ht="12.75" customHeight="1" x14ac:dyDescent="0.25">
      <c r="A1" s="804" t="s">
        <v>0</v>
      </c>
      <c r="B1" s="804"/>
      <c r="C1" s="79"/>
      <c r="D1" s="804"/>
      <c r="E1" s="804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203"/>
      <c r="Z1" s="203"/>
      <c r="AA1" s="203"/>
      <c r="AB1" s="203"/>
      <c r="AC1" s="203"/>
      <c r="AD1" s="203"/>
      <c r="AE1" s="203"/>
      <c r="AF1" s="203"/>
      <c r="AG1" s="203"/>
      <c r="AH1" s="203"/>
      <c r="AI1" s="203"/>
      <c r="AJ1" s="203"/>
      <c r="AK1" s="203"/>
      <c r="AL1" s="203"/>
      <c r="AM1" s="203"/>
      <c r="AN1" s="203"/>
      <c r="AO1" s="203"/>
      <c r="AP1" s="203"/>
      <c r="AQ1" s="178"/>
      <c r="AR1" s="177"/>
      <c r="AS1" s="177"/>
      <c r="AT1" s="177"/>
      <c r="AU1" s="177"/>
      <c r="AV1" s="177"/>
      <c r="AW1" s="177"/>
      <c r="AX1" s="178"/>
      <c r="AY1" s="178"/>
      <c r="AZ1" s="178"/>
      <c r="BA1" s="178"/>
    </row>
    <row r="2" spans="1:53" ht="12.75" customHeight="1" x14ac:dyDescent="0.2">
      <c r="A2" s="804" t="s">
        <v>1</v>
      </c>
      <c r="B2" s="804"/>
      <c r="C2" s="79"/>
      <c r="D2" s="804"/>
      <c r="E2" s="804"/>
      <c r="I2" s="472"/>
      <c r="J2" s="472"/>
      <c r="K2" s="472"/>
      <c r="L2" s="472"/>
      <c r="M2" s="472"/>
      <c r="N2" s="472"/>
      <c r="O2" s="473"/>
      <c r="P2" s="473"/>
      <c r="Q2" s="473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/>
      <c r="AE2" s="472"/>
      <c r="AF2" s="472"/>
      <c r="AG2" s="472"/>
      <c r="AH2" s="473"/>
      <c r="AI2" s="473"/>
      <c r="AJ2" s="473"/>
      <c r="AK2" s="473"/>
      <c r="AL2" s="473"/>
      <c r="AM2" s="473"/>
      <c r="AN2" s="473"/>
      <c r="AO2" s="473"/>
      <c r="AP2" s="473"/>
      <c r="AQ2" s="473"/>
      <c r="AR2" s="472"/>
      <c r="AS2" s="472"/>
      <c r="AT2" s="472"/>
      <c r="AU2" s="472"/>
      <c r="AV2" s="472"/>
      <c r="AW2" s="472"/>
      <c r="AX2" s="472"/>
      <c r="AY2" s="473"/>
      <c r="AZ2" s="473"/>
    </row>
    <row r="3" spans="1:53" ht="12.75" customHeight="1" x14ac:dyDescent="0.2">
      <c r="A3" s="813" t="s">
        <v>2</v>
      </c>
      <c r="B3" s="813"/>
      <c r="C3" s="813"/>
      <c r="D3" s="813"/>
      <c r="E3" s="813"/>
      <c r="I3" s="472"/>
      <c r="J3" s="472"/>
      <c r="K3" s="472"/>
      <c r="L3" s="472"/>
      <c r="M3" s="472"/>
      <c r="N3" s="472"/>
      <c r="O3" s="473"/>
      <c r="P3" s="473"/>
      <c r="Q3" s="473"/>
      <c r="R3" s="474"/>
      <c r="S3" s="474"/>
      <c r="T3" s="474"/>
      <c r="U3" s="474"/>
      <c r="V3" s="474"/>
      <c r="W3" s="474"/>
      <c r="X3" s="474"/>
      <c r="Y3" s="474"/>
      <c r="Z3" s="475"/>
      <c r="AA3" s="475"/>
      <c r="AB3" s="475"/>
      <c r="AC3" s="476"/>
      <c r="AD3" s="476"/>
      <c r="AE3" s="476"/>
      <c r="AF3" s="475"/>
      <c r="AG3" s="476"/>
      <c r="AH3" s="477"/>
      <c r="AI3" s="477"/>
      <c r="AJ3" s="477"/>
      <c r="AK3" s="477"/>
      <c r="AL3" s="477"/>
      <c r="AM3" s="477"/>
      <c r="AN3" s="477"/>
      <c r="AO3" s="477"/>
      <c r="AP3" s="477"/>
      <c r="AQ3" s="473"/>
      <c r="AR3" s="472"/>
      <c r="AS3" s="472"/>
      <c r="AT3" s="472"/>
      <c r="AU3" s="472"/>
      <c r="AV3" s="472"/>
      <c r="AW3" s="472"/>
      <c r="AX3" s="472"/>
      <c r="AY3" s="473"/>
      <c r="AZ3" s="473"/>
    </row>
    <row r="4" spans="1:53" ht="12.75" customHeight="1" x14ac:dyDescent="0.2">
      <c r="A4" s="804"/>
      <c r="B4" s="804"/>
      <c r="C4" s="804"/>
      <c r="D4" s="804"/>
      <c r="E4" s="804"/>
      <c r="I4" s="472"/>
      <c r="J4" s="472"/>
      <c r="K4" s="472"/>
      <c r="L4" s="472"/>
      <c r="M4" s="472"/>
      <c r="N4" s="472"/>
      <c r="O4" s="473"/>
      <c r="P4" s="473"/>
      <c r="Q4" s="473"/>
      <c r="R4" s="474"/>
      <c r="S4" s="474"/>
      <c r="T4" s="474"/>
      <c r="U4" s="474"/>
      <c r="V4" s="474"/>
      <c r="W4" s="474"/>
      <c r="X4" s="474"/>
      <c r="Y4" s="474"/>
      <c r="Z4" s="475"/>
      <c r="AA4" s="475"/>
      <c r="AB4" s="475"/>
      <c r="AC4" s="476"/>
      <c r="AD4" s="476"/>
      <c r="AE4" s="476"/>
      <c r="AF4" s="475"/>
      <c r="AG4" s="476"/>
      <c r="AH4" s="477"/>
      <c r="AI4" s="477"/>
      <c r="AJ4" s="477"/>
      <c r="AK4" s="477"/>
      <c r="AL4" s="477"/>
      <c r="AM4" s="477"/>
      <c r="AN4" s="477"/>
      <c r="AO4" s="477"/>
      <c r="AP4" s="477"/>
      <c r="AQ4" s="473"/>
      <c r="AR4" s="472"/>
      <c r="AS4" s="472"/>
      <c r="AT4" s="472"/>
      <c r="AU4" s="472"/>
      <c r="AV4" s="472"/>
      <c r="AW4" s="472"/>
      <c r="AX4" s="472"/>
      <c r="AY4" s="473"/>
      <c r="AZ4" s="473"/>
    </row>
    <row r="5" spans="1:53" ht="16.5" customHeight="1" thickBot="1" x14ac:dyDescent="0.3">
      <c r="A5" s="364" t="s">
        <v>3</v>
      </c>
      <c r="I5" s="478"/>
      <c r="J5" s="478"/>
      <c r="K5" s="478"/>
      <c r="L5" s="478"/>
      <c r="M5" s="478"/>
      <c r="N5" s="478"/>
      <c r="O5" s="479"/>
      <c r="P5" s="479"/>
      <c r="Q5" s="479"/>
      <c r="R5" s="474"/>
      <c r="S5" s="474"/>
      <c r="T5" s="474"/>
      <c r="U5" s="474"/>
      <c r="W5" s="474"/>
      <c r="X5" s="474"/>
      <c r="Y5" s="474"/>
      <c r="Z5" s="475"/>
      <c r="AA5" s="475"/>
      <c r="AB5" s="475"/>
      <c r="AC5" s="476"/>
      <c r="AD5" s="476"/>
      <c r="AE5" s="476"/>
      <c r="AF5" s="475"/>
      <c r="AI5" s="480"/>
      <c r="AJ5" s="480"/>
      <c r="AK5" s="480"/>
      <c r="AL5" s="480"/>
      <c r="AM5" s="480"/>
      <c r="AN5" s="480"/>
      <c r="AO5" s="480"/>
      <c r="AP5" s="480"/>
      <c r="AQ5" s="479"/>
      <c r="AR5" s="478"/>
      <c r="AS5" s="478"/>
      <c r="AT5" s="478"/>
      <c r="AU5" s="478"/>
      <c r="AV5" s="478"/>
      <c r="AW5" s="478"/>
      <c r="AX5" s="478"/>
      <c r="AY5" s="479"/>
      <c r="AZ5" s="479"/>
    </row>
    <row r="6" spans="1:53" ht="12.75" customHeight="1" x14ac:dyDescent="0.2">
      <c r="I6" s="807" t="s">
        <v>4</v>
      </c>
      <c r="J6" s="808"/>
      <c r="K6" s="808"/>
      <c r="L6" s="808"/>
      <c r="M6" s="808"/>
      <c r="N6" s="808"/>
      <c r="O6" s="808"/>
      <c r="P6" s="808"/>
      <c r="Q6" s="809"/>
      <c r="R6" s="831" t="s">
        <v>5</v>
      </c>
      <c r="S6" s="832"/>
      <c r="T6" s="832"/>
      <c r="U6" s="832"/>
      <c r="V6" s="832"/>
      <c r="W6" s="832"/>
      <c r="X6" s="832"/>
      <c r="Y6" s="832"/>
      <c r="Z6" s="832"/>
      <c r="AA6" s="832"/>
      <c r="AB6" s="832"/>
      <c r="AC6" s="832"/>
      <c r="AD6" s="832"/>
      <c r="AE6" s="832"/>
      <c r="AF6" s="832"/>
      <c r="AG6" s="832"/>
      <c r="AH6" s="832"/>
      <c r="AI6" s="832"/>
      <c r="AJ6" s="832"/>
      <c r="AK6" s="832"/>
      <c r="AL6" s="832"/>
      <c r="AM6" s="832"/>
      <c r="AN6" s="832"/>
      <c r="AO6" s="832"/>
      <c r="AP6" s="832"/>
      <c r="AQ6" s="833"/>
      <c r="AR6" s="836" t="s">
        <v>6</v>
      </c>
      <c r="AS6" s="837"/>
      <c r="AT6" s="837"/>
      <c r="AU6" s="837"/>
      <c r="AV6" s="837"/>
      <c r="AW6" s="837"/>
      <c r="AX6" s="837"/>
      <c r="AY6" s="837"/>
      <c r="AZ6" s="837"/>
      <c r="BA6" s="838"/>
    </row>
    <row r="7" spans="1:53" ht="16.5" customHeight="1" thickBot="1" x14ac:dyDescent="0.3">
      <c r="B7" s="481"/>
      <c r="C7" s="780"/>
      <c r="D7" s="482"/>
      <c r="E7" s="481"/>
      <c r="I7" s="810"/>
      <c r="J7" s="811"/>
      <c r="K7" s="811"/>
      <c r="L7" s="811"/>
      <c r="M7" s="811"/>
      <c r="N7" s="811"/>
      <c r="O7" s="811"/>
      <c r="P7" s="811"/>
      <c r="Q7" s="812"/>
      <c r="R7" s="842" t="s">
        <v>7</v>
      </c>
      <c r="S7" s="843"/>
      <c r="T7" s="843"/>
      <c r="U7" s="843"/>
      <c r="V7" s="844"/>
      <c r="W7" s="851" t="s">
        <v>8</v>
      </c>
      <c r="X7" s="843"/>
      <c r="Y7" s="843"/>
      <c r="Z7" s="844"/>
      <c r="AA7" s="814" t="s">
        <v>9</v>
      </c>
      <c r="AB7" s="814" t="s">
        <v>10</v>
      </c>
      <c r="AC7" s="814" t="s">
        <v>11</v>
      </c>
      <c r="AD7" s="854" t="s">
        <v>12</v>
      </c>
      <c r="AE7" s="855"/>
      <c r="AF7" s="856"/>
      <c r="AG7" s="814" t="s">
        <v>13</v>
      </c>
      <c r="AH7" s="863" t="s">
        <v>14</v>
      </c>
      <c r="AI7" s="864"/>
      <c r="AJ7" s="864"/>
      <c r="AK7" s="864"/>
      <c r="AL7" s="864"/>
      <c r="AM7" s="864"/>
      <c r="AN7" s="864"/>
      <c r="AO7" s="864"/>
      <c r="AP7" s="864"/>
      <c r="AQ7" s="865"/>
      <c r="AR7" s="839"/>
      <c r="AS7" s="840"/>
      <c r="AT7" s="840"/>
      <c r="AU7" s="840"/>
      <c r="AV7" s="840"/>
      <c r="AW7" s="840"/>
      <c r="AX7" s="840"/>
      <c r="AY7" s="840"/>
      <c r="AZ7" s="840"/>
      <c r="BA7" s="841"/>
    </row>
    <row r="8" spans="1:53" ht="15" customHeight="1" x14ac:dyDescent="0.2">
      <c r="A8" s="591"/>
      <c r="B8" s="592"/>
      <c r="C8" s="592"/>
      <c r="D8" s="592"/>
      <c r="E8" s="593"/>
      <c r="F8" s="208"/>
      <c r="G8" s="484"/>
      <c r="H8" s="484"/>
      <c r="I8" s="817" t="s">
        <v>15</v>
      </c>
      <c r="J8" s="820" t="s">
        <v>16</v>
      </c>
      <c r="K8" s="821"/>
      <c r="L8" s="821"/>
      <c r="M8" s="821"/>
      <c r="N8" s="822"/>
      <c r="O8" s="826" t="s">
        <v>17</v>
      </c>
      <c r="P8" s="820" t="s">
        <v>18</v>
      </c>
      <c r="Q8" s="829"/>
      <c r="R8" s="845"/>
      <c r="S8" s="846"/>
      <c r="T8" s="846"/>
      <c r="U8" s="846"/>
      <c r="V8" s="847"/>
      <c r="W8" s="852"/>
      <c r="X8" s="846"/>
      <c r="Y8" s="846"/>
      <c r="Z8" s="847"/>
      <c r="AA8" s="815"/>
      <c r="AB8" s="815"/>
      <c r="AC8" s="815"/>
      <c r="AD8" s="857"/>
      <c r="AE8" s="858"/>
      <c r="AF8" s="859"/>
      <c r="AG8" s="815"/>
      <c r="AH8" s="866" t="s">
        <v>19</v>
      </c>
      <c r="AI8" s="867"/>
      <c r="AJ8" s="882" t="s">
        <v>20</v>
      </c>
      <c r="AK8" s="834" t="s">
        <v>21</v>
      </c>
      <c r="AL8" s="835"/>
      <c r="AM8" s="866" t="s">
        <v>22</v>
      </c>
      <c r="AN8" s="867"/>
      <c r="AO8" s="870" t="s">
        <v>23</v>
      </c>
      <c r="AP8" s="871"/>
      <c r="AQ8" s="872"/>
      <c r="AR8" s="817" t="s">
        <v>15</v>
      </c>
      <c r="AS8" s="876" t="s">
        <v>16</v>
      </c>
      <c r="AT8" s="877"/>
      <c r="AU8" s="877"/>
      <c r="AV8" s="877"/>
      <c r="AW8" s="877"/>
      <c r="AX8" s="878"/>
      <c r="AY8" s="826" t="s">
        <v>17</v>
      </c>
      <c r="AZ8" s="820" t="s">
        <v>24</v>
      </c>
      <c r="BA8" s="829"/>
    </row>
    <row r="9" spans="1:53" ht="15" customHeight="1" thickBot="1" x14ac:dyDescent="0.25">
      <c r="A9" s="305" t="s">
        <v>25</v>
      </c>
      <c r="B9" s="780"/>
      <c r="C9" s="780"/>
      <c r="D9" s="483"/>
      <c r="E9" s="780"/>
      <c r="F9" s="208"/>
      <c r="G9" s="484"/>
      <c r="H9" s="484"/>
      <c r="I9" s="818"/>
      <c r="J9" s="823"/>
      <c r="K9" s="824"/>
      <c r="L9" s="824"/>
      <c r="M9" s="824"/>
      <c r="N9" s="825"/>
      <c r="O9" s="827"/>
      <c r="P9" s="823"/>
      <c r="Q9" s="830"/>
      <c r="R9" s="848"/>
      <c r="S9" s="849"/>
      <c r="T9" s="849"/>
      <c r="U9" s="849"/>
      <c r="V9" s="850"/>
      <c r="W9" s="853"/>
      <c r="X9" s="849"/>
      <c r="Y9" s="849"/>
      <c r="Z9" s="850"/>
      <c r="AA9" s="815"/>
      <c r="AB9" s="815"/>
      <c r="AC9" s="815"/>
      <c r="AD9" s="860"/>
      <c r="AE9" s="861"/>
      <c r="AF9" s="862"/>
      <c r="AG9" s="815"/>
      <c r="AH9" s="868"/>
      <c r="AI9" s="869"/>
      <c r="AJ9" s="883"/>
      <c r="AK9" s="664" t="s">
        <v>26</v>
      </c>
      <c r="AL9" s="664" t="s">
        <v>27</v>
      </c>
      <c r="AM9" s="868"/>
      <c r="AN9" s="869"/>
      <c r="AO9" s="873"/>
      <c r="AP9" s="874"/>
      <c r="AQ9" s="875"/>
      <c r="AR9" s="818"/>
      <c r="AS9" s="879"/>
      <c r="AT9" s="880"/>
      <c r="AU9" s="880"/>
      <c r="AV9" s="880"/>
      <c r="AW9" s="880"/>
      <c r="AX9" s="881"/>
      <c r="AY9" s="827"/>
      <c r="AZ9" s="823"/>
      <c r="BA9" s="830"/>
    </row>
    <row r="10" spans="1:53" ht="46.5" customHeight="1" thickBot="1" x14ac:dyDescent="0.25">
      <c r="A10" s="209" t="s">
        <v>28</v>
      </c>
      <c r="B10" s="210" t="s">
        <v>29</v>
      </c>
      <c r="C10" s="210" t="s">
        <v>30</v>
      </c>
      <c r="D10" s="210" t="s">
        <v>31</v>
      </c>
      <c r="E10" s="294" t="s">
        <v>32</v>
      </c>
      <c r="F10" s="210" t="s">
        <v>33</v>
      </c>
      <c r="G10" s="485" t="s">
        <v>34</v>
      </c>
      <c r="H10" s="58" t="s">
        <v>35</v>
      </c>
      <c r="I10" s="819"/>
      <c r="J10" s="59" t="s">
        <v>36</v>
      </c>
      <c r="K10" s="59" t="s">
        <v>8</v>
      </c>
      <c r="L10" s="60" t="s">
        <v>10</v>
      </c>
      <c r="M10" s="60" t="s">
        <v>37</v>
      </c>
      <c r="N10" s="60" t="s">
        <v>38</v>
      </c>
      <c r="O10" s="828"/>
      <c r="P10" s="486" t="s">
        <v>39</v>
      </c>
      <c r="Q10" s="487" t="s">
        <v>40</v>
      </c>
      <c r="R10" s="439" t="s">
        <v>41</v>
      </c>
      <c r="S10" s="65" t="s">
        <v>20</v>
      </c>
      <c r="T10" s="65" t="s">
        <v>42</v>
      </c>
      <c r="U10" s="65" t="s">
        <v>22</v>
      </c>
      <c r="V10" s="65" t="s">
        <v>43</v>
      </c>
      <c r="W10" s="69" t="s">
        <v>44</v>
      </c>
      <c r="X10" s="69" t="s">
        <v>45</v>
      </c>
      <c r="Y10" s="65" t="s">
        <v>46</v>
      </c>
      <c r="Z10" s="65" t="s">
        <v>47</v>
      </c>
      <c r="AA10" s="816"/>
      <c r="AB10" s="816"/>
      <c r="AC10" s="816"/>
      <c r="AD10" s="65" t="s">
        <v>20</v>
      </c>
      <c r="AE10" s="65" t="s">
        <v>48</v>
      </c>
      <c r="AF10" s="65" t="s">
        <v>49</v>
      </c>
      <c r="AG10" s="816"/>
      <c r="AH10" s="488" t="s">
        <v>39</v>
      </c>
      <c r="AI10" s="489" t="s">
        <v>40</v>
      </c>
      <c r="AJ10" s="488" t="s">
        <v>39</v>
      </c>
      <c r="AK10" s="488" t="s">
        <v>39</v>
      </c>
      <c r="AL10" s="489" t="s">
        <v>40</v>
      </c>
      <c r="AM10" s="488" t="s">
        <v>39</v>
      </c>
      <c r="AN10" s="489" t="s">
        <v>40</v>
      </c>
      <c r="AO10" s="488" t="s">
        <v>39</v>
      </c>
      <c r="AP10" s="489" t="s">
        <v>40</v>
      </c>
      <c r="AQ10" s="490" t="s">
        <v>50</v>
      </c>
      <c r="AR10" s="819"/>
      <c r="AS10" s="63" t="s">
        <v>36</v>
      </c>
      <c r="AT10" s="64" t="s">
        <v>8</v>
      </c>
      <c r="AU10" s="64" t="s">
        <v>51</v>
      </c>
      <c r="AV10" s="60" t="s">
        <v>10</v>
      </c>
      <c r="AW10" s="60" t="s">
        <v>37</v>
      </c>
      <c r="AX10" s="60" t="s">
        <v>38</v>
      </c>
      <c r="AY10" s="828"/>
      <c r="AZ10" s="486" t="s">
        <v>39</v>
      </c>
      <c r="BA10" s="487" t="s">
        <v>40</v>
      </c>
    </row>
    <row r="11" spans="1:53" s="246" customFormat="1" ht="11.25" customHeight="1" thickBot="1" x14ac:dyDescent="0.25">
      <c r="A11" s="250" t="s">
        <v>52</v>
      </c>
      <c r="B11" s="251" t="s">
        <v>53</v>
      </c>
      <c r="C11" s="251" t="s">
        <v>54</v>
      </c>
      <c r="D11" s="251" t="s">
        <v>55</v>
      </c>
      <c r="E11" s="251" t="s">
        <v>56</v>
      </c>
      <c r="F11" s="251" t="s">
        <v>33</v>
      </c>
      <c r="G11" s="251" t="s">
        <v>57</v>
      </c>
      <c r="H11" s="252" t="s">
        <v>58</v>
      </c>
      <c r="I11" s="259" t="s">
        <v>59</v>
      </c>
      <c r="J11" s="260" t="s">
        <v>60</v>
      </c>
      <c r="K11" s="254" t="s">
        <v>61</v>
      </c>
      <c r="L11" s="254" t="s">
        <v>62</v>
      </c>
      <c r="M11" s="260" t="s">
        <v>63</v>
      </c>
      <c r="N11" s="260" t="s">
        <v>64</v>
      </c>
      <c r="O11" s="352" t="s">
        <v>65</v>
      </c>
      <c r="P11" s="261" t="s">
        <v>66</v>
      </c>
      <c r="Q11" s="353" t="s">
        <v>67</v>
      </c>
      <c r="R11" s="440" t="s">
        <v>68</v>
      </c>
      <c r="S11" s="260" t="s">
        <v>68</v>
      </c>
      <c r="T11" s="260" t="s">
        <v>68</v>
      </c>
      <c r="U11" s="260" t="s">
        <v>68</v>
      </c>
      <c r="V11" s="260" t="s">
        <v>68</v>
      </c>
      <c r="W11" s="260" t="s">
        <v>69</v>
      </c>
      <c r="X11" s="260" t="s">
        <v>70</v>
      </c>
      <c r="Y11" s="254" t="s">
        <v>71</v>
      </c>
      <c r="Z11" s="260" t="s">
        <v>69</v>
      </c>
      <c r="AA11" s="260" t="s">
        <v>72</v>
      </c>
      <c r="AB11" s="260" t="s">
        <v>73</v>
      </c>
      <c r="AC11" s="260" t="s">
        <v>74</v>
      </c>
      <c r="AD11" s="260" t="s">
        <v>75</v>
      </c>
      <c r="AE11" s="260" t="s">
        <v>76</v>
      </c>
      <c r="AF11" s="260" t="s">
        <v>76</v>
      </c>
      <c r="AG11" s="260" t="s">
        <v>77</v>
      </c>
      <c r="AH11" s="261" t="s">
        <v>78</v>
      </c>
      <c r="AI11" s="261" t="s">
        <v>79</v>
      </c>
      <c r="AJ11" s="261" t="s">
        <v>78</v>
      </c>
      <c r="AK11" s="261" t="s">
        <v>78</v>
      </c>
      <c r="AL11" s="261" t="s">
        <v>79</v>
      </c>
      <c r="AM11" s="261" t="s">
        <v>78</v>
      </c>
      <c r="AN11" s="261" t="s">
        <v>79</v>
      </c>
      <c r="AO11" s="261" t="s">
        <v>78</v>
      </c>
      <c r="AP11" s="261" t="s">
        <v>79</v>
      </c>
      <c r="AQ11" s="353" t="s">
        <v>80</v>
      </c>
      <c r="AR11" s="440" t="s">
        <v>59</v>
      </c>
      <c r="AS11" s="260" t="s">
        <v>60</v>
      </c>
      <c r="AT11" s="260" t="s">
        <v>61</v>
      </c>
      <c r="AU11" s="254" t="s">
        <v>71</v>
      </c>
      <c r="AV11" s="260" t="s">
        <v>62</v>
      </c>
      <c r="AW11" s="260" t="s">
        <v>63</v>
      </c>
      <c r="AX11" s="260" t="s">
        <v>64</v>
      </c>
      <c r="AY11" s="261" t="s">
        <v>65</v>
      </c>
      <c r="AZ11" s="261" t="s">
        <v>66</v>
      </c>
      <c r="BA11" s="353" t="s">
        <v>67</v>
      </c>
    </row>
    <row r="12" spans="1:53" ht="14.1" customHeight="1" x14ac:dyDescent="0.2">
      <c r="A12" s="594">
        <v>1</v>
      </c>
      <c r="B12" s="595">
        <v>2330</v>
      </c>
      <c r="C12" s="596">
        <v>691009571</v>
      </c>
      <c r="D12" s="595">
        <v>71294511</v>
      </c>
      <c r="E12" s="597" t="s">
        <v>81</v>
      </c>
      <c r="F12" s="594">
        <v>3233</v>
      </c>
      <c r="G12" s="597" t="s">
        <v>82</v>
      </c>
      <c r="H12" s="598" t="s">
        <v>83</v>
      </c>
      <c r="I12" s="494">
        <v>13387913</v>
      </c>
      <c r="J12" s="495">
        <v>8388634</v>
      </c>
      <c r="K12" s="496">
        <v>1350000</v>
      </c>
      <c r="L12" s="496">
        <v>3291658</v>
      </c>
      <c r="M12" s="495">
        <v>167773</v>
      </c>
      <c r="N12" s="495">
        <v>189848</v>
      </c>
      <c r="O12" s="498">
        <v>20.77</v>
      </c>
      <c r="P12" s="497">
        <v>11.32</v>
      </c>
      <c r="Q12" s="499">
        <v>9.4499999999999993</v>
      </c>
      <c r="R12" s="505">
        <v>50000</v>
      </c>
      <c r="S12" s="506">
        <v>0</v>
      </c>
      <c r="T12" s="506">
        <v>0</v>
      </c>
      <c r="U12" s="506">
        <v>85000</v>
      </c>
      <c r="V12" s="506">
        <f>SUM(R12:U12)</f>
        <v>135000</v>
      </c>
      <c r="W12" s="506">
        <v>-50000</v>
      </c>
      <c r="X12" s="506">
        <v>0</v>
      </c>
      <c r="Y12" s="506">
        <v>0</v>
      </c>
      <c r="Z12" s="506">
        <f>SUM(W12:Y12)</f>
        <v>-50000</v>
      </c>
      <c r="AA12" s="506">
        <f>V12+Z12</f>
        <v>85000</v>
      </c>
      <c r="AB12" s="264">
        <f>ROUND((V12+W12)*33.8%,0)</f>
        <v>28730</v>
      </c>
      <c r="AC12" s="264">
        <f>ROUND(V12*2%,0)</f>
        <v>2700</v>
      </c>
      <c r="AD12" s="506">
        <v>0</v>
      </c>
      <c r="AE12" s="506">
        <v>0</v>
      </c>
      <c r="AF12" s="506">
        <f>SUM(AD12:AE12)</f>
        <v>0</v>
      </c>
      <c r="AG12" s="506">
        <f>AA12+AB12+AC12+AF12</f>
        <v>116430</v>
      </c>
      <c r="AH12" s="508">
        <v>0.1</v>
      </c>
      <c r="AI12" s="508">
        <v>0</v>
      </c>
      <c r="AJ12" s="508">
        <v>0</v>
      </c>
      <c r="AK12" s="508">
        <v>0</v>
      </c>
      <c r="AL12" s="508">
        <v>0</v>
      </c>
      <c r="AM12" s="508">
        <v>0</v>
      </c>
      <c r="AN12" s="508">
        <v>0.3</v>
      </c>
      <c r="AO12" s="508">
        <f>AH12+AJ12+AK12+AM12</f>
        <v>0.1</v>
      </c>
      <c r="AP12" s="508">
        <f>AI12+AL12+AN12</f>
        <v>0.3</v>
      </c>
      <c r="AQ12" s="509">
        <f>SUM(AO12:AP12)</f>
        <v>0.4</v>
      </c>
      <c r="AR12" s="505">
        <f>I12+AG12</f>
        <v>13504343</v>
      </c>
      <c r="AS12" s="506">
        <f>J12+V12</f>
        <v>8523634</v>
      </c>
      <c r="AT12" s="506">
        <f>K12+Z12</f>
        <v>1300000</v>
      </c>
      <c r="AU12" s="501">
        <f>Y12</f>
        <v>0</v>
      </c>
      <c r="AV12" s="506">
        <f>L12+AB12</f>
        <v>3320388</v>
      </c>
      <c r="AW12" s="506">
        <f>M12+AC12</f>
        <v>170473</v>
      </c>
      <c r="AX12" s="506">
        <f>N12+AF12</f>
        <v>189848</v>
      </c>
      <c r="AY12" s="508">
        <f>O12+AQ12</f>
        <v>21.169999999999998</v>
      </c>
      <c r="AZ12" s="508">
        <f>P12+AO12</f>
        <v>11.42</v>
      </c>
      <c r="BA12" s="509">
        <f>Q12+AP12</f>
        <v>9.75</v>
      </c>
    </row>
    <row r="13" spans="1:53" ht="14.1" customHeight="1" x14ac:dyDescent="0.2">
      <c r="A13" s="183">
        <v>1</v>
      </c>
      <c r="B13" s="181">
        <v>2330</v>
      </c>
      <c r="C13" s="182">
        <v>691009571</v>
      </c>
      <c r="D13" s="181">
        <v>71294511</v>
      </c>
      <c r="E13" s="599" t="s">
        <v>84</v>
      </c>
      <c r="F13" s="183"/>
      <c r="G13" s="599"/>
      <c r="H13" s="600"/>
      <c r="I13" s="601">
        <v>13387913</v>
      </c>
      <c r="J13" s="602">
        <v>8388634</v>
      </c>
      <c r="K13" s="602">
        <v>1350000</v>
      </c>
      <c r="L13" s="602">
        <v>3291658</v>
      </c>
      <c r="M13" s="602">
        <v>167773</v>
      </c>
      <c r="N13" s="602">
        <v>189848</v>
      </c>
      <c r="O13" s="603">
        <v>20.77</v>
      </c>
      <c r="P13" s="603">
        <v>11.32</v>
      </c>
      <c r="Q13" s="605">
        <v>9.4499999999999993</v>
      </c>
      <c r="R13" s="604">
        <f t="shared" ref="R13:BA13" si="0">SUM(R12)</f>
        <v>50000</v>
      </c>
      <c r="S13" s="602">
        <f t="shared" si="0"/>
        <v>0</v>
      </c>
      <c r="T13" s="602">
        <f t="shared" si="0"/>
        <v>0</v>
      </c>
      <c r="U13" s="602">
        <f t="shared" si="0"/>
        <v>85000</v>
      </c>
      <c r="V13" s="602">
        <f t="shared" si="0"/>
        <v>135000</v>
      </c>
      <c r="W13" s="602">
        <f t="shared" si="0"/>
        <v>-50000</v>
      </c>
      <c r="X13" s="602">
        <f t="shared" si="0"/>
        <v>0</v>
      </c>
      <c r="Y13" s="602">
        <f t="shared" si="0"/>
        <v>0</v>
      </c>
      <c r="Z13" s="602">
        <f t="shared" si="0"/>
        <v>-50000</v>
      </c>
      <c r="AA13" s="602">
        <f t="shared" si="0"/>
        <v>85000</v>
      </c>
      <c r="AB13" s="602">
        <f t="shared" si="0"/>
        <v>28730</v>
      </c>
      <c r="AC13" s="602">
        <f t="shared" si="0"/>
        <v>2700</v>
      </c>
      <c r="AD13" s="602">
        <f t="shared" si="0"/>
        <v>0</v>
      </c>
      <c r="AE13" s="602">
        <f t="shared" si="0"/>
        <v>0</v>
      </c>
      <c r="AF13" s="602">
        <f t="shared" si="0"/>
        <v>0</v>
      </c>
      <c r="AG13" s="602">
        <f t="shared" si="0"/>
        <v>116430</v>
      </c>
      <c r="AH13" s="603">
        <f t="shared" si="0"/>
        <v>0.1</v>
      </c>
      <c r="AI13" s="603">
        <f t="shared" si="0"/>
        <v>0</v>
      </c>
      <c r="AJ13" s="603">
        <f t="shared" si="0"/>
        <v>0</v>
      </c>
      <c r="AK13" s="603">
        <f t="shared" ref="AK13:AL13" si="1">SUM(AK12)</f>
        <v>0</v>
      </c>
      <c r="AL13" s="603">
        <f t="shared" si="1"/>
        <v>0</v>
      </c>
      <c r="AM13" s="603">
        <f t="shared" si="0"/>
        <v>0</v>
      </c>
      <c r="AN13" s="603">
        <f t="shared" si="0"/>
        <v>0.3</v>
      </c>
      <c r="AO13" s="603">
        <f t="shared" si="0"/>
        <v>0.1</v>
      </c>
      <c r="AP13" s="603">
        <f t="shared" si="0"/>
        <v>0.3</v>
      </c>
      <c r="AQ13" s="605">
        <f t="shared" si="0"/>
        <v>0.4</v>
      </c>
      <c r="AR13" s="604">
        <f t="shared" si="0"/>
        <v>13504343</v>
      </c>
      <c r="AS13" s="602">
        <f t="shared" si="0"/>
        <v>8523634</v>
      </c>
      <c r="AT13" s="602">
        <f t="shared" si="0"/>
        <v>1300000</v>
      </c>
      <c r="AU13" s="602">
        <f t="shared" si="0"/>
        <v>0</v>
      </c>
      <c r="AV13" s="602">
        <f t="shared" si="0"/>
        <v>3320388</v>
      </c>
      <c r="AW13" s="602">
        <f t="shared" si="0"/>
        <v>170473</v>
      </c>
      <c r="AX13" s="602">
        <f t="shared" si="0"/>
        <v>189848</v>
      </c>
      <c r="AY13" s="603">
        <f t="shared" si="0"/>
        <v>21.169999999999998</v>
      </c>
      <c r="AZ13" s="603">
        <f t="shared" si="0"/>
        <v>11.42</v>
      </c>
      <c r="BA13" s="605">
        <f t="shared" si="0"/>
        <v>9.75</v>
      </c>
    </row>
    <row r="14" spans="1:53" ht="14.1" customHeight="1" x14ac:dyDescent="0.2">
      <c r="A14" s="606">
        <v>2</v>
      </c>
      <c r="B14" s="607">
        <v>2415</v>
      </c>
      <c r="C14" s="608">
        <v>600079465</v>
      </c>
      <c r="D14" s="607">
        <v>72742186</v>
      </c>
      <c r="E14" s="609" t="s">
        <v>85</v>
      </c>
      <c r="F14" s="606">
        <v>3111</v>
      </c>
      <c r="G14" s="609" t="s">
        <v>86</v>
      </c>
      <c r="H14" s="610" t="s">
        <v>87</v>
      </c>
      <c r="I14" s="516">
        <v>7138733</v>
      </c>
      <c r="J14" s="431">
        <v>5194266</v>
      </c>
      <c r="K14" s="541">
        <v>15000</v>
      </c>
      <c r="L14" s="496">
        <v>1760732</v>
      </c>
      <c r="M14" s="517">
        <v>103885</v>
      </c>
      <c r="N14" s="431">
        <v>64850</v>
      </c>
      <c r="O14" s="432">
        <v>12.114799999999999</v>
      </c>
      <c r="P14" s="436">
        <v>9.1896000000000004</v>
      </c>
      <c r="Q14" s="709">
        <v>2.9251999999999998</v>
      </c>
      <c r="R14" s="520">
        <v>-10000</v>
      </c>
      <c r="S14" s="507">
        <v>0</v>
      </c>
      <c r="T14" s="507">
        <v>0</v>
      </c>
      <c r="U14" s="507">
        <v>-51546</v>
      </c>
      <c r="V14" s="507">
        <f>SUM(R14:U14)</f>
        <v>-61546</v>
      </c>
      <c r="W14" s="507">
        <v>10000</v>
      </c>
      <c r="X14" s="507">
        <v>0</v>
      </c>
      <c r="Y14" s="507">
        <v>0</v>
      </c>
      <c r="Z14" s="507">
        <f>SUM(W14:Y14)</f>
        <v>10000</v>
      </c>
      <c r="AA14" s="507">
        <f>V14+Z14</f>
        <v>-51546</v>
      </c>
      <c r="AB14" s="180">
        <f t="shared" ref="AB14:AB75" si="2">ROUND((V14+W14)*33.8%,0)</f>
        <v>-17423</v>
      </c>
      <c r="AC14" s="180">
        <f>ROUND(V14*2%,0)</f>
        <v>-1231</v>
      </c>
      <c r="AD14" s="507">
        <v>0</v>
      </c>
      <c r="AE14" s="507">
        <v>70000</v>
      </c>
      <c r="AF14" s="507">
        <f t="shared" ref="AF14:AF75" si="3">SUM(AD14:AE14)</f>
        <v>70000</v>
      </c>
      <c r="AG14" s="507">
        <f t="shared" ref="AG14:AG75" si="4">AA14+AB14+AC14+AF14</f>
        <v>-200</v>
      </c>
      <c r="AH14" s="522">
        <v>0</v>
      </c>
      <c r="AI14" s="522">
        <v>0.02</v>
      </c>
      <c r="AJ14" s="522">
        <v>0</v>
      </c>
      <c r="AK14" s="522">
        <v>0</v>
      </c>
      <c r="AL14" s="522">
        <v>0</v>
      </c>
      <c r="AM14" s="522">
        <v>0</v>
      </c>
      <c r="AN14" s="522">
        <v>0</v>
      </c>
      <c r="AO14" s="522">
        <f>AH14+AJ14+AK14+AM14</f>
        <v>0</v>
      </c>
      <c r="AP14" s="522">
        <f>AI14+AL14+AN14</f>
        <v>0.02</v>
      </c>
      <c r="AQ14" s="523">
        <f t="shared" ref="AQ14:AQ75" si="5">SUM(AO14:AP14)</f>
        <v>0.02</v>
      </c>
      <c r="AR14" s="520">
        <f>I14+AG14</f>
        <v>7138533</v>
      </c>
      <c r="AS14" s="507">
        <f>J14+V14</f>
        <v>5132720</v>
      </c>
      <c r="AT14" s="507">
        <f>K14+Z14</f>
        <v>25000</v>
      </c>
      <c r="AU14" s="507">
        <f t="shared" ref="AU14:AU75" si="6">Y14</f>
        <v>0</v>
      </c>
      <c r="AV14" s="507">
        <f t="shared" ref="AV14:AW16" si="7">L14+AB14</f>
        <v>1743309</v>
      </c>
      <c r="AW14" s="507">
        <f t="shared" si="7"/>
        <v>102654</v>
      </c>
      <c r="AX14" s="507">
        <f>N14+AF14</f>
        <v>134850</v>
      </c>
      <c r="AY14" s="522">
        <f>O14+AQ14</f>
        <v>12.134799999999998</v>
      </c>
      <c r="AZ14" s="522">
        <f t="shared" ref="AZ14:BA16" si="8">P14+AO14</f>
        <v>9.1896000000000004</v>
      </c>
      <c r="BA14" s="523">
        <f t="shared" si="8"/>
        <v>2.9451999999999998</v>
      </c>
    </row>
    <row r="15" spans="1:53" ht="14.1" customHeight="1" x14ac:dyDescent="0.2">
      <c r="A15" s="606">
        <v>2</v>
      </c>
      <c r="B15" s="607">
        <v>2415</v>
      </c>
      <c r="C15" s="608">
        <v>600079465</v>
      </c>
      <c r="D15" s="607">
        <v>72742186</v>
      </c>
      <c r="E15" s="609" t="s">
        <v>85</v>
      </c>
      <c r="F15" s="606">
        <v>3111</v>
      </c>
      <c r="G15" s="524" t="s">
        <v>88</v>
      </c>
      <c r="H15" s="610" t="s">
        <v>87</v>
      </c>
      <c r="I15" s="516">
        <v>386933</v>
      </c>
      <c r="J15" s="431">
        <v>284928</v>
      </c>
      <c r="K15" s="541">
        <v>0</v>
      </c>
      <c r="L15" s="496">
        <v>96306</v>
      </c>
      <c r="M15" s="517">
        <v>5699</v>
      </c>
      <c r="N15" s="517">
        <v>0</v>
      </c>
      <c r="O15" s="432">
        <v>1</v>
      </c>
      <c r="P15" s="436">
        <v>1</v>
      </c>
      <c r="Q15" s="519">
        <v>0</v>
      </c>
      <c r="R15" s="520">
        <v>0</v>
      </c>
      <c r="S15" s="507">
        <v>0</v>
      </c>
      <c r="T15" s="507">
        <v>0</v>
      </c>
      <c r="U15" s="507">
        <v>0</v>
      </c>
      <c r="V15" s="507">
        <f>SUM(R15:U15)</f>
        <v>0</v>
      </c>
      <c r="W15" s="507">
        <v>0</v>
      </c>
      <c r="X15" s="507">
        <v>0</v>
      </c>
      <c r="Y15" s="507">
        <v>0</v>
      </c>
      <c r="Z15" s="507">
        <f t="shared" ref="Z15:Z16" si="9">SUM(W15:Y15)</f>
        <v>0</v>
      </c>
      <c r="AA15" s="507">
        <f>V15+Z15</f>
        <v>0</v>
      </c>
      <c r="AB15" s="180">
        <f t="shared" si="2"/>
        <v>0</v>
      </c>
      <c r="AC15" s="180">
        <f>ROUND(V15*2%,0)</f>
        <v>0</v>
      </c>
      <c r="AD15" s="507">
        <v>0</v>
      </c>
      <c r="AE15" s="507">
        <v>0</v>
      </c>
      <c r="AF15" s="507">
        <f t="shared" si="3"/>
        <v>0</v>
      </c>
      <c r="AG15" s="507">
        <f t="shared" si="4"/>
        <v>0</v>
      </c>
      <c r="AH15" s="522">
        <v>0</v>
      </c>
      <c r="AI15" s="522">
        <v>0</v>
      </c>
      <c r="AJ15" s="522">
        <v>0</v>
      </c>
      <c r="AK15" s="522">
        <v>0</v>
      </c>
      <c r="AL15" s="522">
        <v>0</v>
      </c>
      <c r="AM15" s="522">
        <v>0</v>
      </c>
      <c r="AN15" s="522">
        <v>0</v>
      </c>
      <c r="AO15" s="522">
        <f>AH15+AJ15+AK15+AM15</f>
        <v>0</v>
      </c>
      <c r="AP15" s="522">
        <f>AI15+AL15+AN15</f>
        <v>0</v>
      </c>
      <c r="AQ15" s="523">
        <f t="shared" si="5"/>
        <v>0</v>
      </c>
      <c r="AR15" s="520">
        <f>I15+AG15</f>
        <v>386933</v>
      </c>
      <c r="AS15" s="507">
        <f>J15+V15</f>
        <v>284928</v>
      </c>
      <c r="AT15" s="507">
        <f>K15+Z15</f>
        <v>0</v>
      </c>
      <c r="AU15" s="507">
        <f t="shared" si="6"/>
        <v>0</v>
      </c>
      <c r="AV15" s="507">
        <f t="shared" si="7"/>
        <v>96306</v>
      </c>
      <c r="AW15" s="507">
        <f t="shared" si="7"/>
        <v>5699</v>
      </c>
      <c r="AX15" s="507">
        <f>N15+AF15</f>
        <v>0</v>
      </c>
      <c r="AY15" s="522">
        <f>O15+AQ15</f>
        <v>1</v>
      </c>
      <c r="AZ15" s="522">
        <f t="shared" si="8"/>
        <v>1</v>
      </c>
      <c r="BA15" s="523">
        <f t="shared" si="8"/>
        <v>0</v>
      </c>
    </row>
    <row r="16" spans="1:53" ht="14.1" customHeight="1" x14ac:dyDescent="0.2">
      <c r="A16" s="606">
        <v>2</v>
      </c>
      <c r="B16" s="607">
        <v>2415</v>
      </c>
      <c r="C16" s="608">
        <v>600079465</v>
      </c>
      <c r="D16" s="607">
        <v>72742186</v>
      </c>
      <c r="E16" s="609" t="s">
        <v>85</v>
      </c>
      <c r="F16" s="606">
        <v>3141</v>
      </c>
      <c r="G16" s="609" t="s">
        <v>89</v>
      </c>
      <c r="H16" s="610" t="s">
        <v>83</v>
      </c>
      <c r="I16" s="516">
        <v>890794</v>
      </c>
      <c r="J16" s="517">
        <v>652458</v>
      </c>
      <c r="K16" s="496">
        <v>0</v>
      </c>
      <c r="L16" s="496">
        <v>220531</v>
      </c>
      <c r="M16" s="517">
        <v>13049</v>
      </c>
      <c r="N16" s="517">
        <v>4756</v>
      </c>
      <c r="O16" s="432">
        <v>2.2200000000000002</v>
      </c>
      <c r="P16" s="518">
        <v>0</v>
      </c>
      <c r="Q16" s="519">
        <v>2.2200000000000002</v>
      </c>
      <c r="R16" s="520">
        <v>0</v>
      </c>
      <c r="S16" s="507">
        <v>0</v>
      </c>
      <c r="T16" s="507">
        <v>0</v>
      </c>
      <c r="U16" s="507">
        <v>0</v>
      </c>
      <c r="V16" s="507">
        <f>SUM(R16:U16)</f>
        <v>0</v>
      </c>
      <c r="W16" s="507">
        <v>0</v>
      </c>
      <c r="X16" s="507">
        <v>0</v>
      </c>
      <c r="Y16" s="507">
        <v>0</v>
      </c>
      <c r="Z16" s="507">
        <f t="shared" si="9"/>
        <v>0</v>
      </c>
      <c r="AA16" s="507">
        <f>V16+Z16</f>
        <v>0</v>
      </c>
      <c r="AB16" s="180">
        <f t="shared" si="2"/>
        <v>0</v>
      </c>
      <c r="AC16" s="180">
        <f>ROUND(V16*2%,0)</f>
        <v>0</v>
      </c>
      <c r="AD16" s="507">
        <v>0</v>
      </c>
      <c r="AE16" s="507">
        <v>0</v>
      </c>
      <c r="AF16" s="507">
        <f t="shared" si="3"/>
        <v>0</v>
      </c>
      <c r="AG16" s="507">
        <f t="shared" si="4"/>
        <v>0</v>
      </c>
      <c r="AH16" s="522">
        <v>0</v>
      </c>
      <c r="AI16" s="522">
        <v>0</v>
      </c>
      <c r="AJ16" s="522">
        <v>0</v>
      </c>
      <c r="AK16" s="522">
        <v>0</v>
      </c>
      <c r="AL16" s="522">
        <v>0</v>
      </c>
      <c r="AM16" s="522">
        <v>0</v>
      </c>
      <c r="AN16" s="522">
        <v>0</v>
      </c>
      <c r="AO16" s="522">
        <f>AH16+AJ16+AK16+AM16</f>
        <v>0</v>
      </c>
      <c r="AP16" s="522">
        <f>AI16+AL16+AN16</f>
        <v>0</v>
      </c>
      <c r="AQ16" s="523">
        <f t="shared" si="5"/>
        <v>0</v>
      </c>
      <c r="AR16" s="520">
        <f>I16+AG16</f>
        <v>890794</v>
      </c>
      <c r="AS16" s="507">
        <f>J16+V16</f>
        <v>652458</v>
      </c>
      <c r="AT16" s="507">
        <f>K16+Z16</f>
        <v>0</v>
      </c>
      <c r="AU16" s="507">
        <f t="shared" si="6"/>
        <v>0</v>
      </c>
      <c r="AV16" s="507">
        <f t="shared" si="7"/>
        <v>220531</v>
      </c>
      <c r="AW16" s="507">
        <f t="shared" si="7"/>
        <v>13049</v>
      </c>
      <c r="AX16" s="507">
        <f>N16+AF16</f>
        <v>4756</v>
      </c>
      <c r="AY16" s="522">
        <f>O16+AQ16</f>
        <v>2.2200000000000002</v>
      </c>
      <c r="AZ16" s="522">
        <f t="shared" si="8"/>
        <v>0</v>
      </c>
      <c r="BA16" s="523">
        <f t="shared" si="8"/>
        <v>2.2200000000000002</v>
      </c>
    </row>
    <row r="17" spans="1:53" ht="14.1" customHeight="1" x14ac:dyDescent="0.2">
      <c r="A17" s="183">
        <v>2</v>
      </c>
      <c r="B17" s="181">
        <v>2415</v>
      </c>
      <c r="C17" s="182">
        <v>600079465</v>
      </c>
      <c r="D17" s="181">
        <v>72742186</v>
      </c>
      <c r="E17" s="599" t="s">
        <v>90</v>
      </c>
      <c r="F17" s="183"/>
      <c r="G17" s="599"/>
      <c r="H17" s="600"/>
      <c r="I17" s="601">
        <v>8416460</v>
      </c>
      <c r="J17" s="602">
        <v>6131652</v>
      </c>
      <c r="K17" s="602">
        <v>15000</v>
      </c>
      <c r="L17" s="602">
        <v>2077569</v>
      </c>
      <c r="M17" s="602">
        <v>122633</v>
      </c>
      <c r="N17" s="602">
        <v>69606</v>
      </c>
      <c r="O17" s="603">
        <v>15.3348</v>
      </c>
      <c r="P17" s="603">
        <v>10.1896</v>
      </c>
      <c r="Q17" s="605">
        <v>5.1452</v>
      </c>
      <c r="R17" s="604">
        <f t="shared" ref="R17:BA17" si="10">SUM(R14:R16)</f>
        <v>-10000</v>
      </c>
      <c r="S17" s="602">
        <f t="shared" si="10"/>
        <v>0</v>
      </c>
      <c r="T17" s="602">
        <f t="shared" si="10"/>
        <v>0</v>
      </c>
      <c r="U17" s="602">
        <f t="shared" si="10"/>
        <v>-51546</v>
      </c>
      <c r="V17" s="602">
        <f t="shared" si="10"/>
        <v>-61546</v>
      </c>
      <c r="W17" s="602">
        <f t="shared" si="10"/>
        <v>10000</v>
      </c>
      <c r="X17" s="602">
        <f t="shared" si="10"/>
        <v>0</v>
      </c>
      <c r="Y17" s="602">
        <f t="shared" si="10"/>
        <v>0</v>
      </c>
      <c r="Z17" s="602">
        <f t="shared" si="10"/>
        <v>10000</v>
      </c>
      <c r="AA17" s="602">
        <f t="shared" si="10"/>
        <v>-51546</v>
      </c>
      <c r="AB17" s="602">
        <f t="shared" si="10"/>
        <v>-17423</v>
      </c>
      <c r="AC17" s="602">
        <f t="shared" si="10"/>
        <v>-1231</v>
      </c>
      <c r="AD17" s="602">
        <f t="shared" si="10"/>
        <v>0</v>
      </c>
      <c r="AE17" s="602">
        <f t="shared" si="10"/>
        <v>70000</v>
      </c>
      <c r="AF17" s="602">
        <f t="shared" si="10"/>
        <v>70000</v>
      </c>
      <c r="AG17" s="602">
        <f t="shared" si="10"/>
        <v>-200</v>
      </c>
      <c r="AH17" s="603">
        <f t="shared" si="10"/>
        <v>0</v>
      </c>
      <c r="AI17" s="603">
        <f t="shared" si="10"/>
        <v>0.02</v>
      </c>
      <c r="AJ17" s="603">
        <f t="shared" si="10"/>
        <v>0</v>
      </c>
      <c r="AK17" s="603">
        <f t="shared" ref="AK17:AL17" si="11">SUM(AK14:AK16)</f>
        <v>0</v>
      </c>
      <c r="AL17" s="603">
        <f t="shared" si="11"/>
        <v>0</v>
      </c>
      <c r="AM17" s="603">
        <f t="shared" si="10"/>
        <v>0</v>
      </c>
      <c r="AN17" s="603">
        <f t="shared" si="10"/>
        <v>0</v>
      </c>
      <c r="AO17" s="603">
        <f t="shared" si="10"/>
        <v>0</v>
      </c>
      <c r="AP17" s="603">
        <f t="shared" si="10"/>
        <v>0.02</v>
      </c>
      <c r="AQ17" s="605">
        <f t="shared" si="10"/>
        <v>0.02</v>
      </c>
      <c r="AR17" s="604">
        <f t="shared" si="10"/>
        <v>8416260</v>
      </c>
      <c r="AS17" s="602">
        <f t="shared" si="10"/>
        <v>6070106</v>
      </c>
      <c r="AT17" s="602">
        <f t="shared" si="10"/>
        <v>25000</v>
      </c>
      <c r="AU17" s="602">
        <f t="shared" si="10"/>
        <v>0</v>
      </c>
      <c r="AV17" s="602">
        <f t="shared" si="10"/>
        <v>2060146</v>
      </c>
      <c r="AW17" s="602">
        <f t="shared" si="10"/>
        <v>121402</v>
      </c>
      <c r="AX17" s="602">
        <f t="shared" si="10"/>
        <v>139606</v>
      </c>
      <c r="AY17" s="603">
        <f t="shared" si="10"/>
        <v>15.354799999999999</v>
      </c>
      <c r="AZ17" s="603">
        <f t="shared" si="10"/>
        <v>10.1896</v>
      </c>
      <c r="BA17" s="605">
        <f t="shared" si="10"/>
        <v>5.1652000000000005</v>
      </c>
    </row>
    <row r="18" spans="1:53" ht="14.1" customHeight="1" x14ac:dyDescent="0.2">
      <c r="A18" s="606">
        <v>3</v>
      </c>
      <c r="B18" s="607">
        <v>2442</v>
      </c>
      <c r="C18" s="608">
        <v>600079066</v>
      </c>
      <c r="D18" s="607">
        <v>72742101</v>
      </c>
      <c r="E18" s="609" t="s">
        <v>91</v>
      </c>
      <c r="F18" s="606">
        <v>3111</v>
      </c>
      <c r="G18" s="609" t="s">
        <v>86</v>
      </c>
      <c r="H18" s="610" t="s">
        <v>87</v>
      </c>
      <c r="I18" s="516">
        <v>7842052</v>
      </c>
      <c r="J18" s="431">
        <v>5715566</v>
      </c>
      <c r="K18" s="541">
        <v>3000</v>
      </c>
      <c r="L18" s="496">
        <v>1932875</v>
      </c>
      <c r="M18" s="517">
        <v>114311</v>
      </c>
      <c r="N18" s="431">
        <v>76300</v>
      </c>
      <c r="O18" s="432">
        <v>13.542199999999999</v>
      </c>
      <c r="P18" s="436">
        <v>10</v>
      </c>
      <c r="Q18" s="709">
        <v>3.5422000000000002</v>
      </c>
      <c r="R18" s="520">
        <v>-2000</v>
      </c>
      <c r="S18" s="507">
        <v>0</v>
      </c>
      <c r="T18" s="507">
        <v>0</v>
      </c>
      <c r="U18" s="507">
        <v>0</v>
      </c>
      <c r="V18" s="507">
        <f>SUM(R18:U18)</f>
        <v>-2000</v>
      </c>
      <c r="W18" s="507">
        <v>2000</v>
      </c>
      <c r="X18" s="507">
        <v>0</v>
      </c>
      <c r="Y18" s="507">
        <v>0</v>
      </c>
      <c r="Z18" s="507">
        <f t="shared" ref="Z18:Z20" si="12">SUM(W18:Y18)</f>
        <v>2000</v>
      </c>
      <c r="AA18" s="507">
        <f>V18+Z18</f>
        <v>0</v>
      </c>
      <c r="AB18" s="180">
        <f t="shared" si="2"/>
        <v>0</v>
      </c>
      <c r="AC18" s="180">
        <f>ROUND(V18*2%,0)</f>
        <v>-40</v>
      </c>
      <c r="AD18" s="507">
        <v>0</v>
      </c>
      <c r="AE18" s="507">
        <v>0</v>
      </c>
      <c r="AF18" s="507">
        <f t="shared" si="3"/>
        <v>0</v>
      </c>
      <c r="AG18" s="507">
        <f t="shared" si="4"/>
        <v>-40</v>
      </c>
      <c r="AH18" s="522">
        <v>0</v>
      </c>
      <c r="AI18" s="522">
        <v>-0.01</v>
      </c>
      <c r="AJ18" s="522">
        <v>0</v>
      </c>
      <c r="AK18" s="522">
        <v>0</v>
      </c>
      <c r="AL18" s="522">
        <v>0</v>
      </c>
      <c r="AM18" s="522">
        <v>0</v>
      </c>
      <c r="AN18" s="522">
        <v>0</v>
      </c>
      <c r="AO18" s="522">
        <f>AH18+AJ18+AK18+AM18</f>
        <v>0</v>
      </c>
      <c r="AP18" s="522">
        <f>AI18+AL18+AN18</f>
        <v>-0.01</v>
      </c>
      <c r="AQ18" s="523">
        <f t="shared" si="5"/>
        <v>-0.01</v>
      </c>
      <c r="AR18" s="520">
        <f>I18+AG18</f>
        <v>7842012</v>
      </c>
      <c r="AS18" s="507">
        <f>J18+V18</f>
        <v>5713566</v>
      </c>
      <c r="AT18" s="507">
        <f>K18+Z18</f>
        <v>5000</v>
      </c>
      <c r="AU18" s="507">
        <f t="shared" si="6"/>
        <v>0</v>
      </c>
      <c r="AV18" s="507">
        <f t="shared" ref="AV18:AW20" si="13">L18+AB18</f>
        <v>1932875</v>
      </c>
      <c r="AW18" s="507">
        <f t="shared" si="13"/>
        <v>114271</v>
      </c>
      <c r="AX18" s="507">
        <f>N18+AF18</f>
        <v>76300</v>
      </c>
      <c r="AY18" s="522">
        <f>O18+AQ18</f>
        <v>13.5322</v>
      </c>
      <c r="AZ18" s="522">
        <f t="shared" ref="AZ18:BA20" si="14">P18+AO18</f>
        <v>10</v>
      </c>
      <c r="BA18" s="523">
        <f t="shared" si="14"/>
        <v>3.5322000000000005</v>
      </c>
    </row>
    <row r="19" spans="1:53" ht="14.1" customHeight="1" x14ac:dyDescent="0.2">
      <c r="A19" s="606">
        <v>3</v>
      </c>
      <c r="B19" s="607">
        <v>2442</v>
      </c>
      <c r="C19" s="608">
        <v>600079066</v>
      </c>
      <c r="D19" s="607">
        <v>72742101</v>
      </c>
      <c r="E19" s="609" t="s">
        <v>91</v>
      </c>
      <c r="F19" s="606">
        <v>3111</v>
      </c>
      <c r="G19" s="211" t="s">
        <v>92</v>
      </c>
      <c r="H19" s="610" t="s">
        <v>83</v>
      </c>
      <c r="I19" s="516">
        <v>491979</v>
      </c>
      <c r="J19" s="517">
        <v>362282</v>
      </c>
      <c r="K19" s="496">
        <v>0</v>
      </c>
      <c r="L19" s="496">
        <v>122451</v>
      </c>
      <c r="M19" s="517">
        <v>7246</v>
      </c>
      <c r="N19" s="517">
        <v>0</v>
      </c>
      <c r="O19" s="432">
        <v>1.05</v>
      </c>
      <c r="P19" s="518">
        <v>1.05</v>
      </c>
      <c r="Q19" s="519">
        <v>0</v>
      </c>
      <c r="R19" s="520">
        <v>0</v>
      </c>
      <c r="S19" s="507">
        <v>0</v>
      </c>
      <c r="T19" s="507">
        <v>0</v>
      </c>
      <c r="U19" s="507">
        <v>0</v>
      </c>
      <c r="V19" s="507">
        <f>SUM(R19:U19)</f>
        <v>0</v>
      </c>
      <c r="W19" s="507">
        <v>0</v>
      </c>
      <c r="X19" s="507">
        <v>0</v>
      </c>
      <c r="Y19" s="507">
        <v>0</v>
      </c>
      <c r="Z19" s="507">
        <f t="shared" si="12"/>
        <v>0</v>
      </c>
      <c r="AA19" s="507">
        <f>V19+Z19</f>
        <v>0</v>
      </c>
      <c r="AB19" s="180">
        <f t="shared" si="2"/>
        <v>0</v>
      </c>
      <c r="AC19" s="180">
        <f>ROUND(V19*2%,0)</f>
        <v>0</v>
      </c>
      <c r="AD19" s="507">
        <v>0</v>
      </c>
      <c r="AE19" s="507">
        <v>0</v>
      </c>
      <c r="AF19" s="507">
        <f t="shared" si="3"/>
        <v>0</v>
      </c>
      <c r="AG19" s="507">
        <f t="shared" si="4"/>
        <v>0</v>
      </c>
      <c r="AH19" s="522">
        <v>0</v>
      </c>
      <c r="AI19" s="522">
        <v>0</v>
      </c>
      <c r="AJ19" s="522">
        <v>0</v>
      </c>
      <c r="AK19" s="522">
        <v>0</v>
      </c>
      <c r="AL19" s="522">
        <v>0</v>
      </c>
      <c r="AM19" s="522">
        <v>0</v>
      </c>
      <c r="AN19" s="522">
        <v>0</v>
      </c>
      <c r="AO19" s="522">
        <f>AH19+AJ19+AK19+AM19</f>
        <v>0</v>
      </c>
      <c r="AP19" s="522">
        <f>AI19+AL19+AN19</f>
        <v>0</v>
      </c>
      <c r="AQ19" s="523">
        <f t="shared" si="5"/>
        <v>0</v>
      </c>
      <c r="AR19" s="520">
        <f>I19+AG19</f>
        <v>491979</v>
      </c>
      <c r="AS19" s="507">
        <f>J19+V19</f>
        <v>362282</v>
      </c>
      <c r="AT19" s="507">
        <f>K19+Z19</f>
        <v>0</v>
      </c>
      <c r="AU19" s="507">
        <f t="shared" si="6"/>
        <v>0</v>
      </c>
      <c r="AV19" s="507">
        <f t="shared" si="13"/>
        <v>122451</v>
      </c>
      <c r="AW19" s="507">
        <f t="shared" si="13"/>
        <v>7246</v>
      </c>
      <c r="AX19" s="507">
        <f>N19+AF19</f>
        <v>0</v>
      </c>
      <c r="AY19" s="522">
        <f>O19+AQ19</f>
        <v>1.05</v>
      </c>
      <c r="AZ19" s="522">
        <f t="shared" si="14"/>
        <v>1.05</v>
      </c>
      <c r="BA19" s="523">
        <f t="shared" si="14"/>
        <v>0</v>
      </c>
    </row>
    <row r="20" spans="1:53" ht="14.1" customHeight="1" x14ac:dyDescent="0.2">
      <c r="A20" s="606">
        <v>3</v>
      </c>
      <c r="B20" s="607">
        <v>2442</v>
      </c>
      <c r="C20" s="608">
        <v>600079066</v>
      </c>
      <c r="D20" s="607">
        <v>72742101</v>
      </c>
      <c r="E20" s="609" t="s">
        <v>91</v>
      </c>
      <c r="F20" s="606">
        <v>3141</v>
      </c>
      <c r="G20" s="609" t="s">
        <v>89</v>
      </c>
      <c r="H20" s="610" t="s">
        <v>83</v>
      </c>
      <c r="I20" s="516">
        <v>1099104</v>
      </c>
      <c r="J20" s="517">
        <v>804657</v>
      </c>
      <c r="K20" s="496">
        <v>0</v>
      </c>
      <c r="L20" s="496">
        <v>271974</v>
      </c>
      <c r="M20" s="517">
        <v>16093</v>
      </c>
      <c r="N20" s="517">
        <v>6380</v>
      </c>
      <c r="O20" s="432">
        <v>2.74</v>
      </c>
      <c r="P20" s="518">
        <v>0</v>
      </c>
      <c r="Q20" s="519">
        <v>2.74</v>
      </c>
      <c r="R20" s="520">
        <v>-3000</v>
      </c>
      <c r="S20" s="507">
        <v>0</v>
      </c>
      <c r="T20" s="507">
        <v>0</v>
      </c>
      <c r="U20" s="507">
        <v>0</v>
      </c>
      <c r="V20" s="507">
        <f>SUM(R20:U20)</f>
        <v>-3000</v>
      </c>
      <c r="W20" s="507">
        <v>3000</v>
      </c>
      <c r="X20" s="507">
        <v>0</v>
      </c>
      <c r="Y20" s="507">
        <v>0</v>
      </c>
      <c r="Z20" s="507">
        <f t="shared" si="12"/>
        <v>3000</v>
      </c>
      <c r="AA20" s="507">
        <f>V20+Z20</f>
        <v>0</v>
      </c>
      <c r="AB20" s="180">
        <f t="shared" si="2"/>
        <v>0</v>
      </c>
      <c r="AC20" s="180">
        <f>ROUND(V20*2%,0)</f>
        <v>-60</v>
      </c>
      <c r="AD20" s="507">
        <v>0</v>
      </c>
      <c r="AE20" s="507">
        <v>0</v>
      </c>
      <c r="AF20" s="507">
        <f t="shared" si="3"/>
        <v>0</v>
      </c>
      <c r="AG20" s="507">
        <f t="shared" si="4"/>
        <v>-60</v>
      </c>
      <c r="AH20" s="522">
        <v>0</v>
      </c>
      <c r="AI20" s="522">
        <v>-0.01</v>
      </c>
      <c r="AJ20" s="522">
        <v>0</v>
      </c>
      <c r="AK20" s="522">
        <v>0</v>
      </c>
      <c r="AL20" s="522">
        <v>0</v>
      </c>
      <c r="AM20" s="522">
        <v>0</v>
      </c>
      <c r="AN20" s="522">
        <v>0</v>
      </c>
      <c r="AO20" s="522">
        <f>AH20+AJ20+AK20+AM20</f>
        <v>0</v>
      </c>
      <c r="AP20" s="522">
        <f>AI20+AL20+AN20</f>
        <v>-0.01</v>
      </c>
      <c r="AQ20" s="523">
        <f t="shared" si="5"/>
        <v>-0.01</v>
      </c>
      <c r="AR20" s="520">
        <f>I20+AG20</f>
        <v>1099044</v>
      </c>
      <c r="AS20" s="507">
        <f>J20+V20</f>
        <v>801657</v>
      </c>
      <c r="AT20" s="507">
        <f>K20+Z20</f>
        <v>3000</v>
      </c>
      <c r="AU20" s="507">
        <f t="shared" si="6"/>
        <v>0</v>
      </c>
      <c r="AV20" s="507">
        <f t="shared" si="13"/>
        <v>271974</v>
      </c>
      <c r="AW20" s="507">
        <f t="shared" si="13"/>
        <v>16033</v>
      </c>
      <c r="AX20" s="507">
        <f>N20+AF20</f>
        <v>6380</v>
      </c>
      <c r="AY20" s="522">
        <f>O20+AQ20</f>
        <v>2.7300000000000004</v>
      </c>
      <c r="AZ20" s="522">
        <f t="shared" si="14"/>
        <v>0</v>
      </c>
      <c r="BA20" s="523">
        <f t="shared" si="14"/>
        <v>2.7300000000000004</v>
      </c>
    </row>
    <row r="21" spans="1:53" ht="14.1" customHeight="1" x14ac:dyDescent="0.2">
      <c r="A21" s="183">
        <v>3</v>
      </c>
      <c r="B21" s="181">
        <v>2442</v>
      </c>
      <c r="C21" s="182">
        <v>600079066</v>
      </c>
      <c r="D21" s="181">
        <v>72742101</v>
      </c>
      <c r="E21" s="599" t="s">
        <v>93</v>
      </c>
      <c r="F21" s="183"/>
      <c r="G21" s="599"/>
      <c r="H21" s="600"/>
      <c r="I21" s="601">
        <v>9433135</v>
      </c>
      <c r="J21" s="602">
        <v>6882505</v>
      </c>
      <c r="K21" s="602">
        <v>3000</v>
      </c>
      <c r="L21" s="602">
        <v>2327300</v>
      </c>
      <c r="M21" s="602">
        <v>137650</v>
      </c>
      <c r="N21" s="602">
        <v>82680</v>
      </c>
      <c r="O21" s="603">
        <v>17.3322</v>
      </c>
      <c r="P21" s="603">
        <v>11.05</v>
      </c>
      <c r="Q21" s="605">
        <v>6.2822000000000005</v>
      </c>
      <c r="R21" s="604">
        <f t="shared" ref="R21:BA21" si="15">SUM(R18:R20)</f>
        <v>-5000</v>
      </c>
      <c r="S21" s="602">
        <f t="shared" si="15"/>
        <v>0</v>
      </c>
      <c r="T21" s="602">
        <f t="shared" si="15"/>
        <v>0</v>
      </c>
      <c r="U21" s="602">
        <f t="shared" si="15"/>
        <v>0</v>
      </c>
      <c r="V21" s="602">
        <f t="shared" si="15"/>
        <v>-5000</v>
      </c>
      <c r="W21" s="602">
        <f t="shared" si="15"/>
        <v>5000</v>
      </c>
      <c r="X21" s="602">
        <f t="shared" si="15"/>
        <v>0</v>
      </c>
      <c r="Y21" s="602">
        <f t="shared" si="15"/>
        <v>0</v>
      </c>
      <c r="Z21" s="602">
        <f t="shared" si="15"/>
        <v>5000</v>
      </c>
      <c r="AA21" s="602">
        <f t="shared" si="15"/>
        <v>0</v>
      </c>
      <c r="AB21" s="602">
        <f t="shared" si="15"/>
        <v>0</v>
      </c>
      <c r="AC21" s="602">
        <f t="shared" si="15"/>
        <v>-100</v>
      </c>
      <c r="AD21" s="602">
        <f t="shared" si="15"/>
        <v>0</v>
      </c>
      <c r="AE21" s="602">
        <f t="shared" si="15"/>
        <v>0</v>
      </c>
      <c r="AF21" s="602">
        <f t="shared" si="15"/>
        <v>0</v>
      </c>
      <c r="AG21" s="602">
        <f t="shared" si="15"/>
        <v>-100</v>
      </c>
      <c r="AH21" s="603">
        <f t="shared" si="15"/>
        <v>0</v>
      </c>
      <c r="AI21" s="603">
        <f t="shared" si="15"/>
        <v>-0.02</v>
      </c>
      <c r="AJ21" s="603">
        <f t="shared" si="15"/>
        <v>0</v>
      </c>
      <c r="AK21" s="603">
        <f t="shared" ref="AK21:AL21" si="16">SUM(AK18:AK20)</f>
        <v>0</v>
      </c>
      <c r="AL21" s="603">
        <f t="shared" si="16"/>
        <v>0</v>
      </c>
      <c r="AM21" s="603">
        <f t="shared" si="15"/>
        <v>0</v>
      </c>
      <c r="AN21" s="603">
        <f t="shared" si="15"/>
        <v>0</v>
      </c>
      <c r="AO21" s="603">
        <f t="shared" si="15"/>
        <v>0</v>
      </c>
      <c r="AP21" s="603">
        <f t="shared" si="15"/>
        <v>-0.02</v>
      </c>
      <c r="AQ21" s="605">
        <f t="shared" si="15"/>
        <v>-0.02</v>
      </c>
      <c r="AR21" s="604">
        <f t="shared" si="15"/>
        <v>9433035</v>
      </c>
      <c r="AS21" s="602">
        <f t="shared" si="15"/>
        <v>6877505</v>
      </c>
      <c r="AT21" s="602">
        <f t="shared" si="15"/>
        <v>8000</v>
      </c>
      <c r="AU21" s="602">
        <f t="shared" si="15"/>
        <v>0</v>
      </c>
      <c r="AV21" s="602">
        <f t="shared" si="15"/>
        <v>2327300</v>
      </c>
      <c r="AW21" s="602">
        <f t="shared" si="15"/>
        <v>137550</v>
      </c>
      <c r="AX21" s="602">
        <f t="shared" si="15"/>
        <v>82680</v>
      </c>
      <c r="AY21" s="603">
        <f t="shared" si="15"/>
        <v>17.312200000000001</v>
      </c>
      <c r="AZ21" s="603">
        <f t="shared" si="15"/>
        <v>11.05</v>
      </c>
      <c r="BA21" s="605">
        <f t="shared" si="15"/>
        <v>6.2622000000000009</v>
      </c>
    </row>
    <row r="22" spans="1:53" ht="14.1" customHeight="1" x14ac:dyDescent="0.2">
      <c r="A22" s="606">
        <v>4</v>
      </c>
      <c r="B22" s="607">
        <v>2437</v>
      </c>
      <c r="C22" s="608">
        <v>600079074</v>
      </c>
      <c r="D22" s="607">
        <v>72743221</v>
      </c>
      <c r="E22" s="609" t="s">
        <v>94</v>
      </c>
      <c r="F22" s="606">
        <v>3111</v>
      </c>
      <c r="G22" s="609" t="s">
        <v>86</v>
      </c>
      <c r="H22" s="610" t="s">
        <v>87</v>
      </c>
      <c r="I22" s="516">
        <v>13007174</v>
      </c>
      <c r="J22" s="431">
        <v>9488346</v>
      </c>
      <c r="K22" s="541">
        <v>0</v>
      </c>
      <c r="L22" s="496">
        <v>3207061</v>
      </c>
      <c r="M22" s="517">
        <v>189767</v>
      </c>
      <c r="N22" s="431">
        <v>122000</v>
      </c>
      <c r="O22" s="432">
        <v>22.127499999999998</v>
      </c>
      <c r="P22" s="436">
        <v>16.483899999999998</v>
      </c>
      <c r="Q22" s="709">
        <v>5.6435999999999993</v>
      </c>
      <c r="R22" s="520">
        <v>0</v>
      </c>
      <c r="S22" s="507">
        <v>0</v>
      </c>
      <c r="T22" s="507">
        <v>0</v>
      </c>
      <c r="U22" s="507">
        <v>-36819</v>
      </c>
      <c r="V22" s="507">
        <f>SUM(R22:U22)</f>
        <v>-36819</v>
      </c>
      <c r="W22" s="507">
        <v>0</v>
      </c>
      <c r="X22" s="507">
        <v>0</v>
      </c>
      <c r="Y22" s="507">
        <v>0</v>
      </c>
      <c r="Z22" s="507">
        <f t="shared" ref="Z22:Z25" si="17">SUM(W22:Y22)</f>
        <v>0</v>
      </c>
      <c r="AA22" s="507">
        <f>V22+Z22</f>
        <v>-36819</v>
      </c>
      <c r="AB22" s="180">
        <f t="shared" si="2"/>
        <v>-12445</v>
      </c>
      <c r="AC22" s="180">
        <f>ROUND(V22*2%,0)</f>
        <v>-736</v>
      </c>
      <c r="AD22" s="507">
        <v>0</v>
      </c>
      <c r="AE22" s="507">
        <v>50000</v>
      </c>
      <c r="AF22" s="507">
        <f t="shared" si="3"/>
        <v>50000</v>
      </c>
      <c r="AG22" s="507">
        <f t="shared" si="4"/>
        <v>0</v>
      </c>
      <c r="AH22" s="522">
        <v>0</v>
      </c>
      <c r="AI22" s="522">
        <v>0</v>
      </c>
      <c r="AJ22" s="522">
        <v>0</v>
      </c>
      <c r="AK22" s="522">
        <v>0</v>
      </c>
      <c r="AL22" s="522">
        <v>0</v>
      </c>
      <c r="AM22" s="522">
        <v>0</v>
      </c>
      <c r="AN22" s="522">
        <v>0</v>
      </c>
      <c r="AO22" s="522">
        <f>AH22+AJ22+AK22+AM22</f>
        <v>0</v>
      </c>
      <c r="AP22" s="522">
        <f>AI22+AL22+AN22</f>
        <v>0</v>
      </c>
      <c r="AQ22" s="523">
        <f t="shared" si="5"/>
        <v>0</v>
      </c>
      <c r="AR22" s="520">
        <f>I22+AG22</f>
        <v>13007174</v>
      </c>
      <c r="AS22" s="507">
        <f>J22+V22</f>
        <v>9451527</v>
      </c>
      <c r="AT22" s="507">
        <f>K22+Z22</f>
        <v>0</v>
      </c>
      <c r="AU22" s="507">
        <f t="shared" si="6"/>
        <v>0</v>
      </c>
      <c r="AV22" s="507">
        <f t="shared" ref="AV22:AW25" si="18">L22+AB22</f>
        <v>3194616</v>
      </c>
      <c r="AW22" s="507">
        <f t="shared" si="18"/>
        <v>189031</v>
      </c>
      <c r="AX22" s="507">
        <f>N22+AF22</f>
        <v>172000</v>
      </c>
      <c r="AY22" s="522">
        <f>O22+AQ22</f>
        <v>22.127499999999998</v>
      </c>
      <c r="AZ22" s="522">
        <f t="shared" ref="AZ22:BA25" si="19">P22+AO22</f>
        <v>16.483899999999998</v>
      </c>
      <c r="BA22" s="523">
        <f t="shared" si="19"/>
        <v>5.6435999999999993</v>
      </c>
    </row>
    <row r="23" spans="1:53" ht="14.1" customHeight="1" x14ac:dyDescent="0.2">
      <c r="A23" s="606">
        <v>4</v>
      </c>
      <c r="B23" s="607">
        <v>2437</v>
      </c>
      <c r="C23" s="608">
        <v>600079074</v>
      </c>
      <c r="D23" s="607">
        <v>72743221</v>
      </c>
      <c r="E23" s="609" t="s">
        <v>94</v>
      </c>
      <c r="F23" s="606">
        <v>3111</v>
      </c>
      <c r="G23" s="524" t="s">
        <v>88</v>
      </c>
      <c r="H23" s="610" t="s">
        <v>87</v>
      </c>
      <c r="I23" s="516">
        <v>695155</v>
      </c>
      <c r="J23" s="431">
        <v>511896</v>
      </c>
      <c r="K23" s="541">
        <v>0</v>
      </c>
      <c r="L23" s="496">
        <v>173021</v>
      </c>
      <c r="M23" s="517">
        <v>10238</v>
      </c>
      <c r="N23" s="517">
        <v>0</v>
      </c>
      <c r="O23" s="432">
        <v>2</v>
      </c>
      <c r="P23" s="436">
        <v>2</v>
      </c>
      <c r="Q23" s="519">
        <v>0</v>
      </c>
      <c r="R23" s="520">
        <v>0</v>
      </c>
      <c r="S23" s="507">
        <v>0</v>
      </c>
      <c r="T23" s="507">
        <v>0</v>
      </c>
      <c r="U23" s="507">
        <v>0</v>
      </c>
      <c r="V23" s="507">
        <f>SUM(R23:U23)</f>
        <v>0</v>
      </c>
      <c r="W23" s="507">
        <v>0</v>
      </c>
      <c r="X23" s="507">
        <v>0</v>
      </c>
      <c r="Y23" s="507">
        <v>0</v>
      </c>
      <c r="Z23" s="507">
        <f t="shared" si="17"/>
        <v>0</v>
      </c>
      <c r="AA23" s="507">
        <f>V23+Z23</f>
        <v>0</v>
      </c>
      <c r="AB23" s="180">
        <f t="shared" si="2"/>
        <v>0</v>
      </c>
      <c r="AC23" s="180">
        <f>ROUND(V23*2%,0)</f>
        <v>0</v>
      </c>
      <c r="AD23" s="507">
        <v>0</v>
      </c>
      <c r="AE23" s="507">
        <v>0</v>
      </c>
      <c r="AF23" s="507">
        <f t="shared" si="3"/>
        <v>0</v>
      </c>
      <c r="AG23" s="507">
        <f t="shared" si="4"/>
        <v>0</v>
      </c>
      <c r="AH23" s="522">
        <v>0</v>
      </c>
      <c r="AI23" s="522">
        <v>0</v>
      </c>
      <c r="AJ23" s="522">
        <v>0</v>
      </c>
      <c r="AK23" s="522">
        <v>0</v>
      </c>
      <c r="AL23" s="522">
        <v>0</v>
      </c>
      <c r="AM23" s="522">
        <v>0</v>
      </c>
      <c r="AN23" s="522">
        <v>0</v>
      </c>
      <c r="AO23" s="522">
        <f>AH23+AJ23+AK23+AM23</f>
        <v>0</v>
      </c>
      <c r="AP23" s="522">
        <f>AI23+AL23+AN23</f>
        <v>0</v>
      </c>
      <c r="AQ23" s="523">
        <f t="shared" si="5"/>
        <v>0</v>
      </c>
      <c r="AR23" s="520">
        <f>I23+AG23</f>
        <v>695155</v>
      </c>
      <c r="AS23" s="507">
        <f>J23+V23</f>
        <v>511896</v>
      </c>
      <c r="AT23" s="507">
        <f>K23+Z23</f>
        <v>0</v>
      </c>
      <c r="AU23" s="507">
        <f t="shared" si="6"/>
        <v>0</v>
      </c>
      <c r="AV23" s="507">
        <f t="shared" si="18"/>
        <v>173021</v>
      </c>
      <c r="AW23" s="507">
        <f t="shared" si="18"/>
        <v>10238</v>
      </c>
      <c r="AX23" s="507">
        <f>N23+AF23</f>
        <v>0</v>
      </c>
      <c r="AY23" s="522">
        <f>O23+AQ23</f>
        <v>2</v>
      </c>
      <c r="AZ23" s="522">
        <f t="shared" si="19"/>
        <v>2</v>
      </c>
      <c r="BA23" s="523">
        <f t="shared" si="19"/>
        <v>0</v>
      </c>
    </row>
    <row r="24" spans="1:53" ht="14.1" customHeight="1" x14ac:dyDescent="0.2">
      <c r="A24" s="606">
        <v>4</v>
      </c>
      <c r="B24" s="607">
        <v>2437</v>
      </c>
      <c r="C24" s="608">
        <v>600079074</v>
      </c>
      <c r="D24" s="607">
        <v>72743221</v>
      </c>
      <c r="E24" s="609" t="s">
        <v>94</v>
      </c>
      <c r="F24" s="606">
        <v>3111</v>
      </c>
      <c r="G24" s="211" t="s">
        <v>92</v>
      </c>
      <c r="H24" s="610" t="s">
        <v>83</v>
      </c>
      <c r="I24" s="516">
        <v>0</v>
      </c>
      <c r="J24" s="517">
        <v>0</v>
      </c>
      <c r="K24" s="496">
        <v>0</v>
      </c>
      <c r="L24" s="496">
        <v>0</v>
      </c>
      <c r="M24" s="517">
        <v>0</v>
      </c>
      <c r="N24" s="517">
        <v>0</v>
      </c>
      <c r="O24" s="432">
        <v>0</v>
      </c>
      <c r="P24" s="518">
        <v>0</v>
      </c>
      <c r="Q24" s="519">
        <v>0</v>
      </c>
      <c r="R24" s="520">
        <v>0</v>
      </c>
      <c r="S24" s="507">
        <v>0</v>
      </c>
      <c r="T24" s="507">
        <v>0</v>
      </c>
      <c r="U24" s="507">
        <v>0</v>
      </c>
      <c r="V24" s="507">
        <f>SUM(R24:U24)</f>
        <v>0</v>
      </c>
      <c r="W24" s="507">
        <v>0</v>
      </c>
      <c r="X24" s="507">
        <v>0</v>
      </c>
      <c r="Y24" s="507">
        <v>0</v>
      </c>
      <c r="Z24" s="507">
        <f t="shared" si="17"/>
        <v>0</v>
      </c>
      <c r="AA24" s="507">
        <f>V24+Z24</f>
        <v>0</v>
      </c>
      <c r="AB24" s="180">
        <f t="shared" si="2"/>
        <v>0</v>
      </c>
      <c r="AC24" s="180">
        <f>ROUND(V24*2%,0)</f>
        <v>0</v>
      </c>
      <c r="AD24" s="507">
        <v>0</v>
      </c>
      <c r="AE24" s="507">
        <v>0</v>
      </c>
      <c r="AF24" s="507">
        <f t="shared" si="3"/>
        <v>0</v>
      </c>
      <c r="AG24" s="507">
        <f t="shared" si="4"/>
        <v>0</v>
      </c>
      <c r="AH24" s="522">
        <v>0</v>
      </c>
      <c r="AI24" s="522">
        <v>0</v>
      </c>
      <c r="AJ24" s="522">
        <v>0</v>
      </c>
      <c r="AK24" s="522">
        <v>0</v>
      </c>
      <c r="AL24" s="522">
        <v>0</v>
      </c>
      <c r="AM24" s="522">
        <v>0</v>
      </c>
      <c r="AN24" s="522">
        <v>0</v>
      </c>
      <c r="AO24" s="522">
        <f>AH24+AJ24+AK24+AM24</f>
        <v>0</v>
      </c>
      <c r="AP24" s="522">
        <f>AI24+AL24+AN24</f>
        <v>0</v>
      </c>
      <c r="AQ24" s="523">
        <f t="shared" si="5"/>
        <v>0</v>
      </c>
      <c r="AR24" s="520">
        <f>I24+AG24</f>
        <v>0</v>
      </c>
      <c r="AS24" s="507">
        <f>J24+V24</f>
        <v>0</v>
      </c>
      <c r="AT24" s="507">
        <f>K24+Z24</f>
        <v>0</v>
      </c>
      <c r="AU24" s="507">
        <f t="shared" si="6"/>
        <v>0</v>
      </c>
      <c r="AV24" s="507">
        <f t="shared" si="18"/>
        <v>0</v>
      </c>
      <c r="AW24" s="507">
        <f t="shared" si="18"/>
        <v>0</v>
      </c>
      <c r="AX24" s="507">
        <f>N24+AF24</f>
        <v>0</v>
      </c>
      <c r="AY24" s="522">
        <f>O24+AQ24</f>
        <v>0</v>
      </c>
      <c r="AZ24" s="522">
        <f t="shared" si="19"/>
        <v>0</v>
      </c>
      <c r="BA24" s="523">
        <f t="shared" si="19"/>
        <v>0</v>
      </c>
    </row>
    <row r="25" spans="1:53" ht="14.1" customHeight="1" x14ac:dyDescent="0.2">
      <c r="A25" s="606">
        <v>4</v>
      </c>
      <c r="B25" s="607">
        <v>2437</v>
      </c>
      <c r="C25" s="608">
        <v>600079074</v>
      </c>
      <c r="D25" s="607">
        <v>72743221</v>
      </c>
      <c r="E25" s="609" t="s">
        <v>94</v>
      </c>
      <c r="F25" s="606">
        <v>3141</v>
      </c>
      <c r="G25" s="609" t="s">
        <v>89</v>
      </c>
      <c r="H25" s="610" t="s">
        <v>83</v>
      </c>
      <c r="I25" s="516">
        <v>1459842</v>
      </c>
      <c r="J25" s="517">
        <v>1068417</v>
      </c>
      <c r="K25" s="496">
        <v>0</v>
      </c>
      <c r="L25" s="496">
        <v>361125</v>
      </c>
      <c r="M25" s="517">
        <v>21368</v>
      </c>
      <c r="N25" s="517">
        <v>8932</v>
      </c>
      <c r="O25" s="432">
        <v>3.63</v>
      </c>
      <c r="P25" s="518">
        <v>0</v>
      </c>
      <c r="Q25" s="519">
        <v>3.63</v>
      </c>
      <c r="R25" s="520">
        <v>0</v>
      </c>
      <c r="S25" s="507">
        <v>0</v>
      </c>
      <c r="T25" s="507">
        <v>0</v>
      </c>
      <c r="U25" s="507">
        <v>0</v>
      </c>
      <c r="V25" s="507">
        <f>SUM(R25:U25)</f>
        <v>0</v>
      </c>
      <c r="W25" s="507">
        <v>0</v>
      </c>
      <c r="X25" s="507">
        <v>0</v>
      </c>
      <c r="Y25" s="507">
        <v>0</v>
      </c>
      <c r="Z25" s="507">
        <f t="shared" si="17"/>
        <v>0</v>
      </c>
      <c r="AA25" s="507">
        <f>V25+Z25</f>
        <v>0</v>
      </c>
      <c r="AB25" s="180">
        <f t="shared" si="2"/>
        <v>0</v>
      </c>
      <c r="AC25" s="180">
        <f>ROUND(V25*2%,0)</f>
        <v>0</v>
      </c>
      <c r="AD25" s="507">
        <v>0</v>
      </c>
      <c r="AE25" s="507">
        <v>0</v>
      </c>
      <c r="AF25" s="507">
        <f t="shared" si="3"/>
        <v>0</v>
      </c>
      <c r="AG25" s="507">
        <f t="shared" si="4"/>
        <v>0</v>
      </c>
      <c r="AH25" s="522">
        <v>0</v>
      </c>
      <c r="AI25" s="522">
        <v>0</v>
      </c>
      <c r="AJ25" s="522">
        <v>0</v>
      </c>
      <c r="AK25" s="522">
        <v>0</v>
      </c>
      <c r="AL25" s="522">
        <v>0</v>
      </c>
      <c r="AM25" s="522">
        <v>0</v>
      </c>
      <c r="AN25" s="522">
        <v>0</v>
      </c>
      <c r="AO25" s="522">
        <f>AH25+AJ25+AK25+AM25</f>
        <v>0</v>
      </c>
      <c r="AP25" s="522">
        <f>AI25+AL25+AN25</f>
        <v>0</v>
      </c>
      <c r="AQ25" s="523">
        <f t="shared" si="5"/>
        <v>0</v>
      </c>
      <c r="AR25" s="520">
        <f>I25+AG25</f>
        <v>1459842</v>
      </c>
      <c r="AS25" s="507">
        <f>J25+V25</f>
        <v>1068417</v>
      </c>
      <c r="AT25" s="507">
        <f>K25+Z25</f>
        <v>0</v>
      </c>
      <c r="AU25" s="507">
        <f t="shared" si="6"/>
        <v>0</v>
      </c>
      <c r="AV25" s="507">
        <f t="shared" si="18"/>
        <v>361125</v>
      </c>
      <c r="AW25" s="507">
        <f t="shared" si="18"/>
        <v>21368</v>
      </c>
      <c r="AX25" s="507">
        <f>N25+AF25</f>
        <v>8932</v>
      </c>
      <c r="AY25" s="522">
        <f>O25+AQ25</f>
        <v>3.63</v>
      </c>
      <c r="AZ25" s="522">
        <f t="shared" si="19"/>
        <v>0</v>
      </c>
      <c r="BA25" s="523">
        <f t="shared" si="19"/>
        <v>3.63</v>
      </c>
    </row>
    <row r="26" spans="1:53" ht="14.1" customHeight="1" x14ac:dyDescent="0.2">
      <c r="A26" s="183">
        <v>4</v>
      </c>
      <c r="B26" s="181">
        <v>2437</v>
      </c>
      <c r="C26" s="182">
        <v>600079074</v>
      </c>
      <c r="D26" s="181">
        <v>72743221</v>
      </c>
      <c r="E26" s="599" t="s">
        <v>95</v>
      </c>
      <c r="F26" s="183"/>
      <c r="G26" s="599"/>
      <c r="H26" s="600"/>
      <c r="I26" s="601">
        <v>15162171</v>
      </c>
      <c r="J26" s="602">
        <v>11068659</v>
      </c>
      <c r="K26" s="602">
        <v>0</v>
      </c>
      <c r="L26" s="602">
        <v>3741207</v>
      </c>
      <c r="M26" s="602">
        <v>221373</v>
      </c>
      <c r="N26" s="602">
        <v>130932</v>
      </c>
      <c r="O26" s="603">
        <v>27.757499999999997</v>
      </c>
      <c r="P26" s="603">
        <v>18.483899999999998</v>
      </c>
      <c r="Q26" s="605">
        <v>9.2735999999999983</v>
      </c>
      <c r="R26" s="604">
        <f t="shared" ref="R26:BA26" si="20">SUM(R22:R25)</f>
        <v>0</v>
      </c>
      <c r="S26" s="602">
        <f t="shared" si="20"/>
        <v>0</v>
      </c>
      <c r="T26" s="602">
        <f t="shared" si="20"/>
        <v>0</v>
      </c>
      <c r="U26" s="602">
        <f t="shared" si="20"/>
        <v>-36819</v>
      </c>
      <c r="V26" s="602">
        <f t="shared" si="20"/>
        <v>-36819</v>
      </c>
      <c r="W26" s="602">
        <f t="shared" si="20"/>
        <v>0</v>
      </c>
      <c r="X26" s="602">
        <f t="shared" si="20"/>
        <v>0</v>
      </c>
      <c r="Y26" s="602">
        <f t="shared" si="20"/>
        <v>0</v>
      </c>
      <c r="Z26" s="602">
        <f t="shared" si="20"/>
        <v>0</v>
      </c>
      <c r="AA26" s="602">
        <f t="shared" si="20"/>
        <v>-36819</v>
      </c>
      <c r="AB26" s="602">
        <f t="shared" si="20"/>
        <v>-12445</v>
      </c>
      <c r="AC26" s="602">
        <f t="shared" si="20"/>
        <v>-736</v>
      </c>
      <c r="AD26" s="602">
        <f t="shared" si="20"/>
        <v>0</v>
      </c>
      <c r="AE26" s="602">
        <f t="shared" si="20"/>
        <v>50000</v>
      </c>
      <c r="AF26" s="602">
        <f t="shared" si="20"/>
        <v>50000</v>
      </c>
      <c r="AG26" s="602">
        <f t="shared" si="20"/>
        <v>0</v>
      </c>
      <c r="AH26" s="603">
        <f t="shared" si="20"/>
        <v>0</v>
      </c>
      <c r="AI26" s="603">
        <f t="shared" si="20"/>
        <v>0</v>
      </c>
      <c r="AJ26" s="603">
        <f t="shared" si="20"/>
        <v>0</v>
      </c>
      <c r="AK26" s="603">
        <f t="shared" ref="AK26:AL26" si="21">SUM(AK22:AK25)</f>
        <v>0</v>
      </c>
      <c r="AL26" s="603">
        <f t="shared" si="21"/>
        <v>0</v>
      </c>
      <c r="AM26" s="603">
        <f t="shared" si="20"/>
        <v>0</v>
      </c>
      <c r="AN26" s="603">
        <f t="shared" si="20"/>
        <v>0</v>
      </c>
      <c r="AO26" s="603">
        <f t="shared" si="20"/>
        <v>0</v>
      </c>
      <c r="AP26" s="603">
        <f t="shared" si="20"/>
        <v>0</v>
      </c>
      <c r="AQ26" s="605">
        <f t="shared" si="20"/>
        <v>0</v>
      </c>
      <c r="AR26" s="604">
        <f t="shared" si="20"/>
        <v>15162171</v>
      </c>
      <c r="AS26" s="602">
        <f t="shared" si="20"/>
        <v>11031840</v>
      </c>
      <c r="AT26" s="602">
        <f t="shared" si="20"/>
        <v>0</v>
      </c>
      <c r="AU26" s="602">
        <f t="shared" si="20"/>
        <v>0</v>
      </c>
      <c r="AV26" s="602">
        <f t="shared" si="20"/>
        <v>3728762</v>
      </c>
      <c r="AW26" s="602">
        <f t="shared" si="20"/>
        <v>220637</v>
      </c>
      <c r="AX26" s="602">
        <f t="shared" si="20"/>
        <v>180932</v>
      </c>
      <c r="AY26" s="603">
        <f t="shared" si="20"/>
        <v>27.757499999999997</v>
      </c>
      <c r="AZ26" s="603">
        <f t="shared" si="20"/>
        <v>18.483899999999998</v>
      </c>
      <c r="BA26" s="605">
        <f t="shared" si="20"/>
        <v>9.2735999999999983</v>
      </c>
    </row>
    <row r="27" spans="1:53" ht="14.1" customHeight="1" x14ac:dyDescent="0.2">
      <c r="A27" s="606">
        <v>5</v>
      </c>
      <c r="B27" s="607">
        <v>2411</v>
      </c>
      <c r="C27" s="608">
        <v>600079554</v>
      </c>
      <c r="D27" s="607">
        <v>72742666</v>
      </c>
      <c r="E27" s="609" t="s">
        <v>96</v>
      </c>
      <c r="F27" s="606">
        <v>3111</v>
      </c>
      <c r="G27" s="609" t="s">
        <v>86</v>
      </c>
      <c r="H27" s="610" t="s">
        <v>87</v>
      </c>
      <c r="I27" s="516">
        <v>6762632</v>
      </c>
      <c r="J27" s="431">
        <v>4931864</v>
      </c>
      <c r="K27" s="541">
        <v>1092</v>
      </c>
      <c r="L27" s="496">
        <v>1667339</v>
      </c>
      <c r="M27" s="517">
        <v>98637</v>
      </c>
      <c r="N27" s="431">
        <v>63700</v>
      </c>
      <c r="O27" s="432">
        <v>11.2875</v>
      </c>
      <c r="P27" s="436">
        <v>8.4192999999999998</v>
      </c>
      <c r="Q27" s="709">
        <v>2.8681999999999999</v>
      </c>
      <c r="R27" s="520">
        <v>0</v>
      </c>
      <c r="S27" s="507">
        <v>0</v>
      </c>
      <c r="T27" s="507">
        <v>0</v>
      </c>
      <c r="U27" s="507">
        <v>0</v>
      </c>
      <c r="V27" s="507">
        <f>SUM(R27:U27)</f>
        <v>0</v>
      </c>
      <c r="W27" s="507">
        <v>0</v>
      </c>
      <c r="X27" s="507">
        <v>0</v>
      </c>
      <c r="Y27" s="507">
        <v>0</v>
      </c>
      <c r="Z27" s="507">
        <f t="shared" ref="Z27:Z28" si="22">SUM(W27:Y27)</f>
        <v>0</v>
      </c>
      <c r="AA27" s="507">
        <f>V27+Z27</f>
        <v>0</v>
      </c>
      <c r="AB27" s="180">
        <f t="shared" si="2"/>
        <v>0</v>
      </c>
      <c r="AC27" s="180">
        <f>ROUND(V27*2%,0)</f>
        <v>0</v>
      </c>
      <c r="AD27" s="507">
        <v>0</v>
      </c>
      <c r="AE27" s="507">
        <v>0</v>
      </c>
      <c r="AF27" s="507">
        <f t="shared" si="3"/>
        <v>0</v>
      </c>
      <c r="AG27" s="507">
        <f t="shared" si="4"/>
        <v>0</v>
      </c>
      <c r="AH27" s="522">
        <v>0</v>
      </c>
      <c r="AI27" s="522">
        <v>0</v>
      </c>
      <c r="AJ27" s="522">
        <v>0</v>
      </c>
      <c r="AK27" s="522">
        <v>0</v>
      </c>
      <c r="AL27" s="522">
        <v>0</v>
      </c>
      <c r="AM27" s="522">
        <v>0</v>
      </c>
      <c r="AN27" s="522">
        <v>0</v>
      </c>
      <c r="AO27" s="522">
        <f>AH27+AJ27+AK27+AM27</f>
        <v>0</v>
      </c>
      <c r="AP27" s="522">
        <f>AI27+AL27+AN27</f>
        <v>0</v>
      </c>
      <c r="AQ27" s="523">
        <f t="shared" si="5"/>
        <v>0</v>
      </c>
      <c r="AR27" s="520">
        <f>I27+AG27</f>
        <v>6762632</v>
      </c>
      <c r="AS27" s="507">
        <f>J27+V27</f>
        <v>4931864</v>
      </c>
      <c r="AT27" s="507">
        <f>K27+Z27</f>
        <v>1092</v>
      </c>
      <c r="AU27" s="507">
        <f t="shared" si="6"/>
        <v>0</v>
      </c>
      <c r="AV27" s="507">
        <f>L27+AB27</f>
        <v>1667339</v>
      </c>
      <c r="AW27" s="507">
        <f>M27+AC27</f>
        <v>98637</v>
      </c>
      <c r="AX27" s="507">
        <f>N27+AF27</f>
        <v>63700</v>
      </c>
      <c r="AY27" s="522">
        <f>O27+AQ27</f>
        <v>11.2875</v>
      </c>
      <c r="AZ27" s="522">
        <f>P27+AO27</f>
        <v>8.4192999999999998</v>
      </c>
      <c r="BA27" s="523">
        <f>Q27+AP27</f>
        <v>2.8681999999999999</v>
      </c>
    </row>
    <row r="28" spans="1:53" ht="14.1" customHeight="1" x14ac:dyDescent="0.2">
      <c r="A28" s="606">
        <v>5</v>
      </c>
      <c r="B28" s="607">
        <v>2411</v>
      </c>
      <c r="C28" s="608">
        <v>600079554</v>
      </c>
      <c r="D28" s="607">
        <v>72742666</v>
      </c>
      <c r="E28" s="609" t="s">
        <v>96</v>
      </c>
      <c r="F28" s="606">
        <v>3141</v>
      </c>
      <c r="G28" s="609" t="s">
        <v>89</v>
      </c>
      <c r="H28" s="610" t="s">
        <v>83</v>
      </c>
      <c r="I28" s="516">
        <v>957662</v>
      </c>
      <c r="J28" s="517">
        <v>701314</v>
      </c>
      <c r="K28" s="496">
        <v>0</v>
      </c>
      <c r="L28" s="496">
        <v>237044</v>
      </c>
      <c r="M28" s="517">
        <v>14026</v>
      </c>
      <c r="N28" s="517">
        <v>5278</v>
      </c>
      <c r="O28" s="432">
        <v>2.39</v>
      </c>
      <c r="P28" s="518">
        <v>0</v>
      </c>
      <c r="Q28" s="519">
        <v>2.39</v>
      </c>
      <c r="R28" s="520">
        <v>0</v>
      </c>
      <c r="S28" s="507">
        <v>0</v>
      </c>
      <c r="T28" s="507">
        <v>0</v>
      </c>
      <c r="U28" s="507">
        <v>0</v>
      </c>
      <c r="V28" s="507">
        <f>SUM(R28:U28)</f>
        <v>0</v>
      </c>
      <c r="W28" s="507">
        <v>0</v>
      </c>
      <c r="X28" s="507">
        <v>0</v>
      </c>
      <c r="Y28" s="507">
        <v>0</v>
      </c>
      <c r="Z28" s="507">
        <f t="shared" si="22"/>
        <v>0</v>
      </c>
      <c r="AA28" s="507">
        <f>V28+Z28</f>
        <v>0</v>
      </c>
      <c r="AB28" s="180">
        <f t="shared" si="2"/>
        <v>0</v>
      </c>
      <c r="AC28" s="180">
        <f>ROUND(V28*2%,0)</f>
        <v>0</v>
      </c>
      <c r="AD28" s="507">
        <v>0</v>
      </c>
      <c r="AE28" s="507">
        <v>0</v>
      </c>
      <c r="AF28" s="507">
        <f t="shared" si="3"/>
        <v>0</v>
      </c>
      <c r="AG28" s="507">
        <f t="shared" si="4"/>
        <v>0</v>
      </c>
      <c r="AH28" s="522">
        <v>0</v>
      </c>
      <c r="AI28" s="522">
        <v>0</v>
      </c>
      <c r="AJ28" s="522">
        <v>0</v>
      </c>
      <c r="AK28" s="522">
        <v>0</v>
      </c>
      <c r="AL28" s="522">
        <v>0</v>
      </c>
      <c r="AM28" s="522">
        <v>0</v>
      </c>
      <c r="AN28" s="522">
        <v>0</v>
      </c>
      <c r="AO28" s="522">
        <f>AH28+AJ28+AK28+AM28</f>
        <v>0</v>
      </c>
      <c r="AP28" s="522">
        <f>AI28+AL28+AN28</f>
        <v>0</v>
      </c>
      <c r="AQ28" s="523">
        <f t="shared" si="5"/>
        <v>0</v>
      </c>
      <c r="AR28" s="520">
        <f>I28+AG28</f>
        <v>957662</v>
      </c>
      <c r="AS28" s="507">
        <f>J28+V28</f>
        <v>701314</v>
      </c>
      <c r="AT28" s="507">
        <f>K28+Z28</f>
        <v>0</v>
      </c>
      <c r="AU28" s="507">
        <f t="shared" si="6"/>
        <v>0</v>
      </c>
      <c r="AV28" s="507">
        <f>L28+AB28</f>
        <v>237044</v>
      </c>
      <c r="AW28" s="507">
        <f>M28+AC28</f>
        <v>14026</v>
      </c>
      <c r="AX28" s="507">
        <f>N28+AF28</f>
        <v>5278</v>
      </c>
      <c r="AY28" s="522">
        <f>O28+AQ28</f>
        <v>2.39</v>
      </c>
      <c r="AZ28" s="522">
        <f>P28+AO28</f>
        <v>0</v>
      </c>
      <c r="BA28" s="523">
        <f>Q28+AP28</f>
        <v>2.39</v>
      </c>
    </row>
    <row r="29" spans="1:53" ht="14.1" customHeight="1" x14ac:dyDescent="0.2">
      <c r="A29" s="183">
        <v>5</v>
      </c>
      <c r="B29" s="181">
        <v>2411</v>
      </c>
      <c r="C29" s="182">
        <v>600079554</v>
      </c>
      <c r="D29" s="181">
        <v>72742666</v>
      </c>
      <c r="E29" s="599" t="s">
        <v>97</v>
      </c>
      <c r="F29" s="183"/>
      <c r="G29" s="599"/>
      <c r="H29" s="600"/>
      <c r="I29" s="601">
        <v>7720294</v>
      </c>
      <c r="J29" s="602">
        <v>5633178</v>
      </c>
      <c r="K29" s="602">
        <v>1092</v>
      </c>
      <c r="L29" s="602">
        <v>1904383</v>
      </c>
      <c r="M29" s="602">
        <v>112663</v>
      </c>
      <c r="N29" s="602">
        <v>68978</v>
      </c>
      <c r="O29" s="603">
        <v>13.6775</v>
      </c>
      <c r="P29" s="603">
        <v>8.4192999999999998</v>
      </c>
      <c r="Q29" s="605">
        <v>5.2582000000000004</v>
      </c>
      <c r="R29" s="604">
        <f t="shared" ref="R29:BA29" si="23">SUM(R27:R28)</f>
        <v>0</v>
      </c>
      <c r="S29" s="602">
        <f t="shared" si="23"/>
        <v>0</v>
      </c>
      <c r="T29" s="602">
        <f t="shared" si="23"/>
        <v>0</v>
      </c>
      <c r="U29" s="602">
        <f t="shared" si="23"/>
        <v>0</v>
      </c>
      <c r="V29" s="602">
        <f t="shared" si="23"/>
        <v>0</v>
      </c>
      <c r="W29" s="602">
        <f t="shared" si="23"/>
        <v>0</v>
      </c>
      <c r="X29" s="602">
        <f t="shared" si="23"/>
        <v>0</v>
      </c>
      <c r="Y29" s="602">
        <f t="shared" si="23"/>
        <v>0</v>
      </c>
      <c r="Z29" s="602">
        <f t="shared" si="23"/>
        <v>0</v>
      </c>
      <c r="AA29" s="602">
        <f t="shared" si="23"/>
        <v>0</v>
      </c>
      <c r="AB29" s="602">
        <f t="shared" si="23"/>
        <v>0</v>
      </c>
      <c r="AC29" s="602">
        <f t="shared" si="23"/>
        <v>0</v>
      </c>
      <c r="AD29" s="602">
        <f t="shared" si="23"/>
        <v>0</v>
      </c>
      <c r="AE29" s="602">
        <f t="shared" si="23"/>
        <v>0</v>
      </c>
      <c r="AF29" s="602">
        <f t="shared" si="23"/>
        <v>0</v>
      </c>
      <c r="AG29" s="602">
        <f t="shared" si="23"/>
        <v>0</v>
      </c>
      <c r="AH29" s="603">
        <f t="shared" si="23"/>
        <v>0</v>
      </c>
      <c r="AI29" s="603">
        <f t="shared" si="23"/>
        <v>0</v>
      </c>
      <c r="AJ29" s="603">
        <f t="shared" si="23"/>
        <v>0</v>
      </c>
      <c r="AK29" s="603">
        <f t="shared" ref="AK29:AL29" si="24">SUM(AK27:AK28)</f>
        <v>0</v>
      </c>
      <c r="AL29" s="603">
        <f t="shared" si="24"/>
        <v>0</v>
      </c>
      <c r="AM29" s="603">
        <f t="shared" si="23"/>
        <v>0</v>
      </c>
      <c r="AN29" s="603">
        <f t="shared" si="23"/>
        <v>0</v>
      </c>
      <c r="AO29" s="603">
        <f t="shared" si="23"/>
        <v>0</v>
      </c>
      <c r="AP29" s="603">
        <f t="shared" si="23"/>
        <v>0</v>
      </c>
      <c r="AQ29" s="605">
        <f t="shared" si="23"/>
        <v>0</v>
      </c>
      <c r="AR29" s="604">
        <f t="shared" si="23"/>
        <v>7720294</v>
      </c>
      <c r="AS29" s="602">
        <f t="shared" si="23"/>
        <v>5633178</v>
      </c>
      <c r="AT29" s="602">
        <f t="shared" si="23"/>
        <v>1092</v>
      </c>
      <c r="AU29" s="602">
        <f t="shared" si="23"/>
        <v>0</v>
      </c>
      <c r="AV29" s="602">
        <f t="shared" si="23"/>
        <v>1904383</v>
      </c>
      <c r="AW29" s="602">
        <f t="shared" si="23"/>
        <v>112663</v>
      </c>
      <c r="AX29" s="602">
        <f t="shared" si="23"/>
        <v>68978</v>
      </c>
      <c r="AY29" s="603">
        <f t="shared" si="23"/>
        <v>13.6775</v>
      </c>
      <c r="AZ29" s="603">
        <f t="shared" si="23"/>
        <v>8.4192999999999998</v>
      </c>
      <c r="BA29" s="605">
        <f t="shared" si="23"/>
        <v>5.2582000000000004</v>
      </c>
    </row>
    <row r="30" spans="1:53" ht="14.1" customHeight="1" x14ac:dyDescent="0.2">
      <c r="A30" s="606">
        <v>6</v>
      </c>
      <c r="B30" s="607">
        <v>2407</v>
      </c>
      <c r="C30" s="608">
        <v>600079520</v>
      </c>
      <c r="D30" s="607">
        <v>72741465</v>
      </c>
      <c r="E30" s="609" t="s">
        <v>98</v>
      </c>
      <c r="F30" s="606">
        <v>3111</v>
      </c>
      <c r="G30" s="609" t="s">
        <v>86</v>
      </c>
      <c r="H30" s="610" t="s">
        <v>87</v>
      </c>
      <c r="I30" s="516">
        <v>13498063</v>
      </c>
      <c r="J30" s="431">
        <v>9836547</v>
      </c>
      <c r="K30" s="541">
        <v>2640</v>
      </c>
      <c r="L30" s="496">
        <v>3325645</v>
      </c>
      <c r="M30" s="517">
        <v>196731</v>
      </c>
      <c r="N30" s="431">
        <v>136500</v>
      </c>
      <c r="O30" s="432">
        <v>22.891199999999998</v>
      </c>
      <c r="P30" s="436">
        <v>17.451599999999999</v>
      </c>
      <c r="Q30" s="709">
        <v>5.4396000000000004</v>
      </c>
      <c r="R30" s="520">
        <v>0</v>
      </c>
      <c r="S30" s="507">
        <v>0</v>
      </c>
      <c r="T30" s="507">
        <v>0</v>
      </c>
      <c r="U30" s="507">
        <v>0</v>
      </c>
      <c r="V30" s="507">
        <f>SUM(R30:U30)</f>
        <v>0</v>
      </c>
      <c r="W30" s="507">
        <v>0</v>
      </c>
      <c r="X30" s="507">
        <v>0</v>
      </c>
      <c r="Y30" s="507">
        <v>0</v>
      </c>
      <c r="Z30" s="507">
        <f t="shared" ref="Z30:Z32" si="25">SUM(W30:Y30)</f>
        <v>0</v>
      </c>
      <c r="AA30" s="507">
        <f>V30+Z30</f>
        <v>0</v>
      </c>
      <c r="AB30" s="180">
        <f t="shared" si="2"/>
        <v>0</v>
      </c>
      <c r="AC30" s="180">
        <f>ROUND(V30*2%,0)</f>
        <v>0</v>
      </c>
      <c r="AD30" s="507">
        <v>0</v>
      </c>
      <c r="AE30" s="507">
        <v>0</v>
      </c>
      <c r="AF30" s="507">
        <f t="shared" si="3"/>
        <v>0</v>
      </c>
      <c r="AG30" s="507">
        <f t="shared" si="4"/>
        <v>0</v>
      </c>
      <c r="AH30" s="522">
        <v>0</v>
      </c>
      <c r="AI30" s="522">
        <v>0</v>
      </c>
      <c r="AJ30" s="522">
        <v>0</v>
      </c>
      <c r="AK30" s="522">
        <v>0</v>
      </c>
      <c r="AL30" s="522">
        <v>0</v>
      </c>
      <c r="AM30" s="522">
        <v>0</v>
      </c>
      <c r="AN30" s="522">
        <v>0</v>
      </c>
      <c r="AO30" s="522">
        <f>AH30+AJ30+AK30+AM30</f>
        <v>0</v>
      </c>
      <c r="AP30" s="522">
        <f>AI30+AL30+AN30</f>
        <v>0</v>
      </c>
      <c r="AQ30" s="523">
        <f t="shared" si="5"/>
        <v>0</v>
      </c>
      <c r="AR30" s="520">
        <f>I30+AG30</f>
        <v>13498063</v>
      </c>
      <c r="AS30" s="507">
        <f>J30+V30</f>
        <v>9836547</v>
      </c>
      <c r="AT30" s="507">
        <f>K30+Z30</f>
        <v>2640</v>
      </c>
      <c r="AU30" s="507">
        <f t="shared" si="6"/>
        <v>0</v>
      </c>
      <c r="AV30" s="507">
        <f t="shared" ref="AV30:AW32" si="26">L30+AB30</f>
        <v>3325645</v>
      </c>
      <c r="AW30" s="507">
        <f t="shared" si="26"/>
        <v>196731</v>
      </c>
      <c r="AX30" s="507">
        <f>N30+AF30</f>
        <v>136500</v>
      </c>
      <c r="AY30" s="522">
        <f>O30+AQ30</f>
        <v>22.891199999999998</v>
      </c>
      <c r="AZ30" s="522">
        <f t="shared" ref="AZ30:BA32" si="27">P30+AO30</f>
        <v>17.451599999999999</v>
      </c>
      <c r="BA30" s="523">
        <f t="shared" si="27"/>
        <v>5.4396000000000004</v>
      </c>
    </row>
    <row r="31" spans="1:53" ht="14.1" customHeight="1" x14ac:dyDescent="0.2">
      <c r="A31" s="606">
        <v>6</v>
      </c>
      <c r="B31" s="607">
        <v>2407</v>
      </c>
      <c r="C31" s="608">
        <v>600079520</v>
      </c>
      <c r="D31" s="607">
        <v>72741465</v>
      </c>
      <c r="E31" s="609" t="s">
        <v>98</v>
      </c>
      <c r="F31" s="606">
        <v>3111</v>
      </c>
      <c r="G31" s="211" t="s">
        <v>92</v>
      </c>
      <c r="H31" s="610" t="s">
        <v>83</v>
      </c>
      <c r="I31" s="516">
        <v>1154838</v>
      </c>
      <c r="J31" s="517">
        <v>850396</v>
      </c>
      <c r="K31" s="496">
        <v>0</v>
      </c>
      <c r="L31" s="496">
        <v>287434</v>
      </c>
      <c r="M31" s="517">
        <v>17008</v>
      </c>
      <c r="N31" s="517">
        <v>0</v>
      </c>
      <c r="O31" s="432">
        <v>2.69</v>
      </c>
      <c r="P31" s="518">
        <v>2.69</v>
      </c>
      <c r="Q31" s="519">
        <v>0</v>
      </c>
      <c r="R31" s="520">
        <v>0</v>
      </c>
      <c r="S31" s="507">
        <v>0</v>
      </c>
      <c r="T31" s="507">
        <v>0</v>
      </c>
      <c r="U31" s="507">
        <v>0</v>
      </c>
      <c r="V31" s="507">
        <f>SUM(R31:U31)</f>
        <v>0</v>
      </c>
      <c r="W31" s="507">
        <v>0</v>
      </c>
      <c r="X31" s="507">
        <v>0</v>
      </c>
      <c r="Y31" s="507">
        <v>0</v>
      </c>
      <c r="Z31" s="507">
        <f t="shared" si="25"/>
        <v>0</v>
      </c>
      <c r="AA31" s="507">
        <f>V31+Z31</f>
        <v>0</v>
      </c>
      <c r="AB31" s="180">
        <f t="shared" si="2"/>
        <v>0</v>
      </c>
      <c r="AC31" s="180">
        <f>ROUND(V31*2%,0)</f>
        <v>0</v>
      </c>
      <c r="AD31" s="507">
        <v>0</v>
      </c>
      <c r="AE31" s="507">
        <v>0</v>
      </c>
      <c r="AF31" s="507">
        <f t="shared" si="3"/>
        <v>0</v>
      </c>
      <c r="AG31" s="507">
        <f t="shared" si="4"/>
        <v>0</v>
      </c>
      <c r="AH31" s="522">
        <v>0</v>
      </c>
      <c r="AI31" s="522">
        <v>0</v>
      </c>
      <c r="AJ31" s="522">
        <v>0</v>
      </c>
      <c r="AK31" s="522">
        <v>0</v>
      </c>
      <c r="AL31" s="522">
        <v>0</v>
      </c>
      <c r="AM31" s="522">
        <v>0</v>
      </c>
      <c r="AN31" s="522">
        <v>0</v>
      </c>
      <c r="AO31" s="522">
        <f>AH31+AJ31+AK31+AM31</f>
        <v>0</v>
      </c>
      <c r="AP31" s="522">
        <f>AI31+AL31+AN31</f>
        <v>0</v>
      </c>
      <c r="AQ31" s="523">
        <f t="shared" si="5"/>
        <v>0</v>
      </c>
      <c r="AR31" s="520">
        <f>I31+AG31</f>
        <v>1154838</v>
      </c>
      <c r="AS31" s="507">
        <f>J31+V31</f>
        <v>850396</v>
      </c>
      <c r="AT31" s="507">
        <f>K31+Z31</f>
        <v>0</v>
      </c>
      <c r="AU31" s="507">
        <f t="shared" si="6"/>
        <v>0</v>
      </c>
      <c r="AV31" s="507">
        <f t="shared" si="26"/>
        <v>287434</v>
      </c>
      <c r="AW31" s="507">
        <f t="shared" si="26"/>
        <v>17008</v>
      </c>
      <c r="AX31" s="507">
        <f>N31+AF31</f>
        <v>0</v>
      </c>
      <c r="AY31" s="522">
        <f>O31+AQ31</f>
        <v>2.69</v>
      </c>
      <c r="AZ31" s="522">
        <f t="shared" si="27"/>
        <v>2.69</v>
      </c>
      <c r="BA31" s="523">
        <f t="shared" si="27"/>
        <v>0</v>
      </c>
    </row>
    <row r="32" spans="1:53" ht="14.1" customHeight="1" x14ac:dyDescent="0.2">
      <c r="A32" s="606">
        <v>6</v>
      </c>
      <c r="B32" s="607">
        <v>2407</v>
      </c>
      <c r="C32" s="608">
        <v>600079520</v>
      </c>
      <c r="D32" s="607">
        <v>72741465</v>
      </c>
      <c r="E32" s="609" t="s">
        <v>98</v>
      </c>
      <c r="F32" s="606">
        <v>3141</v>
      </c>
      <c r="G32" s="609" t="s">
        <v>89</v>
      </c>
      <c r="H32" s="610" t="s">
        <v>83</v>
      </c>
      <c r="I32" s="516">
        <v>1836575</v>
      </c>
      <c r="J32" s="517">
        <v>1344083</v>
      </c>
      <c r="K32" s="496">
        <v>0</v>
      </c>
      <c r="L32" s="496">
        <v>454300</v>
      </c>
      <c r="M32" s="517">
        <v>26882</v>
      </c>
      <c r="N32" s="517">
        <v>11310</v>
      </c>
      <c r="O32" s="432">
        <v>4.57</v>
      </c>
      <c r="P32" s="518">
        <v>0</v>
      </c>
      <c r="Q32" s="519">
        <v>4.57</v>
      </c>
      <c r="R32" s="520">
        <v>0</v>
      </c>
      <c r="S32" s="507">
        <v>0</v>
      </c>
      <c r="T32" s="507">
        <v>0</v>
      </c>
      <c r="U32" s="507">
        <v>0</v>
      </c>
      <c r="V32" s="507">
        <f>SUM(R32:U32)</f>
        <v>0</v>
      </c>
      <c r="W32" s="507">
        <v>0</v>
      </c>
      <c r="X32" s="507">
        <v>0</v>
      </c>
      <c r="Y32" s="507">
        <v>0</v>
      </c>
      <c r="Z32" s="507">
        <f t="shared" si="25"/>
        <v>0</v>
      </c>
      <c r="AA32" s="507">
        <f>V32+Z32</f>
        <v>0</v>
      </c>
      <c r="AB32" s="180">
        <f t="shared" si="2"/>
        <v>0</v>
      </c>
      <c r="AC32" s="180">
        <f>ROUND(V32*2%,0)</f>
        <v>0</v>
      </c>
      <c r="AD32" s="507">
        <v>0</v>
      </c>
      <c r="AE32" s="507">
        <v>0</v>
      </c>
      <c r="AF32" s="507">
        <f t="shared" si="3"/>
        <v>0</v>
      </c>
      <c r="AG32" s="507">
        <f t="shared" si="4"/>
        <v>0</v>
      </c>
      <c r="AH32" s="522">
        <v>0</v>
      </c>
      <c r="AI32" s="522">
        <v>0</v>
      </c>
      <c r="AJ32" s="522">
        <v>0</v>
      </c>
      <c r="AK32" s="522">
        <v>0</v>
      </c>
      <c r="AL32" s="522">
        <v>0</v>
      </c>
      <c r="AM32" s="522">
        <v>0</v>
      </c>
      <c r="AN32" s="522">
        <v>0</v>
      </c>
      <c r="AO32" s="522">
        <f>AH32+AJ32+AK32+AM32</f>
        <v>0</v>
      </c>
      <c r="AP32" s="522">
        <f>AI32+AL32+AN32</f>
        <v>0</v>
      </c>
      <c r="AQ32" s="523">
        <f t="shared" si="5"/>
        <v>0</v>
      </c>
      <c r="AR32" s="520">
        <f>I32+AG32</f>
        <v>1836575</v>
      </c>
      <c r="AS32" s="507">
        <f>J32+V32</f>
        <v>1344083</v>
      </c>
      <c r="AT32" s="507">
        <f>K32+Z32</f>
        <v>0</v>
      </c>
      <c r="AU32" s="507">
        <f t="shared" si="6"/>
        <v>0</v>
      </c>
      <c r="AV32" s="507">
        <f t="shared" si="26"/>
        <v>454300</v>
      </c>
      <c r="AW32" s="507">
        <f t="shared" si="26"/>
        <v>26882</v>
      </c>
      <c r="AX32" s="507">
        <f>N32+AF32</f>
        <v>11310</v>
      </c>
      <c r="AY32" s="522">
        <f>O32+AQ32</f>
        <v>4.57</v>
      </c>
      <c r="AZ32" s="522">
        <f t="shared" si="27"/>
        <v>0</v>
      </c>
      <c r="BA32" s="523">
        <f t="shared" si="27"/>
        <v>4.57</v>
      </c>
    </row>
    <row r="33" spans="1:53" ht="14.1" customHeight="1" x14ac:dyDescent="0.2">
      <c r="A33" s="183">
        <v>6</v>
      </c>
      <c r="B33" s="181">
        <v>2407</v>
      </c>
      <c r="C33" s="182">
        <v>600079520</v>
      </c>
      <c r="D33" s="181">
        <v>72741465</v>
      </c>
      <c r="E33" s="599" t="s">
        <v>99</v>
      </c>
      <c r="F33" s="183"/>
      <c r="G33" s="599"/>
      <c r="H33" s="600"/>
      <c r="I33" s="601">
        <v>16489476</v>
      </c>
      <c r="J33" s="602">
        <v>12031026</v>
      </c>
      <c r="K33" s="602">
        <v>2640</v>
      </c>
      <c r="L33" s="602">
        <v>4067379</v>
      </c>
      <c r="M33" s="602">
        <v>240621</v>
      </c>
      <c r="N33" s="602">
        <v>147810</v>
      </c>
      <c r="O33" s="603">
        <v>30.151199999999999</v>
      </c>
      <c r="P33" s="603">
        <v>20.1416</v>
      </c>
      <c r="Q33" s="605">
        <v>10.009600000000001</v>
      </c>
      <c r="R33" s="604">
        <f t="shared" ref="R33:BA33" si="28">SUM(R30:R32)</f>
        <v>0</v>
      </c>
      <c r="S33" s="602">
        <f t="shared" si="28"/>
        <v>0</v>
      </c>
      <c r="T33" s="602">
        <f t="shared" si="28"/>
        <v>0</v>
      </c>
      <c r="U33" s="602">
        <f t="shared" si="28"/>
        <v>0</v>
      </c>
      <c r="V33" s="602">
        <f t="shared" si="28"/>
        <v>0</v>
      </c>
      <c r="W33" s="602">
        <f t="shared" si="28"/>
        <v>0</v>
      </c>
      <c r="X33" s="602">
        <f t="shared" si="28"/>
        <v>0</v>
      </c>
      <c r="Y33" s="602">
        <f t="shared" si="28"/>
        <v>0</v>
      </c>
      <c r="Z33" s="602">
        <f t="shared" si="28"/>
        <v>0</v>
      </c>
      <c r="AA33" s="602">
        <f t="shared" si="28"/>
        <v>0</v>
      </c>
      <c r="AB33" s="602">
        <f t="shared" si="28"/>
        <v>0</v>
      </c>
      <c r="AC33" s="602">
        <f t="shared" si="28"/>
        <v>0</v>
      </c>
      <c r="AD33" s="602">
        <f t="shared" si="28"/>
        <v>0</v>
      </c>
      <c r="AE33" s="602">
        <f t="shared" si="28"/>
        <v>0</v>
      </c>
      <c r="AF33" s="602">
        <f t="shared" si="28"/>
        <v>0</v>
      </c>
      <c r="AG33" s="602">
        <f t="shared" si="28"/>
        <v>0</v>
      </c>
      <c r="AH33" s="603">
        <f t="shared" si="28"/>
        <v>0</v>
      </c>
      <c r="AI33" s="603">
        <f t="shared" si="28"/>
        <v>0</v>
      </c>
      <c r="AJ33" s="603">
        <f t="shared" si="28"/>
        <v>0</v>
      </c>
      <c r="AK33" s="603">
        <f t="shared" ref="AK33:AL33" si="29">SUM(AK30:AK32)</f>
        <v>0</v>
      </c>
      <c r="AL33" s="603">
        <f t="shared" si="29"/>
        <v>0</v>
      </c>
      <c r="AM33" s="603">
        <f t="shared" si="28"/>
        <v>0</v>
      </c>
      <c r="AN33" s="603">
        <f t="shared" si="28"/>
        <v>0</v>
      </c>
      <c r="AO33" s="603">
        <f t="shared" si="28"/>
        <v>0</v>
      </c>
      <c r="AP33" s="603">
        <f t="shared" si="28"/>
        <v>0</v>
      </c>
      <c r="AQ33" s="605">
        <f t="shared" si="28"/>
        <v>0</v>
      </c>
      <c r="AR33" s="604">
        <f t="shared" si="28"/>
        <v>16489476</v>
      </c>
      <c r="AS33" s="602">
        <f t="shared" si="28"/>
        <v>12031026</v>
      </c>
      <c r="AT33" s="602">
        <f t="shared" si="28"/>
        <v>2640</v>
      </c>
      <c r="AU33" s="602">
        <f t="shared" si="28"/>
        <v>0</v>
      </c>
      <c r="AV33" s="602">
        <f t="shared" si="28"/>
        <v>4067379</v>
      </c>
      <c r="AW33" s="602">
        <f t="shared" si="28"/>
        <v>240621</v>
      </c>
      <c r="AX33" s="602">
        <f t="shared" si="28"/>
        <v>147810</v>
      </c>
      <c r="AY33" s="603">
        <f t="shared" si="28"/>
        <v>30.151199999999999</v>
      </c>
      <c r="AZ33" s="603">
        <f t="shared" si="28"/>
        <v>20.1416</v>
      </c>
      <c r="BA33" s="605">
        <f t="shared" si="28"/>
        <v>10.009600000000001</v>
      </c>
    </row>
    <row r="34" spans="1:53" ht="14.1" customHeight="1" x14ac:dyDescent="0.2">
      <c r="A34" s="606">
        <v>7</v>
      </c>
      <c r="B34" s="607">
        <v>2422</v>
      </c>
      <c r="C34" s="608">
        <v>600079082</v>
      </c>
      <c r="D34" s="607">
        <v>72742585</v>
      </c>
      <c r="E34" s="609" t="s">
        <v>100</v>
      </c>
      <c r="F34" s="606">
        <v>3111</v>
      </c>
      <c r="G34" s="609" t="s">
        <v>86</v>
      </c>
      <c r="H34" s="610" t="s">
        <v>87</v>
      </c>
      <c r="I34" s="516">
        <v>8467642</v>
      </c>
      <c r="J34" s="431">
        <v>6156393</v>
      </c>
      <c r="K34" s="541">
        <v>20000</v>
      </c>
      <c r="L34" s="496">
        <v>2087621</v>
      </c>
      <c r="M34" s="517">
        <v>123128</v>
      </c>
      <c r="N34" s="431">
        <v>80500</v>
      </c>
      <c r="O34" s="432">
        <v>14.358699999999999</v>
      </c>
      <c r="P34" s="436">
        <v>10.8065</v>
      </c>
      <c r="Q34" s="709">
        <v>3.5522</v>
      </c>
      <c r="R34" s="520">
        <v>20000</v>
      </c>
      <c r="S34" s="507">
        <v>0</v>
      </c>
      <c r="T34" s="507">
        <v>0</v>
      </c>
      <c r="U34" s="507">
        <v>0</v>
      </c>
      <c r="V34" s="507">
        <f>SUM(R34:U34)</f>
        <v>20000</v>
      </c>
      <c r="W34" s="507">
        <v>-20000</v>
      </c>
      <c r="X34" s="507">
        <v>0</v>
      </c>
      <c r="Y34" s="507">
        <v>0</v>
      </c>
      <c r="Z34" s="507">
        <f t="shared" ref="Z34:Z35" si="30">SUM(W34:Y34)</f>
        <v>-20000</v>
      </c>
      <c r="AA34" s="507">
        <f>V34+Z34</f>
        <v>0</v>
      </c>
      <c r="AB34" s="180">
        <f t="shared" si="2"/>
        <v>0</v>
      </c>
      <c r="AC34" s="180">
        <f>ROUND(V34*2%,0)</f>
        <v>400</v>
      </c>
      <c r="AD34" s="507">
        <v>0</v>
      </c>
      <c r="AE34" s="507">
        <v>0</v>
      </c>
      <c r="AF34" s="507">
        <f t="shared" si="3"/>
        <v>0</v>
      </c>
      <c r="AG34" s="507">
        <f t="shared" si="4"/>
        <v>400</v>
      </c>
      <c r="AH34" s="522">
        <v>0</v>
      </c>
      <c r="AI34" s="522">
        <v>0</v>
      </c>
      <c r="AJ34" s="522">
        <v>0</v>
      </c>
      <c r="AK34" s="522">
        <v>0</v>
      </c>
      <c r="AL34" s="522">
        <v>0</v>
      </c>
      <c r="AM34" s="522">
        <v>0</v>
      </c>
      <c r="AN34" s="522">
        <v>0</v>
      </c>
      <c r="AO34" s="522">
        <f>AH34+AJ34+AK34+AM34</f>
        <v>0</v>
      </c>
      <c r="AP34" s="522">
        <f>AI34+AL34+AN34</f>
        <v>0</v>
      </c>
      <c r="AQ34" s="523">
        <f t="shared" si="5"/>
        <v>0</v>
      </c>
      <c r="AR34" s="520">
        <f>I34+AG34</f>
        <v>8468042</v>
      </c>
      <c r="AS34" s="507">
        <f>J34+V34</f>
        <v>6176393</v>
      </c>
      <c r="AT34" s="507">
        <f>K34+Z34</f>
        <v>0</v>
      </c>
      <c r="AU34" s="507">
        <f t="shared" si="6"/>
        <v>0</v>
      </c>
      <c r="AV34" s="507">
        <f>L34+AB34</f>
        <v>2087621</v>
      </c>
      <c r="AW34" s="507">
        <f>M34+AC34</f>
        <v>123528</v>
      </c>
      <c r="AX34" s="507">
        <f>N34+AF34</f>
        <v>80500</v>
      </c>
      <c r="AY34" s="522">
        <f>O34+AQ34</f>
        <v>14.358699999999999</v>
      </c>
      <c r="AZ34" s="522">
        <f>P34+AO34</f>
        <v>10.8065</v>
      </c>
      <c r="BA34" s="523">
        <f>Q34+AP34</f>
        <v>3.5522</v>
      </c>
    </row>
    <row r="35" spans="1:53" ht="14.1" customHeight="1" x14ac:dyDescent="0.2">
      <c r="A35" s="606">
        <v>7</v>
      </c>
      <c r="B35" s="607">
        <v>2422</v>
      </c>
      <c r="C35" s="608">
        <v>600079082</v>
      </c>
      <c r="D35" s="607">
        <v>72742585</v>
      </c>
      <c r="E35" s="609" t="s">
        <v>100</v>
      </c>
      <c r="F35" s="606">
        <v>3141</v>
      </c>
      <c r="G35" s="609" t="s">
        <v>89</v>
      </c>
      <c r="H35" s="610" t="s">
        <v>83</v>
      </c>
      <c r="I35" s="516">
        <v>1136894</v>
      </c>
      <c r="J35" s="517">
        <v>824861</v>
      </c>
      <c r="K35" s="496">
        <v>7520</v>
      </c>
      <c r="L35" s="496">
        <v>281345</v>
      </c>
      <c r="M35" s="517">
        <v>16498</v>
      </c>
      <c r="N35" s="517">
        <v>6670</v>
      </c>
      <c r="O35" s="432">
        <v>2.8200000000000003</v>
      </c>
      <c r="P35" s="518">
        <v>0</v>
      </c>
      <c r="Q35" s="519">
        <v>2.8200000000000003</v>
      </c>
      <c r="R35" s="520">
        <v>5000</v>
      </c>
      <c r="S35" s="507">
        <v>0</v>
      </c>
      <c r="T35" s="507">
        <v>0</v>
      </c>
      <c r="U35" s="507">
        <v>0</v>
      </c>
      <c r="V35" s="507">
        <f>SUM(R35:U35)</f>
        <v>5000</v>
      </c>
      <c r="W35" s="507">
        <v>-5000</v>
      </c>
      <c r="X35" s="507">
        <v>0</v>
      </c>
      <c r="Y35" s="507">
        <v>0</v>
      </c>
      <c r="Z35" s="507">
        <f t="shared" si="30"/>
        <v>-5000</v>
      </c>
      <c r="AA35" s="507">
        <f>V35+Z35</f>
        <v>0</v>
      </c>
      <c r="AB35" s="180">
        <f t="shared" si="2"/>
        <v>0</v>
      </c>
      <c r="AC35" s="180">
        <f>ROUND(V35*2%,0)</f>
        <v>100</v>
      </c>
      <c r="AD35" s="507">
        <v>0</v>
      </c>
      <c r="AE35" s="507">
        <v>0</v>
      </c>
      <c r="AF35" s="507">
        <f t="shared" si="3"/>
        <v>0</v>
      </c>
      <c r="AG35" s="507">
        <f t="shared" si="4"/>
        <v>100</v>
      </c>
      <c r="AH35" s="522">
        <v>0</v>
      </c>
      <c r="AI35" s="522">
        <v>0</v>
      </c>
      <c r="AJ35" s="522">
        <v>0</v>
      </c>
      <c r="AK35" s="522">
        <v>0</v>
      </c>
      <c r="AL35" s="522">
        <v>0</v>
      </c>
      <c r="AM35" s="522">
        <v>0</v>
      </c>
      <c r="AN35" s="522">
        <v>0</v>
      </c>
      <c r="AO35" s="522">
        <f>AH35+AJ35+AK35+AM35</f>
        <v>0</v>
      </c>
      <c r="AP35" s="522">
        <f>AI35+AL35+AN35</f>
        <v>0</v>
      </c>
      <c r="AQ35" s="523">
        <f t="shared" si="5"/>
        <v>0</v>
      </c>
      <c r="AR35" s="520">
        <f>I35+AG35</f>
        <v>1136994</v>
      </c>
      <c r="AS35" s="507">
        <f>J35+V35</f>
        <v>829861</v>
      </c>
      <c r="AT35" s="507">
        <f>K35+Z35</f>
        <v>2520</v>
      </c>
      <c r="AU35" s="507">
        <f t="shared" si="6"/>
        <v>0</v>
      </c>
      <c r="AV35" s="507">
        <f>L35+AB35</f>
        <v>281345</v>
      </c>
      <c r="AW35" s="507">
        <f>M35+AC35</f>
        <v>16598</v>
      </c>
      <c r="AX35" s="507">
        <f>N35+AF35</f>
        <v>6670</v>
      </c>
      <c r="AY35" s="522">
        <f>O35+AQ35</f>
        <v>2.8200000000000003</v>
      </c>
      <c r="AZ35" s="522">
        <f>P35+AO35</f>
        <v>0</v>
      </c>
      <c r="BA35" s="523">
        <f>Q35+AP35</f>
        <v>2.8200000000000003</v>
      </c>
    </row>
    <row r="36" spans="1:53" ht="14.1" customHeight="1" x14ac:dyDescent="0.2">
      <c r="A36" s="183">
        <v>7</v>
      </c>
      <c r="B36" s="181">
        <v>2422</v>
      </c>
      <c r="C36" s="182">
        <v>600079082</v>
      </c>
      <c r="D36" s="181">
        <v>72742585</v>
      </c>
      <c r="E36" s="599" t="s">
        <v>101</v>
      </c>
      <c r="F36" s="183"/>
      <c r="G36" s="599"/>
      <c r="H36" s="600"/>
      <c r="I36" s="601">
        <v>9604536</v>
      </c>
      <c r="J36" s="602">
        <v>6981254</v>
      </c>
      <c r="K36" s="602">
        <v>27520</v>
      </c>
      <c r="L36" s="602">
        <v>2368966</v>
      </c>
      <c r="M36" s="602">
        <v>139626</v>
      </c>
      <c r="N36" s="602">
        <v>87170</v>
      </c>
      <c r="O36" s="603">
        <v>17.178699999999999</v>
      </c>
      <c r="P36" s="603">
        <v>10.8065</v>
      </c>
      <c r="Q36" s="605">
        <v>6.3722000000000003</v>
      </c>
      <c r="R36" s="604">
        <f t="shared" ref="R36:BA36" si="31">SUM(R34:R35)</f>
        <v>25000</v>
      </c>
      <c r="S36" s="602">
        <f t="shared" si="31"/>
        <v>0</v>
      </c>
      <c r="T36" s="602">
        <f t="shared" si="31"/>
        <v>0</v>
      </c>
      <c r="U36" s="602">
        <f t="shared" si="31"/>
        <v>0</v>
      </c>
      <c r="V36" s="602">
        <f t="shared" si="31"/>
        <v>25000</v>
      </c>
      <c r="W36" s="602">
        <f t="shared" si="31"/>
        <v>-25000</v>
      </c>
      <c r="X36" s="602">
        <f t="shared" si="31"/>
        <v>0</v>
      </c>
      <c r="Y36" s="602">
        <f t="shared" si="31"/>
        <v>0</v>
      </c>
      <c r="Z36" s="602">
        <f t="shared" si="31"/>
        <v>-25000</v>
      </c>
      <c r="AA36" s="602">
        <f t="shared" si="31"/>
        <v>0</v>
      </c>
      <c r="AB36" s="602">
        <f t="shared" si="31"/>
        <v>0</v>
      </c>
      <c r="AC36" s="602">
        <f t="shared" si="31"/>
        <v>500</v>
      </c>
      <c r="AD36" s="602">
        <f t="shared" si="31"/>
        <v>0</v>
      </c>
      <c r="AE36" s="602">
        <f t="shared" si="31"/>
        <v>0</v>
      </c>
      <c r="AF36" s="602">
        <f t="shared" si="31"/>
        <v>0</v>
      </c>
      <c r="AG36" s="602">
        <f t="shared" si="31"/>
        <v>500</v>
      </c>
      <c r="AH36" s="603">
        <f t="shared" si="31"/>
        <v>0</v>
      </c>
      <c r="AI36" s="603">
        <f t="shared" si="31"/>
        <v>0</v>
      </c>
      <c r="AJ36" s="603">
        <f t="shared" si="31"/>
        <v>0</v>
      </c>
      <c r="AK36" s="603">
        <f t="shared" ref="AK36:AL36" si="32">SUM(AK34:AK35)</f>
        <v>0</v>
      </c>
      <c r="AL36" s="603">
        <f t="shared" si="32"/>
        <v>0</v>
      </c>
      <c r="AM36" s="603">
        <f t="shared" si="31"/>
        <v>0</v>
      </c>
      <c r="AN36" s="603">
        <f t="shared" si="31"/>
        <v>0</v>
      </c>
      <c r="AO36" s="603">
        <f t="shared" si="31"/>
        <v>0</v>
      </c>
      <c r="AP36" s="603">
        <f t="shared" si="31"/>
        <v>0</v>
      </c>
      <c r="AQ36" s="605">
        <f t="shared" si="31"/>
        <v>0</v>
      </c>
      <c r="AR36" s="604">
        <f t="shared" si="31"/>
        <v>9605036</v>
      </c>
      <c r="AS36" s="602">
        <f t="shared" si="31"/>
        <v>7006254</v>
      </c>
      <c r="AT36" s="602">
        <f t="shared" si="31"/>
        <v>2520</v>
      </c>
      <c r="AU36" s="602">
        <f t="shared" si="31"/>
        <v>0</v>
      </c>
      <c r="AV36" s="602">
        <f t="shared" si="31"/>
        <v>2368966</v>
      </c>
      <c r="AW36" s="602">
        <f t="shared" si="31"/>
        <v>140126</v>
      </c>
      <c r="AX36" s="602">
        <f t="shared" si="31"/>
        <v>87170</v>
      </c>
      <c r="AY36" s="603">
        <f t="shared" si="31"/>
        <v>17.178699999999999</v>
      </c>
      <c r="AZ36" s="603">
        <f t="shared" si="31"/>
        <v>10.8065</v>
      </c>
      <c r="BA36" s="605">
        <f t="shared" si="31"/>
        <v>6.3722000000000003</v>
      </c>
    </row>
    <row r="37" spans="1:53" ht="14.1" customHeight="1" x14ac:dyDescent="0.2">
      <c r="A37" s="606">
        <v>8</v>
      </c>
      <c r="B37" s="607">
        <v>2427</v>
      </c>
      <c r="C37" s="608">
        <v>600079091</v>
      </c>
      <c r="D37" s="607">
        <v>72741627</v>
      </c>
      <c r="E37" s="609" t="s">
        <v>102</v>
      </c>
      <c r="F37" s="606">
        <v>3111</v>
      </c>
      <c r="G37" s="609" t="s">
        <v>86</v>
      </c>
      <c r="H37" s="610" t="s">
        <v>87</v>
      </c>
      <c r="I37" s="516">
        <v>4978586</v>
      </c>
      <c r="J37" s="431">
        <v>3630549</v>
      </c>
      <c r="K37" s="541">
        <v>0</v>
      </c>
      <c r="L37" s="496">
        <v>1227126</v>
      </c>
      <c r="M37" s="517">
        <v>72611</v>
      </c>
      <c r="N37" s="431">
        <v>48300</v>
      </c>
      <c r="O37" s="432">
        <v>8.3759999999999994</v>
      </c>
      <c r="P37" s="436">
        <v>6.2417999999999996</v>
      </c>
      <c r="Q37" s="709">
        <v>2.1341999999999999</v>
      </c>
      <c r="R37" s="520">
        <v>0</v>
      </c>
      <c r="S37" s="507">
        <v>0</v>
      </c>
      <c r="T37" s="507">
        <v>0</v>
      </c>
      <c r="U37" s="507">
        <v>0</v>
      </c>
      <c r="V37" s="507">
        <f>SUM(R37:U37)</f>
        <v>0</v>
      </c>
      <c r="W37" s="507">
        <v>0</v>
      </c>
      <c r="X37" s="507">
        <v>0</v>
      </c>
      <c r="Y37" s="507">
        <v>0</v>
      </c>
      <c r="Z37" s="507">
        <f t="shared" ref="Z37:Z38" si="33">SUM(W37:Y37)</f>
        <v>0</v>
      </c>
      <c r="AA37" s="507">
        <f>V37+Z37</f>
        <v>0</v>
      </c>
      <c r="AB37" s="180">
        <f t="shared" si="2"/>
        <v>0</v>
      </c>
      <c r="AC37" s="180">
        <f>ROUND(V37*2%,0)</f>
        <v>0</v>
      </c>
      <c r="AD37" s="507">
        <v>0</v>
      </c>
      <c r="AE37" s="507">
        <v>0</v>
      </c>
      <c r="AF37" s="507">
        <f t="shared" si="3"/>
        <v>0</v>
      </c>
      <c r="AG37" s="507">
        <f t="shared" si="4"/>
        <v>0</v>
      </c>
      <c r="AH37" s="522">
        <v>0</v>
      </c>
      <c r="AI37" s="522">
        <v>0</v>
      </c>
      <c r="AJ37" s="522">
        <v>0</v>
      </c>
      <c r="AK37" s="522">
        <v>0</v>
      </c>
      <c r="AL37" s="522">
        <v>0</v>
      </c>
      <c r="AM37" s="522">
        <v>0</v>
      </c>
      <c r="AN37" s="522">
        <v>0</v>
      </c>
      <c r="AO37" s="522">
        <f>AH37+AJ37+AK37+AM37</f>
        <v>0</v>
      </c>
      <c r="AP37" s="522">
        <f>AI37+AL37+AN37</f>
        <v>0</v>
      </c>
      <c r="AQ37" s="523">
        <f t="shared" si="5"/>
        <v>0</v>
      </c>
      <c r="AR37" s="520">
        <f>I37+AG37</f>
        <v>4978586</v>
      </c>
      <c r="AS37" s="507">
        <f>J37+V37</f>
        <v>3630549</v>
      </c>
      <c r="AT37" s="507">
        <f>K37+Z37</f>
        <v>0</v>
      </c>
      <c r="AU37" s="507">
        <f t="shared" si="6"/>
        <v>0</v>
      </c>
      <c r="AV37" s="507">
        <f>L37+AB37</f>
        <v>1227126</v>
      </c>
      <c r="AW37" s="507">
        <f>M37+AC37</f>
        <v>72611</v>
      </c>
      <c r="AX37" s="507">
        <f>N37+AF37</f>
        <v>48300</v>
      </c>
      <c r="AY37" s="522">
        <f>O37+AQ37</f>
        <v>8.3759999999999994</v>
      </c>
      <c r="AZ37" s="522">
        <f>P37+AO37</f>
        <v>6.2417999999999996</v>
      </c>
      <c r="BA37" s="523">
        <f>Q37+AP37</f>
        <v>2.1341999999999999</v>
      </c>
    </row>
    <row r="38" spans="1:53" ht="14.1" customHeight="1" x14ac:dyDescent="0.2">
      <c r="A38" s="606">
        <v>8</v>
      </c>
      <c r="B38" s="607">
        <v>2427</v>
      </c>
      <c r="C38" s="608">
        <v>600079091</v>
      </c>
      <c r="D38" s="607">
        <v>72741627</v>
      </c>
      <c r="E38" s="609" t="s">
        <v>102</v>
      </c>
      <c r="F38" s="606">
        <v>3141</v>
      </c>
      <c r="G38" s="609" t="s">
        <v>89</v>
      </c>
      <c r="H38" s="610" t="s">
        <v>83</v>
      </c>
      <c r="I38" s="516">
        <v>314742</v>
      </c>
      <c r="J38" s="517">
        <v>229866</v>
      </c>
      <c r="K38" s="496">
        <v>0</v>
      </c>
      <c r="L38" s="496">
        <v>77695</v>
      </c>
      <c r="M38" s="517">
        <v>4597</v>
      </c>
      <c r="N38" s="517">
        <v>2584</v>
      </c>
      <c r="O38" s="432">
        <v>0.78</v>
      </c>
      <c r="P38" s="518">
        <v>0</v>
      </c>
      <c r="Q38" s="519">
        <v>0.78</v>
      </c>
      <c r="R38" s="520">
        <v>0</v>
      </c>
      <c r="S38" s="507">
        <v>0</v>
      </c>
      <c r="T38" s="507">
        <v>0</v>
      </c>
      <c r="U38" s="507">
        <v>0</v>
      </c>
      <c r="V38" s="507">
        <f>SUM(R38:U38)</f>
        <v>0</v>
      </c>
      <c r="W38" s="507">
        <v>0</v>
      </c>
      <c r="X38" s="507">
        <v>0</v>
      </c>
      <c r="Y38" s="507">
        <v>0</v>
      </c>
      <c r="Z38" s="507">
        <f t="shared" si="33"/>
        <v>0</v>
      </c>
      <c r="AA38" s="507">
        <f>V38+Z38</f>
        <v>0</v>
      </c>
      <c r="AB38" s="180">
        <f t="shared" si="2"/>
        <v>0</v>
      </c>
      <c r="AC38" s="180">
        <f>ROUND(V38*2%,0)</f>
        <v>0</v>
      </c>
      <c r="AD38" s="507">
        <v>0</v>
      </c>
      <c r="AE38" s="507">
        <v>0</v>
      </c>
      <c r="AF38" s="507">
        <f t="shared" si="3"/>
        <v>0</v>
      </c>
      <c r="AG38" s="507">
        <f t="shared" si="4"/>
        <v>0</v>
      </c>
      <c r="AH38" s="522">
        <v>0</v>
      </c>
      <c r="AI38" s="522">
        <v>0</v>
      </c>
      <c r="AJ38" s="522">
        <v>0</v>
      </c>
      <c r="AK38" s="522">
        <v>0</v>
      </c>
      <c r="AL38" s="522">
        <v>0</v>
      </c>
      <c r="AM38" s="522">
        <v>0</v>
      </c>
      <c r="AN38" s="522">
        <v>0</v>
      </c>
      <c r="AO38" s="522">
        <f>AH38+AJ38+AK38+AM38</f>
        <v>0</v>
      </c>
      <c r="AP38" s="522">
        <f>AI38+AL38+AN38</f>
        <v>0</v>
      </c>
      <c r="AQ38" s="523">
        <f t="shared" si="5"/>
        <v>0</v>
      </c>
      <c r="AR38" s="520">
        <f>I38+AG38</f>
        <v>314742</v>
      </c>
      <c r="AS38" s="507">
        <f>J38+V38</f>
        <v>229866</v>
      </c>
      <c r="AT38" s="507">
        <f>K38+Z38</f>
        <v>0</v>
      </c>
      <c r="AU38" s="507">
        <f t="shared" si="6"/>
        <v>0</v>
      </c>
      <c r="AV38" s="507">
        <f>L38+AB38</f>
        <v>77695</v>
      </c>
      <c r="AW38" s="507">
        <f>M38+AC38</f>
        <v>4597</v>
      </c>
      <c r="AX38" s="507">
        <f>N38+AF38</f>
        <v>2584</v>
      </c>
      <c r="AY38" s="522">
        <f>O38+AQ38</f>
        <v>0.78</v>
      </c>
      <c r="AZ38" s="522">
        <f>P38+AO38</f>
        <v>0</v>
      </c>
      <c r="BA38" s="523">
        <f>Q38+AP38</f>
        <v>0.78</v>
      </c>
    </row>
    <row r="39" spans="1:53" ht="14.1" customHeight="1" x14ac:dyDescent="0.2">
      <c r="A39" s="183">
        <v>8</v>
      </c>
      <c r="B39" s="181">
        <v>2427</v>
      </c>
      <c r="C39" s="182">
        <v>600079091</v>
      </c>
      <c r="D39" s="181">
        <v>72741627</v>
      </c>
      <c r="E39" s="599" t="s">
        <v>103</v>
      </c>
      <c r="F39" s="183"/>
      <c r="G39" s="599"/>
      <c r="H39" s="600"/>
      <c r="I39" s="601">
        <v>5293328</v>
      </c>
      <c r="J39" s="602">
        <v>3860415</v>
      </c>
      <c r="K39" s="602">
        <v>0</v>
      </c>
      <c r="L39" s="602">
        <v>1304821</v>
      </c>
      <c r="M39" s="602">
        <v>77208</v>
      </c>
      <c r="N39" s="602">
        <v>50884</v>
      </c>
      <c r="O39" s="603">
        <v>9.1559999999999988</v>
      </c>
      <c r="P39" s="603">
        <v>6.2417999999999996</v>
      </c>
      <c r="Q39" s="605">
        <v>2.9142000000000001</v>
      </c>
      <c r="R39" s="604">
        <f t="shared" ref="R39:BA39" si="34">SUM(R37:R38)</f>
        <v>0</v>
      </c>
      <c r="S39" s="602">
        <f t="shared" si="34"/>
        <v>0</v>
      </c>
      <c r="T39" s="602">
        <f t="shared" si="34"/>
        <v>0</v>
      </c>
      <c r="U39" s="602">
        <f t="shared" si="34"/>
        <v>0</v>
      </c>
      <c r="V39" s="602">
        <f t="shared" si="34"/>
        <v>0</v>
      </c>
      <c r="W39" s="602">
        <f t="shared" si="34"/>
        <v>0</v>
      </c>
      <c r="X39" s="602">
        <f t="shared" si="34"/>
        <v>0</v>
      </c>
      <c r="Y39" s="602">
        <f t="shared" si="34"/>
        <v>0</v>
      </c>
      <c r="Z39" s="602">
        <f t="shared" si="34"/>
        <v>0</v>
      </c>
      <c r="AA39" s="602">
        <f t="shared" si="34"/>
        <v>0</v>
      </c>
      <c r="AB39" s="602">
        <f t="shared" si="34"/>
        <v>0</v>
      </c>
      <c r="AC39" s="602">
        <f t="shared" si="34"/>
        <v>0</v>
      </c>
      <c r="AD39" s="602">
        <f t="shared" si="34"/>
        <v>0</v>
      </c>
      <c r="AE39" s="602">
        <f t="shared" si="34"/>
        <v>0</v>
      </c>
      <c r="AF39" s="602">
        <f t="shared" si="34"/>
        <v>0</v>
      </c>
      <c r="AG39" s="602">
        <f t="shared" si="34"/>
        <v>0</v>
      </c>
      <c r="AH39" s="603">
        <f t="shared" si="34"/>
        <v>0</v>
      </c>
      <c r="AI39" s="603">
        <f t="shared" si="34"/>
        <v>0</v>
      </c>
      <c r="AJ39" s="603">
        <f t="shared" si="34"/>
        <v>0</v>
      </c>
      <c r="AK39" s="603">
        <f t="shared" ref="AK39:AL39" si="35">SUM(AK37:AK38)</f>
        <v>0</v>
      </c>
      <c r="AL39" s="603">
        <f t="shared" si="35"/>
        <v>0</v>
      </c>
      <c r="AM39" s="603">
        <f t="shared" si="34"/>
        <v>0</v>
      </c>
      <c r="AN39" s="603">
        <f t="shared" si="34"/>
        <v>0</v>
      </c>
      <c r="AO39" s="603">
        <f t="shared" si="34"/>
        <v>0</v>
      </c>
      <c r="AP39" s="603">
        <f t="shared" si="34"/>
        <v>0</v>
      </c>
      <c r="AQ39" s="605">
        <f t="shared" si="34"/>
        <v>0</v>
      </c>
      <c r="AR39" s="604">
        <f t="shared" si="34"/>
        <v>5293328</v>
      </c>
      <c r="AS39" s="602">
        <f t="shared" si="34"/>
        <v>3860415</v>
      </c>
      <c r="AT39" s="602">
        <f t="shared" si="34"/>
        <v>0</v>
      </c>
      <c r="AU39" s="602">
        <f t="shared" si="34"/>
        <v>0</v>
      </c>
      <c r="AV39" s="602">
        <f t="shared" si="34"/>
        <v>1304821</v>
      </c>
      <c r="AW39" s="602">
        <f t="shared" si="34"/>
        <v>77208</v>
      </c>
      <c r="AX39" s="602">
        <f t="shared" si="34"/>
        <v>50884</v>
      </c>
      <c r="AY39" s="603">
        <f t="shared" si="34"/>
        <v>9.1559999999999988</v>
      </c>
      <c r="AZ39" s="603">
        <f t="shared" si="34"/>
        <v>6.2417999999999996</v>
      </c>
      <c r="BA39" s="605">
        <f t="shared" si="34"/>
        <v>2.9142000000000001</v>
      </c>
    </row>
    <row r="40" spans="1:53" ht="14.1" customHeight="1" x14ac:dyDescent="0.2">
      <c r="A40" s="606">
        <v>9</v>
      </c>
      <c r="B40" s="607">
        <v>2327</v>
      </c>
      <c r="C40" s="608">
        <v>691002606</v>
      </c>
      <c r="D40" s="607">
        <v>72076950</v>
      </c>
      <c r="E40" s="609" t="s">
        <v>104</v>
      </c>
      <c r="F40" s="606">
        <v>3111</v>
      </c>
      <c r="G40" s="609" t="s">
        <v>86</v>
      </c>
      <c r="H40" s="610" t="s">
        <v>87</v>
      </c>
      <c r="I40" s="516">
        <v>8400762</v>
      </c>
      <c r="J40" s="431">
        <v>6129427</v>
      </c>
      <c r="K40" s="541">
        <v>0</v>
      </c>
      <c r="L40" s="496">
        <v>2071746</v>
      </c>
      <c r="M40" s="517">
        <v>122589</v>
      </c>
      <c r="N40" s="431">
        <v>77000</v>
      </c>
      <c r="O40" s="432">
        <v>14.358699999999999</v>
      </c>
      <c r="P40" s="436">
        <v>10.8065</v>
      </c>
      <c r="Q40" s="709">
        <v>3.5522</v>
      </c>
      <c r="R40" s="520">
        <v>0</v>
      </c>
      <c r="S40" s="507">
        <v>0</v>
      </c>
      <c r="T40" s="507">
        <v>0</v>
      </c>
      <c r="U40" s="507">
        <v>-18409</v>
      </c>
      <c r="V40" s="507">
        <f>SUM(R40:U40)</f>
        <v>-18409</v>
      </c>
      <c r="W40" s="507">
        <v>0</v>
      </c>
      <c r="X40" s="507">
        <v>0</v>
      </c>
      <c r="Y40" s="507">
        <v>0</v>
      </c>
      <c r="Z40" s="507">
        <f t="shared" ref="Z40:Z42" si="36">SUM(W40:Y40)</f>
        <v>0</v>
      </c>
      <c r="AA40" s="507">
        <f>V40+Z40</f>
        <v>-18409</v>
      </c>
      <c r="AB40" s="180">
        <f>ROUND((V40+W40)*33.8%,0)-1</f>
        <v>-6223</v>
      </c>
      <c r="AC40" s="180">
        <f>ROUND(V40*2%,0)</f>
        <v>-368</v>
      </c>
      <c r="AD40" s="507">
        <v>0</v>
      </c>
      <c r="AE40" s="507">
        <v>25000</v>
      </c>
      <c r="AF40" s="507">
        <f t="shared" si="3"/>
        <v>25000</v>
      </c>
      <c r="AG40" s="507">
        <f t="shared" si="4"/>
        <v>0</v>
      </c>
      <c r="AH40" s="522">
        <v>0</v>
      </c>
      <c r="AI40" s="522">
        <v>0</v>
      </c>
      <c r="AJ40" s="522">
        <v>0</v>
      </c>
      <c r="AK40" s="522">
        <v>0</v>
      </c>
      <c r="AL40" s="522">
        <v>0</v>
      </c>
      <c r="AM40" s="522">
        <v>0</v>
      </c>
      <c r="AN40" s="522">
        <v>0</v>
      </c>
      <c r="AO40" s="522">
        <f>AH40+AJ40+AK40+AM40</f>
        <v>0</v>
      </c>
      <c r="AP40" s="522">
        <f>AI40+AL40+AN40</f>
        <v>0</v>
      </c>
      <c r="AQ40" s="523">
        <f t="shared" si="5"/>
        <v>0</v>
      </c>
      <c r="AR40" s="520">
        <f>I40+AG40</f>
        <v>8400762</v>
      </c>
      <c r="AS40" s="507">
        <f>J40+V40</f>
        <v>6111018</v>
      </c>
      <c r="AT40" s="507">
        <f>K40+Z40</f>
        <v>0</v>
      </c>
      <c r="AU40" s="507">
        <f t="shared" si="6"/>
        <v>0</v>
      </c>
      <c r="AV40" s="507">
        <f t="shared" ref="AV40:AW42" si="37">L40+AB40</f>
        <v>2065523</v>
      </c>
      <c r="AW40" s="507">
        <f t="shared" si="37"/>
        <v>122221</v>
      </c>
      <c r="AX40" s="507">
        <f>N40+AF40</f>
        <v>102000</v>
      </c>
      <c r="AY40" s="522">
        <f>O40+AQ40</f>
        <v>14.358699999999999</v>
      </c>
      <c r="AZ40" s="522">
        <f t="shared" ref="AZ40:BA42" si="38">P40+AO40</f>
        <v>10.8065</v>
      </c>
      <c r="BA40" s="523">
        <f t="shared" si="38"/>
        <v>3.5522</v>
      </c>
    </row>
    <row r="41" spans="1:53" ht="14.1" customHeight="1" x14ac:dyDescent="0.2">
      <c r="A41" s="606">
        <v>9</v>
      </c>
      <c r="B41" s="607">
        <v>2327</v>
      </c>
      <c r="C41" s="608">
        <v>691002606</v>
      </c>
      <c r="D41" s="607">
        <v>72076950</v>
      </c>
      <c r="E41" s="609" t="s">
        <v>104</v>
      </c>
      <c r="F41" s="606">
        <v>3111</v>
      </c>
      <c r="G41" s="211" t="s">
        <v>92</v>
      </c>
      <c r="H41" s="610" t="s">
        <v>83</v>
      </c>
      <c r="I41" s="516">
        <v>461179</v>
      </c>
      <c r="J41" s="517">
        <v>339602</v>
      </c>
      <c r="K41" s="496">
        <v>0</v>
      </c>
      <c r="L41" s="496">
        <v>114785</v>
      </c>
      <c r="M41" s="517">
        <v>6792</v>
      </c>
      <c r="N41" s="517">
        <v>0</v>
      </c>
      <c r="O41" s="432">
        <v>1</v>
      </c>
      <c r="P41" s="518">
        <v>1</v>
      </c>
      <c r="Q41" s="519">
        <v>0</v>
      </c>
      <c r="R41" s="520">
        <v>0</v>
      </c>
      <c r="S41" s="507">
        <v>0</v>
      </c>
      <c r="T41" s="507">
        <v>0</v>
      </c>
      <c r="U41" s="507">
        <v>0</v>
      </c>
      <c r="V41" s="507">
        <f>SUM(R41:U41)</f>
        <v>0</v>
      </c>
      <c r="W41" s="507">
        <v>0</v>
      </c>
      <c r="X41" s="507">
        <v>0</v>
      </c>
      <c r="Y41" s="507">
        <v>0</v>
      </c>
      <c r="Z41" s="507">
        <f t="shared" si="36"/>
        <v>0</v>
      </c>
      <c r="AA41" s="507">
        <f>V41+Z41</f>
        <v>0</v>
      </c>
      <c r="AB41" s="180">
        <f t="shared" si="2"/>
        <v>0</v>
      </c>
      <c r="AC41" s="180">
        <f>ROUND(V41*2%,0)</f>
        <v>0</v>
      </c>
      <c r="AD41" s="507">
        <v>0</v>
      </c>
      <c r="AE41" s="507">
        <v>0</v>
      </c>
      <c r="AF41" s="507">
        <f t="shared" si="3"/>
        <v>0</v>
      </c>
      <c r="AG41" s="507">
        <f t="shared" si="4"/>
        <v>0</v>
      </c>
      <c r="AH41" s="522">
        <v>0</v>
      </c>
      <c r="AI41" s="522">
        <v>0</v>
      </c>
      <c r="AJ41" s="522">
        <v>0</v>
      </c>
      <c r="AK41" s="522">
        <v>0</v>
      </c>
      <c r="AL41" s="522">
        <v>0</v>
      </c>
      <c r="AM41" s="522">
        <v>0</v>
      </c>
      <c r="AN41" s="522">
        <v>0</v>
      </c>
      <c r="AO41" s="522">
        <f>AH41+AJ41+AK41+AM41</f>
        <v>0</v>
      </c>
      <c r="AP41" s="522">
        <f>AI41+AL41+AN41</f>
        <v>0</v>
      </c>
      <c r="AQ41" s="523">
        <f t="shared" si="5"/>
        <v>0</v>
      </c>
      <c r="AR41" s="520">
        <f>I41+AG41</f>
        <v>461179</v>
      </c>
      <c r="AS41" s="507">
        <f>J41+V41</f>
        <v>339602</v>
      </c>
      <c r="AT41" s="507">
        <f>K41+Z41</f>
        <v>0</v>
      </c>
      <c r="AU41" s="507">
        <f t="shared" si="6"/>
        <v>0</v>
      </c>
      <c r="AV41" s="507">
        <f t="shared" si="37"/>
        <v>114785</v>
      </c>
      <c r="AW41" s="507">
        <f t="shared" si="37"/>
        <v>6792</v>
      </c>
      <c r="AX41" s="507">
        <f>N41+AF41</f>
        <v>0</v>
      </c>
      <c r="AY41" s="522">
        <f>O41+AQ41</f>
        <v>1</v>
      </c>
      <c r="AZ41" s="522">
        <f t="shared" si="38"/>
        <v>1</v>
      </c>
      <c r="BA41" s="523">
        <f t="shared" si="38"/>
        <v>0</v>
      </c>
    </row>
    <row r="42" spans="1:53" ht="14.1" customHeight="1" x14ac:dyDescent="0.2">
      <c r="A42" s="606">
        <v>9</v>
      </c>
      <c r="B42" s="607">
        <v>2327</v>
      </c>
      <c r="C42" s="608">
        <v>691002606</v>
      </c>
      <c r="D42" s="607">
        <v>72076950</v>
      </c>
      <c r="E42" s="609" t="s">
        <v>104</v>
      </c>
      <c r="F42" s="606">
        <v>3141</v>
      </c>
      <c r="G42" s="609" t="s">
        <v>89</v>
      </c>
      <c r="H42" s="610" t="s">
        <v>83</v>
      </c>
      <c r="I42" s="516">
        <v>1106656</v>
      </c>
      <c r="J42" s="517">
        <v>810175</v>
      </c>
      <c r="K42" s="496">
        <v>0</v>
      </c>
      <c r="L42" s="496">
        <v>273839</v>
      </c>
      <c r="M42" s="517">
        <v>16204</v>
      </c>
      <c r="N42" s="517">
        <v>6438</v>
      </c>
      <c r="O42" s="432">
        <v>2.76</v>
      </c>
      <c r="P42" s="518">
        <v>0</v>
      </c>
      <c r="Q42" s="519">
        <v>2.76</v>
      </c>
      <c r="R42" s="520">
        <v>0</v>
      </c>
      <c r="S42" s="507">
        <v>0</v>
      </c>
      <c r="T42" s="507">
        <v>0</v>
      </c>
      <c r="U42" s="507">
        <v>0</v>
      </c>
      <c r="V42" s="507">
        <f>SUM(R42:U42)</f>
        <v>0</v>
      </c>
      <c r="W42" s="507">
        <v>0</v>
      </c>
      <c r="X42" s="507">
        <v>0</v>
      </c>
      <c r="Y42" s="507">
        <v>0</v>
      </c>
      <c r="Z42" s="507">
        <f t="shared" si="36"/>
        <v>0</v>
      </c>
      <c r="AA42" s="507">
        <f>V42+Z42</f>
        <v>0</v>
      </c>
      <c r="AB42" s="180">
        <f t="shared" si="2"/>
        <v>0</v>
      </c>
      <c r="AC42" s="180">
        <f>ROUND(V42*2%,0)</f>
        <v>0</v>
      </c>
      <c r="AD42" s="507">
        <v>0</v>
      </c>
      <c r="AE42" s="507">
        <v>0</v>
      </c>
      <c r="AF42" s="507">
        <f t="shared" si="3"/>
        <v>0</v>
      </c>
      <c r="AG42" s="507">
        <f t="shared" si="4"/>
        <v>0</v>
      </c>
      <c r="AH42" s="522">
        <v>0</v>
      </c>
      <c r="AI42" s="522">
        <v>0</v>
      </c>
      <c r="AJ42" s="522">
        <v>0</v>
      </c>
      <c r="AK42" s="522">
        <v>0</v>
      </c>
      <c r="AL42" s="522">
        <v>0</v>
      </c>
      <c r="AM42" s="522">
        <v>0</v>
      </c>
      <c r="AN42" s="522">
        <v>0</v>
      </c>
      <c r="AO42" s="522">
        <f>AH42+AJ42+AK42+AM42</f>
        <v>0</v>
      </c>
      <c r="AP42" s="522">
        <f>AI42+AL42+AN42</f>
        <v>0</v>
      </c>
      <c r="AQ42" s="523">
        <f t="shared" si="5"/>
        <v>0</v>
      </c>
      <c r="AR42" s="520">
        <f>I42+AG42</f>
        <v>1106656</v>
      </c>
      <c r="AS42" s="507">
        <f>J42+V42</f>
        <v>810175</v>
      </c>
      <c r="AT42" s="507">
        <f>K42+Z42</f>
        <v>0</v>
      </c>
      <c r="AU42" s="507">
        <f t="shared" si="6"/>
        <v>0</v>
      </c>
      <c r="AV42" s="507">
        <f t="shared" si="37"/>
        <v>273839</v>
      </c>
      <c r="AW42" s="507">
        <f t="shared" si="37"/>
        <v>16204</v>
      </c>
      <c r="AX42" s="507">
        <f>N42+AF42</f>
        <v>6438</v>
      </c>
      <c r="AY42" s="522">
        <f>O42+AQ42</f>
        <v>2.76</v>
      </c>
      <c r="AZ42" s="522">
        <f t="shared" si="38"/>
        <v>0</v>
      </c>
      <c r="BA42" s="523">
        <f t="shared" si="38"/>
        <v>2.76</v>
      </c>
    </row>
    <row r="43" spans="1:53" ht="14.1" customHeight="1" x14ac:dyDescent="0.2">
      <c r="A43" s="183">
        <v>9</v>
      </c>
      <c r="B43" s="181">
        <v>2327</v>
      </c>
      <c r="C43" s="182">
        <v>691002606</v>
      </c>
      <c r="D43" s="181">
        <v>72076950</v>
      </c>
      <c r="E43" s="599" t="s">
        <v>105</v>
      </c>
      <c r="F43" s="183"/>
      <c r="G43" s="599"/>
      <c r="H43" s="600"/>
      <c r="I43" s="601">
        <v>9968597</v>
      </c>
      <c r="J43" s="602">
        <v>7279204</v>
      </c>
      <c r="K43" s="602">
        <v>0</v>
      </c>
      <c r="L43" s="602">
        <v>2460370</v>
      </c>
      <c r="M43" s="602">
        <v>145585</v>
      </c>
      <c r="N43" s="602">
        <v>83438</v>
      </c>
      <c r="O43" s="603">
        <v>18.118699999999997</v>
      </c>
      <c r="P43" s="603">
        <v>11.8065</v>
      </c>
      <c r="Q43" s="605">
        <v>6.3121999999999998</v>
      </c>
      <c r="R43" s="604">
        <f t="shared" ref="R43:BA43" si="39">SUM(R40:R42)</f>
        <v>0</v>
      </c>
      <c r="S43" s="602">
        <f t="shared" si="39"/>
        <v>0</v>
      </c>
      <c r="T43" s="602">
        <f t="shared" si="39"/>
        <v>0</v>
      </c>
      <c r="U43" s="602">
        <f t="shared" si="39"/>
        <v>-18409</v>
      </c>
      <c r="V43" s="602">
        <f t="shared" si="39"/>
        <v>-18409</v>
      </c>
      <c r="W43" s="602">
        <f t="shared" si="39"/>
        <v>0</v>
      </c>
      <c r="X43" s="602">
        <f t="shared" si="39"/>
        <v>0</v>
      </c>
      <c r="Y43" s="602">
        <f t="shared" si="39"/>
        <v>0</v>
      </c>
      <c r="Z43" s="602">
        <f t="shared" si="39"/>
        <v>0</v>
      </c>
      <c r="AA43" s="602">
        <f t="shared" si="39"/>
        <v>-18409</v>
      </c>
      <c r="AB43" s="602">
        <f t="shared" si="39"/>
        <v>-6223</v>
      </c>
      <c r="AC43" s="602">
        <f t="shared" si="39"/>
        <v>-368</v>
      </c>
      <c r="AD43" s="602">
        <f t="shared" si="39"/>
        <v>0</v>
      </c>
      <c r="AE43" s="602">
        <f t="shared" si="39"/>
        <v>25000</v>
      </c>
      <c r="AF43" s="602">
        <f t="shared" si="39"/>
        <v>25000</v>
      </c>
      <c r="AG43" s="602">
        <f t="shared" si="39"/>
        <v>0</v>
      </c>
      <c r="AH43" s="603">
        <f t="shared" si="39"/>
        <v>0</v>
      </c>
      <c r="AI43" s="603">
        <f t="shared" si="39"/>
        <v>0</v>
      </c>
      <c r="AJ43" s="603">
        <f t="shared" si="39"/>
        <v>0</v>
      </c>
      <c r="AK43" s="603">
        <f t="shared" ref="AK43:AL43" si="40">SUM(AK40:AK42)</f>
        <v>0</v>
      </c>
      <c r="AL43" s="603">
        <f t="shared" si="40"/>
        <v>0</v>
      </c>
      <c r="AM43" s="603">
        <f t="shared" si="39"/>
        <v>0</v>
      </c>
      <c r="AN43" s="603">
        <f t="shared" si="39"/>
        <v>0</v>
      </c>
      <c r="AO43" s="603">
        <f t="shared" si="39"/>
        <v>0</v>
      </c>
      <c r="AP43" s="603">
        <f t="shared" si="39"/>
        <v>0</v>
      </c>
      <c r="AQ43" s="605">
        <f t="shared" si="39"/>
        <v>0</v>
      </c>
      <c r="AR43" s="604">
        <f t="shared" si="39"/>
        <v>9968597</v>
      </c>
      <c r="AS43" s="602">
        <f t="shared" si="39"/>
        <v>7260795</v>
      </c>
      <c r="AT43" s="602">
        <f t="shared" si="39"/>
        <v>0</v>
      </c>
      <c r="AU43" s="602">
        <f t="shared" si="39"/>
        <v>0</v>
      </c>
      <c r="AV43" s="602">
        <f t="shared" si="39"/>
        <v>2454147</v>
      </c>
      <c r="AW43" s="602">
        <f t="shared" si="39"/>
        <v>145217</v>
      </c>
      <c r="AX43" s="602">
        <f t="shared" si="39"/>
        <v>108438</v>
      </c>
      <c r="AY43" s="603">
        <f t="shared" si="39"/>
        <v>18.118699999999997</v>
      </c>
      <c r="AZ43" s="603">
        <f t="shared" si="39"/>
        <v>11.8065</v>
      </c>
      <c r="BA43" s="605">
        <f t="shared" si="39"/>
        <v>6.3121999999999998</v>
      </c>
    </row>
    <row r="44" spans="1:53" ht="14.1" customHeight="1" x14ac:dyDescent="0.2">
      <c r="A44" s="606">
        <v>10</v>
      </c>
      <c r="B44" s="607">
        <v>2321</v>
      </c>
      <c r="C44" s="608">
        <v>600079287</v>
      </c>
      <c r="D44" s="607">
        <v>72742976</v>
      </c>
      <c r="E44" s="609" t="s">
        <v>106</v>
      </c>
      <c r="F44" s="606">
        <v>3111</v>
      </c>
      <c r="G44" s="609" t="s">
        <v>86</v>
      </c>
      <c r="H44" s="610" t="s">
        <v>87</v>
      </c>
      <c r="I44" s="516">
        <v>8298159</v>
      </c>
      <c r="J44" s="431">
        <v>6049233</v>
      </c>
      <c r="K44" s="541">
        <v>0</v>
      </c>
      <c r="L44" s="496">
        <v>2044641</v>
      </c>
      <c r="M44" s="517">
        <v>120985</v>
      </c>
      <c r="N44" s="431">
        <v>83300</v>
      </c>
      <c r="O44" s="432">
        <v>14.4038</v>
      </c>
      <c r="P44" s="436">
        <v>10.451599999999999</v>
      </c>
      <c r="Q44" s="709">
        <v>3.9522000000000004</v>
      </c>
      <c r="R44" s="520">
        <v>0</v>
      </c>
      <c r="S44" s="507">
        <v>0</v>
      </c>
      <c r="T44" s="507">
        <v>0</v>
      </c>
      <c r="U44" s="507">
        <v>0</v>
      </c>
      <c r="V44" s="507">
        <f>SUM(R44:U44)</f>
        <v>0</v>
      </c>
      <c r="W44" s="507">
        <v>0</v>
      </c>
      <c r="X44" s="507">
        <v>0</v>
      </c>
      <c r="Y44" s="507">
        <v>0</v>
      </c>
      <c r="Z44" s="507">
        <f t="shared" ref="Z44:Z45" si="41">SUM(W44:Y44)</f>
        <v>0</v>
      </c>
      <c r="AA44" s="507">
        <f>V44+Z44</f>
        <v>0</v>
      </c>
      <c r="AB44" s="180">
        <f t="shared" si="2"/>
        <v>0</v>
      </c>
      <c r="AC44" s="180">
        <f>ROUND(V44*2%,0)</f>
        <v>0</v>
      </c>
      <c r="AD44" s="507">
        <v>0</v>
      </c>
      <c r="AE44" s="507">
        <v>0</v>
      </c>
      <c r="AF44" s="507">
        <f t="shared" si="3"/>
        <v>0</v>
      </c>
      <c r="AG44" s="507">
        <f t="shared" si="4"/>
        <v>0</v>
      </c>
      <c r="AH44" s="522">
        <v>0</v>
      </c>
      <c r="AI44" s="522">
        <v>0</v>
      </c>
      <c r="AJ44" s="522">
        <v>0</v>
      </c>
      <c r="AK44" s="522">
        <v>0</v>
      </c>
      <c r="AL44" s="522">
        <v>0</v>
      </c>
      <c r="AM44" s="522">
        <v>0</v>
      </c>
      <c r="AN44" s="522">
        <v>0</v>
      </c>
      <c r="AO44" s="522">
        <f>AH44+AJ44+AK44+AM44</f>
        <v>0</v>
      </c>
      <c r="AP44" s="522">
        <f>AI44+AL44+AN44</f>
        <v>0</v>
      </c>
      <c r="AQ44" s="523">
        <f t="shared" si="5"/>
        <v>0</v>
      </c>
      <c r="AR44" s="520">
        <f>I44+AG44</f>
        <v>8298159</v>
      </c>
      <c r="AS44" s="507">
        <f>J44+V44</f>
        <v>6049233</v>
      </c>
      <c r="AT44" s="507">
        <f>K44+Z44</f>
        <v>0</v>
      </c>
      <c r="AU44" s="507">
        <f t="shared" si="6"/>
        <v>0</v>
      </c>
      <c r="AV44" s="507">
        <f>L44+AB44</f>
        <v>2044641</v>
      </c>
      <c r="AW44" s="507">
        <f>M44+AC44</f>
        <v>120985</v>
      </c>
      <c r="AX44" s="507">
        <f>N44+AF44</f>
        <v>83300</v>
      </c>
      <c r="AY44" s="522">
        <f>O44+AQ44</f>
        <v>14.4038</v>
      </c>
      <c r="AZ44" s="522">
        <f>P44+AO44</f>
        <v>10.451599999999999</v>
      </c>
      <c r="BA44" s="523">
        <f>Q44+AP44</f>
        <v>3.9522000000000004</v>
      </c>
    </row>
    <row r="45" spans="1:53" ht="14.1" customHeight="1" x14ac:dyDescent="0.2">
      <c r="A45" s="606">
        <v>10</v>
      </c>
      <c r="B45" s="607">
        <v>2321</v>
      </c>
      <c r="C45" s="608">
        <v>600079287</v>
      </c>
      <c r="D45" s="607">
        <v>72742976</v>
      </c>
      <c r="E45" s="609" t="s">
        <v>106</v>
      </c>
      <c r="F45" s="606">
        <v>3141</v>
      </c>
      <c r="G45" s="609" t="s">
        <v>89</v>
      </c>
      <c r="H45" s="610" t="s">
        <v>83</v>
      </c>
      <c r="I45" s="516">
        <v>1434656</v>
      </c>
      <c r="J45" s="517">
        <v>1051323</v>
      </c>
      <c r="K45" s="496">
        <v>0</v>
      </c>
      <c r="L45" s="496">
        <v>355347</v>
      </c>
      <c r="M45" s="517">
        <v>21026</v>
      </c>
      <c r="N45" s="517">
        <v>6960</v>
      </c>
      <c r="O45" s="432">
        <v>3.57</v>
      </c>
      <c r="P45" s="518">
        <v>0</v>
      </c>
      <c r="Q45" s="519">
        <v>3.57</v>
      </c>
      <c r="R45" s="520">
        <v>0</v>
      </c>
      <c r="S45" s="507">
        <v>0</v>
      </c>
      <c r="T45" s="507">
        <v>0</v>
      </c>
      <c r="U45" s="507">
        <v>0</v>
      </c>
      <c r="V45" s="507">
        <f>SUM(R45:U45)</f>
        <v>0</v>
      </c>
      <c r="W45" s="507">
        <v>0</v>
      </c>
      <c r="X45" s="507">
        <v>0</v>
      </c>
      <c r="Y45" s="507">
        <v>0</v>
      </c>
      <c r="Z45" s="507">
        <f t="shared" si="41"/>
        <v>0</v>
      </c>
      <c r="AA45" s="507">
        <f>V45+Z45</f>
        <v>0</v>
      </c>
      <c r="AB45" s="180">
        <f t="shared" si="2"/>
        <v>0</v>
      </c>
      <c r="AC45" s="180">
        <f>ROUND(V45*2%,0)</f>
        <v>0</v>
      </c>
      <c r="AD45" s="507">
        <v>0</v>
      </c>
      <c r="AE45" s="507">
        <v>0</v>
      </c>
      <c r="AF45" s="507">
        <f t="shared" si="3"/>
        <v>0</v>
      </c>
      <c r="AG45" s="507">
        <f t="shared" si="4"/>
        <v>0</v>
      </c>
      <c r="AH45" s="522">
        <v>0</v>
      </c>
      <c r="AI45" s="522">
        <v>0</v>
      </c>
      <c r="AJ45" s="522">
        <v>0</v>
      </c>
      <c r="AK45" s="522">
        <v>0</v>
      </c>
      <c r="AL45" s="522">
        <v>0</v>
      </c>
      <c r="AM45" s="522">
        <v>0</v>
      </c>
      <c r="AN45" s="522">
        <v>0</v>
      </c>
      <c r="AO45" s="522">
        <f>AH45+AJ45+AK45+AM45</f>
        <v>0</v>
      </c>
      <c r="AP45" s="522">
        <f>AI45+AL45+AN45</f>
        <v>0</v>
      </c>
      <c r="AQ45" s="523">
        <f t="shared" si="5"/>
        <v>0</v>
      </c>
      <c r="AR45" s="520">
        <f>I45+AG45</f>
        <v>1434656</v>
      </c>
      <c r="AS45" s="507">
        <f>J45+V45</f>
        <v>1051323</v>
      </c>
      <c r="AT45" s="507">
        <f>K45+Z45</f>
        <v>0</v>
      </c>
      <c r="AU45" s="507">
        <f t="shared" si="6"/>
        <v>0</v>
      </c>
      <c r="AV45" s="507">
        <f>L45+AB45</f>
        <v>355347</v>
      </c>
      <c r="AW45" s="507">
        <f>M45+AC45</f>
        <v>21026</v>
      </c>
      <c r="AX45" s="507">
        <f>N45+AF45</f>
        <v>6960</v>
      </c>
      <c r="AY45" s="522">
        <f>O45+AQ45</f>
        <v>3.57</v>
      </c>
      <c r="AZ45" s="522">
        <f>P45+AO45</f>
        <v>0</v>
      </c>
      <c r="BA45" s="523">
        <f>Q45+AP45</f>
        <v>3.57</v>
      </c>
    </row>
    <row r="46" spans="1:53" ht="14.1" customHeight="1" x14ac:dyDescent="0.2">
      <c r="A46" s="183">
        <v>10</v>
      </c>
      <c r="B46" s="181">
        <v>2321</v>
      </c>
      <c r="C46" s="182">
        <v>600079287</v>
      </c>
      <c r="D46" s="181">
        <v>72742976</v>
      </c>
      <c r="E46" s="599" t="s">
        <v>107</v>
      </c>
      <c r="F46" s="183"/>
      <c r="G46" s="599"/>
      <c r="H46" s="600"/>
      <c r="I46" s="601">
        <v>9732815</v>
      </c>
      <c r="J46" s="602">
        <v>7100556</v>
      </c>
      <c r="K46" s="602">
        <v>0</v>
      </c>
      <c r="L46" s="602">
        <v>2399988</v>
      </c>
      <c r="M46" s="602">
        <v>142011</v>
      </c>
      <c r="N46" s="602">
        <v>90260</v>
      </c>
      <c r="O46" s="603">
        <v>17.973800000000001</v>
      </c>
      <c r="P46" s="603">
        <v>10.451599999999999</v>
      </c>
      <c r="Q46" s="605">
        <v>7.5221999999999998</v>
      </c>
      <c r="R46" s="604">
        <f t="shared" ref="R46:BA46" si="42">SUM(R44:R45)</f>
        <v>0</v>
      </c>
      <c r="S46" s="602">
        <f t="shared" si="42"/>
        <v>0</v>
      </c>
      <c r="T46" s="602">
        <f t="shared" si="42"/>
        <v>0</v>
      </c>
      <c r="U46" s="602">
        <f t="shared" si="42"/>
        <v>0</v>
      </c>
      <c r="V46" s="602">
        <f t="shared" si="42"/>
        <v>0</v>
      </c>
      <c r="W46" s="602">
        <f t="shared" si="42"/>
        <v>0</v>
      </c>
      <c r="X46" s="602">
        <f t="shared" si="42"/>
        <v>0</v>
      </c>
      <c r="Y46" s="602">
        <f t="shared" si="42"/>
        <v>0</v>
      </c>
      <c r="Z46" s="602">
        <f t="shared" si="42"/>
        <v>0</v>
      </c>
      <c r="AA46" s="602">
        <f t="shared" si="42"/>
        <v>0</v>
      </c>
      <c r="AB46" s="602">
        <f t="shared" si="42"/>
        <v>0</v>
      </c>
      <c r="AC46" s="602">
        <f t="shared" si="42"/>
        <v>0</v>
      </c>
      <c r="AD46" s="602">
        <f t="shared" si="42"/>
        <v>0</v>
      </c>
      <c r="AE46" s="602">
        <f t="shared" si="42"/>
        <v>0</v>
      </c>
      <c r="AF46" s="602">
        <f t="shared" si="42"/>
        <v>0</v>
      </c>
      <c r="AG46" s="602">
        <f t="shared" si="42"/>
        <v>0</v>
      </c>
      <c r="AH46" s="603">
        <f t="shared" si="42"/>
        <v>0</v>
      </c>
      <c r="AI46" s="603">
        <f t="shared" si="42"/>
        <v>0</v>
      </c>
      <c r="AJ46" s="603">
        <f t="shared" si="42"/>
        <v>0</v>
      </c>
      <c r="AK46" s="603">
        <f t="shared" ref="AK46:AL46" si="43">SUM(AK44:AK45)</f>
        <v>0</v>
      </c>
      <c r="AL46" s="603">
        <f t="shared" si="43"/>
        <v>0</v>
      </c>
      <c r="AM46" s="603">
        <f t="shared" si="42"/>
        <v>0</v>
      </c>
      <c r="AN46" s="603">
        <f t="shared" si="42"/>
        <v>0</v>
      </c>
      <c r="AO46" s="603">
        <f t="shared" si="42"/>
        <v>0</v>
      </c>
      <c r="AP46" s="603">
        <f t="shared" si="42"/>
        <v>0</v>
      </c>
      <c r="AQ46" s="605">
        <f t="shared" si="42"/>
        <v>0</v>
      </c>
      <c r="AR46" s="604">
        <f t="shared" si="42"/>
        <v>9732815</v>
      </c>
      <c r="AS46" s="602">
        <f t="shared" si="42"/>
        <v>7100556</v>
      </c>
      <c r="AT46" s="602">
        <f t="shared" si="42"/>
        <v>0</v>
      </c>
      <c r="AU46" s="602">
        <f t="shared" si="42"/>
        <v>0</v>
      </c>
      <c r="AV46" s="602">
        <f t="shared" si="42"/>
        <v>2399988</v>
      </c>
      <c r="AW46" s="602">
        <f t="shared" si="42"/>
        <v>142011</v>
      </c>
      <c r="AX46" s="602">
        <f t="shared" si="42"/>
        <v>90260</v>
      </c>
      <c r="AY46" s="603">
        <f t="shared" si="42"/>
        <v>17.973800000000001</v>
      </c>
      <c r="AZ46" s="603">
        <f t="shared" si="42"/>
        <v>10.451599999999999</v>
      </c>
      <c r="BA46" s="605">
        <f t="shared" si="42"/>
        <v>7.5221999999999998</v>
      </c>
    </row>
    <row r="47" spans="1:53" ht="14.1" customHeight="1" x14ac:dyDescent="0.2">
      <c r="A47" s="606">
        <v>11</v>
      </c>
      <c r="B47" s="607">
        <v>2423</v>
      </c>
      <c r="C47" s="608">
        <v>600079368</v>
      </c>
      <c r="D47" s="607">
        <v>72742828</v>
      </c>
      <c r="E47" s="609" t="s">
        <v>108</v>
      </c>
      <c r="F47" s="606">
        <v>3111</v>
      </c>
      <c r="G47" s="609" t="s">
        <v>86</v>
      </c>
      <c r="H47" s="610" t="s">
        <v>87</v>
      </c>
      <c r="I47" s="516">
        <v>3452639</v>
      </c>
      <c r="J47" s="431">
        <v>2517702</v>
      </c>
      <c r="K47" s="541">
        <v>0</v>
      </c>
      <c r="L47" s="496">
        <v>850983</v>
      </c>
      <c r="M47" s="517">
        <v>50354</v>
      </c>
      <c r="N47" s="431">
        <v>33600</v>
      </c>
      <c r="O47" s="432">
        <v>5.7255999999999991</v>
      </c>
      <c r="P47" s="436">
        <v>4.2257999999999996</v>
      </c>
      <c r="Q47" s="709">
        <v>1.4998</v>
      </c>
      <c r="R47" s="520">
        <v>-20000</v>
      </c>
      <c r="S47" s="507">
        <v>0</v>
      </c>
      <c r="T47" s="507">
        <v>0</v>
      </c>
      <c r="U47" s="507">
        <v>0</v>
      </c>
      <c r="V47" s="507">
        <f>SUM(R47:U47)</f>
        <v>-20000</v>
      </c>
      <c r="W47" s="507">
        <v>20000</v>
      </c>
      <c r="X47" s="507">
        <v>0</v>
      </c>
      <c r="Y47" s="507">
        <v>0</v>
      </c>
      <c r="Z47" s="507">
        <f t="shared" ref="Z47:Z48" si="44">SUM(W47:Y47)</f>
        <v>20000</v>
      </c>
      <c r="AA47" s="507">
        <f>V47+Z47</f>
        <v>0</v>
      </c>
      <c r="AB47" s="180">
        <f t="shared" si="2"/>
        <v>0</v>
      </c>
      <c r="AC47" s="180">
        <f>ROUND(V47*2%,0)</f>
        <v>-400</v>
      </c>
      <c r="AD47" s="507">
        <v>0</v>
      </c>
      <c r="AE47" s="507">
        <v>0</v>
      </c>
      <c r="AF47" s="507">
        <f t="shared" si="3"/>
        <v>0</v>
      </c>
      <c r="AG47" s="507">
        <f t="shared" si="4"/>
        <v>-400</v>
      </c>
      <c r="AH47" s="522">
        <v>0</v>
      </c>
      <c r="AI47" s="522">
        <v>-0.11</v>
      </c>
      <c r="AJ47" s="522">
        <v>0</v>
      </c>
      <c r="AK47" s="522">
        <v>0</v>
      </c>
      <c r="AL47" s="522">
        <v>0</v>
      </c>
      <c r="AM47" s="522">
        <v>0</v>
      </c>
      <c r="AN47" s="522">
        <v>0</v>
      </c>
      <c r="AO47" s="522">
        <f>AH47+AJ47+AK47+AM47</f>
        <v>0</v>
      </c>
      <c r="AP47" s="522">
        <f>AI47+AL47+AN47</f>
        <v>-0.11</v>
      </c>
      <c r="AQ47" s="523">
        <f t="shared" si="5"/>
        <v>-0.11</v>
      </c>
      <c r="AR47" s="520">
        <f>I47+AG47</f>
        <v>3452239</v>
      </c>
      <c r="AS47" s="507">
        <f>J47+V47</f>
        <v>2497702</v>
      </c>
      <c r="AT47" s="507">
        <f>K47+Z47</f>
        <v>20000</v>
      </c>
      <c r="AU47" s="507">
        <f t="shared" si="6"/>
        <v>0</v>
      </c>
      <c r="AV47" s="507">
        <f>L47+AB47</f>
        <v>850983</v>
      </c>
      <c r="AW47" s="507">
        <f>M47+AC47</f>
        <v>49954</v>
      </c>
      <c r="AX47" s="507">
        <f>N47+AF47</f>
        <v>33600</v>
      </c>
      <c r="AY47" s="522">
        <f>O47+AQ47</f>
        <v>5.6155999999999988</v>
      </c>
      <c r="AZ47" s="522">
        <f>P47+AO47</f>
        <v>4.2257999999999996</v>
      </c>
      <c r="BA47" s="523">
        <f>Q47+AP47</f>
        <v>1.3897999999999999</v>
      </c>
    </row>
    <row r="48" spans="1:53" ht="14.1" customHeight="1" x14ac:dyDescent="0.2">
      <c r="A48" s="606">
        <v>11</v>
      </c>
      <c r="B48" s="607">
        <v>2423</v>
      </c>
      <c r="C48" s="608">
        <v>600079368</v>
      </c>
      <c r="D48" s="607">
        <v>72742828</v>
      </c>
      <c r="E48" s="609" t="s">
        <v>108</v>
      </c>
      <c r="F48" s="606">
        <v>3141</v>
      </c>
      <c r="G48" s="609" t="s">
        <v>89</v>
      </c>
      <c r="H48" s="610" t="s">
        <v>83</v>
      </c>
      <c r="I48" s="516">
        <v>619426</v>
      </c>
      <c r="J48" s="517">
        <v>454081</v>
      </c>
      <c r="K48" s="496">
        <v>0</v>
      </c>
      <c r="L48" s="496">
        <v>153479</v>
      </c>
      <c r="M48" s="517">
        <v>9082</v>
      </c>
      <c r="N48" s="517">
        <v>2784</v>
      </c>
      <c r="O48" s="432">
        <v>1.54</v>
      </c>
      <c r="P48" s="518">
        <v>0</v>
      </c>
      <c r="Q48" s="519">
        <v>1.54</v>
      </c>
      <c r="R48" s="520">
        <v>0</v>
      </c>
      <c r="S48" s="507">
        <v>0</v>
      </c>
      <c r="T48" s="507">
        <v>0</v>
      </c>
      <c r="U48" s="507">
        <v>0</v>
      </c>
      <c r="V48" s="507">
        <f>SUM(R48:U48)</f>
        <v>0</v>
      </c>
      <c r="W48" s="507">
        <v>0</v>
      </c>
      <c r="X48" s="507">
        <v>0</v>
      </c>
      <c r="Y48" s="507">
        <v>0</v>
      </c>
      <c r="Z48" s="507">
        <f t="shared" si="44"/>
        <v>0</v>
      </c>
      <c r="AA48" s="507">
        <f>V48+Z48</f>
        <v>0</v>
      </c>
      <c r="AB48" s="180">
        <f t="shared" si="2"/>
        <v>0</v>
      </c>
      <c r="AC48" s="180">
        <f>ROUND(V48*2%,0)</f>
        <v>0</v>
      </c>
      <c r="AD48" s="507">
        <v>0</v>
      </c>
      <c r="AE48" s="507">
        <v>0</v>
      </c>
      <c r="AF48" s="507">
        <f t="shared" si="3"/>
        <v>0</v>
      </c>
      <c r="AG48" s="507">
        <f t="shared" si="4"/>
        <v>0</v>
      </c>
      <c r="AH48" s="522">
        <v>0</v>
      </c>
      <c r="AI48" s="522">
        <v>0</v>
      </c>
      <c r="AJ48" s="522">
        <v>0</v>
      </c>
      <c r="AK48" s="522">
        <v>0</v>
      </c>
      <c r="AL48" s="522">
        <v>0</v>
      </c>
      <c r="AM48" s="522">
        <v>0</v>
      </c>
      <c r="AN48" s="522">
        <v>0</v>
      </c>
      <c r="AO48" s="522">
        <f>AH48+AJ48+AK48+AM48</f>
        <v>0</v>
      </c>
      <c r="AP48" s="522">
        <f>AI48+AL48+AN48</f>
        <v>0</v>
      </c>
      <c r="AQ48" s="523">
        <f t="shared" si="5"/>
        <v>0</v>
      </c>
      <c r="AR48" s="520">
        <f>I48+AG48</f>
        <v>619426</v>
      </c>
      <c r="AS48" s="507">
        <f>J48+V48</f>
        <v>454081</v>
      </c>
      <c r="AT48" s="507">
        <f>K48+Z48</f>
        <v>0</v>
      </c>
      <c r="AU48" s="507">
        <f t="shared" si="6"/>
        <v>0</v>
      </c>
      <c r="AV48" s="507">
        <f>L48+AB48</f>
        <v>153479</v>
      </c>
      <c r="AW48" s="507">
        <f>M48+AC48</f>
        <v>9082</v>
      </c>
      <c r="AX48" s="507">
        <f>N48+AF48</f>
        <v>2784</v>
      </c>
      <c r="AY48" s="522">
        <f>O48+AQ48</f>
        <v>1.54</v>
      </c>
      <c r="AZ48" s="522">
        <f>P48+AO48</f>
        <v>0</v>
      </c>
      <c r="BA48" s="523">
        <f>Q48+AP48</f>
        <v>1.54</v>
      </c>
    </row>
    <row r="49" spans="1:53" ht="14.1" customHeight="1" x14ac:dyDescent="0.2">
      <c r="A49" s="183">
        <v>11</v>
      </c>
      <c r="B49" s="181">
        <v>2423</v>
      </c>
      <c r="C49" s="182">
        <v>600079368</v>
      </c>
      <c r="D49" s="181">
        <v>72742828</v>
      </c>
      <c r="E49" s="599" t="s">
        <v>109</v>
      </c>
      <c r="F49" s="183"/>
      <c r="G49" s="599"/>
      <c r="H49" s="600"/>
      <c r="I49" s="601">
        <v>4072065</v>
      </c>
      <c r="J49" s="602">
        <v>2971783</v>
      </c>
      <c r="K49" s="602">
        <v>0</v>
      </c>
      <c r="L49" s="602">
        <v>1004462</v>
      </c>
      <c r="M49" s="602">
        <v>59436</v>
      </c>
      <c r="N49" s="602">
        <v>36384</v>
      </c>
      <c r="O49" s="603">
        <v>7.2655999999999992</v>
      </c>
      <c r="P49" s="603">
        <v>4.2257999999999996</v>
      </c>
      <c r="Q49" s="605">
        <v>3.0398000000000001</v>
      </c>
      <c r="R49" s="604">
        <f t="shared" ref="R49:BA49" si="45">SUM(R47:R48)</f>
        <v>-20000</v>
      </c>
      <c r="S49" s="602">
        <f t="shared" si="45"/>
        <v>0</v>
      </c>
      <c r="T49" s="602">
        <f t="shared" si="45"/>
        <v>0</v>
      </c>
      <c r="U49" s="602">
        <f t="shared" si="45"/>
        <v>0</v>
      </c>
      <c r="V49" s="602">
        <f t="shared" si="45"/>
        <v>-20000</v>
      </c>
      <c r="W49" s="602">
        <f t="shared" si="45"/>
        <v>20000</v>
      </c>
      <c r="X49" s="602">
        <f t="shared" si="45"/>
        <v>0</v>
      </c>
      <c r="Y49" s="602">
        <f t="shared" si="45"/>
        <v>0</v>
      </c>
      <c r="Z49" s="602">
        <f t="shared" si="45"/>
        <v>20000</v>
      </c>
      <c r="AA49" s="602">
        <f t="shared" si="45"/>
        <v>0</v>
      </c>
      <c r="AB49" s="602">
        <f t="shared" si="45"/>
        <v>0</v>
      </c>
      <c r="AC49" s="602">
        <f t="shared" si="45"/>
        <v>-400</v>
      </c>
      <c r="AD49" s="602">
        <f t="shared" si="45"/>
        <v>0</v>
      </c>
      <c r="AE49" s="602">
        <f t="shared" si="45"/>
        <v>0</v>
      </c>
      <c r="AF49" s="602">
        <f t="shared" si="45"/>
        <v>0</v>
      </c>
      <c r="AG49" s="602">
        <f t="shared" si="45"/>
        <v>-400</v>
      </c>
      <c r="AH49" s="603">
        <f t="shared" si="45"/>
        <v>0</v>
      </c>
      <c r="AI49" s="603">
        <f t="shared" si="45"/>
        <v>-0.11</v>
      </c>
      <c r="AJ49" s="603">
        <f t="shared" si="45"/>
        <v>0</v>
      </c>
      <c r="AK49" s="603">
        <f t="shared" ref="AK49:AL49" si="46">SUM(AK47:AK48)</f>
        <v>0</v>
      </c>
      <c r="AL49" s="603">
        <f t="shared" si="46"/>
        <v>0</v>
      </c>
      <c r="AM49" s="603">
        <f t="shared" si="45"/>
        <v>0</v>
      </c>
      <c r="AN49" s="603">
        <f t="shared" si="45"/>
        <v>0</v>
      </c>
      <c r="AO49" s="603">
        <f t="shared" si="45"/>
        <v>0</v>
      </c>
      <c r="AP49" s="603">
        <f t="shared" si="45"/>
        <v>-0.11</v>
      </c>
      <c r="AQ49" s="605">
        <f t="shared" si="45"/>
        <v>-0.11</v>
      </c>
      <c r="AR49" s="604">
        <f t="shared" si="45"/>
        <v>4071665</v>
      </c>
      <c r="AS49" s="602">
        <f t="shared" si="45"/>
        <v>2951783</v>
      </c>
      <c r="AT49" s="602">
        <f t="shared" si="45"/>
        <v>20000</v>
      </c>
      <c r="AU49" s="602">
        <f t="shared" si="45"/>
        <v>0</v>
      </c>
      <c r="AV49" s="602">
        <f t="shared" si="45"/>
        <v>1004462</v>
      </c>
      <c r="AW49" s="602">
        <f t="shared" si="45"/>
        <v>59036</v>
      </c>
      <c r="AX49" s="602">
        <f t="shared" si="45"/>
        <v>36384</v>
      </c>
      <c r="AY49" s="603">
        <f t="shared" si="45"/>
        <v>7.1555999999999989</v>
      </c>
      <c r="AZ49" s="603">
        <f t="shared" si="45"/>
        <v>4.2257999999999996</v>
      </c>
      <c r="BA49" s="605">
        <f t="shared" si="45"/>
        <v>2.9298000000000002</v>
      </c>
    </row>
    <row r="50" spans="1:53" ht="14.1" customHeight="1" x14ac:dyDescent="0.2">
      <c r="A50" s="606">
        <v>12</v>
      </c>
      <c r="B50" s="607">
        <v>2428</v>
      </c>
      <c r="C50" s="608">
        <v>600079112</v>
      </c>
      <c r="D50" s="607">
        <v>72743140</v>
      </c>
      <c r="E50" s="609" t="s">
        <v>110</v>
      </c>
      <c r="F50" s="606">
        <v>3111</v>
      </c>
      <c r="G50" s="609" t="s">
        <v>86</v>
      </c>
      <c r="H50" s="610" t="s">
        <v>87</v>
      </c>
      <c r="I50" s="516">
        <v>6451655</v>
      </c>
      <c r="J50" s="431">
        <v>4701366</v>
      </c>
      <c r="K50" s="541">
        <v>0</v>
      </c>
      <c r="L50" s="496">
        <v>1589062</v>
      </c>
      <c r="M50" s="517">
        <v>94027</v>
      </c>
      <c r="N50" s="431">
        <v>67200</v>
      </c>
      <c r="O50" s="432">
        <v>10.8682</v>
      </c>
      <c r="P50" s="436">
        <v>8</v>
      </c>
      <c r="Q50" s="709">
        <v>2.8681999999999999</v>
      </c>
      <c r="R50" s="520">
        <v>0</v>
      </c>
      <c r="S50" s="507">
        <v>0</v>
      </c>
      <c r="T50" s="507">
        <v>0</v>
      </c>
      <c r="U50" s="507">
        <v>0</v>
      </c>
      <c r="V50" s="507">
        <f>SUM(R50:U50)</f>
        <v>0</v>
      </c>
      <c r="W50" s="507">
        <v>0</v>
      </c>
      <c r="X50" s="507">
        <v>0</v>
      </c>
      <c r="Y50" s="507">
        <v>0</v>
      </c>
      <c r="Z50" s="507">
        <f t="shared" ref="Z50:Z51" si="47">SUM(W50:Y50)</f>
        <v>0</v>
      </c>
      <c r="AA50" s="507">
        <f>V50+Z50</f>
        <v>0</v>
      </c>
      <c r="AB50" s="180">
        <f t="shared" si="2"/>
        <v>0</v>
      </c>
      <c r="AC50" s="180">
        <f>ROUND(V50*2%,0)</f>
        <v>0</v>
      </c>
      <c r="AD50" s="507">
        <v>0</v>
      </c>
      <c r="AE50" s="507">
        <v>0</v>
      </c>
      <c r="AF50" s="507">
        <f t="shared" si="3"/>
        <v>0</v>
      </c>
      <c r="AG50" s="507">
        <f t="shared" si="4"/>
        <v>0</v>
      </c>
      <c r="AH50" s="522">
        <v>0</v>
      </c>
      <c r="AI50" s="522">
        <v>0</v>
      </c>
      <c r="AJ50" s="522">
        <v>0</v>
      </c>
      <c r="AK50" s="522">
        <v>0</v>
      </c>
      <c r="AL50" s="522">
        <v>0</v>
      </c>
      <c r="AM50" s="522">
        <v>0</v>
      </c>
      <c r="AN50" s="522">
        <v>0</v>
      </c>
      <c r="AO50" s="522">
        <f>AH50+AJ50+AK50+AM50</f>
        <v>0</v>
      </c>
      <c r="AP50" s="522">
        <f>AI50+AL50+AN50</f>
        <v>0</v>
      </c>
      <c r="AQ50" s="523">
        <f t="shared" si="5"/>
        <v>0</v>
      </c>
      <c r="AR50" s="520">
        <f>I50+AG50</f>
        <v>6451655</v>
      </c>
      <c r="AS50" s="507">
        <f>J50+V50</f>
        <v>4701366</v>
      </c>
      <c r="AT50" s="507">
        <f>K50+Z50</f>
        <v>0</v>
      </c>
      <c r="AU50" s="507">
        <f t="shared" si="6"/>
        <v>0</v>
      </c>
      <c r="AV50" s="507">
        <f>L50+AB50</f>
        <v>1589062</v>
      </c>
      <c r="AW50" s="507">
        <f>M50+AC50</f>
        <v>94027</v>
      </c>
      <c r="AX50" s="507">
        <f>N50+AF50</f>
        <v>67200</v>
      </c>
      <c r="AY50" s="522">
        <f>O50+AQ50</f>
        <v>10.8682</v>
      </c>
      <c r="AZ50" s="522">
        <f>P50+AO50</f>
        <v>8</v>
      </c>
      <c r="BA50" s="523">
        <f>Q50+AP50</f>
        <v>2.8681999999999999</v>
      </c>
    </row>
    <row r="51" spans="1:53" ht="14.1" customHeight="1" x14ac:dyDescent="0.2">
      <c r="A51" s="606">
        <v>12</v>
      </c>
      <c r="B51" s="607">
        <v>2428</v>
      </c>
      <c r="C51" s="608">
        <v>600079112</v>
      </c>
      <c r="D51" s="607">
        <v>72743140</v>
      </c>
      <c r="E51" s="609" t="s">
        <v>110</v>
      </c>
      <c r="F51" s="606">
        <v>3141</v>
      </c>
      <c r="G51" s="609" t="s">
        <v>89</v>
      </c>
      <c r="H51" s="610" t="s">
        <v>83</v>
      </c>
      <c r="I51" s="516">
        <v>994665</v>
      </c>
      <c r="J51" s="517">
        <v>727757</v>
      </c>
      <c r="K51" s="496">
        <v>600</v>
      </c>
      <c r="L51" s="496">
        <v>246185</v>
      </c>
      <c r="M51" s="517">
        <v>14555</v>
      </c>
      <c r="N51" s="517">
        <v>5568</v>
      </c>
      <c r="O51" s="432">
        <v>2.48</v>
      </c>
      <c r="P51" s="518">
        <v>0</v>
      </c>
      <c r="Q51" s="519">
        <v>2.48</v>
      </c>
      <c r="R51" s="520">
        <v>0</v>
      </c>
      <c r="S51" s="507">
        <v>0</v>
      </c>
      <c r="T51" s="507">
        <v>0</v>
      </c>
      <c r="U51" s="507">
        <v>0</v>
      </c>
      <c r="V51" s="507">
        <f>SUM(R51:U51)</f>
        <v>0</v>
      </c>
      <c r="W51" s="507">
        <v>0</v>
      </c>
      <c r="X51" s="507">
        <v>0</v>
      </c>
      <c r="Y51" s="507">
        <v>0</v>
      </c>
      <c r="Z51" s="507">
        <f t="shared" si="47"/>
        <v>0</v>
      </c>
      <c r="AA51" s="507">
        <f>V51+Z51</f>
        <v>0</v>
      </c>
      <c r="AB51" s="180">
        <f t="shared" si="2"/>
        <v>0</v>
      </c>
      <c r="AC51" s="180">
        <f>ROUND(V51*2%,0)</f>
        <v>0</v>
      </c>
      <c r="AD51" s="507">
        <v>0</v>
      </c>
      <c r="AE51" s="507">
        <v>0</v>
      </c>
      <c r="AF51" s="507">
        <f t="shared" si="3"/>
        <v>0</v>
      </c>
      <c r="AG51" s="507">
        <f t="shared" si="4"/>
        <v>0</v>
      </c>
      <c r="AH51" s="522">
        <v>0</v>
      </c>
      <c r="AI51" s="522">
        <v>0</v>
      </c>
      <c r="AJ51" s="522">
        <v>0</v>
      </c>
      <c r="AK51" s="522">
        <v>0</v>
      </c>
      <c r="AL51" s="522">
        <v>0</v>
      </c>
      <c r="AM51" s="522">
        <v>0</v>
      </c>
      <c r="AN51" s="522">
        <v>0</v>
      </c>
      <c r="AO51" s="522">
        <f>AH51+AJ51+AK51+AM51</f>
        <v>0</v>
      </c>
      <c r="AP51" s="522">
        <f>AI51+AL51+AN51</f>
        <v>0</v>
      </c>
      <c r="AQ51" s="523">
        <f t="shared" si="5"/>
        <v>0</v>
      </c>
      <c r="AR51" s="520">
        <f>I51+AG51</f>
        <v>994665</v>
      </c>
      <c r="AS51" s="507">
        <f>J51+V51</f>
        <v>727757</v>
      </c>
      <c r="AT51" s="507">
        <f>K51+Z51</f>
        <v>600</v>
      </c>
      <c r="AU51" s="507">
        <f t="shared" si="6"/>
        <v>0</v>
      </c>
      <c r="AV51" s="507">
        <f>L51+AB51</f>
        <v>246185</v>
      </c>
      <c r="AW51" s="507">
        <f>M51+AC51</f>
        <v>14555</v>
      </c>
      <c r="AX51" s="507">
        <f>N51+AF51</f>
        <v>5568</v>
      </c>
      <c r="AY51" s="522">
        <f>O51+AQ51</f>
        <v>2.48</v>
      </c>
      <c r="AZ51" s="522">
        <f>P51+AO51</f>
        <v>0</v>
      </c>
      <c r="BA51" s="523">
        <f>Q51+AP51</f>
        <v>2.48</v>
      </c>
    </row>
    <row r="52" spans="1:53" ht="14.1" customHeight="1" x14ac:dyDescent="0.2">
      <c r="A52" s="183">
        <v>12</v>
      </c>
      <c r="B52" s="181">
        <v>2428</v>
      </c>
      <c r="C52" s="182">
        <v>600079112</v>
      </c>
      <c r="D52" s="181">
        <v>72743140</v>
      </c>
      <c r="E52" s="599" t="s">
        <v>111</v>
      </c>
      <c r="F52" s="183"/>
      <c r="G52" s="599"/>
      <c r="H52" s="600"/>
      <c r="I52" s="601">
        <v>7446320</v>
      </c>
      <c r="J52" s="602">
        <v>5429123</v>
      </c>
      <c r="K52" s="602">
        <v>600</v>
      </c>
      <c r="L52" s="602">
        <v>1835247</v>
      </c>
      <c r="M52" s="602">
        <v>108582</v>
      </c>
      <c r="N52" s="602">
        <v>72768</v>
      </c>
      <c r="O52" s="603">
        <v>13.3482</v>
      </c>
      <c r="P52" s="603">
        <v>8</v>
      </c>
      <c r="Q52" s="605">
        <v>5.3482000000000003</v>
      </c>
      <c r="R52" s="604">
        <f t="shared" ref="R52:BA52" si="48">SUM(R50:R51)</f>
        <v>0</v>
      </c>
      <c r="S52" s="602">
        <f t="shared" si="48"/>
        <v>0</v>
      </c>
      <c r="T52" s="602">
        <f t="shared" si="48"/>
        <v>0</v>
      </c>
      <c r="U52" s="602">
        <f t="shared" si="48"/>
        <v>0</v>
      </c>
      <c r="V52" s="602">
        <f t="shared" si="48"/>
        <v>0</v>
      </c>
      <c r="W52" s="602">
        <f t="shared" si="48"/>
        <v>0</v>
      </c>
      <c r="X52" s="602">
        <f t="shared" si="48"/>
        <v>0</v>
      </c>
      <c r="Y52" s="602">
        <f t="shared" si="48"/>
        <v>0</v>
      </c>
      <c r="Z52" s="602">
        <f t="shared" si="48"/>
        <v>0</v>
      </c>
      <c r="AA52" s="602">
        <f t="shared" si="48"/>
        <v>0</v>
      </c>
      <c r="AB52" s="602">
        <f t="shared" si="48"/>
        <v>0</v>
      </c>
      <c r="AC52" s="602">
        <f t="shared" si="48"/>
        <v>0</v>
      </c>
      <c r="AD52" s="602">
        <f t="shared" si="48"/>
        <v>0</v>
      </c>
      <c r="AE52" s="602">
        <f t="shared" si="48"/>
        <v>0</v>
      </c>
      <c r="AF52" s="602">
        <f t="shared" si="48"/>
        <v>0</v>
      </c>
      <c r="AG52" s="602">
        <f t="shared" si="48"/>
        <v>0</v>
      </c>
      <c r="AH52" s="603">
        <f t="shared" si="48"/>
        <v>0</v>
      </c>
      <c r="AI52" s="603">
        <f t="shared" si="48"/>
        <v>0</v>
      </c>
      <c r="AJ52" s="603">
        <f t="shared" si="48"/>
        <v>0</v>
      </c>
      <c r="AK52" s="603">
        <f t="shared" ref="AK52:AL52" si="49">SUM(AK50:AK51)</f>
        <v>0</v>
      </c>
      <c r="AL52" s="603">
        <f t="shared" si="49"/>
        <v>0</v>
      </c>
      <c r="AM52" s="603">
        <f t="shared" si="48"/>
        <v>0</v>
      </c>
      <c r="AN52" s="603">
        <f t="shared" si="48"/>
        <v>0</v>
      </c>
      <c r="AO52" s="603">
        <f t="shared" si="48"/>
        <v>0</v>
      </c>
      <c r="AP52" s="603">
        <f t="shared" si="48"/>
        <v>0</v>
      </c>
      <c r="AQ52" s="605">
        <f t="shared" si="48"/>
        <v>0</v>
      </c>
      <c r="AR52" s="604">
        <f t="shared" si="48"/>
        <v>7446320</v>
      </c>
      <c r="AS52" s="602">
        <f t="shared" si="48"/>
        <v>5429123</v>
      </c>
      <c r="AT52" s="602">
        <f t="shared" si="48"/>
        <v>600</v>
      </c>
      <c r="AU52" s="602">
        <f t="shared" si="48"/>
        <v>0</v>
      </c>
      <c r="AV52" s="602">
        <f t="shared" si="48"/>
        <v>1835247</v>
      </c>
      <c r="AW52" s="602">
        <f t="shared" si="48"/>
        <v>108582</v>
      </c>
      <c r="AX52" s="602">
        <f t="shared" si="48"/>
        <v>72768</v>
      </c>
      <c r="AY52" s="603">
        <f t="shared" si="48"/>
        <v>13.3482</v>
      </c>
      <c r="AZ52" s="603">
        <f t="shared" si="48"/>
        <v>8</v>
      </c>
      <c r="BA52" s="605">
        <f t="shared" si="48"/>
        <v>5.3482000000000003</v>
      </c>
    </row>
    <row r="53" spans="1:53" ht="14.1" customHeight="1" x14ac:dyDescent="0.2">
      <c r="A53" s="606">
        <v>13</v>
      </c>
      <c r="B53" s="607">
        <v>2413</v>
      </c>
      <c r="C53" s="608">
        <v>600079601</v>
      </c>
      <c r="D53" s="607">
        <v>72742909</v>
      </c>
      <c r="E53" s="609" t="s">
        <v>112</v>
      </c>
      <c r="F53" s="606">
        <v>3111</v>
      </c>
      <c r="G53" s="609" t="s">
        <v>86</v>
      </c>
      <c r="H53" s="610" t="s">
        <v>87</v>
      </c>
      <c r="I53" s="516">
        <v>4978466</v>
      </c>
      <c r="J53" s="431">
        <v>3628915</v>
      </c>
      <c r="K53" s="541">
        <v>0</v>
      </c>
      <c r="L53" s="496">
        <v>1226573</v>
      </c>
      <c r="M53" s="517">
        <v>72578</v>
      </c>
      <c r="N53" s="431">
        <v>50400</v>
      </c>
      <c r="O53" s="432">
        <v>8.1341999999999999</v>
      </c>
      <c r="P53" s="436">
        <v>6</v>
      </c>
      <c r="Q53" s="709">
        <v>2.1341999999999999</v>
      </c>
      <c r="R53" s="520">
        <v>0</v>
      </c>
      <c r="S53" s="507">
        <v>0</v>
      </c>
      <c r="T53" s="507">
        <v>0</v>
      </c>
      <c r="U53" s="507">
        <v>0</v>
      </c>
      <c r="V53" s="507">
        <f>SUM(R53:U53)</f>
        <v>0</v>
      </c>
      <c r="W53" s="507">
        <v>0</v>
      </c>
      <c r="X53" s="507">
        <v>0</v>
      </c>
      <c r="Y53" s="507">
        <v>0</v>
      </c>
      <c r="Z53" s="507">
        <f t="shared" ref="Z53:Z55" si="50">SUM(W53:Y53)</f>
        <v>0</v>
      </c>
      <c r="AA53" s="507">
        <f>V53+Z53</f>
        <v>0</v>
      </c>
      <c r="AB53" s="180">
        <f t="shared" si="2"/>
        <v>0</v>
      </c>
      <c r="AC53" s="180">
        <f>ROUND(V53*2%,0)</f>
        <v>0</v>
      </c>
      <c r="AD53" s="507">
        <v>0</v>
      </c>
      <c r="AE53" s="507">
        <v>0</v>
      </c>
      <c r="AF53" s="507">
        <f t="shared" si="3"/>
        <v>0</v>
      </c>
      <c r="AG53" s="507">
        <f t="shared" si="4"/>
        <v>0</v>
      </c>
      <c r="AH53" s="522">
        <v>0</v>
      </c>
      <c r="AI53" s="522">
        <v>0</v>
      </c>
      <c r="AJ53" s="522">
        <v>0</v>
      </c>
      <c r="AK53" s="522">
        <v>0</v>
      </c>
      <c r="AL53" s="522">
        <v>0</v>
      </c>
      <c r="AM53" s="522">
        <v>0</v>
      </c>
      <c r="AN53" s="522">
        <v>0</v>
      </c>
      <c r="AO53" s="522">
        <f>AH53+AJ53+AK53+AM53</f>
        <v>0</v>
      </c>
      <c r="AP53" s="522">
        <f>AI53+AL53+AN53</f>
        <v>0</v>
      </c>
      <c r="AQ53" s="523">
        <f t="shared" si="5"/>
        <v>0</v>
      </c>
      <c r="AR53" s="520">
        <f>I53+AG53</f>
        <v>4978466</v>
      </c>
      <c r="AS53" s="507">
        <f>J53+V53</f>
        <v>3628915</v>
      </c>
      <c r="AT53" s="507">
        <f>K53+Z53</f>
        <v>0</v>
      </c>
      <c r="AU53" s="507">
        <f t="shared" si="6"/>
        <v>0</v>
      </c>
      <c r="AV53" s="507">
        <f t="shared" ref="AV53:AW55" si="51">L53+AB53</f>
        <v>1226573</v>
      </c>
      <c r="AW53" s="507">
        <f t="shared" si="51"/>
        <v>72578</v>
      </c>
      <c r="AX53" s="507">
        <f>N53+AF53</f>
        <v>50400</v>
      </c>
      <c r="AY53" s="522">
        <f>O53+AQ53</f>
        <v>8.1341999999999999</v>
      </c>
      <c r="AZ53" s="522">
        <f t="shared" ref="AZ53:BA55" si="52">P53+AO53</f>
        <v>6</v>
      </c>
      <c r="BA53" s="523">
        <f t="shared" si="52"/>
        <v>2.1341999999999999</v>
      </c>
    </row>
    <row r="54" spans="1:53" ht="14.1" customHeight="1" x14ac:dyDescent="0.2">
      <c r="A54" s="606">
        <v>13</v>
      </c>
      <c r="B54" s="607">
        <v>2413</v>
      </c>
      <c r="C54" s="608">
        <v>600079601</v>
      </c>
      <c r="D54" s="607">
        <v>72742909</v>
      </c>
      <c r="E54" s="609" t="s">
        <v>112</v>
      </c>
      <c r="F54" s="606">
        <v>3111</v>
      </c>
      <c r="G54" s="211" t="s">
        <v>92</v>
      </c>
      <c r="H54" s="610" t="s">
        <v>83</v>
      </c>
      <c r="I54" s="516">
        <v>30800</v>
      </c>
      <c r="J54" s="517">
        <v>22680</v>
      </c>
      <c r="K54" s="496">
        <v>0</v>
      </c>
      <c r="L54" s="496">
        <v>7666</v>
      </c>
      <c r="M54" s="517">
        <v>454</v>
      </c>
      <c r="N54" s="517">
        <v>0</v>
      </c>
      <c r="O54" s="432">
        <v>0.05</v>
      </c>
      <c r="P54" s="518">
        <v>0.05</v>
      </c>
      <c r="Q54" s="519">
        <v>0</v>
      </c>
      <c r="R54" s="520">
        <v>0</v>
      </c>
      <c r="S54" s="507">
        <v>-11340</v>
      </c>
      <c r="T54" s="507">
        <v>0</v>
      </c>
      <c r="U54" s="507">
        <v>0</v>
      </c>
      <c r="V54" s="507">
        <f>SUM(R54:U54)</f>
        <v>-11340</v>
      </c>
      <c r="W54" s="507">
        <v>0</v>
      </c>
      <c r="X54" s="507">
        <v>0</v>
      </c>
      <c r="Y54" s="507">
        <v>0</v>
      </c>
      <c r="Z54" s="507">
        <f t="shared" si="50"/>
        <v>0</v>
      </c>
      <c r="AA54" s="507">
        <f>V54+Z54</f>
        <v>-11340</v>
      </c>
      <c r="AB54" s="180">
        <f t="shared" si="2"/>
        <v>-3833</v>
      </c>
      <c r="AC54" s="180">
        <f>ROUND(V54*2%,0)</f>
        <v>-227</v>
      </c>
      <c r="AD54" s="507">
        <v>0</v>
      </c>
      <c r="AE54" s="507">
        <v>0</v>
      </c>
      <c r="AF54" s="507">
        <f t="shared" si="3"/>
        <v>0</v>
      </c>
      <c r="AG54" s="507">
        <f t="shared" si="4"/>
        <v>-15400</v>
      </c>
      <c r="AH54" s="522">
        <v>0</v>
      </c>
      <c r="AI54" s="522">
        <v>0</v>
      </c>
      <c r="AJ54" s="522">
        <v>-0.02</v>
      </c>
      <c r="AK54" s="522">
        <v>0</v>
      </c>
      <c r="AL54" s="522">
        <v>0</v>
      </c>
      <c r="AM54" s="522">
        <v>0</v>
      </c>
      <c r="AN54" s="522">
        <v>0</v>
      </c>
      <c r="AO54" s="522">
        <f>AH54+AJ54+AK54+AM54</f>
        <v>-0.02</v>
      </c>
      <c r="AP54" s="522">
        <f>AI54+AL54+AN54</f>
        <v>0</v>
      </c>
      <c r="AQ54" s="523">
        <f t="shared" si="5"/>
        <v>-0.02</v>
      </c>
      <c r="AR54" s="520">
        <f>I54+AG54</f>
        <v>15400</v>
      </c>
      <c r="AS54" s="507">
        <f>J54+V54</f>
        <v>11340</v>
      </c>
      <c r="AT54" s="507">
        <f>K54+Z54</f>
        <v>0</v>
      </c>
      <c r="AU54" s="507">
        <f t="shared" si="6"/>
        <v>0</v>
      </c>
      <c r="AV54" s="507">
        <f t="shared" si="51"/>
        <v>3833</v>
      </c>
      <c r="AW54" s="507">
        <f t="shared" si="51"/>
        <v>227</v>
      </c>
      <c r="AX54" s="507">
        <f>N54+AF54</f>
        <v>0</v>
      </c>
      <c r="AY54" s="522">
        <f>O54+AQ54</f>
        <v>3.0000000000000002E-2</v>
      </c>
      <c r="AZ54" s="522">
        <f t="shared" si="52"/>
        <v>3.0000000000000002E-2</v>
      </c>
      <c r="BA54" s="523">
        <f t="shared" si="52"/>
        <v>0</v>
      </c>
    </row>
    <row r="55" spans="1:53" ht="14.1" customHeight="1" x14ac:dyDescent="0.2">
      <c r="A55" s="606">
        <v>13</v>
      </c>
      <c r="B55" s="607">
        <v>2413</v>
      </c>
      <c r="C55" s="608">
        <v>600079601</v>
      </c>
      <c r="D55" s="607">
        <v>72742909</v>
      </c>
      <c r="E55" s="609" t="s">
        <v>112</v>
      </c>
      <c r="F55" s="606">
        <v>3141</v>
      </c>
      <c r="G55" s="609" t="s">
        <v>89</v>
      </c>
      <c r="H55" s="610" t="s">
        <v>83</v>
      </c>
      <c r="I55" s="516">
        <v>815231</v>
      </c>
      <c r="J55" s="517">
        <v>597242</v>
      </c>
      <c r="K55" s="496">
        <v>0</v>
      </c>
      <c r="L55" s="496">
        <v>201868</v>
      </c>
      <c r="M55" s="517">
        <v>11945</v>
      </c>
      <c r="N55" s="517">
        <v>4176</v>
      </c>
      <c r="O55" s="432">
        <v>2.0299999999999998</v>
      </c>
      <c r="P55" s="518">
        <v>0</v>
      </c>
      <c r="Q55" s="519">
        <v>2.0299999999999998</v>
      </c>
      <c r="R55" s="520">
        <v>0</v>
      </c>
      <c r="S55" s="507">
        <v>0</v>
      </c>
      <c r="T55" s="507">
        <v>0</v>
      </c>
      <c r="U55" s="507">
        <v>0</v>
      </c>
      <c r="V55" s="507">
        <f>SUM(R55:U55)</f>
        <v>0</v>
      </c>
      <c r="W55" s="507">
        <v>0</v>
      </c>
      <c r="X55" s="507">
        <v>0</v>
      </c>
      <c r="Y55" s="507">
        <v>0</v>
      </c>
      <c r="Z55" s="507">
        <f t="shared" si="50"/>
        <v>0</v>
      </c>
      <c r="AA55" s="507">
        <f>V55+Z55</f>
        <v>0</v>
      </c>
      <c r="AB55" s="180">
        <f t="shared" si="2"/>
        <v>0</v>
      </c>
      <c r="AC55" s="180">
        <f>ROUND(V55*2%,0)</f>
        <v>0</v>
      </c>
      <c r="AD55" s="507">
        <v>0</v>
      </c>
      <c r="AE55" s="507">
        <v>0</v>
      </c>
      <c r="AF55" s="507">
        <f t="shared" si="3"/>
        <v>0</v>
      </c>
      <c r="AG55" s="507">
        <f t="shared" si="4"/>
        <v>0</v>
      </c>
      <c r="AH55" s="522">
        <v>0</v>
      </c>
      <c r="AI55" s="522">
        <v>0</v>
      </c>
      <c r="AJ55" s="522">
        <v>0</v>
      </c>
      <c r="AK55" s="522">
        <v>0</v>
      </c>
      <c r="AL55" s="522">
        <v>0</v>
      </c>
      <c r="AM55" s="522">
        <v>0</v>
      </c>
      <c r="AN55" s="522">
        <v>0</v>
      </c>
      <c r="AO55" s="522">
        <f>AH55+AJ55+AK55+AM55</f>
        <v>0</v>
      </c>
      <c r="AP55" s="522">
        <f>AI55+AL55+AN55</f>
        <v>0</v>
      </c>
      <c r="AQ55" s="523">
        <f t="shared" si="5"/>
        <v>0</v>
      </c>
      <c r="AR55" s="520">
        <f>I55+AG55</f>
        <v>815231</v>
      </c>
      <c r="AS55" s="507">
        <f>J55+V55</f>
        <v>597242</v>
      </c>
      <c r="AT55" s="507">
        <f>K55+Z55</f>
        <v>0</v>
      </c>
      <c r="AU55" s="507">
        <f t="shared" si="6"/>
        <v>0</v>
      </c>
      <c r="AV55" s="507">
        <f t="shared" si="51"/>
        <v>201868</v>
      </c>
      <c r="AW55" s="507">
        <f t="shared" si="51"/>
        <v>11945</v>
      </c>
      <c r="AX55" s="507">
        <f>N55+AF55</f>
        <v>4176</v>
      </c>
      <c r="AY55" s="522">
        <f>O55+AQ55</f>
        <v>2.0299999999999998</v>
      </c>
      <c r="AZ55" s="522">
        <f t="shared" si="52"/>
        <v>0</v>
      </c>
      <c r="BA55" s="523">
        <f t="shared" si="52"/>
        <v>2.0299999999999998</v>
      </c>
    </row>
    <row r="56" spans="1:53" ht="14.1" customHeight="1" x14ac:dyDescent="0.2">
      <c r="A56" s="183">
        <v>13</v>
      </c>
      <c r="B56" s="181">
        <v>2413</v>
      </c>
      <c r="C56" s="182">
        <v>600079601</v>
      </c>
      <c r="D56" s="181">
        <v>72742909</v>
      </c>
      <c r="E56" s="599" t="s">
        <v>113</v>
      </c>
      <c r="F56" s="183"/>
      <c r="G56" s="599"/>
      <c r="H56" s="600"/>
      <c r="I56" s="601">
        <v>5824497</v>
      </c>
      <c r="J56" s="602">
        <v>4248837</v>
      </c>
      <c r="K56" s="602">
        <v>0</v>
      </c>
      <c r="L56" s="602">
        <v>1436107</v>
      </c>
      <c r="M56" s="602">
        <v>84977</v>
      </c>
      <c r="N56" s="602">
        <v>54576</v>
      </c>
      <c r="O56" s="603">
        <v>10.2142</v>
      </c>
      <c r="P56" s="603">
        <v>6.05</v>
      </c>
      <c r="Q56" s="605">
        <v>4.1641999999999992</v>
      </c>
      <c r="R56" s="604">
        <f t="shared" ref="R56:BA56" si="53">SUM(R53:R55)</f>
        <v>0</v>
      </c>
      <c r="S56" s="602">
        <f t="shared" si="53"/>
        <v>-11340</v>
      </c>
      <c r="T56" s="602">
        <f t="shared" si="53"/>
        <v>0</v>
      </c>
      <c r="U56" s="602">
        <f t="shared" si="53"/>
        <v>0</v>
      </c>
      <c r="V56" s="602">
        <f t="shared" si="53"/>
        <v>-11340</v>
      </c>
      <c r="W56" s="602">
        <f t="shared" si="53"/>
        <v>0</v>
      </c>
      <c r="X56" s="602">
        <f t="shared" si="53"/>
        <v>0</v>
      </c>
      <c r="Y56" s="602">
        <f t="shared" si="53"/>
        <v>0</v>
      </c>
      <c r="Z56" s="602">
        <f t="shared" si="53"/>
        <v>0</v>
      </c>
      <c r="AA56" s="602">
        <f t="shared" si="53"/>
        <v>-11340</v>
      </c>
      <c r="AB56" s="602">
        <f t="shared" si="53"/>
        <v>-3833</v>
      </c>
      <c r="AC56" s="602">
        <f t="shared" si="53"/>
        <v>-227</v>
      </c>
      <c r="AD56" s="602">
        <f t="shared" si="53"/>
        <v>0</v>
      </c>
      <c r="AE56" s="602">
        <f t="shared" si="53"/>
        <v>0</v>
      </c>
      <c r="AF56" s="602">
        <f t="shared" si="53"/>
        <v>0</v>
      </c>
      <c r="AG56" s="602">
        <f t="shared" si="53"/>
        <v>-15400</v>
      </c>
      <c r="AH56" s="603">
        <f t="shared" si="53"/>
        <v>0</v>
      </c>
      <c r="AI56" s="603">
        <f t="shared" si="53"/>
        <v>0</v>
      </c>
      <c r="AJ56" s="603">
        <f t="shared" si="53"/>
        <v>-0.02</v>
      </c>
      <c r="AK56" s="603">
        <f t="shared" ref="AK56:AL56" si="54">SUM(AK53:AK55)</f>
        <v>0</v>
      </c>
      <c r="AL56" s="603">
        <f t="shared" si="54"/>
        <v>0</v>
      </c>
      <c r="AM56" s="603">
        <f t="shared" si="53"/>
        <v>0</v>
      </c>
      <c r="AN56" s="603">
        <f t="shared" si="53"/>
        <v>0</v>
      </c>
      <c r="AO56" s="603">
        <f t="shared" si="53"/>
        <v>-0.02</v>
      </c>
      <c r="AP56" s="603">
        <f t="shared" si="53"/>
        <v>0</v>
      </c>
      <c r="AQ56" s="605">
        <f t="shared" si="53"/>
        <v>-0.02</v>
      </c>
      <c r="AR56" s="604">
        <f t="shared" si="53"/>
        <v>5809097</v>
      </c>
      <c r="AS56" s="602">
        <f t="shared" si="53"/>
        <v>4237497</v>
      </c>
      <c r="AT56" s="602">
        <f t="shared" si="53"/>
        <v>0</v>
      </c>
      <c r="AU56" s="602">
        <f t="shared" si="53"/>
        <v>0</v>
      </c>
      <c r="AV56" s="602">
        <f t="shared" si="53"/>
        <v>1432274</v>
      </c>
      <c r="AW56" s="602">
        <f t="shared" si="53"/>
        <v>84750</v>
      </c>
      <c r="AX56" s="602">
        <f t="shared" si="53"/>
        <v>54576</v>
      </c>
      <c r="AY56" s="603">
        <f t="shared" si="53"/>
        <v>10.194199999999999</v>
      </c>
      <c r="AZ56" s="603">
        <f t="shared" si="53"/>
        <v>6.03</v>
      </c>
      <c r="BA56" s="605">
        <f t="shared" si="53"/>
        <v>4.1641999999999992</v>
      </c>
    </row>
    <row r="57" spans="1:53" ht="14.1" customHeight="1" x14ac:dyDescent="0.2">
      <c r="A57" s="606">
        <v>14</v>
      </c>
      <c r="B57" s="607">
        <v>2410</v>
      </c>
      <c r="C57" s="608">
        <v>600079121</v>
      </c>
      <c r="D57" s="607">
        <v>72742348</v>
      </c>
      <c r="E57" s="609" t="s">
        <v>114</v>
      </c>
      <c r="F57" s="606">
        <v>3111</v>
      </c>
      <c r="G57" s="609" t="s">
        <v>86</v>
      </c>
      <c r="H57" s="610" t="s">
        <v>87</v>
      </c>
      <c r="I57" s="516">
        <v>6997034</v>
      </c>
      <c r="J57" s="431">
        <v>5075887</v>
      </c>
      <c r="K57" s="541">
        <v>27900</v>
      </c>
      <c r="L57" s="496">
        <v>1725080</v>
      </c>
      <c r="M57" s="517">
        <v>101517</v>
      </c>
      <c r="N57" s="431">
        <v>66650</v>
      </c>
      <c r="O57" s="432">
        <v>11.4758</v>
      </c>
      <c r="P57" s="436">
        <v>8.5106000000000002</v>
      </c>
      <c r="Q57" s="709">
        <v>2.9651999999999998</v>
      </c>
      <c r="R57" s="520">
        <v>0</v>
      </c>
      <c r="S57" s="507">
        <v>0</v>
      </c>
      <c r="T57" s="507">
        <v>0</v>
      </c>
      <c r="U57" s="507">
        <v>0</v>
      </c>
      <c r="V57" s="507">
        <f>SUM(R57:U57)</f>
        <v>0</v>
      </c>
      <c r="W57" s="507">
        <v>0</v>
      </c>
      <c r="X57" s="507">
        <v>0</v>
      </c>
      <c r="Y57" s="507">
        <v>0</v>
      </c>
      <c r="Z57" s="507">
        <f t="shared" ref="Z57:Z59" si="55">SUM(W57:Y57)</f>
        <v>0</v>
      </c>
      <c r="AA57" s="507">
        <f>V57+Z57</f>
        <v>0</v>
      </c>
      <c r="AB57" s="180">
        <f t="shared" si="2"/>
        <v>0</v>
      </c>
      <c r="AC57" s="180">
        <f>ROUND(V57*2%,0)</f>
        <v>0</v>
      </c>
      <c r="AD57" s="507">
        <v>0</v>
      </c>
      <c r="AE57" s="507">
        <v>0</v>
      </c>
      <c r="AF57" s="507">
        <f t="shared" si="3"/>
        <v>0</v>
      </c>
      <c r="AG57" s="507">
        <f t="shared" si="4"/>
        <v>0</v>
      </c>
      <c r="AH57" s="522">
        <v>0</v>
      </c>
      <c r="AI57" s="522">
        <v>0</v>
      </c>
      <c r="AJ57" s="522">
        <v>0</v>
      </c>
      <c r="AK57" s="522">
        <v>0</v>
      </c>
      <c r="AL57" s="522">
        <v>0</v>
      </c>
      <c r="AM57" s="522">
        <v>0</v>
      </c>
      <c r="AN57" s="522">
        <v>0</v>
      </c>
      <c r="AO57" s="522">
        <f>AH57+AJ57+AK57+AM57</f>
        <v>0</v>
      </c>
      <c r="AP57" s="522">
        <f>AI57+AL57+AN57</f>
        <v>0</v>
      </c>
      <c r="AQ57" s="523">
        <f t="shared" si="5"/>
        <v>0</v>
      </c>
      <c r="AR57" s="520">
        <f>I57+AG57</f>
        <v>6997034</v>
      </c>
      <c r="AS57" s="507">
        <f>J57+V57</f>
        <v>5075887</v>
      </c>
      <c r="AT57" s="507">
        <f>K57+Z57</f>
        <v>27900</v>
      </c>
      <c r="AU57" s="507">
        <f t="shared" si="6"/>
        <v>0</v>
      </c>
      <c r="AV57" s="507">
        <f t="shared" ref="AV57:AW59" si="56">L57+AB57</f>
        <v>1725080</v>
      </c>
      <c r="AW57" s="507">
        <f t="shared" si="56"/>
        <v>101517</v>
      </c>
      <c r="AX57" s="507">
        <f>N57+AF57</f>
        <v>66650</v>
      </c>
      <c r="AY57" s="522">
        <f>O57+AQ57</f>
        <v>11.4758</v>
      </c>
      <c r="AZ57" s="522">
        <f t="shared" ref="AZ57:BA59" si="57">P57+AO57</f>
        <v>8.5106000000000002</v>
      </c>
      <c r="BA57" s="523">
        <f t="shared" si="57"/>
        <v>2.9651999999999998</v>
      </c>
    </row>
    <row r="58" spans="1:53" ht="14.1" customHeight="1" x14ac:dyDescent="0.2">
      <c r="A58" s="606">
        <v>14</v>
      </c>
      <c r="B58" s="607">
        <v>2410</v>
      </c>
      <c r="C58" s="608">
        <v>600079121</v>
      </c>
      <c r="D58" s="607">
        <v>72742348</v>
      </c>
      <c r="E58" s="609" t="s">
        <v>114</v>
      </c>
      <c r="F58" s="606">
        <v>3111</v>
      </c>
      <c r="G58" s="524" t="s">
        <v>88</v>
      </c>
      <c r="H58" s="610" t="s">
        <v>87</v>
      </c>
      <c r="I58" s="516">
        <v>402414</v>
      </c>
      <c r="J58" s="431">
        <v>296328</v>
      </c>
      <c r="K58" s="541">
        <v>0</v>
      </c>
      <c r="L58" s="496">
        <v>100159</v>
      </c>
      <c r="M58" s="517">
        <v>5927</v>
      </c>
      <c r="N58" s="517">
        <v>0</v>
      </c>
      <c r="O58" s="432">
        <v>1</v>
      </c>
      <c r="P58" s="436">
        <v>1</v>
      </c>
      <c r="Q58" s="519">
        <v>0</v>
      </c>
      <c r="R58" s="520">
        <v>0</v>
      </c>
      <c r="S58" s="507">
        <v>0</v>
      </c>
      <c r="T58" s="507">
        <v>0</v>
      </c>
      <c r="U58" s="507">
        <v>0</v>
      </c>
      <c r="V58" s="507">
        <f>SUM(R58:U58)</f>
        <v>0</v>
      </c>
      <c r="W58" s="507">
        <v>0</v>
      </c>
      <c r="X58" s="507">
        <v>0</v>
      </c>
      <c r="Y58" s="507">
        <v>0</v>
      </c>
      <c r="Z58" s="507">
        <f t="shared" si="55"/>
        <v>0</v>
      </c>
      <c r="AA58" s="507">
        <f>V58+Z58</f>
        <v>0</v>
      </c>
      <c r="AB58" s="180">
        <f t="shared" si="2"/>
        <v>0</v>
      </c>
      <c r="AC58" s="180">
        <f>ROUND(V58*2%,0)</f>
        <v>0</v>
      </c>
      <c r="AD58" s="507">
        <v>0</v>
      </c>
      <c r="AE58" s="507">
        <v>0</v>
      </c>
      <c r="AF58" s="507">
        <f t="shared" si="3"/>
        <v>0</v>
      </c>
      <c r="AG58" s="507">
        <f t="shared" si="4"/>
        <v>0</v>
      </c>
      <c r="AH58" s="522">
        <v>0</v>
      </c>
      <c r="AI58" s="522">
        <v>0</v>
      </c>
      <c r="AJ58" s="522">
        <v>0</v>
      </c>
      <c r="AK58" s="522">
        <v>0</v>
      </c>
      <c r="AL58" s="522">
        <v>0</v>
      </c>
      <c r="AM58" s="522">
        <v>0</v>
      </c>
      <c r="AN58" s="522">
        <v>0</v>
      </c>
      <c r="AO58" s="522">
        <f>AH58+AJ58+AK58+AM58</f>
        <v>0</v>
      </c>
      <c r="AP58" s="522">
        <f>AI58+AL58+AN58</f>
        <v>0</v>
      </c>
      <c r="AQ58" s="523">
        <f t="shared" si="5"/>
        <v>0</v>
      </c>
      <c r="AR58" s="520">
        <f>I58+AG58</f>
        <v>402414</v>
      </c>
      <c r="AS58" s="507">
        <f>J58+V58</f>
        <v>296328</v>
      </c>
      <c r="AT58" s="507">
        <f>K58+Z58</f>
        <v>0</v>
      </c>
      <c r="AU58" s="507">
        <f t="shared" si="6"/>
        <v>0</v>
      </c>
      <c r="AV58" s="507">
        <f t="shared" si="56"/>
        <v>100159</v>
      </c>
      <c r="AW58" s="507">
        <f t="shared" si="56"/>
        <v>5927</v>
      </c>
      <c r="AX58" s="507">
        <f>N58+AF58</f>
        <v>0</v>
      </c>
      <c r="AY58" s="522">
        <f>O58+AQ58</f>
        <v>1</v>
      </c>
      <c r="AZ58" s="522">
        <f t="shared" si="57"/>
        <v>1</v>
      </c>
      <c r="BA58" s="523">
        <f t="shared" si="57"/>
        <v>0</v>
      </c>
    </row>
    <row r="59" spans="1:53" ht="14.1" customHeight="1" x14ac:dyDescent="0.2">
      <c r="A59" s="606">
        <v>14</v>
      </c>
      <c r="B59" s="607">
        <v>2410</v>
      </c>
      <c r="C59" s="608">
        <v>600079121</v>
      </c>
      <c r="D59" s="607">
        <v>72742348</v>
      </c>
      <c r="E59" s="609" t="s">
        <v>114</v>
      </c>
      <c r="F59" s="606">
        <v>3141</v>
      </c>
      <c r="G59" s="609" t="s">
        <v>89</v>
      </c>
      <c r="H59" s="610" t="s">
        <v>83</v>
      </c>
      <c r="I59" s="516">
        <v>913155</v>
      </c>
      <c r="J59" s="517">
        <v>668796</v>
      </c>
      <c r="K59" s="496">
        <v>0</v>
      </c>
      <c r="L59" s="496">
        <v>226053</v>
      </c>
      <c r="M59" s="517">
        <v>13376</v>
      </c>
      <c r="N59" s="517">
        <v>4930</v>
      </c>
      <c r="O59" s="432">
        <v>2.27</v>
      </c>
      <c r="P59" s="518">
        <v>0</v>
      </c>
      <c r="Q59" s="519">
        <v>2.27</v>
      </c>
      <c r="R59" s="520">
        <v>0</v>
      </c>
      <c r="S59" s="507">
        <v>0</v>
      </c>
      <c r="T59" s="507">
        <v>0</v>
      </c>
      <c r="U59" s="507">
        <v>0</v>
      </c>
      <c r="V59" s="507">
        <f>SUM(R59:U59)</f>
        <v>0</v>
      </c>
      <c r="W59" s="507">
        <v>0</v>
      </c>
      <c r="X59" s="507">
        <v>0</v>
      </c>
      <c r="Y59" s="507">
        <v>0</v>
      </c>
      <c r="Z59" s="507">
        <f t="shared" si="55"/>
        <v>0</v>
      </c>
      <c r="AA59" s="507">
        <f>V59+Z59</f>
        <v>0</v>
      </c>
      <c r="AB59" s="180">
        <f t="shared" si="2"/>
        <v>0</v>
      </c>
      <c r="AC59" s="180">
        <f>ROUND(V59*2%,0)</f>
        <v>0</v>
      </c>
      <c r="AD59" s="507">
        <v>0</v>
      </c>
      <c r="AE59" s="507">
        <v>0</v>
      </c>
      <c r="AF59" s="507">
        <f t="shared" si="3"/>
        <v>0</v>
      </c>
      <c r="AG59" s="507">
        <f t="shared" si="4"/>
        <v>0</v>
      </c>
      <c r="AH59" s="522">
        <v>0</v>
      </c>
      <c r="AI59" s="522">
        <v>0</v>
      </c>
      <c r="AJ59" s="522">
        <v>0</v>
      </c>
      <c r="AK59" s="522">
        <v>0</v>
      </c>
      <c r="AL59" s="522">
        <v>0</v>
      </c>
      <c r="AM59" s="522">
        <v>0</v>
      </c>
      <c r="AN59" s="522">
        <v>0</v>
      </c>
      <c r="AO59" s="522">
        <f>AH59+AJ59+AK59+AM59</f>
        <v>0</v>
      </c>
      <c r="AP59" s="522">
        <f>AI59+AL59+AN59</f>
        <v>0</v>
      </c>
      <c r="AQ59" s="523">
        <f t="shared" si="5"/>
        <v>0</v>
      </c>
      <c r="AR59" s="520">
        <f>I59+AG59</f>
        <v>913155</v>
      </c>
      <c r="AS59" s="507">
        <f>J59+V59</f>
        <v>668796</v>
      </c>
      <c r="AT59" s="507">
        <f>K59+Z59</f>
        <v>0</v>
      </c>
      <c r="AU59" s="507">
        <f t="shared" si="6"/>
        <v>0</v>
      </c>
      <c r="AV59" s="507">
        <f t="shared" si="56"/>
        <v>226053</v>
      </c>
      <c r="AW59" s="507">
        <f t="shared" si="56"/>
        <v>13376</v>
      </c>
      <c r="AX59" s="507">
        <f>N59+AF59</f>
        <v>4930</v>
      </c>
      <c r="AY59" s="522">
        <f>O59+AQ59</f>
        <v>2.27</v>
      </c>
      <c r="AZ59" s="522">
        <f t="shared" si="57"/>
        <v>0</v>
      </c>
      <c r="BA59" s="523">
        <f t="shared" si="57"/>
        <v>2.27</v>
      </c>
    </row>
    <row r="60" spans="1:53" ht="14.1" customHeight="1" x14ac:dyDescent="0.2">
      <c r="A60" s="183">
        <v>14</v>
      </c>
      <c r="B60" s="181">
        <v>2410</v>
      </c>
      <c r="C60" s="182">
        <v>600079121</v>
      </c>
      <c r="D60" s="181">
        <v>72742348</v>
      </c>
      <c r="E60" s="599" t="s">
        <v>115</v>
      </c>
      <c r="F60" s="183"/>
      <c r="G60" s="599"/>
      <c r="H60" s="600"/>
      <c r="I60" s="601">
        <v>8312603</v>
      </c>
      <c r="J60" s="602">
        <v>6041011</v>
      </c>
      <c r="K60" s="602">
        <v>27900</v>
      </c>
      <c r="L60" s="602">
        <v>2051292</v>
      </c>
      <c r="M60" s="602">
        <v>120820</v>
      </c>
      <c r="N60" s="602">
        <v>71580</v>
      </c>
      <c r="O60" s="603">
        <v>14.745799999999999</v>
      </c>
      <c r="P60" s="603">
        <v>9.5106000000000002</v>
      </c>
      <c r="Q60" s="605">
        <v>5.2351999999999999</v>
      </c>
      <c r="R60" s="604">
        <f t="shared" ref="R60:BA60" si="58">SUM(R57:R59)</f>
        <v>0</v>
      </c>
      <c r="S60" s="602">
        <f t="shared" si="58"/>
        <v>0</v>
      </c>
      <c r="T60" s="602">
        <f t="shared" si="58"/>
        <v>0</v>
      </c>
      <c r="U60" s="602">
        <f t="shared" si="58"/>
        <v>0</v>
      </c>
      <c r="V60" s="602">
        <f t="shared" si="58"/>
        <v>0</v>
      </c>
      <c r="W60" s="602">
        <f t="shared" si="58"/>
        <v>0</v>
      </c>
      <c r="X60" s="602">
        <f t="shared" si="58"/>
        <v>0</v>
      </c>
      <c r="Y60" s="602">
        <f t="shared" si="58"/>
        <v>0</v>
      </c>
      <c r="Z60" s="602">
        <f t="shared" si="58"/>
        <v>0</v>
      </c>
      <c r="AA60" s="602">
        <f t="shared" si="58"/>
        <v>0</v>
      </c>
      <c r="AB60" s="602">
        <f t="shared" si="58"/>
        <v>0</v>
      </c>
      <c r="AC60" s="602">
        <f t="shared" si="58"/>
        <v>0</v>
      </c>
      <c r="AD60" s="602">
        <f t="shared" si="58"/>
        <v>0</v>
      </c>
      <c r="AE60" s="602">
        <f t="shared" si="58"/>
        <v>0</v>
      </c>
      <c r="AF60" s="602">
        <f t="shared" si="58"/>
        <v>0</v>
      </c>
      <c r="AG60" s="602">
        <f t="shared" si="58"/>
        <v>0</v>
      </c>
      <c r="AH60" s="603">
        <f t="shared" si="58"/>
        <v>0</v>
      </c>
      <c r="AI60" s="603">
        <f t="shared" si="58"/>
        <v>0</v>
      </c>
      <c r="AJ60" s="603">
        <f t="shared" si="58"/>
        <v>0</v>
      </c>
      <c r="AK60" s="603">
        <f t="shared" ref="AK60:AL60" si="59">SUM(AK57:AK59)</f>
        <v>0</v>
      </c>
      <c r="AL60" s="603">
        <f t="shared" si="59"/>
        <v>0</v>
      </c>
      <c r="AM60" s="603">
        <f t="shared" si="58"/>
        <v>0</v>
      </c>
      <c r="AN60" s="603">
        <f t="shared" si="58"/>
        <v>0</v>
      </c>
      <c r="AO60" s="603">
        <f t="shared" si="58"/>
        <v>0</v>
      </c>
      <c r="AP60" s="603">
        <f t="shared" si="58"/>
        <v>0</v>
      </c>
      <c r="AQ60" s="605">
        <f t="shared" si="58"/>
        <v>0</v>
      </c>
      <c r="AR60" s="604">
        <f t="shared" si="58"/>
        <v>8312603</v>
      </c>
      <c r="AS60" s="602">
        <f t="shared" si="58"/>
        <v>6041011</v>
      </c>
      <c r="AT60" s="602">
        <f t="shared" si="58"/>
        <v>27900</v>
      </c>
      <c r="AU60" s="602">
        <f t="shared" si="58"/>
        <v>0</v>
      </c>
      <c r="AV60" s="602">
        <f t="shared" si="58"/>
        <v>2051292</v>
      </c>
      <c r="AW60" s="602">
        <f t="shared" si="58"/>
        <v>120820</v>
      </c>
      <c r="AX60" s="602">
        <f t="shared" si="58"/>
        <v>71580</v>
      </c>
      <c r="AY60" s="603">
        <f t="shared" si="58"/>
        <v>14.745799999999999</v>
      </c>
      <c r="AZ60" s="603">
        <f t="shared" si="58"/>
        <v>9.5106000000000002</v>
      </c>
      <c r="BA60" s="605">
        <f t="shared" si="58"/>
        <v>5.2351999999999999</v>
      </c>
    </row>
    <row r="61" spans="1:53" ht="14.1" customHeight="1" x14ac:dyDescent="0.2">
      <c r="A61" s="606">
        <v>15</v>
      </c>
      <c r="B61" s="607">
        <v>2436</v>
      </c>
      <c r="C61" s="608">
        <v>600079538</v>
      </c>
      <c r="D61" s="607">
        <v>72741546</v>
      </c>
      <c r="E61" s="609" t="s">
        <v>116</v>
      </c>
      <c r="F61" s="606">
        <v>3111</v>
      </c>
      <c r="G61" s="609" t="s">
        <v>86</v>
      </c>
      <c r="H61" s="610" t="s">
        <v>87</v>
      </c>
      <c r="I61" s="516">
        <v>4933184</v>
      </c>
      <c r="J61" s="431">
        <v>3582853</v>
      </c>
      <c r="K61" s="541">
        <v>15000</v>
      </c>
      <c r="L61" s="496">
        <v>1216074</v>
      </c>
      <c r="M61" s="517">
        <v>71657</v>
      </c>
      <c r="N61" s="431">
        <v>47600</v>
      </c>
      <c r="O61" s="432">
        <v>8.3742000000000001</v>
      </c>
      <c r="P61" s="436">
        <v>6.23</v>
      </c>
      <c r="Q61" s="709">
        <v>2.1441999999999997</v>
      </c>
      <c r="R61" s="520">
        <v>0</v>
      </c>
      <c r="S61" s="507">
        <v>0</v>
      </c>
      <c r="T61" s="507">
        <v>0</v>
      </c>
      <c r="U61" s="507">
        <v>0</v>
      </c>
      <c r="V61" s="507">
        <f>SUM(R61:U61)</f>
        <v>0</v>
      </c>
      <c r="W61" s="507">
        <v>0</v>
      </c>
      <c r="X61" s="507">
        <v>0</v>
      </c>
      <c r="Y61" s="507">
        <v>0</v>
      </c>
      <c r="Z61" s="507">
        <f t="shared" ref="Z61:Z63" si="60">SUM(W61:Y61)</f>
        <v>0</v>
      </c>
      <c r="AA61" s="507">
        <f>V61+Z61</f>
        <v>0</v>
      </c>
      <c r="AB61" s="180">
        <f t="shared" si="2"/>
        <v>0</v>
      </c>
      <c r="AC61" s="180">
        <f>ROUND(V61*2%,0)</f>
        <v>0</v>
      </c>
      <c r="AD61" s="507">
        <v>0</v>
      </c>
      <c r="AE61" s="507">
        <v>0</v>
      </c>
      <c r="AF61" s="507">
        <f t="shared" si="3"/>
        <v>0</v>
      </c>
      <c r="AG61" s="507">
        <f t="shared" si="4"/>
        <v>0</v>
      </c>
      <c r="AH61" s="522">
        <v>0</v>
      </c>
      <c r="AI61" s="522">
        <v>0</v>
      </c>
      <c r="AJ61" s="522">
        <v>0</v>
      </c>
      <c r="AK61" s="522">
        <v>0</v>
      </c>
      <c r="AL61" s="522">
        <v>0</v>
      </c>
      <c r="AM61" s="522">
        <v>0</v>
      </c>
      <c r="AN61" s="522">
        <v>0</v>
      </c>
      <c r="AO61" s="522">
        <f>AH61+AJ61+AK61+AM61</f>
        <v>0</v>
      </c>
      <c r="AP61" s="522">
        <f>AI61+AL61+AN61</f>
        <v>0</v>
      </c>
      <c r="AQ61" s="523">
        <f t="shared" si="5"/>
        <v>0</v>
      </c>
      <c r="AR61" s="520">
        <f>I61+AG61</f>
        <v>4933184</v>
      </c>
      <c r="AS61" s="507">
        <f>J61+V61</f>
        <v>3582853</v>
      </c>
      <c r="AT61" s="507">
        <f>K61+Z61</f>
        <v>15000</v>
      </c>
      <c r="AU61" s="507">
        <f t="shared" si="6"/>
        <v>0</v>
      </c>
      <c r="AV61" s="507">
        <f t="shared" ref="AV61:AW63" si="61">L61+AB61</f>
        <v>1216074</v>
      </c>
      <c r="AW61" s="507">
        <f t="shared" si="61"/>
        <v>71657</v>
      </c>
      <c r="AX61" s="507">
        <f>N61+AF61</f>
        <v>47600</v>
      </c>
      <c r="AY61" s="522">
        <f>O61+AQ61</f>
        <v>8.3742000000000001</v>
      </c>
      <c r="AZ61" s="522">
        <f t="shared" ref="AZ61:BA63" si="62">P61+AO61</f>
        <v>6.23</v>
      </c>
      <c r="BA61" s="523">
        <f t="shared" si="62"/>
        <v>2.1441999999999997</v>
      </c>
    </row>
    <row r="62" spans="1:53" ht="14.1" customHeight="1" x14ac:dyDescent="0.2">
      <c r="A62" s="606">
        <v>15</v>
      </c>
      <c r="B62" s="607">
        <v>2436</v>
      </c>
      <c r="C62" s="608">
        <v>600079538</v>
      </c>
      <c r="D62" s="607">
        <v>72741546</v>
      </c>
      <c r="E62" s="609" t="s">
        <v>116</v>
      </c>
      <c r="F62" s="606">
        <v>3111</v>
      </c>
      <c r="G62" s="211" t="s">
        <v>92</v>
      </c>
      <c r="H62" s="610" t="s">
        <v>83</v>
      </c>
      <c r="I62" s="516">
        <v>1383538</v>
      </c>
      <c r="J62" s="517">
        <v>1018806</v>
      </c>
      <c r="K62" s="496">
        <v>0</v>
      </c>
      <c r="L62" s="496">
        <v>344356</v>
      </c>
      <c r="M62" s="517">
        <v>20376</v>
      </c>
      <c r="N62" s="517">
        <v>0</v>
      </c>
      <c r="O62" s="432">
        <v>3</v>
      </c>
      <c r="P62" s="518">
        <v>3</v>
      </c>
      <c r="Q62" s="519">
        <v>0</v>
      </c>
      <c r="R62" s="520">
        <v>0</v>
      </c>
      <c r="S62" s="507">
        <v>-113200</v>
      </c>
      <c r="T62" s="507">
        <v>0</v>
      </c>
      <c r="U62" s="507">
        <v>0</v>
      </c>
      <c r="V62" s="507">
        <f>SUM(R62:U62)</f>
        <v>-113200</v>
      </c>
      <c r="W62" s="507">
        <v>0</v>
      </c>
      <c r="X62" s="507">
        <v>0</v>
      </c>
      <c r="Y62" s="507">
        <v>0</v>
      </c>
      <c r="Z62" s="507">
        <f t="shared" si="60"/>
        <v>0</v>
      </c>
      <c r="AA62" s="507">
        <f>V62+Z62</f>
        <v>-113200</v>
      </c>
      <c r="AB62" s="180">
        <f t="shared" si="2"/>
        <v>-38262</v>
      </c>
      <c r="AC62" s="180">
        <f>ROUND(V62*2%,0)</f>
        <v>-2264</v>
      </c>
      <c r="AD62" s="507">
        <v>4000</v>
      </c>
      <c r="AE62" s="507">
        <v>0</v>
      </c>
      <c r="AF62" s="507">
        <f t="shared" si="3"/>
        <v>4000</v>
      </c>
      <c r="AG62" s="507">
        <f t="shared" si="4"/>
        <v>-149726</v>
      </c>
      <c r="AH62" s="522">
        <v>0</v>
      </c>
      <c r="AI62" s="522">
        <v>0</v>
      </c>
      <c r="AJ62" s="522">
        <v>-0.34</v>
      </c>
      <c r="AK62" s="522">
        <v>0</v>
      </c>
      <c r="AL62" s="522">
        <v>0</v>
      </c>
      <c r="AM62" s="522">
        <v>0</v>
      </c>
      <c r="AN62" s="522">
        <v>0</v>
      </c>
      <c r="AO62" s="522">
        <f>AH62+AJ62+AK62+AM62</f>
        <v>-0.34</v>
      </c>
      <c r="AP62" s="522">
        <f>AI62+AL62+AN62</f>
        <v>0</v>
      </c>
      <c r="AQ62" s="523">
        <f t="shared" si="5"/>
        <v>-0.34</v>
      </c>
      <c r="AR62" s="520">
        <f>I62+AG62</f>
        <v>1233812</v>
      </c>
      <c r="AS62" s="507">
        <f>J62+V62</f>
        <v>905606</v>
      </c>
      <c r="AT62" s="507">
        <f>K62+Z62</f>
        <v>0</v>
      </c>
      <c r="AU62" s="507">
        <f t="shared" si="6"/>
        <v>0</v>
      </c>
      <c r="AV62" s="507">
        <f t="shared" si="61"/>
        <v>306094</v>
      </c>
      <c r="AW62" s="507">
        <f t="shared" si="61"/>
        <v>18112</v>
      </c>
      <c r="AX62" s="507">
        <f>N62+AF62</f>
        <v>4000</v>
      </c>
      <c r="AY62" s="522">
        <f>O62+AQ62</f>
        <v>2.66</v>
      </c>
      <c r="AZ62" s="522">
        <f t="shared" si="62"/>
        <v>2.66</v>
      </c>
      <c r="BA62" s="523">
        <f t="shared" si="62"/>
        <v>0</v>
      </c>
    </row>
    <row r="63" spans="1:53" ht="14.1" customHeight="1" x14ac:dyDescent="0.2">
      <c r="A63" s="606">
        <v>15</v>
      </c>
      <c r="B63" s="607">
        <v>2436</v>
      </c>
      <c r="C63" s="608">
        <v>600079538</v>
      </c>
      <c r="D63" s="607">
        <v>72741546</v>
      </c>
      <c r="E63" s="609" t="s">
        <v>116</v>
      </c>
      <c r="F63" s="606">
        <v>3141</v>
      </c>
      <c r="G63" s="609" t="s">
        <v>89</v>
      </c>
      <c r="H63" s="610" t="s">
        <v>83</v>
      </c>
      <c r="I63" s="516">
        <v>784340</v>
      </c>
      <c r="J63" s="517">
        <v>574666</v>
      </c>
      <c r="K63" s="496">
        <v>0</v>
      </c>
      <c r="L63" s="496">
        <v>194237</v>
      </c>
      <c r="M63" s="517">
        <v>11493</v>
      </c>
      <c r="N63" s="517">
        <v>3944</v>
      </c>
      <c r="O63" s="432">
        <v>1.95</v>
      </c>
      <c r="P63" s="518">
        <v>0</v>
      </c>
      <c r="Q63" s="519">
        <v>1.95</v>
      </c>
      <c r="R63" s="520">
        <v>0</v>
      </c>
      <c r="S63" s="507">
        <v>0</v>
      </c>
      <c r="T63" s="507">
        <v>0</v>
      </c>
      <c r="U63" s="507">
        <v>0</v>
      </c>
      <c r="V63" s="507">
        <f>SUM(R63:U63)</f>
        <v>0</v>
      </c>
      <c r="W63" s="507">
        <v>0</v>
      </c>
      <c r="X63" s="507">
        <v>0</v>
      </c>
      <c r="Y63" s="507">
        <v>0</v>
      </c>
      <c r="Z63" s="507">
        <f t="shared" si="60"/>
        <v>0</v>
      </c>
      <c r="AA63" s="507">
        <f>V63+Z63</f>
        <v>0</v>
      </c>
      <c r="AB63" s="180">
        <f t="shared" si="2"/>
        <v>0</v>
      </c>
      <c r="AC63" s="180">
        <f>ROUND(V63*2%,0)</f>
        <v>0</v>
      </c>
      <c r="AD63" s="507">
        <v>0</v>
      </c>
      <c r="AE63" s="507">
        <v>0</v>
      </c>
      <c r="AF63" s="507">
        <f t="shared" si="3"/>
        <v>0</v>
      </c>
      <c r="AG63" s="507">
        <f t="shared" si="4"/>
        <v>0</v>
      </c>
      <c r="AH63" s="522">
        <v>0</v>
      </c>
      <c r="AI63" s="522">
        <v>0</v>
      </c>
      <c r="AJ63" s="522">
        <v>0</v>
      </c>
      <c r="AK63" s="522">
        <v>0</v>
      </c>
      <c r="AL63" s="522">
        <v>0</v>
      </c>
      <c r="AM63" s="522">
        <v>0</v>
      </c>
      <c r="AN63" s="522">
        <v>0</v>
      </c>
      <c r="AO63" s="522">
        <f>AH63+AJ63+AK63+AM63</f>
        <v>0</v>
      </c>
      <c r="AP63" s="522">
        <f>AI63+AL63+AN63</f>
        <v>0</v>
      </c>
      <c r="AQ63" s="523">
        <f t="shared" si="5"/>
        <v>0</v>
      </c>
      <c r="AR63" s="520">
        <f>I63+AG63</f>
        <v>784340</v>
      </c>
      <c r="AS63" s="507">
        <f>J63+V63</f>
        <v>574666</v>
      </c>
      <c r="AT63" s="507">
        <f>K63+Z63</f>
        <v>0</v>
      </c>
      <c r="AU63" s="507">
        <f t="shared" si="6"/>
        <v>0</v>
      </c>
      <c r="AV63" s="507">
        <f t="shared" si="61"/>
        <v>194237</v>
      </c>
      <c r="AW63" s="507">
        <f t="shared" si="61"/>
        <v>11493</v>
      </c>
      <c r="AX63" s="507">
        <f>N63+AF63</f>
        <v>3944</v>
      </c>
      <c r="AY63" s="522">
        <f>O63+AQ63</f>
        <v>1.95</v>
      </c>
      <c r="AZ63" s="522">
        <f t="shared" si="62"/>
        <v>0</v>
      </c>
      <c r="BA63" s="523">
        <f t="shared" si="62"/>
        <v>1.95</v>
      </c>
    </row>
    <row r="64" spans="1:53" ht="14.1" customHeight="1" x14ac:dyDescent="0.2">
      <c r="A64" s="183">
        <v>15</v>
      </c>
      <c r="B64" s="181">
        <v>2436</v>
      </c>
      <c r="C64" s="182">
        <v>600079538</v>
      </c>
      <c r="D64" s="181">
        <v>72741546</v>
      </c>
      <c r="E64" s="599" t="s">
        <v>117</v>
      </c>
      <c r="F64" s="183"/>
      <c r="G64" s="599"/>
      <c r="H64" s="600"/>
      <c r="I64" s="601">
        <v>7101062</v>
      </c>
      <c r="J64" s="602">
        <v>5176325</v>
      </c>
      <c r="K64" s="602">
        <v>15000</v>
      </c>
      <c r="L64" s="602">
        <v>1754667</v>
      </c>
      <c r="M64" s="602">
        <v>103526</v>
      </c>
      <c r="N64" s="602">
        <v>51544</v>
      </c>
      <c r="O64" s="603">
        <v>13.324199999999999</v>
      </c>
      <c r="P64" s="603">
        <v>9.23</v>
      </c>
      <c r="Q64" s="605">
        <v>4.0941999999999998</v>
      </c>
      <c r="R64" s="604">
        <f t="shared" ref="R64:BA64" si="63">SUM(R61:R63)</f>
        <v>0</v>
      </c>
      <c r="S64" s="602">
        <f t="shared" si="63"/>
        <v>-113200</v>
      </c>
      <c r="T64" s="602">
        <f t="shared" si="63"/>
        <v>0</v>
      </c>
      <c r="U64" s="602">
        <f t="shared" si="63"/>
        <v>0</v>
      </c>
      <c r="V64" s="602">
        <f t="shared" si="63"/>
        <v>-113200</v>
      </c>
      <c r="W64" s="602">
        <f t="shared" si="63"/>
        <v>0</v>
      </c>
      <c r="X64" s="602">
        <f t="shared" si="63"/>
        <v>0</v>
      </c>
      <c r="Y64" s="602">
        <f t="shared" si="63"/>
        <v>0</v>
      </c>
      <c r="Z64" s="602">
        <f t="shared" si="63"/>
        <v>0</v>
      </c>
      <c r="AA64" s="602">
        <f t="shared" si="63"/>
        <v>-113200</v>
      </c>
      <c r="AB64" s="602">
        <f t="shared" si="63"/>
        <v>-38262</v>
      </c>
      <c r="AC64" s="602">
        <f t="shared" si="63"/>
        <v>-2264</v>
      </c>
      <c r="AD64" s="602">
        <f t="shared" si="63"/>
        <v>4000</v>
      </c>
      <c r="AE64" s="602">
        <f t="shared" si="63"/>
        <v>0</v>
      </c>
      <c r="AF64" s="602">
        <f t="shared" si="63"/>
        <v>4000</v>
      </c>
      <c r="AG64" s="602">
        <f t="shared" si="63"/>
        <v>-149726</v>
      </c>
      <c r="AH64" s="603">
        <f t="shared" si="63"/>
        <v>0</v>
      </c>
      <c r="AI64" s="603">
        <f t="shared" si="63"/>
        <v>0</v>
      </c>
      <c r="AJ64" s="603">
        <f t="shared" si="63"/>
        <v>-0.34</v>
      </c>
      <c r="AK64" s="603">
        <f t="shared" ref="AK64:AL64" si="64">SUM(AK61:AK63)</f>
        <v>0</v>
      </c>
      <c r="AL64" s="603">
        <f t="shared" si="64"/>
        <v>0</v>
      </c>
      <c r="AM64" s="603">
        <f t="shared" si="63"/>
        <v>0</v>
      </c>
      <c r="AN64" s="603">
        <f t="shared" si="63"/>
        <v>0</v>
      </c>
      <c r="AO64" s="603">
        <f t="shared" si="63"/>
        <v>-0.34</v>
      </c>
      <c r="AP64" s="603">
        <f t="shared" si="63"/>
        <v>0</v>
      </c>
      <c r="AQ64" s="605">
        <f t="shared" si="63"/>
        <v>-0.34</v>
      </c>
      <c r="AR64" s="604">
        <f t="shared" si="63"/>
        <v>6951336</v>
      </c>
      <c r="AS64" s="602">
        <f t="shared" si="63"/>
        <v>5063125</v>
      </c>
      <c r="AT64" s="602">
        <f t="shared" si="63"/>
        <v>15000</v>
      </c>
      <c r="AU64" s="602">
        <f t="shared" si="63"/>
        <v>0</v>
      </c>
      <c r="AV64" s="602">
        <f t="shared" si="63"/>
        <v>1716405</v>
      </c>
      <c r="AW64" s="602">
        <f t="shared" si="63"/>
        <v>101262</v>
      </c>
      <c r="AX64" s="602">
        <f t="shared" si="63"/>
        <v>55544</v>
      </c>
      <c r="AY64" s="603">
        <f t="shared" si="63"/>
        <v>12.9842</v>
      </c>
      <c r="AZ64" s="603">
        <f t="shared" si="63"/>
        <v>8.89</v>
      </c>
      <c r="BA64" s="605">
        <f t="shared" si="63"/>
        <v>4.0941999999999998</v>
      </c>
    </row>
    <row r="65" spans="1:53" ht="14.1" customHeight="1" x14ac:dyDescent="0.2">
      <c r="A65" s="606">
        <v>16</v>
      </c>
      <c r="B65" s="607">
        <v>2424</v>
      </c>
      <c r="C65" s="608">
        <v>600079147</v>
      </c>
      <c r="D65" s="607">
        <v>72741945</v>
      </c>
      <c r="E65" s="609" t="s">
        <v>118</v>
      </c>
      <c r="F65" s="606">
        <v>3111</v>
      </c>
      <c r="G65" s="609" t="s">
        <v>86</v>
      </c>
      <c r="H65" s="610" t="s">
        <v>87</v>
      </c>
      <c r="I65" s="516">
        <v>3233622</v>
      </c>
      <c r="J65" s="431">
        <v>2356423</v>
      </c>
      <c r="K65" s="541">
        <v>0</v>
      </c>
      <c r="L65" s="496">
        <v>796471</v>
      </c>
      <c r="M65" s="517">
        <v>47128</v>
      </c>
      <c r="N65" s="431">
        <v>33600</v>
      </c>
      <c r="O65" s="432">
        <v>5.4897999999999998</v>
      </c>
      <c r="P65" s="436">
        <v>4</v>
      </c>
      <c r="Q65" s="709">
        <v>1.4898</v>
      </c>
      <c r="R65" s="520">
        <v>0</v>
      </c>
      <c r="S65" s="507">
        <v>0</v>
      </c>
      <c r="T65" s="507">
        <v>0</v>
      </c>
      <c r="U65" s="507">
        <v>0</v>
      </c>
      <c r="V65" s="507">
        <f>SUM(R65:U65)</f>
        <v>0</v>
      </c>
      <c r="W65" s="507">
        <v>0</v>
      </c>
      <c r="X65" s="507">
        <v>0</v>
      </c>
      <c r="Y65" s="507">
        <v>0</v>
      </c>
      <c r="Z65" s="507">
        <f t="shared" ref="Z65:Z66" si="65">SUM(W65:Y65)</f>
        <v>0</v>
      </c>
      <c r="AA65" s="507">
        <f>V65+Z65</f>
        <v>0</v>
      </c>
      <c r="AB65" s="180">
        <f t="shared" si="2"/>
        <v>0</v>
      </c>
      <c r="AC65" s="180">
        <f>ROUND(V65*2%,0)</f>
        <v>0</v>
      </c>
      <c r="AD65" s="507">
        <v>0</v>
      </c>
      <c r="AE65" s="507">
        <v>0</v>
      </c>
      <c r="AF65" s="507">
        <f t="shared" si="3"/>
        <v>0</v>
      </c>
      <c r="AG65" s="507">
        <f t="shared" si="4"/>
        <v>0</v>
      </c>
      <c r="AH65" s="522">
        <v>0</v>
      </c>
      <c r="AI65" s="522">
        <v>0</v>
      </c>
      <c r="AJ65" s="522">
        <v>0</v>
      </c>
      <c r="AK65" s="522">
        <v>0</v>
      </c>
      <c r="AL65" s="522">
        <v>0</v>
      </c>
      <c r="AM65" s="522">
        <v>0</v>
      </c>
      <c r="AN65" s="522">
        <v>0</v>
      </c>
      <c r="AO65" s="522">
        <f>AH65+AJ65+AK65+AM65</f>
        <v>0</v>
      </c>
      <c r="AP65" s="522">
        <f>AI65+AL65+AN65</f>
        <v>0</v>
      </c>
      <c r="AQ65" s="523">
        <f t="shared" si="5"/>
        <v>0</v>
      </c>
      <c r="AR65" s="520">
        <f>I65+AG65</f>
        <v>3233622</v>
      </c>
      <c r="AS65" s="507">
        <f>J65+V65</f>
        <v>2356423</v>
      </c>
      <c r="AT65" s="507">
        <f>K65+Z65</f>
        <v>0</v>
      </c>
      <c r="AU65" s="507">
        <f t="shared" si="6"/>
        <v>0</v>
      </c>
      <c r="AV65" s="507">
        <f>L65+AB65</f>
        <v>796471</v>
      </c>
      <c r="AW65" s="507">
        <f>M65+AC65</f>
        <v>47128</v>
      </c>
      <c r="AX65" s="507">
        <f>N65+AF65</f>
        <v>33600</v>
      </c>
      <c r="AY65" s="522">
        <f>O65+AQ65</f>
        <v>5.4897999999999998</v>
      </c>
      <c r="AZ65" s="522">
        <f>P65+AO65</f>
        <v>4</v>
      </c>
      <c r="BA65" s="523">
        <f>Q65+AP65</f>
        <v>1.4898</v>
      </c>
    </row>
    <row r="66" spans="1:53" ht="14.1" customHeight="1" x14ac:dyDescent="0.2">
      <c r="A66" s="606">
        <v>16</v>
      </c>
      <c r="B66" s="607">
        <v>2424</v>
      </c>
      <c r="C66" s="608">
        <v>600079147</v>
      </c>
      <c r="D66" s="607">
        <v>72741945</v>
      </c>
      <c r="E66" s="609" t="s">
        <v>118</v>
      </c>
      <c r="F66" s="606">
        <v>3141</v>
      </c>
      <c r="G66" s="609" t="s">
        <v>89</v>
      </c>
      <c r="H66" s="610" t="s">
        <v>83</v>
      </c>
      <c r="I66" s="516">
        <v>619426</v>
      </c>
      <c r="J66" s="517">
        <v>454081</v>
      </c>
      <c r="K66" s="496">
        <v>0</v>
      </c>
      <c r="L66" s="496">
        <v>153479</v>
      </c>
      <c r="M66" s="517">
        <v>9082</v>
      </c>
      <c r="N66" s="517">
        <v>2784</v>
      </c>
      <c r="O66" s="432">
        <v>1.54</v>
      </c>
      <c r="P66" s="518">
        <v>0</v>
      </c>
      <c r="Q66" s="519">
        <v>1.54</v>
      </c>
      <c r="R66" s="520">
        <v>0</v>
      </c>
      <c r="S66" s="507">
        <v>0</v>
      </c>
      <c r="T66" s="507">
        <v>0</v>
      </c>
      <c r="U66" s="507">
        <v>0</v>
      </c>
      <c r="V66" s="507">
        <f>SUM(R66:U66)</f>
        <v>0</v>
      </c>
      <c r="W66" s="507">
        <v>0</v>
      </c>
      <c r="X66" s="507">
        <v>0</v>
      </c>
      <c r="Y66" s="507">
        <v>0</v>
      </c>
      <c r="Z66" s="507">
        <f t="shared" si="65"/>
        <v>0</v>
      </c>
      <c r="AA66" s="507">
        <f>V66+Z66</f>
        <v>0</v>
      </c>
      <c r="AB66" s="180">
        <f t="shared" si="2"/>
        <v>0</v>
      </c>
      <c r="AC66" s="180">
        <f>ROUND(V66*2%,0)</f>
        <v>0</v>
      </c>
      <c r="AD66" s="507">
        <v>0</v>
      </c>
      <c r="AE66" s="507">
        <v>0</v>
      </c>
      <c r="AF66" s="507">
        <f t="shared" si="3"/>
        <v>0</v>
      </c>
      <c r="AG66" s="507">
        <f t="shared" si="4"/>
        <v>0</v>
      </c>
      <c r="AH66" s="522">
        <v>0</v>
      </c>
      <c r="AI66" s="522">
        <v>0</v>
      </c>
      <c r="AJ66" s="522">
        <v>0</v>
      </c>
      <c r="AK66" s="522">
        <v>0</v>
      </c>
      <c r="AL66" s="522">
        <v>0</v>
      </c>
      <c r="AM66" s="522">
        <v>0</v>
      </c>
      <c r="AN66" s="522">
        <v>0</v>
      </c>
      <c r="AO66" s="522">
        <f>AH66+AJ66+AK66+AM66</f>
        <v>0</v>
      </c>
      <c r="AP66" s="522">
        <f>AI66+AL66+AN66</f>
        <v>0</v>
      </c>
      <c r="AQ66" s="523">
        <f t="shared" si="5"/>
        <v>0</v>
      </c>
      <c r="AR66" s="520">
        <f>I66+AG66</f>
        <v>619426</v>
      </c>
      <c r="AS66" s="507">
        <f>J66+V66</f>
        <v>454081</v>
      </c>
      <c r="AT66" s="507">
        <f>K66+Z66</f>
        <v>0</v>
      </c>
      <c r="AU66" s="507">
        <f t="shared" si="6"/>
        <v>0</v>
      </c>
      <c r="AV66" s="507">
        <f>L66+AB66</f>
        <v>153479</v>
      </c>
      <c r="AW66" s="507">
        <f>M66+AC66</f>
        <v>9082</v>
      </c>
      <c r="AX66" s="507">
        <f>N66+AF66</f>
        <v>2784</v>
      </c>
      <c r="AY66" s="522">
        <f>O66+AQ66</f>
        <v>1.54</v>
      </c>
      <c r="AZ66" s="522">
        <f>P66+AO66</f>
        <v>0</v>
      </c>
      <c r="BA66" s="523">
        <f>Q66+AP66</f>
        <v>1.54</v>
      </c>
    </row>
    <row r="67" spans="1:53" ht="14.1" customHeight="1" x14ac:dyDescent="0.2">
      <c r="A67" s="183">
        <v>16</v>
      </c>
      <c r="B67" s="181">
        <v>2424</v>
      </c>
      <c r="C67" s="182">
        <v>600079147</v>
      </c>
      <c r="D67" s="181">
        <v>72741945</v>
      </c>
      <c r="E67" s="599" t="s">
        <v>119</v>
      </c>
      <c r="F67" s="183"/>
      <c r="G67" s="599"/>
      <c r="H67" s="600"/>
      <c r="I67" s="601">
        <v>3853048</v>
      </c>
      <c r="J67" s="602">
        <v>2810504</v>
      </c>
      <c r="K67" s="602">
        <v>0</v>
      </c>
      <c r="L67" s="602">
        <v>949950</v>
      </c>
      <c r="M67" s="602">
        <v>56210</v>
      </c>
      <c r="N67" s="602">
        <v>36384</v>
      </c>
      <c r="O67" s="603">
        <v>7.0297999999999998</v>
      </c>
      <c r="P67" s="603">
        <v>4</v>
      </c>
      <c r="Q67" s="605">
        <v>3.0297999999999998</v>
      </c>
      <c r="R67" s="604">
        <f t="shared" ref="R67:BA67" si="66">SUM(R65:R66)</f>
        <v>0</v>
      </c>
      <c r="S67" s="602">
        <f t="shared" si="66"/>
        <v>0</v>
      </c>
      <c r="T67" s="602">
        <f t="shared" si="66"/>
        <v>0</v>
      </c>
      <c r="U67" s="602">
        <f t="shared" si="66"/>
        <v>0</v>
      </c>
      <c r="V67" s="602">
        <f t="shared" si="66"/>
        <v>0</v>
      </c>
      <c r="W67" s="602">
        <f t="shared" si="66"/>
        <v>0</v>
      </c>
      <c r="X67" s="602">
        <f t="shared" si="66"/>
        <v>0</v>
      </c>
      <c r="Y67" s="602">
        <f t="shared" si="66"/>
        <v>0</v>
      </c>
      <c r="Z67" s="602">
        <f t="shared" si="66"/>
        <v>0</v>
      </c>
      <c r="AA67" s="602">
        <f t="shared" si="66"/>
        <v>0</v>
      </c>
      <c r="AB67" s="602">
        <f t="shared" si="66"/>
        <v>0</v>
      </c>
      <c r="AC67" s="602">
        <f t="shared" si="66"/>
        <v>0</v>
      </c>
      <c r="AD67" s="602">
        <f t="shared" si="66"/>
        <v>0</v>
      </c>
      <c r="AE67" s="602">
        <f t="shared" si="66"/>
        <v>0</v>
      </c>
      <c r="AF67" s="602">
        <f t="shared" si="66"/>
        <v>0</v>
      </c>
      <c r="AG67" s="602">
        <f t="shared" si="66"/>
        <v>0</v>
      </c>
      <c r="AH67" s="603">
        <f t="shared" si="66"/>
        <v>0</v>
      </c>
      <c r="AI67" s="603">
        <f t="shared" si="66"/>
        <v>0</v>
      </c>
      <c r="AJ67" s="603">
        <f t="shared" si="66"/>
        <v>0</v>
      </c>
      <c r="AK67" s="603">
        <f t="shared" ref="AK67:AL67" si="67">SUM(AK65:AK66)</f>
        <v>0</v>
      </c>
      <c r="AL67" s="603">
        <f t="shared" si="67"/>
        <v>0</v>
      </c>
      <c r="AM67" s="603">
        <f t="shared" si="66"/>
        <v>0</v>
      </c>
      <c r="AN67" s="603">
        <f t="shared" si="66"/>
        <v>0</v>
      </c>
      <c r="AO67" s="603">
        <f t="shared" si="66"/>
        <v>0</v>
      </c>
      <c r="AP67" s="603">
        <f t="shared" si="66"/>
        <v>0</v>
      </c>
      <c r="AQ67" s="605">
        <f t="shared" si="66"/>
        <v>0</v>
      </c>
      <c r="AR67" s="604">
        <f t="shared" si="66"/>
        <v>3853048</v>
      </c>
      <c r="AS67" s="602">
        <f t="shared" si="66"/>
        <v>2810504</v>
      </c>
      <c r="AT67" s="602">
        <f t="shared" si="66"/>
        <v>0</v>
      </c>
      <c r="AU67" s="602">
        <f t="shared" si="66"/>
        <v>0</v>
      </c>
      <c r="AV67" s="602">
        <f t="shared" si="66"/>
        <v>949950</v>
      </c>
      <c r="AW67" s="602">
        <f t="shared" si="66"/>
        <v>56210</v>
      </c>
      <c r="AX67" s="602">
        <f t="shared" si="66"/>
        <v>36384</v>
      </c>
      <c r="AY67" s="603">
        <f t="shared" si="66"/>
        <v>7.0297999999999998</v>
      </c>
      <c r="AZ67" s="603">
        <f t="shared" si="66"/>
        <v>4</v>
      </c>
      <c r="BA67" s="605">
        <f t="shared" si="66"/>
        <v>3.0297999999999998</v>
      </c>
    </row>
    <row r="68" spans="1:53" ht="14.1" customHeight="1" x14ac:dyDescent="0.2">
      <c r="A68" s="606">
        <v>17</v>
      </c>
      <c r="B68" s="607">
        <v>2417</v>
      </c>
      <c r="C68" s="608">
        <v>600079562</v>
      </c>
      <c r="D68" s="607">
        <v>72742810</v>
      </c>
      <c r="E68" s="609" t="s">
        <v>120</v>
      </c>
      <c r="F68" s="606">
        <v>3111</v>
      </c>
      <c r="G68" s="609" t="s">
        <v>86</v>
      </c>
      <c r="H68" s="610" t="s">
        <v>87</v>
      </c>
      <c r="I68" s="516">
        <v>16468295</v>
      </c>
      <c r="J68" s="431">
        <v>12018270</v>
      </c>
      <c r="K68" s="541">
        <v>7200</v>
      </c>
      <c r="L68" s="496">
        <v>4064609</v>
      </c>
      <c r="M68" s="517">
        <v>240366</v>
      </c>
      <c r="N68" s="431">
        <v>137850</v>
      </c>
      <c r="O68" s="432">
        <v>28.138500000000001</v>
      </c>
      <c r="P68" s="436">
        <v>21</v>
      </c>
      <c r="Q68" s="709">
        <v>7.1384999999999996</v>
      </c>
      <c r="R68" s="520">
        <v>0</v>
      </c>
      <c r="S68" s="507">
        <v>0</v>
      </c>
      <c r="T68" s="507">
        <v>0</v>
      </c>
      <c r="U68" s="507">
        <v>0</v>
      </c>
      <c r="V68" s="507">
        <f>SUM(R68:U68)</f>
        <v>0</v>
      </c>
      <c r="W68" s="507">
        <v>0</v>
      </c>
      <c r="X68" s="507">
        <v>0</v>
      </c>
      <c r="Y68" s="507">
        <v>0</v>
      </c>
      <c r="Z68" s="507">
        <f t="shared" ref="Z68:Z71" si="68">SUM(W68:Y68)</f>
        <v>0</v>
      </c>
      <c r="AA68" s="507">
        <f>V68+Z68</f>
        <v>0</v>
      </c>
      <c r="AB68" s="180">
        <f t="shared" si="2"/>
        <v>0</v>
      </c>
      <c r="AC68" s="180">
        <f>ROUND(V68*2%,0)</f>
        <v>0</v>
      </c>
      <c r="AD68" s="507">
        <v>0</v>
      </c>
      <c r="AE68" s="507">
        <v>0</v>
      </c>
      <c r="AF68" s="507">
        <f t="shared" si="3"/>
        <v>0</v>
      </c>
      <c r="AG68" s="507">
        <f t="shared" si="4"/>
        <v>0</v>
      </c>
      <c r="AH68" s="522">
        <v>0</v>
      </c>
      <c r="AI68" s="522">
        <v>0</v>
      </c>
      <c r="AJ68" s="522">
        <v>0</v>
      </c>
      <c r="AK68" s="522">
        <v>0</v>
      </c>
      <c r="AL68" s="522">
        <v>0</v>
      </c>
      <c r="AM68" s="522">
        <v>0</v>
      </c>
      <c r="AN68" s="522">
        <v>0</v>
      </c>
      <c r="AO68" s="522">
        <f>AH68+AJ68+AK68+AM68</f>
        <v>0</v>
      </c>
      <c r="AP68" s="522">
        <f>AI68+AL68+AN68</f>
        <v>0</v>
      </c>
      <c r="AQ68" s="523">
        <f t="shared" si="5"/>
        <v>0</v>
      </c>
      <c r="AR68" s="520">
        <f>I68+AG68</f>
        <v>16468295</v>
      </c>
      <c r="AS68" s="507">
        <f>J68+V68</f>
        <v>12018270</v>
      </c>
      <c r="AT68" s="507">
        <f>K68+Z68</f>
        <v>7200</v>
      </c>
      <c r="AU68" s="507">
        <f t="shared" si="6"/>
        <v>0</v>
      </c>
      <c r="AV68" s="507">
        <f t="shared" ref="AV68:AW71" si="69">L68+AB68</f>
        <v>4064609</v>
      </c>
      <c r="AW68" s="507">
        <f t="shared" si="69"/>
        <v>240366</v>
      </c>
      <c r="AX68" s="507">
        <f>N68+AF68</f>
        <v>137850</v>
      </c>
      <c r="AY68" s="522">
        <f>O68+AQ68</f>
        <v>28.138500000000001</v>
      </c>
      <c r="AZ68" s="522">
        <f t="shared" ref="AZ68:BA71" si="70">P68+AO68</f>
        <v>21</v>
      </c>
      <c r="BA68" s="523">
        <f t="shared" si="70"/>
        <v>7.1384999999999996</v>
      </c>
    </row>
    <row r="69" spans="1:53" ht="14.1" customHeight="1" x14ac:dyDescent="0.2">
      <c r="A69" s="606">
        <v>17</v>
      </c>
      <c r="B69" s="607">
        <v>2417</v>
      </c>
      <c r="C69" s="608">
        <v>600079562</v>
      </c>
      <c r="D69" s="607">
        <v>72742810</v>
      </c>
      <c r="E69" s="609" t="s">
        <v>120</v>
      </c>
      <c r="F69" s="606">
        <v>3111</v>
      </c>
      <c r="G69" s="524" t="s">
        <v>88</v>
      </c>
      <c r="H69" s="610" t="s">
        <v>87</v>
      </c>
      <c r="I69" s="516">
        <v>1533127</v>
      </c>
      <c r="J69" s="431">
        <v>1128960</v>
      </c>
      <c r="K69" s="541">
        <v>0</v>
      </c>
      <c r="L69" s="496">
        <v>381588</v>
      </c>
      <c r="M69" s="517">
        <v>22579</v>
      </c>
      <c r="N69" s="517">
        <v>0</v>
      </c>
      <c r="O69" s="432">
        <v>4</v>
      </c>
      <c r="P69" s="436">
        <v>4</v>
      </c>
      <c r="Q69" s="519">
        <v>0</v>
      </c>
      <c r="R69" s="520">
        <v>0</v>
      </c>
      <c r="S69" s="507">
        <v>0</v>
      </c>
      <c r="T69" s="507">
        <v>0</v>
      </c>
      <c r="U69" s="507">
        <v>0</v>
      </c>
      <c r="V69" s="507">
        <f>SUM(R69:U69)</f>
        <v>0</v>
      </c>
      <c r="W69" s="507">
        <v>0</v>
      </c>
      <c r="X69" s="507">
        <v>0</v>
      </c>
      <c r="Y69" s="507">
        <v>0</v>
      </c>
      <c r="Z69" s="507">
        <f t="shared" si="68"/>
        <v>0</v>
      </c>
      <c r="AA69" s="507">
        <f>V69+Z69</f>
        <v>0</v>
      </c>
      <c r="AB69" s="180">
        <f t="shared" si="2"/>
        <v>0</v>
      </c>
      <c r="AC69" s="180">
        <f>ROUND(V69*2%,0)</f>
        <v>0</v>
      </c>
      <c r="AD69" s="507">
        <v>0</v>
      </c>
      <c r="AE69" s="507">
        <v>0</v>
      </c>
      <c r="AF69" s="507">
        <f t="shared" si="3"/>
        <v>0</v>
      </c>
      <c r="AG69" s="507">
        <f t="shared" si="4"/>
        <v>0</v>
      </c>
      <c r="AH69" s="522">
        <v>0</v>
      </c>
      <c r="AI69" s="522">
        <v>0</v>
      </c>
      <c r="AJ69" s="522">
        <v>0</v>
      </c>
      <c r="AK69" s="522">
        <v>0</v>
      </c>
      <c r="AL69" s="522">
        <v>0</v>
      </c>
      <c r="AM69" s="522">
        <v>0</v>
      </c>
      <c r="AN69" s="522">
        <v>0</v>
      </c>
      <c r="AO69" s="522">
        <f>AH69+AJ69+AK69+AM69</f>
        <v>0</v>
      </c>
      <c r="AP69" s="522">
        <f>AI69+AL69+AN69</f>
        <v>0</v>
      </c>
      <c r="AQ69" s="523">
        <f t="shared" si="5"/>
        <v>0</v>
      </c>
      <c r="AR69" s="520">
        <f>I69+AG69</f>
        <v>1533127</v>
      </c>
      <c r="AS69" s="507">
        <f>J69+V69</f>
        <v>1128960</v>
      </c>
      <c r="AT69" s="507">
        <f>K69+Z69</f>
        <v>0</v>
      </c>
      <c r="AU69" s="507">
        <f t="shared" si="6"/>
        <v>0</v>
      </c>
      <c r="AV69" s="507">
        <f t="shared" si="69"/>
        <v>381588</v>
      </c>
      <c r="AW69" s="507">
        <f t="shared" si="69"/>
        <v>22579</v>
      </c>
      <c r="AX69" s="507">
        <f>N69+AF69</f>
        <v>0</v>
      </c>
      <c r="AY69" s="522">
        <f>O69+AQ69</f>
        <v>4</v>
      </c>
      <c r="AZ69" s="522">
        <f t="shared" si="70"/>
        <v>4</v>
      </c>
      <c r="BA69" s="523">
        <f t="shared" si="70"/>
        <v>0</v>
      </c>
    </row>
    <row r="70" spans="1:53" ht="14.1" customHeight="1" x14ac:dyDescent="0.2">
      <c r="A70" s="606">
        <v>17</v>
      </c>
      <c r="B70" s="607">
        <v>2417</v>
      </c>
      <c r="C70" s="608">
        <v>600079562</v>
      </c>
      <c r="D70" s="607">
        <v>72742810</v>
      </c>
      <c r="E70" s="609" t="s">
        <v>120</v>
      </c>
      <c r="F70" s="606">
        <v>3111</v>
      </c>
      <c r="G70" s="524" t="s">
        <v>92</v>
      </c>
      <c r="H70" s="610" t="s">
        <v>83</v>
      </c>
      <c r="I70" s="516">
        <v>461179</v>
      </c>
      <c r="J70" s="517">
        <v>339602</v>
      </c>
      <c r="K70" s="496">
        <v>0</v>
      </c>
      <c r="L70" s="496">
        <v>114785</v>
      </c>
      <c r="M70" s="517">
        <v>6792</v>
      </c>
      <c r="N70" s="517">
        <v>0</v>
      </c>
      <c r="O70" s="432">
        <v>1</v>
      </c>
      <c r="P70" s="518">
        <v>1</v>
      </c>
      <c r="Q70" s="519">
        <v>0</v>
      </c>
      <c r="R70" s="520">
        <v>0</v>
      </c>
      <c r="S70" s="507">
        <v>0</v>
      </c>
      <c r="T70" s="507">
        <v>0</v>
      </c>
      <c r="U70" s="507">
        <v>0</v>
      </c>
      <c r="V70" s="507">
        <f>SUM(R70:U70)</f>
        <v>0</v>
      </c>
      <c r="W70" s="507">
        <v>0</v>
      </c>
      <c r="X70" s="507">
        <v>0</v>
      </c>
      <c r="Y70" s="507">
        <v>0</v>
      </c>
      <c r="Z70" s="507">
        <f t="shared" si="68"/>
        <v>0</v>
      </c>
      <c r="AA70" s="507">
        <f>V70+Z70</f>
        <v>0</v>
      </c>
      <c r="AB70" s="180">
        <f t="shared" si="2"/>
        <v>0</v>
      </c>
      <c r="AC70" s="180">
        <f>ROUND(V70*2%,0)</f>
        <v>0</v>
      </c>
      <c r="AD70" s="507">
        <v>0</v>
      </c>
      <c r="AE70" s="507">
        <v>0</v>
      </c>
      <c r="AF70" s="507">
        <f t="shared" si="3"/>
        <v>0</v>
      </c>
      <c r="AG70" s="507">
        <f t="shared" si="4"/>
        <v>0</v>
      </c>
      <c r="AH70" s="522">
        <v>0</v>
      </c>
      <c r="AI70" s="522">
        <v>0</v>
      </c>
      <c r="AJ70" s="522">
        <v>0</v>
      </c>
      <c r="AK70" s="522">
        <v>0</v>
      </c>
      <c r="AL70" s="522">
        <v>0</v>
      </c>
      <c r="AM70" s="522">
        <v>0</v>
      </c>
      <c r="AN70" s="522">
        <v>0</v>
      </c>
      <c r="AO70" s="522">
        <f>AH70+AJ70+AK70+AM70</f>
        <v>0</v>
      </c>
      <c r="AP70" s="522">
        <f>AI70+AL70+AN70</f>
        <v>0</v>
      </c>
      <c r="AQ70" s="523">
        <f t="shared" si="5"/>
        <v>0</v>
      </c>
      <c r="AR70" s="520">
        <f>I70+AG70</f>
        <v>461179</v>
      </c>
      <c r="AS70" s="507">
        <f>J70+V70</f>
        <v>339602</v>
      </c>
      <c r="AT70" s="507">
        <f>K70+Z70</f>
        <v>0</v>
      </c>
      <c r="AU70" s="507">
        <f t="shared" si="6"/>
        <v>0</v>
      </c>
      <c r="AV70" s="507">
        <f t="shared" si="69"/>
        <v>114785</v>
      </c>
      <c r="AW70" s="507">
        <f t="shared" si="69"/>
        <v>6792</v>
      </c>
      <c r="AX70" s="507">
        <f>N70+AF70</f>
        <v>0</v>
      </c>
      <c r="AY70" s="522">
        <f>O70+AQ70</f>
        <v>1</v>
      </c>
      <c r="AZ70" s="522">
        <f t="shared" si="70"/>
        <v>1</v>
      </c>
      <c r="BA70" s="523">
        <f t="shared" si="70"/>
        <v>0</v>
      </c>
    </row>
    <row r="71" spans="1:53" ht="14.1" customHeight="1" x14ac:dyDescent="0.2">
      <c r="A71" s="606">
        <v>17</v>
      </c>
      <c r="B71" s="607">
        <v>2417</v>
      </c>
      <c r="C71" s="608">
        <v>600079562</v>
      </c>
      <c r="D71" s="607">
        <v>72742810</v>
      </c>
      <c r="E71" s="609" t="s">
        <v>120</v>
      </c>
      <c r="F71" s="606">
        <v>3141</v>
      </c>
      <c r="G71" s="609" t="s">
        <v>89</v>
      </c>
      <c r="H71" s="610" t="s">
        <v>83</v>
      </c>
      <c r="I71" s="516">
        <v>1886734</v>
      </c>
      <c r="J71" s="517">
        <v>1381660</v>
      </c>
      <c r="K71" s="496">
        <v>0</v>
      </c>
      <c r="L71" s="496">
        <v>467001</v>
      </c>
      <c r="M71" s="517">
        <v>27633</v>
      </c>
      <c r="N71" s="517">
        <v>10440</v>
      </c>
      <c r="O71" s="432">
        <v>4.6900000000000004</v>
      </c>
      <c r="P71" s="518">
        <v>0</v>
      </c>
      <c r="Q71" s="519">
        <v>4.6900000000000004</v>
      </c>
      <c r="R71" s="520">
        <v>0</v>
      </c>
      <c r="S71" s="507">
        <v>0</v>
      </c>
      <c r="T71" s="507">
        <v>0</v>
      </c>
      <c r="U71" s="507">
        <v>0</v>
      </c>
      <c r="V71" s="507">
        <f>SUM(R71:U71)</f>
        <v>0</v>
      </c>
      <c r="W71" s="507">
        <v>0</v>
      </c>
      <c r="X71" s="507">
        <v>0</v>
      </c>
      <c r="Y71" s="507">
        <v>0</v>
      </c>
      <c r="Z71" s="507">
        <f t="shared" si="68"/>
        <v>0</v>
      </c>
      <c r="AA71" s="507">
        <f>V71+Z71</f>
        <v>0</v>
      </c>
      <c r="AB71" s="180">
        <f t="shared" si="2"/>
        <v>0</v>
      </c>
      <c r="AC71" s="180">
        <f>ROUND(V71*2%,0)</f>
        <v>0</v>
      </c>
      <c r="AD71" s="507">
        <v>0</v>
      </c>
      <c r="AE71" s="507">
        <v>0</v>
      </c>
      <c r="AF71" s="507">
        <f t="shared" si="3"/>
        <v>0</v>
      </c>
      <c r="AG71" s="507">
        <f t="shared" si="4"/>
        <v>0</v>
      </c>
      <c r="AH71" s="522">
        <v>0</v>
      </c>
      <c r="AI71" s="522">
        <v>0</v>
      </c>
      <c r="AJ71" s="522">
        <v>0</v>
      </c>
      <c r="AK71" s="522">
        <v>0</v>
      </c>
      <c r="AL71" s="522">
        <v>0</v>
      </c>
      <c r="AM71" s="522">
        <v>0</v>
      </c>
      <c r="AN71" s="522">
        <v>0</v>
      </c>
      <c r="AO71" s="522">
        <f>AH71+AJ71+AK71+AM71</f>
        <v>0</v>
      </c>
      <c r="AP71" s="522">
        <f>AI71+AL71+AN71</f>
        <v>0</v>
      </c>
      <c r="AQ71" s="523">
        <f t="shared" si="5"/>
        <v>0</v>
      </c>
      <c r="AR71" s="520">
        <f>I71+AG71</f>
        <v>1886734</v>
      </c>
      <c r="AS71" s="507">
        <f>J71+V71</f>
        <v>1381660</v>
      </c>
      <c r="AT71" s="507">
        <f>K71+Z71</f>
        <v>0</v>
      </c>
      <c r="AU71" s="507">
        <f t="shared" si="6"/>
        <v>0</v>
      </c>
      <c r="AV71" s="507">
        <f t="shared" si="69"/>
        <v>467001</v>
      </c>
      <c r="AW71" s="507">
        <f t="shared" si="69"/>
        <v>27633</v>
      </c>
      <c r="AX71" s="507">
        <f>N71+AF71</f>
        <v>10440</v>
      </c>
      <c r="AY71" s="522">
        <f>O71+AQ71</f>
        <v>4.6900000000000004</v>
      </c>
      <c r="AZ71" s="522">
        <f t="shared" si="70"/>
        <v>0</v>
      </c>
      <c r="BA71" s="523">
        <f t="shared" si="70"/>
        <v>4.6900000000000004</v>
      </c>
    </row>
    <row r="72" spans="1:53" ht="14.1" customHeight="1" x14ac:dyDescent="0.2">
      <c r="A72" s="183">
        <v>17</v>
      </c>
      <c r="B72" s="181">
        <v>2417</v>
      </c>
      <c r="C72" s="182">
        <v>600079562</v>
      </c>
      <c r="D72" s="181">
        <v>72742810</v>
      </c>
      <c r="E72" s="599" t="s">
        <v>121</v>
      </c>
      <c r="F72" s="183"/>
      <c r="G72" s="599"/>
      <c r="H72" s="600"/>
      <c r="I72" s="601">
        <v>20349335</v>
      </c>
      <c r="J72" s="602">
        <v>14868492</v>
      </c>
      <c r="K72" s="602">
        <v>7200</v>
      </c>
      <c r="L72" s="602">
        <v>5027983</v>
      </c>
      <c r="M72" s="602">
        <v>297370</v>
      </c>
      <c r="N72" s="602">
        <v>148290</v>
      </c>
      <c r="O72" s="603">
        <v>37.828499999999998</v>
      </c>
      <c r="P72" s="603">
        <v>26</v>
      </c>
      <c r="Q72" s="605">
        <v>11.8285</v>
      </c>
      <c r="R72" s="604">
        <f t="shared" ref="R72:BA72" si="71">SUM(R68:R71)</f>
        <v>0</v>
      </c>
      <c r="S72" s="602">
        <f t="shared" si="71"/>
        <v>0</v>
      </c>
      <c r="T72" s="602">
        <f t="shared" si="71"/>
        <v>0</v>
      </c>
      <c r="U72" s="602">
        <f t="shared" si="71"/>
        <v>0</v>
      </c>
      <c r="V72" s="602">
        <f t="shared" si="71"/>
        <v>0</v>
      </c>
      <c r="W72" s="602">
        <f t="shared" si="71"/>
        <v>0</v>
      </c>
      <c r="X72" s="602">
        <f t="shared" si="71"/>
        <v>0</v>
      </c>
      <c r="Y72" s="602">
        <f t="shared" si="71"/>
        <v>0</v>
      </c>
      <c r="Z72" s="602">
        <f t="shared" si="71"/>
        <v>0</v>
      </c>
      <c r="AA72" s="602">
        <f t="shared" si="71"/>
        <v>0</v>
      </c>
      <c r="AB72" s="602">
        <f t="shared" si="71"/>
        <v>0</v>
      </c>
      <c r="AC72" s="602">
        <f t="shared" si="71"/>
        <v>0</v>
      </c>
      <c r="AD72" s="602">
        <f t="shared" si="71"/>
        <v>0</v>
      </c>
      <c r="AE72" s="602">
        <f t="shared" si="71"/>
        <v>0</v>
      </c>
      <c r="AF72" s="602">
        <f t="shared" si="71"/>
        <v>0</v>
      </c>
      <c r="AG72" s="602">
        <f t="shared" si="71"/>
        <v>0</v>
      </c>
      <c r="AH72" s="603">
        <f t="shared" si="71"/>
        <v>0</v>
      </c>
      <c r="AI72" s="603">
        <f t="shared" si="71"/>
        <v>0</v>
      </c>
      <c r="AJ72" s="603">
        <f t="shared" si="71"/>
        <v>0</v>
      </c>
      <c r="AK72" s="603">
        <f t="shared" ref="AK72:AL72" si="72">SUM(AK68:AK71)</f>
        <v>0</v>
      </c>
      <c r="AL72" s="603">
        <f t="shared" si="72"/>
        <v>0</v>
      </c>
      <c r="AM72" s="603">
        <f t="shared" si="71"/>
        <v>0</v>
      </c>
      <c r="AN72" s="603">
        <f t="shared" si="71"/>
        <v>0</v>
      </c>
      <c r="AO72" s="603">
        <f t="shared" si="71"/>
        <v>0</v>
      </c>
      <c r="AP72" s="603">
        <f t="shared" si="71"/>
        <v>0</v>
      </c>
      <c r="AQ72" s="605">
        <f t="shared" si="71"/>
        <v>0</v>
      </c>
      <c r="AR72" s="604">
        <f t="shared" si="71"/>
        <v>20349335</v>
      </c>
      <c r="AS72" s="602">
        <f t="shared" si="71"/>
        <v>14868492</v>
      </c>
      <c r="AT72" s="602">
        <f t="shared" si="71"/>
        <v>7200</v>
      </c>
      <c r="AU72" s="602">
        <f t="shared" si="71"/>
        <v>0</v>
      </c>
      <c r="AV72" s="602">
        <f t="shared" si="71"/>
        <v>5027983</v>
      </c>
      <c r="AW72" s="602">
        <f t="shared" si="71"/>
        <v>297370</v>
      </c>
      <c r="AX72" s="602">
        <f t="shared" si="71"/>
        <v>148290</v>
      </c>
      <c r="AY72" s="603">
        <f t="shared" si="71"/>
        <v>37.828499999999998</v>
      </c>
      <c r="AZ72" s="603">
        <f t="shared" si="71"/>
        <v>26</v>
      </c>
      <c r="BA72" s="605">
        <f t="shared" si="71"/>
        <v>11.8285</v>
      </c>
    </row>
    <row r="73" spans="1:53" ht="14.1" customHeight="1" x14ac:dyDescent="0.2">
      <c r="A73" s="606">
        <v>18</v>
      </c>
      <c r="B73" s="607">
        <v>2416</v>
      </c>
      <c r="C73" s="608">
        <v>600079571</v>
      </c>
      <c r="D73" s="607">
        <v>72742895</v>
      </c>
      <c r="E73" s="609" t="s">
        <v>122</v>
      </c>
      <c r="F73" s="606">
        <v>3111</v>
      </c>
      <c r="G73" s="609" t="s">
        <v>86</v>
      </c>
      <c r="H73" s="610" t="s">
        <v>87</v>
      </c>
      <c r="I73" s="516">
        <v>4858874</v>
      </c>
      <c r="J73" s="431">
        <v>3473012</v>
      </c>
      <c r="K73" s="541">
        <v>73000</v>
      </c>
      <c r="L73" s="496">
        <v>1198552</v>
      </c>
      <c r="M73" s="517">
        <v>69460</v>
      </c>
      <c r="N73" s="431">
        <v>44850</v>
      </c>
      <c r="O73" s="432">
        <v>7.9881999999999982</v>
      </c>
      <c r="P73" s="436">
        <v>6</v>
      </c>
      <c r="Q73" s="709">
        <v>1.9881999999999995</v>
      </c>
      <c r="R73" s="520">
        <v>0</v>
      </c>
      <c r="S73" s="507">
        <v>0</v>
      </c>
      <c r="T73" s="507">
        <v>0</v>
      </c>
      <c r="U73" s="507">
        <v>0</v>
      </c>
      <c r="V73" s="507">
        <f>SUM(R73:U73)</f>
        <v>0</v>
      </c>
      <c r="W73" s="507">
        <v>0</v>
      </c>
      <c r="X73" s="507">
        <v>0</v>
      </c>
      <c r="Y73" s="507">
        <v>0</v>
      </c>
      <c r="Z73" s="507">
        <f t="shared" ref="Z73:Z75" si="73">SUM(W73:Y73)</f>
        <v>0</v>
      </c>
      <c r="AA73" s="507">
        <f>V73+Z73</f>
        <v>0</v>
      </c>
      <c r="AB73" s="180">
        <f t="shared" si="2"/>
        <v>0</v>
      </c>
      <c r="AC73" s="180">
        <f>ROUND(V73*2%,0)</f>
        <v>0</v>
      </c>
      <c r="AD73" s="507">
        <v>0</v>
      </c>
      <c r="AE73" s="507">
        <v>0</v>
      </c>
      <c r="AF73" s="507">
        <f t="shared" si="3"/>
        <v>0</v>
      </c>
      <c r="AG73" s="507">
        <f t="shared" si="4"/>
        <v>0</v>
      </c>
      <c r="AH73" s="522">
        <v>0</v>
      </c>
      <c r="AI73" s="522">
        <v>0</v>
      </c>
      <c r="AJ73" s="522">
        <v>0</v>
      </c>
      <c r="AK73" s="522">
        <v>0</v>
      </c>
      <c r="AL73" s="522">
        <v>0</v>
      </c>
      <c r="AM73" s="522">
        <v>0</v>
      </c>
      <c r="AN73" s="522">
        <v>0</v>
      </c>
      <c r="AO73" s="522">
        <f>AH73+AJ73+AK73+AM73</f>
        <v>0</v>
      </c>
      <c r="AP73" s="522">
        <f>AI73+AL73+AN73</f>
        <v>0</v>
      </c>
      <c r="AQ73" s="523">
        <f t="shared" si="5"/>
        <v>0</v>
      </c>
      <c r="AR73" s="520">
        <f>I73+AG73</f>
        <v>4858874</v>
      </c>
      <c r="AS73" s="507">
        <f>J73+V73</f>
        <v>3473012</v>
      </c>
      <c r="AT73" s="507">
        <f>K73+Z73</f>
        <v>73000</v>
      </c>
      <c r="AU73" s="507">
        <f t="shared" si="6"/>
        <v>0</v>
      </c>
      <c r="AV73" s="507">
        <f t="shared" ref="AV73:AW75" si="74">L73+AB73</f>
        <v>1198552</v>
      </c>
      <c r="AW73" s="507">
        <f t="shared" si="74"/>
        <v>69460</v>
      </c>
      <c r="AX73" s="507">
        <f>N73+AF73</f>
        <v>44850</v>
      </c>
      <c r="AY73" s="522">
        <f>O73+AQ73</f>
        <v>7.9881999999999982</v>
      </c>
      <c r="AZ73" s="522">
        <f t="shared" ref="AZ73:BA75" si="75">P73+AO73</f>
        <v>6</v>
      </c>
      <c r="BA73" s="523">
        <f t="shared" si="75"/>
        <v>1.9881999999999995</v>
      </c>
    </row>
    <row r="74" spans="1:53" ht="14.1" customHeight="1" x14ac:dyDescent="0.2">
      <c r="A74" s="606">
        <v>18</v>
      </c>
      <c r="B74" s="607">
        <v>2416</v>
      </c>
      <c r="C74" s="608">
        <v>600079571</v>
      </c>
      <c r="D74" s="607">
        <v>72742895</v>
      </c>
      <c r="E74" s="609" t="s">
        <v>122</v>
      </c>
      <c r="F74" s="606">
        <v>3111</v>
      </c>
      <c r="G74" s="524" t="s">
        <v>88</v>
      </c>
      <c r="H74" s="610" t="s">
        <v>87</v>
      </c>
      <c r="I74" s="516">
        <v>904232</v>
      </c>
      <c r="J74" s="431">
        <v>665856</v>
      </c>
      <c r="K74" s="541">
        <v>0</v>
      </c>
      <c r="L74" s="496">
        <v>225059</v>
      </c>
      <c r="M74" s="517">
        <v>13317</v>
      </c>
      <c r="N74" s="517">
        <v>0</v>
      </c>
      <c r="O74" s="432">
        <v>2</v>
      </c>
      <c r="P74" s="436">
        <v>2</v>
      </c>
      <c r="Q74" s="519">
        <v>0</v>
      </c>
      <c r="R74" s="520">
        <v>0</v>
      </c>
      <c r="S74" s="507">
        <v>0</v>
      </c>
      <c r="T74" s="507">
        <v>0</v>
      </c>
      <c r="U74" s="507">
        <v>0</v>
      </c>
      <c r="V74" s="507">
        <f>SUM(R74:U74)</f>
        <v>0</v>
      </c>
      <c r="W74" s="507">
        <v>0</v>
      </c>
      <c r="X74" s="507">
        <v>0</v>
      </c>
      <c r="Y74" s="507">
        <v>0</v>
      </c>
      <c r="Z74" s="507">
        <f t="shared" si="73"/>
        <v>0</v>
      </c>
      <c r="AA74" s="507">
        <f>V74+Z74</f>
        <v>0</v>
      </c>
      <c r="AB74" s="180">
        <f t="shared" si="2"/>
        <v>0</v>
      </c>
      <c r="AC74" s="180">
        <f>ROUND(V74*2%,0)</f>
        <v>0</v>
      </c>
      <c r="AD74" s="507">
        <v>0</v>
      </c>
      <c r="AE74" s="507">
        <v>0</v>
      </c>
      <c r="AF74" s="507">
        <f t="shared" si="3"/>
        <v>0</v>
      </c>
      <c r="AG74" s="507">
        <f t="shared" si="4"/>
        <v>0</v>
      </c>
      <c r="AH74" s="522">
        <v>0</v>
      </c>
      <c r="AI74" s="522">
        <v>0</v>
      </c>
      <c r="AJ74" s="522">
        <v>0</v>
      </c>
      <c r="AK74" s="522">
        <v>0</v>
      </c>
      <c r="AL74" s="522">
        <v>0</v>
      </c>
      <c r="AM74" s="522">
        <v>0</v>
      </c>
      <c r="AN74" s="522">
        <v>0</v>
      </c>
      <c r="AO74" s="522">
        <f>AH74+AJ74+AK74+AM74</f>
        <v>0</v>
      </c>
      <c r="AP74" s="522">
        <f>AI74+AL74+AN74</f>
        <v>0</v>
      </c>
      <c r="AQ74" s="523">
        <f t="shared" si="5"/>
        <v>0</v>
      </c>
      <c r="AR74" s="520">
        <f>I74+AG74</f>
        <v>904232</v>
      </c>
      <c r="AS74" s="507">
        <f>J74+V74</f>
        <v>665856</v>
      </c>
      <c r="AT74" s="507">
        <f>K74+Z74</f>
        <v>0</v>
      </c>
      <c r="AU74" s="507">
        <f t="shared" si="6"/>
        <v>0</v>
      </c>
      <c r="AV74" s="507">
        <f t="shared" si="74"/>
        <v>225059</v>
      </c>
      <c r="AW74" s="507">
        <f t="shared" si="74"/>
        <v>13317</v>
      </c>
      <c r="AX74" s="507">
        <f>N74+AF74</f>
        <v>0</v>
      </c>
      <c r="AY74" s="522">
        <f>O74+AQ74</f>
        <v>2</v>
      </c>
      <c r="AZ74" s="522">
        <f t="shared" si="75"/>
        <v>2</v>
      </c>
      <c r="BA74" s="523">
        <f t="shared" si="75"/>
        <v>0</v>
      </c>
    </row>
    <row r="75" spans="1:53" ht="14.1" customHeight="1" x14ac:dyDescent="0.2">
      <c r="A75" s="606">
        <v>18</v>
      </c>
      <c r="B75" s="607">
        <v>2416</v>
      </c>
      <c r="C75" s="608">
        <v>600079571</v>
      </c>
      <c r="D75" s="607">
        <v>72742895</v>
      </c>
      <c r="E75" s="609" t="s">
        <v>122</v>
      </c>
      <c r="F75" s="606">
        <v>3141</v>
      </c>
      <c r="G75" s="609" t="s">
        <v>89</v>
      </c>
      <c r="H75" s="610" t="s">
        <v>83</v>
      </c>
      <c r="I75" s="516">
        <v>628246</v>
      </c>
      <c r="J75" s="517">
        <v>460533</v>
      </c>
      <c r="K75" s="496">
        <v>0</v>
      </c>
      <c r="L75" s="496">
        <v>155660</v>
      </c>
      <c r="M75" s="517">
        <v>9211</v>
      </c>
      <c r="N75" s="517">
        <v>2842</v>
      </c>
      <c r="O75" s="432">
        <v>1.57</v>
      </c>
      <c r="P75" s="518">
        <v>0</v>
      </c>
      <c r="Q75" s="519">
        <v>1.57</v>
      </c>
      <c r="R75" s="520">
        <v>0</v>
      </c>
      <c r="S75" s="507">
        <v>0</v>
      </c>
      <c r="T75" s="507">
        <v>0</v>
      </c>
      <c r="U75" s="507">
        <v>0</v>
      </c>
      <c r="V75" s="507">
        <f>SUM(R75:U75)</f>
        <v>0</v>
      </c>
      <c r="W75" s="507">
        <v>0</v>
      </c>
      <c r="X75" s="507">
        <v>0</v>
      </c>
      <c r="Y75" s="507">
        <v>0</v>
      </c>
      <c r="Z75" s="507">
        <f t="shared" si="73"/>
        <v>0</v>
      </c>
      <c r="AA75" s="507">
        <f>V75+Z75</f>
        <v>0</v>
      </c>
      <c r="AB75" s="180">
        <f t="shared" si="2"/>
        <v>0</v>
      </c>
      <c r="AC75" s="180">
        <f>ROUND(V75*2%,0)</f>
        <v>0</v>
      </c>
      <c r="AD75" s="507">
        <v>0</v>
      </c>
      <c r="AE75" s="507">
        <v>0</v>
      </c>
      <c r="AF75" s="507">
        <f t="shared" si="3"/>
        <v>0</v>
      </c>
      <c r="AG75" s="507">
        <f t="shared" si="4"/>
        <v>0</v>
      </c>
      <c r="AH75" s="522">
        <v>0</v>
      </c>
      <c r="AI75" s="522">
        <v>0</v>
      </c>
      <c r="AJ75" s="522">
        <v>0</v>
      </c>
      <c r="AK75" s="522">
        <v>0</v>
      </c>
      <c r="AL75" s="522">
        <v>0</v>
      </c>
      <c r="AM75" s="522">
        <v>0</v>
      </c>
      <c r="AN75" s="522">
        <v>0</v>
      </c>
      <c r="AO75" s="522">
        <f>AH75+AJ75+AK75+AM75</f>
        <v>0</v>
      </c>
      <c r="AP75" s="522">
        <f>AI75+AL75+AN75</f>
        <v>0</v>
      </c>
      <c r="AQ75" s="523">
        <f t="shared" si="5"/>
        <v>0</v>
      </c>
      <c r="AR75" s="520">
        <f>I75+AG75</f>
        <v>628246</v>
      </c>
      <c r="AS75" s="507">
        <f>J75+V75</f>
        <v>460533</v>
      </c>
      <c r="AT75" s="507">
        <f>K75+Z75</f>
        <v>0</v>
      </c>
      <c r="AU75" s="507">
        <f t="shared" si="6"/>
        <v>0</v>
      </c>
      <c r="AV75" s="507">
        <f t="shared" si="74"/>
        <v>155660</v>
      </c>
      <c r="AW75" s="507">
        <f t="shared" si="74"/>
        <v>9211</v>
      </c>
      <c r="AX75" s="507">
        <f>N75+AF75</f>
        <v>2842</v>
      </c>
      <c r="AY75" s="522">
        <f>O75+AQ75</f>
        <v>1.57</v>
      </c>
      <c r="AZ75" s="522">
        <f t="shared" si="75"/>
        <v>0</v>
      </c>
      <c r="BA75" s="523">
        <f t="shared" si="75"/>
        <v>1.57</v>
      </c>
    </row>
    <row r="76" spans="1:53" ht="14.1" customHeight="1" x14ac:dyDescent="0.2">
      <c r="A76" s="183">
        <v>18</v>
      </c>
      <c r="B76" s="181">
        <v>2416</v>
      </c>
      <c r="C76" s="182">
        <v>600079571</v>
      </c>
      <c r="D76" s="181">
        <v>72742895</v>
      </c>
      <c r="E76" s="599" t="s">
        <v>123</v>
      </c>
      <c r="F76" s="183"/>
      <c r="G76" s="599"/>
      <c r="H76" s="600"/>
      <c r="I76" s="601">
        <v>6391352</v>
      </c>
      <c r="J76" s="602">
        <v>4599401</v>
      </c>
      <c r="K76" s="602">
        <v>73000</v>
      </c>
      <c r="L76" s="602">
        <v>1579271</v>
      </c>
      <c r="M76" s="602">
        <v>91988</v>
      </c>
      <c r="N76" s="602">
        <v>47692</v>
      </c>
      <c r="O76" s="603">
        <v>11.558199999999999</v>
      </c>
      <c r="P76" s="603">
        <v>8</v>
      </c>
      <c r="Q76" s="605">
        <v>3.5581999999999994</v>
      </c>
      <c r="R76" s="604">
        <f t="shared" ref="R76:BA76" si="76">SUM(R73:R75)</f>
        <v>0</v>
      </c>
      <c r="S76" s="602">
        <f t="shared" si="76"/>
        <v>0</v>
      </c>
      <c r="T76" s="602">
        <f t="shared" si="76"/>
        <v>0</v>
      </c>
      <c r="U76" s="602">
        <f t="shared" si="76"/>
        <v>0</v>
      </c>
      <c r="V76" s="602">
        <f t="shared" si="76"/>
        <v>0</v>
      </c>
      <c r="W76" s="602">
        <f t="shared" si="76"/>
        <v>0</v>
      </c>
      <c r="X76" s="602">
        <f t="shared" si="76"/>
        <v>0</v>
      </c>
      <c r="Y76" s="602">
        <f t="shared" si="76"/>
        <v>0</v>
      </c>
      <c r="Z76" s="602">
        <f t="shared" si="76"/>
        <v>0</v>
      </c>
      <c r="AA76" s="602">
        <f t="shared" si="76"/>
        <v>0</v>
      </c>
      <c r="AB76" s="602">
        <f t="shared" si="76"/>
        <v>0</v>
      </c>
      <c r="AC76" s="602">
        <f t="shared" si="76"/>
        <v>0</v>
      </c>
      <c r="AD76" s="602">
        <f t="shared" si="76"/>
        <v>0</v>
      </c>
      <c r="AE76" s="602">
        <f t="shared" si="76"/>
        <v>0</v>
      </c>
      <c r="AF76" s="602">
        <f t="shared" si="76"/>
        <v>0</v>
      </c>
      <c r="AG76" s="602">
        <f t="shared" si="76"/>
        <v>0</v>
      </c>
      <c r="AH76" s="603">
        <f t="shared" si="76"/>
        <v>0</v>
      </c>
      <c r="AI76" s="603">
        <f t="shared" si="76"/>
        <v>0</v>
      </c>
      <c r="AJ76" s="603">
        <f t="shared" si="76"/>
        <v>0</v>
      </c>
      <c r="AK76" s="603">
        <f t="shared" ref="AK76:AL76" si="77">SUM(AK73:AK75)</f>
        <v>0</v>
      </c>
      <c r="AL76" s="603">
        <f t="shared" si="77"/>
        <v>0</v>
      </c>
      <c r="AM76" s="603">
        <f t="shared" si="76"/>
        <v>0</v>
      </c>
      <c r="AN76" s="603">
        <f t="shared" si="76"/>
        <v>0</v>
      </c>
      <c r="AO76" s="603">
        <f t="shared" si="76"/>
        <v>0</v>
      </c>
      <c r="AP76" s="603">
        <f t="shared" si="76"/>
        <v>0</v>
      </c>
      <c r="AQ76" s="605">
        <f t="shared" si="76"/>
        <v>0</v>
      </c>
      <c r="AR76" s="604">
        <f t="shared" si="76"/>
        <v>6391352</v>
      </c>
      <c r="AS76" s="602">
        <f t="shared" si="76"/>
        <v>4599401</v>
      </c>
      <c r="AT76" s="602">
        <f t="shared" si="76"/>
        <v>73000</v>
      </c>
      <c r="AU76" s="602">
        <f t="shared" si="76"/>
        <v>0</v>
      </c>
      <c r="AV76" s="602">
        <f t="shared" si="76"/>
        <v>1579271</v>
      </c>
      <c r="AW76" s="602">
        <f t="shared" si="76"/>
        <v>91988</v>
      </c>
      <c r="AX76" s="602">
        <f t="shared" si="76"/>
        <v>47692</v>
      </c>
      <c r="AY76" s="603">
        <f t="shared" si="76"/>
        <v>11.558199999999999</v>
      </c>
      <c r="AZ76" s="603">
        <f t="shared" si="76"/>
        <v>8</v>
      </c>
      <c r="BA76" s="605">
        <f t="shared" si="76"/>
        <v>3.5581999999999994</v>
      </c>
    </row>
    <row r="77" spans="1:53" ht="14.1" customHeight="1" x14ac:dyDescent="0.2">
      <c r="A77" s="606">
        <v>19</v>
      </c>
      <c r="B77" s="607">
        <v>2421</v>
      </c>
      <c r="C77" s="608">
        <v>600079163</v>
      </c>
      <c r="D77" s="607">
        <v>72743301</v>
      </c>
      <c r="E77" s="609" t="s">
        <v>124</v>
      </c>
      <c r="F77" s="606">
        <v>3111</v>
      </c>
      <c r="G77" s="609" t="s">
        <v>86</v>
      </c>
      <c r="H77" s="610" t="s">
        <v>87</v>
      </c>
      <c r="I77" s="516">
        <v>10055811</v>
      </c>
      <c r="J77" s="431">
        <v>7330641</v>
      </c>
      <c r="K77" s="541">
        <v>0</v>
      </c>
      <c r="L77" s="496">
        <v>2477757</v>
      </c>
      <c r="M77" s="517">
        <v>146613</v>
      </c>
      <c r="N77" s="431">
        <v>100800</v>
      </c>
      <c r="O77" s="432">
        <v>16.946400000000001</v>
      </c>
      <c r="P77" s="436">
        <v>12.741899999999999</v>
      </c>
      <c r="Q77" s="709">
        <v>4.2045000000000003</v>
      </c>
      <c r="R77" s="520">
        <v>0</v>
      </c>
      <c r="S77" s="507">
        <v>0</v>
      </c>
      <c r="T77" s="507">
        <v>0</v>
      </c>
      <c r="U77" s="507">
        <v>0</v>
      </c>
      <c r="V77" s="507">
        <f>SUM(R77:U77)</f>
        <v>0</v>
      </c>
      <c r="W77" s="507">
        <v>0</v>
      </c>
      <c r="X77" s="507">
        <v>0</v>
      </c>
      <c r="Y77" s="507">
        <v>0</v>
      </c>
      <c r="Z77" s="507">
        <f t="shared" ref="Z77:Z78" si="78">SUM(W77:Y77)</f>
        <v>0</v>
      </c>
      <c r="AA77" s="507">
        <f>V77+Z77</f>
        <v>0</v>
      </c>
      <c r="AB77" s="180">
        <f t="shared" ref="AB77:AB140" si="79">ROUND((V77+W77)*33.8%,0)</f>
        <v>0</v>
      </c>
      <c r="AC77" s="180">
        <f>ROUND(V77*2%,0)</f>
        <v>0</v>
      </c>
      <c r="AD77" s="507">
        <v>0</v>
      </c>
      <c r="AE77" s="507">
        <v>0</v>
      </c>
      <c r="AF77" s="507">
        <f t="shared" ref="AF77:AF140" si="80">SUM(AD77:AE77)</f>
        <v>0</v>
      </c>
      <c r="AG77" s="507">
        <f t="shared" ref="AG77:AG140" si="81">AA77+AB77+AC77+AF77</f>
        <v>0</v>
      </c>
      <c r="AH77" s="522">
        <v>0</v>
      </c>
      <c r="AI77" s="522">
        <v>0</v>
      </c>
      <c r="AJ77" s="522">
        <v>0</v>
      </c>
      <c r="AK77" s="522">
        <v>0</v>
      </c>
      <c r="AL77" s="522">
        <v>0</v>
      </c>
      <c r="AM77" s="522">
        <v>0</v>
      </c>
      <c r="AN77" s="522">
        <v>0</v>
      </c>
      <c r="AO77" s="522">
        <f>AH77+AJ77+AK77+AM77</f>
        <v>0</v>
      </c>
      <c r="AP77" s="522">
        <f>AI77+AL77+AN77</f>
        <v>0</v>
      </c>
      <c r="AQ77" s="523">
        <f t="shared" ref="AQ77:AQ140" si="82">SUM(AO77:AP77)</f>
        <v>0</v>
      </c>
      <c r="AR77" s="520">
        <f>I77+AG77</f>
        <v>10055811</v>
      </c>
      <c r="AS77" s="507">
        <f>J77+V77</f>
        <v>7330641</v>
      </c>
      <c r="AT77" s="507">
        <f>K77+Z77</f>
        <v>0</v>
      </c>
      <c r="AU77" s="507">
        <f t="shared" ref="AU77:AU140" si="83">Y77</f>
        <v>0</v>
      </c>
      <c r="AV77" s="507">
        <f>L77+AB77</f>
        <v>2477757</v>
      </c>
      <c r="AW77" s="507">
        <f>M77+AC77</f>
        <v>146613</v>
      </c>
      <c r="AX77" s="507">
        <f>N77+AF77</f>
        <v>100800</v>
      </c>
      <c r="AY77" s="522">
        <f>O77+AQ77</f>
        <v>16.946400000000001</v>
      </c>
      <c r="AZ77" s="522">
        <f>P77+AO77</f>
        <v>12.741899999999999</v>
      </c>
      <c r="BA77" s="523">
        <f>Q77+AP77</f>
        <v>4.2045000000000003</v>
      </c>
    </row>
    <row r="78" spans="1:53" ht="14.1" customHeight="1" x14ac:dyDescent="0.2">
      <c r="A78" s="606">
        <v>19</v>
      </c>
      <c r="B78" s="607">
        <v>2421</v>
      </c>
      <c r="C78" s="608">
        <v>600079163</v>
      </c>
      <c r="D78" s="607">
        <v>72743301</v>
      </c>
      <c r="E78" s="609" t="s">
        <v>124</v>
      </c>
      <c r="F78" s="606">
        <v>3141</v>
      </c>
      <c r="G78" s="609" t="s">
        <v>89</v>
      </c>
      <c r="H78" s="610" t="s">
        <v>83</v>
      </c>
      <c r="I78" s="516">
        <v>1370984</v>
      </c>
      <c r="J78" s="517">
        <v>1003411</v>
      </c>
      <c r="K78" s="496">
        <v>0</v>
      </c>
      <c r="L78" s="496">
        <v>339153</v>
      </c>
      <c r="M78" s="517">
        <v>20068</v>
      </c>
      <c r="N78" s="517">
        <v>8352</v>
      </c>
      <c r="O78" s="432">
        <v>3.41</v>
      </c>
      <c r="P78" s="518">
        <v>0</v>
      </c>
      <c r="Q78" s="519">
        <v>3.41</v>
      </c>
      <c r="R78" s="520">
        <v>0</v>
      </c>
      <c r="S78" s="507">
        <v>0</v>
      </c>
      <c r="T78" s="507">
        <v>0</v>
      </c>
      <c r="U78" s="507">
        <v>0</v>
      </c>
      <c r="V78" s="507">
        <f>SUM(R78:U78)</f>
        <v>0</v>
      </c>
      <c r="W78" s="507">
        <v>0</v>
      </c>
      <c r="X78" s="507">
        <v>0</v>
      </c>
      <c r="Y78" s="507">
        <v>0</v>
      </c>
      <c r="Z78" s="507">
        <f t="shared" si="78"/>
        <v>0</v>
      </c>
      <c r="AA78" s="507">
        <f>V78+Z78</f>
        <v>0</v>
      </c>
      <c r="AB78" s="180">
        <f t="shared" si="79"/>
        <v>0</v>
      </c>
      <c r="AC78" s="180">
        <f>ROUND(V78*2%,0)</f>
        <v>0</v>
      </c>
      <c r="AD78" s="507">
        <v>0</v>
      </c>
      <c r="AE78" s="507">
        <v>0</v>
      </c>
      <c r="AF78" s="507">
        <f t="shared" si="80"/>
        <v>0</v>
      </c>
      <c r="AG78" s="507">
        <f t="shared" si="81"/>
        <v>0</v>
      </c>
      <c r="AH78" s="522">
        <v>0</v>
      </c>
      <c r="AI78" s="522">
        <v>0</v>
      </c>
      <c r="AJ78" s="522">
        <v>0</v>
      </c>
      <c r="AK78" s="522">
        <v>0</v>
      </c>
      <c r="AL78" s="522">
        <v>0</v>
      </c>
      <c r="AM78" s="522">
        <v>0</v>
      </c>
      <c r="AN78" s="522">
        <v>0</v>
      </c>
      <c r="AO78" s="522">
        <f>AH78+AJ78+AK78+AM78</f>
        <v>0</v>
      </c>
      <c r="AP78" s="522">
        <f>AI78+AL78+AN78</f>
        <v>0</v>
      </c>
      <c r="AQ78" s="523">
        <f t="shared" si="82"/>
        <v>0</v>
      </c>
      <c r="AR78" s="520">
        <f>I78+AG78</f>
        <v>1370984</v>
      </c>
      <c r="AS78" s="507">
        <f>J78+V78</f>
        <v>1003411</v>
      </c>
      <c r="AT78" s="507">
        <f>K78+Z78</f>
        <v>0</v>
      </c>
      <c r="AU78" s="507">
        <f t="shared" si="83"/>
        <v>0</v>
      </c>
      <c r="AV78" s="507">
        <f>L78+AB78</f>
        <v>339153</v>
      </c>
      <c r="AW78" s="507">
        <f>M78+AC78</f>
        <v>20068</v>
      </c>
      <c r="AX78" s="507">
        <f>N78+AF78</f>
        <v>8352</v>
      </c>
      <c r="AY78" s="522">
        <f>O78+AQ78</f>
        <v>3.41</v>
      </c>
      <c r="AZ78" s="522">
        <f>P78+AO78</f>
        <v>0</v>
      </c>
      <c r="BA78" s="523">
        <f>Q78+AP78</f>
        <v>3.41</v>
      </c>
    </row>
    <row r="79" spans="1:53" ht="14.1" customHeight="1" x14ac:dyDescent="0.2">
      <c r="A79" s="183">
        <v>19</v>
      </c>
      <c r="B79" s="181">
        <v>2421</v>
      </c>
      <c r="C79" s="182">
        <v>600079163</v>
      </c>
      <c r="D79" s="181">
        <v>72743301</v>
      </c>
      <c r="E79" s="599" t="s">
        <v>125</v>
      </c>
      <c r="F79" s="183"/>
      <c r="G79" s="599"/>
      <c r="H79" s="600"/>
      <c r="I79" s="601">
        <v>11426795</v>
      </c>
      <c r="J79" s="602">
        <v>8334052</v>
      </c>
      <c r="K79" s="602">
        <v>0</v>
      </c>
      <c r="L79" s="602">
        <v>2816910</v>
      </c>
      <c r="M79" s="602">
        <v>166681</v>
      </c>
      <c r="N79" s="602">
        <v>109152</v>
      </c>
      <c r="O79" s="603">
        <v>20.356400000000001</v>
      </c>
      <c r="P79" s="603">
        <v>12.741899999999999</v>
      </c>
      <c r="Q79" s="605">
        <v>7.6145000000000005</v>
      </c>
      <c r="R79" s="604">
        <f t="shared" ref="R79:BA79" si="84">SUM(R77:R78)</f>
        <v>0</v>
      </c>
      <c r="S79" s="602">
        <f t="shared" si="84"/>
        <v>0</v>
      </c>
      <c r="T79" s="602">
        <f t="shared" si="84"/>
        <v>0</v>
      </c>
      <c r="U79" s="602">
        <f t="shared" si="84"/>
        <v>0</v>
      </c>
      <c r="V79" s="602">
        <f t="shared" si="84"/>
        <v>0</v>
      </c>
      <c r="W79" s="602">
        <f t="shared" si="84"/>
        <v>0</v>
      </c>
      <c r="X79" s="602">
        <f t="shared" si="84"/>
        <v>0</v>
      </c>
      <c r="Y79" s="602">
        <f t="shared" si="84"/>
        <v>0</v>
      </c>
      <c r="Z79" s="602">
        <f t="shared" si="84"/>
        <v>0</v>
      </c>
      <c r="AA79" s="602">
        <f t="shared" si="84"/>
        <v>0</v>
      </c>
      <c r="AB79" s="602">
        <f t="shared" si="84"/>
        <v>0</v>
      </c>
      <c r="AC79" s="602">
        <f t="shared" si="84"/>
        <v>0</v>
      </c>
      <c r="AD79" s="602">
        <f t="shared" si="84"/>
        <v>0</v>
      </c>
      <c r="AE79" s="602">
        <f t="shared" si="84"/>
        <v>0</v>
      </c>
      <c r="AF79" s="602">
        <f t="shared" si="84"/>
        <v>0</v>
      </c>
      <c r="AG79" s="602">
        <f t="shared" si="84"/>
        <v>0</v>
      </c>
      <c r="AH79" s="603">
        <f t="shared" si="84"/>
        <v>0</v>
      </c>
      <c r="AI79" s="603">
        <f t="shared" si="84"/>
        <v>0</v>
      </c>
      <c r="AJ79" s="603">
        <f t="shared" si="84"/>
        <v>0</v>
      </c>
      <c r="AK79" s="603">
        <f t="shared" ref="AK79:AL79" si="85">SUM(AK77:AK78)</f>
        <v>0</v>
      </c>
      <c r="AL79" s="603">
        <f t="shared" si="85"/>
        <v>0</v>
      </c>
      <c r="AM79" s="603">
        <f t="shared" si="84"/>
        <v>0</v>
      </c>
      <c r="AN79" s="603">
        <f t="shared" si="84"/>
        <v>0</v>
      </c>
      <c r="AO79" s="603">
        <f t="shared" si="84"/>
        <v>0</v>
      </c>
      <c r="AP79" s="603">
        <f t="shared" si="84"/>
        <v>0</v>
      </c>
      <c r="AQ79" s="605">
        <f t="shared" si="84"/>
        <v>0</v>
      </c>
      <c r="AR79" s="604">
        <f t="shared" si="84"/>
        <v>11426795</v>
      </c>
      <c r="AS79" s="602">
        <f t="shared" si="84"/>
        <v>8334052</v>
      </c>
      <c r="AT79" s="602">
        <f t="shared" si="84"/>
        <v>0</v>
      </c>
      <c r="AU79" s="602">
        <f t="shared" si="84"/>
        <v>0</v>
      </c>
      <c r="AV79" s="602">
        <f t="shared" si="84"/>
        <v>2816910</v>
      </c>
      <c r="AW79" s="602">
        <f t="shared" si="84"/>
        <v>166681</v>
      </c>
      <c r="AX79" s="602">
        <f t="shared" si="84"/>
        <v>109152</v>
      </c>
      <c r="AY79" s="603">
        <f t="shared" si="84"/>
        <v>20.356400000000001</v>
      </c>
      <c r="AZ79" s="603">
        <f t="shared" si="84"/>
        <v>12.741899999999999</v>
      </c>
      <c r="BA79" s="605">
        <f t="shared" si="84"/>
        <v>7.6145000000000005</v>
      </c>
    </row>
    <row r="80" spans="1:53" ht="14.1" customHeight="1" x14ac:dyDescent="0.2">
      <c r="A80" s="606">
        <v>20</v>
      </c>
      <c r="B80" s="607">
        <v>2419</v>
      </c>
      <c r="C80" s="608">
        <v>600079171</v>
      </c>
      <c r="D80" s="607">
        <v>72742500</v>
      </c>
      <c r="E80" s="609" t="s">
        <v>126</v>
      </c>
      <c r="F80" s="606">
        <v>3111</v>
      </c>
      <c r="G80" s="609" t="s">
        <v>86</v>
      </c>
      <c r="H80" s="610" t="s">
        <v>87</v>
      </c>
      <c r="I80" s="516">
        <v>5066800</v>
      </c>
      <c r="J80" s="431">
        <v>3694477</v>
      </c>
      <c r="K80" s="541">
        <v>0</v>
      </c>
      <c r="L80" s="496">
        <v>1248733</v>
      </c>
      <c r="M80" s="517">
        <v>73890</v>
      </c>
      <c r="N80" s="431">
        <v>49700</v>
      </c>
      <c r="O80" s="432">
        <v>8.376100000000001</v>
      </c>
      <c r="P80" s="436">
        <v>6.2419000000000002</v>
      </c>
      <c r="Q80" s="709">
        <v>2.1341999999999999</v>
      </c>
      <c r="R80" s="520">
        <v>0</v>
      </c>
      <c r="S80" s="507">
        <v>0</v>
      </c>
      <c r="T80" s="507">
        <v>0</v>
      </c>
      <c r="U80" s="507">
        <v>0</v>
      </c>
      <c r="V80" s="507">
        <f>SUM(R80:U80)</f>
        <v>0</v>
      </c>
      <c r="W80" s="507">
        <v>0</v>
      </c>
      <c r="X80" s="507">
        <v>0</v>
      </c>
      <c r="Y80" s="507">
        <v>0</v>
      </c>
      <c r="Z80" s="507">
        <f t="shared" ref="Z80:Z81" si="86">SUM(W80:Y80)</f>
        <v>0</v>
      </c>
      <c r="AA80" s="507">
        <f>V80+Z80</f>
        <v>0</v>
      </c>
      <c r="AB80" s="180">
        <f t="shared" si="79"/>
        <v>0</v>
      </c>
      <c r="AC80" s="180">
        <f>ROUND(V80*2%,0)</f>
        <v>0</v>
      </c>
      <c r="AD80" s="507">
        <v>0</v>
      </c>
      <c r="AE80" s="507">
        <v>0</v>
      </c>
      <c r="AF80" s="507">
        <f t="shared" si="80"/>
        <v>0</v>
      </c>
      <c r="AG80" s="507">
        <f t="shared" si="81"/>
        <v>0</v>
      </c>
      <c r="AH80" s="522">
        <v>0</v>
      </c>
      <c r="AI80" s="522">
        <v>0</v>
      </c>
      <c r="AJ80" s="522">
        <v>0</v>
      </c>
      <c r="AK80" s="522">
        <v>0</v>
      </c>
      <c r="AL80" s="522">
        <v>0</v>
      </c>
      <c r="AM80" s="522">
        <v>0</v>
      </c>
      <c r="AN80" s="522">
        <v>0</v>
      </c>
      <c r="AO80" s="522">
        <f>AH80+AJ80+AK80+AM80</f>
        <v>0</v>
      </c>
      <c r="AP80" s="522">
        <f>AI80+AL80+AN80</f>
        <v>0</v>
      </c>
      <c r="AQ80" s="523">
        <f t="shared" si="82"/>
        <v>0</v>
      </c>
      <c r="AR80" s="520">
        <f>I80+AG80</f>
        <v>5066800</v>
      </c>
      <c r="AS80" s="507">
        <f>J80+V80</f>
        <v>3694477</v>
      </c>
      <c r="AT80" s="507">
        <f>K80+Z80</f>
        <v>0</v>
      </c>
      <c r="AU80" s="507">
        <f t="shared" si="83"/>
        <v>0</v>
      </c>
      <c r="AV80" s="507">
        <f>L80+AB80</f>
        <v>1248733</v>
      </c>
      <c r="AW80" s="507">
        <f>M80+AC80</f>
        <v>73890</v>
      </c>
      <c r="AX80" s="507">
        <f>N80+AF80</f>
        <v>49700</v>
      </c>
      <c r="AY80" s="522">
        <f>O80+AQ80</f>
        <v>8.376100000000001</v>
      </c>
      <c r="AZ80" s="522">
        <f>P80+AO80</f>
        <v>6.2419000000000002</v>
      </c>
      <c r="BA80" s="523">
        <f>Q80+AP80</f>
        <v>2.1341999999999999</v>
      </c>
    </row>
    <row r="81" spans="1:53" ht="14.1" customHeight="1" x14ac:dyDescent="0.2">
      <c r="A81" s="606">
        <v>20</v>
      </c>
      <c r="B81" s="607">
        <v>2419</v>
      </c>
      <c r="C81" s="608">
        <v>600079171</v>
      </c>
      <c r="D81" s="607">
        <v>72742500</v>
      </c>
      <c r="E81" s="609" t="s">
        <v>126</v>
      </c>
      <c r="F81" s="606">
        <v>3141</v>
      </c>
      <c r="G81" s="609" t="s">
        <v>89</v>
      </c>
      <c r="H81" s="610" t="s">
        <v>83</v>
      </c>
      <c r="I81" s="516">
        <v>807538</v>
      </c>
      <c r="J81" s="517">
        <v>590910</v>
      </c>
      <c r="K81" s="496">
        <v>720</v>
      </c>
      <c r="L81" s="496">
        <v>199971</v>
      </c>
      <c r="M81" s="517">
        <v>11819</v>
      </c>
      <c r="N81" s="517">
        <v>4118</v>
      </c>
      <c r="O81" s="432">
        <v>2.0099999999999998</v>
      </c>
      <c r="P81" s="518">
        <v>0</v>
      </c>
      <c r="Q81" s="519">
        <v>2.0099999999999998</v>
      </c>
      <c r="R81" s="520">
        <v>0</v>
      </c>
      <c r="S81" s="507">
        <v>0</v>
      </c>
      <c r="T81" s="507">
        <v>0</v>
      </c>
      <c r="U81" s="507">
        <v>0</v>
      </c>
      <c r="V81" s="507">
        <f>SUM(R81:U81)</f>
        <v>0</v>
      </c>
      <c r="W81" s="507">
        <v>0</v>
      </c>
      <c r="X81" s="507">
        <v>0</v>
      </c>
      <c r="Y81" s="507">
        <v>0</v>
      </c>
      <c r="Z81" s="507">
        <f t="shared" si="86"/>
        <v>0</v>
      </c>
      <c r="AA81" s="507">
        <f>V81+Z81</f>
        <v>0</v>
      </c>
      <c r="AB81" s="180">
        <f t="shared" si="79"/>
        <v>0</v>
      </c>
      <c r="AC81" s="180">
        <f>ROUND(V81*2%,0)</f>
        <v>0</v>
      </c>
      <c r="AD81" s="507">
        <v>0</v>
      </c>
      <c r="AE81" s="507">
        <v>0</v>
      </c>
      <c r="AF81" s="507">
        <f t="shared" si="80"/>
        <v>0</v>
      </c>
      <c r="AG81" s="507">
        <f t="shared" si="81"/>
        <v>0</v>
      </c>
      <c r="AH81" s="522">
        <v>0</v>
      </c>
      <c r="AI81" s="522">
        <v>0</v>
      </c>
      <c r="AJ81" s="522">
        <v>0</v>
      </c>
      <c r="AK81" s="522">
        <v>0</v>
      </c>
      <c r="AL81" s="522">
        <v>0</v>
      </c>
      <c r="AM81" s="522">
        <v>0</v>
      </c>
      <c r="AN81" s="522">
        <v>0</v>
      </c>
      <c r="AO81" s="522">
        <f>AH81+AJ81+AK81+AM81</f>
        <v>0</v>
      </c>
      <c r="AP81" s="522">
        <f>AI81+AL81+AN81</f>
        <v>0</v>
      </c>
      <c r="AQ81" s="523">
        <f t="shared" si="82"/>
        <v>0</v>
      </c>
      <c r="AR81" s="520">
        <f>I81+AG81</f>
        <v>807538</v>
      </c>
      <c r="AS81" s="507">
        <f>J81+V81</f>
        <v>590910</v>
      </c>
      <c r="AT81" s="507">
        <f>K81+Z81</f>
        <v>720</v>
      </c>
      <c r="AU81" s="507">
        <f t="shared" si="83"/>
        <v>0</v>
      </c>
      <c r="AV81" s="507">
        <f>L81+AB81</f>
        <v>199971</v>
      </c>
      <c r="AW81" s="507">
        <f>M81+AC81</f>
        <v>11819</v>
      </c>
      <c r="AX81" s="507">
        <f>N81+AF81</f>
        <v>4118</v>
      </c>
      <c r="AY81" s="522">
        <f>O81+AQ81</f>
        <v>2.0099999999999998</v>
      </c>
      <c r="AZ81" s="522">
        <f>P81+AO81</f>
        <v>0</v>
      </c>
      <c r="BA81" s="523">
        <f>Q81+AP81</f>
        <v>2.0099999999999998</v>
      </c>
    </row>
    <row r="82" spans="1:53" ht="14.1" customHeight="1" x14ac:dyDescent="0.2">
      <c r="A82" s="183">
        <v>20</v>
      </c>
      <c r="B82" s="181">
        <v>2419</v>
      </c>
      <c r="C82" s="182">
        <v>600079171</v>
      </c>
      <c r="D82" s="181">
        <v>72742500</v>
      </c>
      <c r="E82" s="599" t="s">
        <v>127</v>
      </c>
      <c r="F82" s="183"/>
      <c r="G82" s="599"/>
      <c r="H82" s="600"/>
      <c r="I82" s="601">
        <v>5874338</v>
      </c>
      <c r="J82" s="602">
        <v>4285387</v>
      </c>
      <c r="K82" s="602">
        <v>720</v>
      </c>
      <c r="L82" s="602">
        <v>1448704</v>
      </c>
      <c r="M82" s="602">
        <v>85709</v>
      </c>
      <c r="N82" s="602">
        <v>53818</v>
      </c>
      <c r="O82" s="603">
        <v>10.386100000000001</v>
      </c>
      <c r="P82" s="603">
        <v>6.2419000000000002</v>
      </c>
      <c r="Q82" s="605">
        <v>4.1441999999999997</v>
      </c>
      <c r="R82" s="604">
        <f t="shared" ref="R82:BA82" si="87">SUM(R80:R81)</f>
        <v>0</v>
      </c>
      <c r="S82" s="602">
        <f t="shared" si="87"/>
        <v>0</v>
      </c>
      <c r="T82" s="602">
        <f t="shared" si="87"/>
        <v>0</v>
      </c>
      <c r="U82" s="602">
        <f t="shared" si="87"/>
        <v>0</v>
      </c>
      <c r="V82" s="602">
        <f t="shared" si="87"/>
        <v>0</v>
      </c>
      <c r="W82" s="602">
        <f t="shared" si="87"/>
        <v>0</v>
      </c>
      <c r="X82" s="602">
        <f t="shared" si="87"/>
        <v>0</v>
      </c>
      <c r="Y82" s="602">
        <f t="shared" si="87"/>
        <v>0</v>
      </c>
      <c r="Z82" s="602">
        <f t="shared" si="87"/>
        <v>0</v>
      </c>
      <c r="AA82" s="602">
        <f t="shared" si="87"/>
        <v>0</v>
      </c>
      <c r="AB82" s="602">
        <f t="shared" si="87"/>
        <v>0</v>
      </c>
      <c r="AC82" s="602">
        <f t="shared" si="87"/>
        <v>0</v>
      </c>
      <c r="AD82" s="602">
        <f t="shared" si="87"/>
        <v>0</v>
      </c>
      <c r="AE82" s="602">
        <f t="shared" si="87"/>
        <v>0</v>
      </c>
      <c r="AF82" s="602">
        <f t="shared" si="87"/>
        <v>0</v>
      </c>
      <c r="AG82" s="602">
        <f t="shared" si="87"/>
        <v>0</v>
      </c>
      <c r="AH82" s="603">
        <f t="shared" si="87"/>
        <v>0</v>
      </c>
      <c r="AI82" s="603">
        <f t="shared" si="87"/>
        <v>0</v>
      </c>
      <c r="AJ82" s="603">
        <f t="shared" si="87"/>
        <v>0</v>
      </c>
      <c r="AK82" s="603">
        <f t="shared" ref="AK82:AL82" si="88">SUM(AK80:AK81)</f>
        <v>0</v>
      </c>
      <c r="AL82" s="603">
        <f t="shared" si="88"/>
        <v>0</v>
      </c>
      <c r="AM82" s="603">
        <f t="shared" si="87"/>
        <v>0</v>
      </c>
      <c r="AN82" s="603">
        <f t="shared" si="87"/>
        <v>0</v>
      </c>
      <c r="AO82" s="603">
        <f t="shared" si="87"/>
        <v>0</v>
      </c>
      <c r="AP82" s="603">
        <f t="shared" si="87"/>
        <v>0</v>
      </c>
      <c r="AQ82" s="605">
        <f t="shared" si="87"/>
        <v>0</v>
      </c>
      <c r="AR82" s="604">
        <f t="shared" si="87"/>
        <v>5874338</v>
      </c>
      <c r="AS82" s="602">
        <f t="shared" si="87"/>
        <v>4285387</v>
      </c>
      <c r="AT82" s="602">
        <f t="shared" si="87"/>
        <v>720</v>
      </c>
      <c r="AU82" s="602">
        <f t="shared" si="87"/>
        <v>0</v>
      </c>
      <c r="AV82" s="602">
        <f t="shared" si="87"/>
        <v>1448704</v>
      </c>
      <c r="AW82" s="602">
        <f t="shared" si="87"/>
        <v>85709</v>
      </c>
      <c r="AX82" s="602">
        <f t="shared" si="87"/>
        <v>53818</v>
      </c>
      <c r="AY82" s="603">
        <f t="shared" si="87"/>
        <v>10.386100000000001</v>
      </c>
      <c r="AZ82" s="603">
        <f t="shared" si="87"/>
        <v>6.2419000000000002</v>
      </c>
      <c r="BA82" s="605">
        <f t="shared" si="87"/>
        <v>4.1441999999999997</v>
      </c>
    </row>
    <row r="83" spans="1:53" ht="14.1" customHeight="1" x14ac:dyDescent="0.2">
      <c r="A83" s="606">
        <v>21</v>
      </c>
      <c r="B83" s="607">
        <v>2430</v>
      </c>
      <c r="C83" s="608">
        <v>600079180</v>
      </c>
      <c r="D83" s="607">
        <v>46747532</v>
      </c>
      <c r="E83" s="609" t="s">
        <v>128</v>
      </c>
      <c r="F83" s="606">
        <v>3111</v>
      </c>
      <c r="G83" s="609" t="s">
        <v>86</v>
      </c>
      <c r="H83" s="610" t="s">
        <v>87</v>
      </c>
      <c r="I83" s="516">
        <v>4772019</v>
      </c>
      <c r="J83" s="431">
        <v>3482046</v>
      </c>
      <c r="K83" s="541">
        <v>0</v>
      </c>
      <c r="L83" s="496">
        <v>1176932</v>
      </c>
      <c r="M83" s="517">
        <v>69641</v>
      </c>
      <c r="N83" s="431">
        <v>43400</v>
      </c>
      <c r="O83" s="432">
        <v>7.9841999999999995</v>
      </c>
      <c r="P83" s="436">
        <v>6</v>
      </c>
      <c r="Q83" s="709">
        <v>1.9842</v>
      </c>
      <c r="R83" s="520">
        <v>0</v>
      </c>
      <c r="S83" s="507">
        <v>0</v>
      </c>
      <c r="T83" s="507">
        <v>0</v>
      </c>
      <c r="U83" s="507">
        <v>0</v>
      </c>
      <c r="V83" s="507">
        <f>SUM(R83:U83)</f>
        <v>0</v>
      </c>
      <c r="W83" s="507">
        <v>0</v>
      </c>
      <c r="X83" s="507">
        <v>0</v>
      </c>
      <c r="Y83" s="507">
        <v>0</v>
      </c>
      <c r="Z83" s="507">
        <f t="shared" ref="Z83:Z85" si="89">SUM(W83:Y83)</f>
        <v>0</v>
      </c>
      <c r="AA83" s="507">
        <f>V83+Z83</f>
        <v>0</v>
      </c>
      <c r="AB83" s="180">
        <f t="shared" si="79"/>
        <v>0</v>
      </c>
      <c r="AC83" s="180">
        <f>ROUND(V83*2%,0)</f>
        <v>0</v>
      </c>
      <c r="AD83" s="507">
        <v>0</v>
      </c>
      <c r="AE83" s="507">
        <v>0</v>
      </c>
      <c r="AF83" s="507">
        <f t="shared" si="80"/>
        <v>0</v>
      </c>
      <c r="AG83" s="507">
        <f t="shared" si="81"/>
        <v>0</v>
      </c>
      <c r="AH83" s="522">
        <v>0</v>
      </c>
      <c r="AI83" s="522">
        <v>0</v>
      </c>
      <c r="AJ83" s="522">
        <v>0</v>
      </c>
      <c r="AK83" s="522">
        <v>0</v>
      </c>
      <c r="AL83" s="522">
        <v>0</v>
      </c>
      <c r="AM83" s="522">
        <v>0</v>
      </c>
      <c r="AN83" s="522">
        <v>0</v>
      </c>
      <c r="AO83" s="522">
        <f>AH83+AJ83+AK83+AM83</f>
        <v>0</v>
      </c>
      <c r="AP83" s="522">
        <f>AI83+AL83+AN83</f>
        <v>0</v>
      </c>
      <c r="AQ83" s="523">
        <f t="shared" si="82"/>
        <v>0</v>
      </c>
      <c r="AR83" s="520">
        <f>I83+AG83</f>
        <v>4772019</v>
      </c>
      <c r="AS83" s="507">
        <f>J83+V83</f>
        <v>3482046</v>
      </c>
      <c r="AT83" s="507">
        <f>K83+Z83</f>
        <v>0</v>
      </c>
      <c r="AU83" s="507">
        <f t="shared" si="83"/>
        <v>0</v>
      </c>
      <c r="AV83" s="507">
        <f t="shared" ref="AV83:AW85" si="90">L83+AB83</f>
        <v>1176932</v>
      </c>
      <c r="AW83" s="507">
        <f t="shared" si="90"/>
        <v>69641</v>
      </c>
      <c r="AX83" s="507">
        <f>N83+AF83</f>
        <v>43400</v>
      </c>
      <c r="AY83" s="522">
        <f>O83+AQ83</f>
        <v>7.9841999999999995</v>
      </c>
      <c r="AZ83" s="522">
        <f t="shared" ref="AZ83:BA85" si="91">P83+AO83</f>
        <v>6</v>
      </c>
      <c r="BA83" s="523">
        <f t="shared" si="91"/>
        <v>1.9842</v>
      </c>
    </row>
    <row r="84" spans="1:53" ht="14.1" customHeight="1" x14ac:dyDescent="0.2">
      <c r="A84" s="606">
        <v>21</v>
      </c>
      <c r="B84" s="607">
        <v>2430</v>
      </c>
      <c r="C84" s="608">
        <v>600079180</v>
      </c>
      <c r="D84" s="607">
        <v>46747532</v>
      </c>
      <c r="E84" s="609" t="s">
        <v>128</v>
      </c>
      <c r="F84" s="606">
        <v>3111</v>
      </c>
      <c r="G84" s="211" t="s">
        <v>92</v>
      </c>
      <c r="H84" s="610" t="s">
        <v>83</v>
      </c>
      <c r="I84" s="516">
        <v>230590</v>
      </c>
      <c r="J84" s="517">
        <v>169801</v>
      </c>
      <c r="K84" s="496">
        <v>0</v>
      </c>
      <c r="L84" s="496">
        <v>57393</v>
      </c>
      <c r="M84" s="517">
        <v>3396</v>
      </c>
      <c r="N84" s="517">
        <v>0</v>
      </c>
      <c r="O84" s="432">
        <v>0.5</v>
      </c>
      <c r="P84" s="518">
        <v>0.5</v>
      </c>
      <c r="Q84" s="519">
        <v>0</v>
      </c>
      <c r="R84" s="520">
        <v>0</v>
      </c>
      <c r="S84" s="507">
        <v>0</v>
      </c>
      <c r="T84" s="507">
        <v>0</v>
      </c>
      <c r="U84" s="507">
        <v>0</v>
      </c>
      <c r="V84" s="507">
        <f>SUM(R84:U84)</f>
        <v>0</v>
      </c>
      <c r="W84" s="507">
        <v>0</v>
      </c>
      <c r="X84" s="507">
        <v>0</v>
      </c>
      <c r="Y84" s="507">
        <v>0</v>
      </c>
      <c r="Z84" s="507">
        <f t="shared" si="89"/>
        <v>0</v>
      </c>
      <c r="AA84" s="507">
        <f>V84+Z84</f>
        <v>0</v>
      </c>
      <c r="AB84" s="180">
        <f t="shared" si="79"/>
        <v>0</v>
      </c>
      <c r="AC84" s="180">
        <f>ROUND(V84*2%,0)</f>
        <v>0</v>
      </c>
      <c r="AD84" s="507">
        <v>0</v>
      </c>
      <c r="AE84" s="507">
        <v>0</v>
      </c>
      <c r="AF84" s="507">
        <f t="shared" si="80"/>
        <v>0</v>
      </c>
      <c r="AG84" s="507">
        <f t="shared" si="81"/>
        <v>0</v>
      </c>
      <c r="AH84" s="522">
        <v>0</v>
      </c>
      <c r="AI84" s="522">
        <v>0</v>
      </c>
      <c r="AJ84" s="522">
        <v>0</v>
      </c>
      <c r="AK84" s="522">
        <v>0</v>
      </c>
      <c r="AL84" s="522">
        <v>0</v>
      </c>
      <c r="AM84" s="522">
        <v>0</v>
      </c>
      <c r="AN84" s="522">
        <v>0</v>
      </c>
      <c r="AO84" s="522">
        <f>AH84+AJ84+AK84+AM84</f>
        <v>0</v>
      </c>
      <c r="AP84" s="522">
        <f>AI84+AL84+AN84</f>
        <v>0</v>
      </c>
      <c r="AQ84" s="523">
        <f t="shared" si="82"/>
        <v>0</v>
      </c>
      <c r="AR84" s="520">
        <f>I84+AG84</f>
        <v>230590</v>
      </c>
      <c r="AS84" s="507">
        <f>J84+V84</f>
        <v>169801</v>
      </c>
      <c r="AT84" s="507">
        <f>K84+Z84</f>
        <v>0</v>
      </c>
      <c r="AU84" s="507">
        <f t="shared" si="83"/>
        <v>0</v>
      </c>
      <c r="AV84" s="507">
        <f t="shared" si="90"/>
        <v>57393</v>
      </c>
      <c r="AW84" s="507">
        <f t="shared" si="90"/>
        <v>3396</v>
      </c>
      <c r="AX84" s="507">
        <f>N84+AF84</f>
        <v>0</v>
      </c>
      <c r="AY84" s="522">
        <f>O84+AQ84</f>
        <v>0.5</v>
      </c>
      <c r="AZ84" s="522">
        <f t="shared" si="91"/>
        <v>0.5</v>
      </c>
      <c r="BA84" s="523">
        <f t="shared" si="91"/>
        <v>0</v>
      </c>
    </row>
    <row r="85" spans="1:53" ht="14.1" customHeight="1" x14ac:dyDescent="0.2">
      <c r="A85" s="606">
        <v>21</v>
      </c>
      <c r="B85" s="607">
        <v>2430</v>
      </c>
      <c r="C85" s="608">
        <v>600079180</v>
      </c>
      <c r="D85" s="607">
        <v>46747532</v>
      </c>
      <c r="E85" s="609" t="s">
        <v>128</v>
      </c>
      <c r="F85" s="606">
        <v>3141</v>
      </c>
      <c r="G85" s="609" t="s">
        <v>89</v>
      </c>
      <c r="H85" s="610" t="s">
        <v>83</v>
      </c>
      <c r="I85" s="516">
        <v>736975</v>
      </c>
      <c r="J85" s="517">
        <v>540043</v>
      </c>
      <c r="K85" s="496">
        <v>0</v>
      </c>
      <c r="L85" s="496">
        <v>182535</v>
      </c>
      <c r="M85" s="517">
        <v>10801</v>
      </c>
      <c r="N85" s="517">
        <v>3596</v>
      </c>
      <c r="O85" s="432">
        <v>1.84</v>
      </c>
      <c r="P85" s="518">
        <v>0</v>
      </c>
      <c r="Q85" s="519">
        <v>1.84</v>
      </c>
      <c r="R85" s="520">
        <v>0</v>
      </c>
      <c r="S85" s="507">
        <v>0</v>
      </c>
      <c r="T85" s="507">
        <v>0</v>
      </c>
      <c r="U85" s="507">
        <v>0</v>
      </c>
      <c r="V85" s="507">
        <f>SUM(R85:U85)</f>
        <v>0</v>
      </c>
      <c r="W85" s="507">
        <v>0</v>
      </c>
      <c r="X85" s="507">
        <v>0</v>
      </c>
      <c r="Y85" s="507">
        <v>0</v>
      </c>
      <c r="Z85" s="507">
        <f t="shared" si="89"/>
        <v>0</v>
      </c>
      <c r="AA85" s="507">
        <f>V85+Z85</f>
        <v>0</v>
      </c>
      <c r="AB85" s="180">
        <f t="shared" si="79"/>
        <v>0</v>
      </c>
      <c r="AC85" s="180">
        <f>ROUND(V85*2%,0)</f>
        <v>0</v>
      </c>
      <c r="AD85" s="507">
        <v>0</v>
      </c>
      <c r="AE85" s="507">
        <v>0</v>
      </c>
      <c r="AF85" s="507">
        <f t="shared" si="80"/>
        <v>0</v>
      </c>
      <c r="AG85" s="507">
        <f t="shared" si="81"/>
        <v>0</v>
      </c>
      <c r="AH85" s="522">
        <v>0</v>
      </c>
      <c r="AI85" s="522">
        <v>0</v>
      </c>
      <c r="AJ85" s="522">
        <v>0</v>
      </c>
      <c r="AK85" s="522">
        <v>0</v>
      </c>
      <c r="AL85" s="522">
        <v>0</v>
      </c>
      <c r="AM85" s="522">
        <v>0</v>
      </c>
      <c r="AN85" s="522">
        <v>0</v>
      </c>
      <c r="AO85" s="522">
        <f>AH85+AJ85+AK85+AM85</f>
        <v>0</v>
      </c>
      <c r="AP85" s="522">
        <f>AI85+AL85+AN85</f>
        <v>0</v>
      </c>
      <c r="AQ85" s="523">
        <f t="shared" si="82"/>
        <v>0</v>
      </c>
      <c r="AR85" s="520">
        <f>I85+AG85</f>
        <v>736975</v>
      </c>
      <c r="AS85" s="507">
        <f>J85+V85</f>
        <v>540043</v>
      </c>
      <c r="AT85" s="507">
        <f>K85+Z85</f>
        <v>0</v>
      </c>
      <c r="AU85" s="507">
        <f t="shared" si="83"/>
        <v>0</v>
      </c>
      <c r="AV85" s="507">
        <f t="shared" si="90"/>
        <v>182535</v>
      </c>
      <c r="AW85" s="507">
        <f t="shared" si="90"/>
        <v>10801</v>
      </c>
      <c r="AX85" s="507">
        <f>N85+AF85</f>
        <v>3596</v>
      </c>
      <c r="AY85" s="522">
        <f>O85+AQ85</f>
        <v>1.84</v>
      </c>
      <c r="AZ85" s="522">
        <f t="shared" si="91"/>
        <v>0</v>
      </c>
      <c r="BA85" s="523">
        <f t="shared" si="91"/>
        <v>1.84</v>
      </c>
    </row>
    <row r="86" spans="1:53" ht="14.1" customHeight="1" x14ac:dyDescent="0.2">
      <c r="A86" s="183">
        <v>21</v>
      </c>
      <c r="B86" s="181">
        <v>2430</v>
      </c>
      <c r="C86" s="182">
        <v>600079180</v>
      </c>
      <c r="D86" s="181">
        <v>46747532</v>
      </c>
      <c r="E86" s="599" t="s">
        <v>129</v>
      </c>
      <c r="F86" s="183"/>
      <c r="G86" s="599"/>
      <c r="H86" s="600"/>
      <c r="I86" s="601">
        <v>5739584</v>
      </c>
      <c r="J86" s="602">
        <v>4191890</v>
      </c>
      <c r="K86" s="602">
        <v>0</v>
      </c>
      <c r="L86" s="602">
        <v>1416860</v>
      </c>
      <c r="M86" s="602">
        <v>83838</v>
      </c>
      <c r="N86" s="602">
        <v>46996</v>
      </c>
      <c r="O86" s="603">
        <v>10.324199999999999</v>
      </c>
      <c r="P86" s="603">
        <v>6.5</v>
      </c>
      <c r="Q86" s="605">
        <v>3.8242000000000003</v>
      </c>
      <c r="R86" s="604">
        <f t="shared" ref="R86:BA86" si="92">SUM(R83:R85)</f>
        <v>0</v>
      </c>
      <c r="S86" s="602">
        <f t="shared" si="92"/>
        <v>0</v>
      </c>
      <c r="T86" s="602">
        <f t="shared" si="92"/>
        <v>0</v>
      </c>
      <c r="U86" s="602">
        <f t="shared" si="92"/>
        <v>0</v>
      </c>
      <c r="V86" s="602">
        <f t="shared" si="92"/>
        <v>0</v>
      </c>
      <c r="W86" s="602">
        <f t="shared" si="92"/>
        <v>0</v>
      </c>
      <c r="X86" s="602">
        <f t="shared" si="92"/>
        <v>0</v>
      </c>
      <c r="Y86" s="602">
        <f t="shared" si="92"/>
        <v>0</v>
      </c>
      <c r="Z86" s="602">
        <f t="shared" si="92"/>
        <v>0</v>
      </c>
      <c r="AA86" s="602">
        <f t="shared" si="92"/>
        <v>0</v>
      </c>
      <c r="AB86" s="602">
        <f t="shared" si="92"/>
        <v>0</v>
      </c>
      <c r="AC86" s="602">
        <f t="shared" si="92"/>
        <v>0</v>
      </c>
      <c r="AD86" s="602">
        <f t="shared" si="92"/>
        <v>0</v>
      </c>
      <c r="AE86" s="602">
        <f t="shared" si="92"/>
        <v>0</v>
      </c>
      <c r="AF86" s="602">
        <f t="shared" si="92"/>
        <v>0</v>
      </c>
      <c r="AG86" s="602">
        <f t="shared" si="92"/>
        <v>0</v>
      </c>
      <c r="AH86" s="603">
        <f t="shared" si="92"/>
        <v>0</v>
      </c>
      <c r="AI86" s="603">
        <f t="shared" si="92"/>
        <v>0</v>
      </c>
      <c r="AJ86" s="603">
        <f t="shared" si="92"/>
        <v>0</v>
      </c>
      <c r="AK86" s="603">
        <f t="shared" ref="AK86:AL86" si="93">SUM(AK83:AK85)</f>
        <v>0</v>
      </c>
      <c r="AL86" s="603">
        <f t="shared" si="93"/>
        <v>0</v>
      </c>
      <c r="AM86" s="603">
        <f t="shared" si="92"/>
        <v>0</v>
      </c>
      <c r="AN86" s="603">
        <f t="shared" si="92"/>
        <v>0</v>
      </c>
      <c r="AO86" s="603">
        <f t="shared" si="92"/>
        <v>0</v>
      </c>
      <c r="AP86" s="603">
        <f t="shared" si="92"/>
        <v>0</v>
      </c>
      <c r="AQ86" s="605">
        <f t="shared" si="92"/>
        <v>0</v>
      </c>
      <c r="AR86" s="604">
        <f t="shared" si="92"/>
        <v>5739584</v>
      </c>
      <c r="AS86" s="602">
        <f t="shared" si="92"/>
        <v>4191890</v>
      </c>
      <c r="AT86" s="602">
        <f t="shared" si="92"/>
        <v>0</v>
      </c>
      <c r="AU86" s="602">
        <f t="shared" si="92"/>
        <v>0</v>
      </c>
      <c r="AV86" s="602">
        <f t="shared" si="92"/>
        <v>1416860</v>
      </c>
      <c r="AW86" s="602">
        <f t="shared" si="92"/>
        <v>83838</v>
      </c>
      <c r="AX86" s="602">
        <f t="shared" si="92"/>
        <v>46996</v>
      </c>
      <c r="AY86" s="603">
        <f t="shared" si="92"/>
        <v>10.324199999999999</v>
      </c>
      <c r="AZ86" s="603">
        <f t="shared" si="92"/>
        <v>6.5</v>
      </c>
      <c r="BA86" s="605">
        <f t="shared" si="92"/>
        <v>3.8242000000000003</v>
      </c>
    </row>
    <row r="87" spans="1:53" ht="14.1" customHeight="1" x14ac:dyDescent="0.2">
      <c r="A87" s="606">
        <v>22</v>
      </c>
      <c r="B87" s="607">
        <v>2409</v>
      </c>
      <c r="C87" s="608">
        <v>600079635</v>
      </c>
      <c r="D87" s="607">
        <v>72742747</v>
      </c>
      <c r="E87" s="609" t="s">
        <v>130</v>
      </c>
      <c r="F87" s="606">
        <v>3111</v>
      </c>
      <c r="G87" s="609" t="s">
        <v>86</v>
      </c>
      <c r="H87" s="610" t="s">
        <v>87</v>
      </c>
      <c r="I87" s="516">
        <v>7392065</v>
      </c>
      <c r="J87" s="431">
        <v>5392831</v>
      </c>
      <c r="K87" s="541">
        <v>0</v>
      </c>
      <c r="L87" s="496">
        <v>1822777</v>
      </c>
      <c r="M87" s="517">
        <v>107857</v>
      </c>
      <c r="N87" s="431">
        <v>68600</v>
      </c>
      <c r="O87" s="432">
        <v>12.2037</v>
      </c>
      <c r="P87" s="436">
        <v>8.9354999999999993</v>
      </c>
      <c r="Q87" s="709">
        <v>3.2681999999999998</v>
      </c>
      <c r="R87" s="520">
        <v>0</v>
      </c>
      <c r="S87" s="507">
        <v>0</v>
      </c>
      <c r="T87" s="507">
        <v>0</v>
      </c>
      <c r="U87" s="507">
        <v>0</v>
      </c>
      <c r="V87" s="507">
        <f>SUM(R87:U87)</f>
        <v>0</v>
      </c>
      <c r="W87" s="507">
        <v>0</v>
      </c>
      <c r="X87" s="507">
        <v>0</v>
      </c>
      <c r="Y87" s="507">
        <v>0</v>
      </c>
      <c r="Z87" s="507">
        <f t="shared" ref="Z87:Z88" si="94">SUM(W87:Y87)</f>
        <v>0</v>
      </c>
      <c r="AA87" s="507">
        <f>V87+Z87</f>
        <v>0</v>
      </c>
      <c r="AB87" s="180">
        <f t="shared" si="79"/>
        <v>0</v>
      </c>
      <c r="AC87" s="180">
        <f>ROUND(V87*2%,0)</f>
        <v>0</v>
      </c>
      <c r="AD87" s="507">
        <v>0</v>
      </c>
      <c r="AE87" s="507">
        <v>0</v>
      </c>
      <c r="AF87" s="507">
        <f t="shared" si="80"/>
        <v>0</v>
      </c>
      <c r="AG87" s="507">
        <f t="shared" si="81"/>
        <v>0</v>
      </c>
      <c r="AH87" s="522">
        <v>0</v>
      </c>
      <c r="AI87" s="522">
        <v>0</v>
      </c>
      <c r="AJ87" s="522">
        <v>0</v>
      </c>
      <c r="AK87" s="522">
        <v>0</v>
      </c>
      <c r="AL87" s="522">
        <v>0</v>
      </c>
      <c r="AM87" s="522">
        <v>0</v>
      </c>
      <c r="AN87" s="522">
        <v>0</v>
      </c>
      <c r="AO87" s="522">
        <f>AH87+AJ87+AK87+AM87</f>
        <v>0</v>
      </c>
      <c r="AP87" s="522">
        <f>AI87+AL87+AN87</f>
        <v>0</v>
      </c>
      <c r="AQ87" s="523">
        <f t="shared" si="82"/>
        <v>0</v>
      </c>
      <c r="AR87" s="520">
        <f>I87+AG87</f>
        <v>7392065</v>
      </c>
      <c r="AS87" s="507">
        <f>J87+V87</f>
        <v>5392831</v>
      </c>
      <c r="AT87" s="507">
        <f>K87+Z87</f>
        <v>0</v>
      </c>
      <c r="AU87" s="507">
        <f t="shared" si="83"/>
        <v>0</v>
      </c>
      <c r="AV87" s="507">
        <f>L87+AB87</f>
        <v>1822777</v>
      </c>
      <c r="AW87" s="507">
        <f>M87+AC87</f>
        <v>107857</v>
      </c>
      <c r="AX87" s="507">
        <f>N87+AF87</f>
        <v>68600</v>
      </c>
      <c r="AY87" s="522">
        <f>O87+AQ87</f>
        <v>12.2037</v>
      </c>
      <c r="AZ87" s="522">
        <f>P87+AO87</f>
        <v>8.9354999999999993</v>
      </c>
      <c r="BA87" s="523">
        <f>Q87+AP87</f>
        <v>3.2681999999999998</v>
      </c>
    </row>
    <row r="88" spans="1:53" ht="14.1" customHeight="1" x14ac:dyDescent="0.2">
      <c r="A88" s="606">
        <v>22</v>
      </c>
      <c r="B88" s="607">
        <v>2409</v>
      </c>
      <c r="C88" s="608">
        <v>600079635</v>
      </c>
      <c r="D88" s="607">
        <v>72742747</v>
      </c>
      <c r="E88" s="609" t="s">
        <v>130</v>
      </c>
      <c r="F88" s="606">
        <v>3141</v>
      </c>
      <c r="G88" s="609" t="s">
        <v>89</v>
      </c>
      <c r="H88" s="610" t="s">
        <v>83</v>
      </c>
      <c r="I88" s="516">
        <v>1273979</v>
      </c>
      <c r="J88" s="517">
        <v>933858</v>
      </c>
      <c r="K88" s="496">
        <v>0</v>
      </c>
      <c r="L88" s="496">
        <v>315644</v>
      </c>
      <c r="M88" s="517">
        <v>18677</v>
      </c>
      <c r="N88" s="517">
        <v>5800</v>
      </c>
      <c r="O88" s="432">
        <v>3.18</v>
      </c>
      <c r="P88" s="518">
        <v>0</v>
      </c>
      <c r="Q88" s="519">
        <v>3.18</v>
      </c>
      <c r="R88" s="520">
        <v>-20000</v>
      </c>
      <c r="S88" s="507">
        <v>0</v>
      </c>
      <c r="T88" s="507">
        <v>0</v>
      </c>
      <c r="U88" s="507">
        <v>0</v>
      </c>
      <c r="V88" s="507">
        <f>SUM(R88:U88)</f>
        <v>-20000</v>
      </c>
      <c r="W88" s="507">
        <v>20000</v>
      </c>
      <c r="X88" s="507">
        <v>0</v>
      </c>
      <c r="Y88" s="507">
        <v>0</v>
      </c>
      <c r="Z88" s="507">
        <f t="shared" si="94"/>
        <v>20000</v>
      </c>
      <c r="AA88" s="507">
        <f>V88+Z88</f>
        <v>0</v>
      </c>
      <c r="AB88" s="180">
        <f t="shared" si="79"/>
        <v>0</v>
      </c>
      <c r="AC88" s="180">
        <f>ROUND(V88*2%,0)</f>
        <v>-400</v>
      </c>
      <c r="AD88" s="507">
        <v>0</v>
      </c>
      <c r="AE88" s="507">
        <v>0</v>
      </c>
      <c r="AF88" s="507">
        <f t="shared" si="80"/>
        <v>0</v>
      </c>
      <c r="AG88" s="507">
        <f t="shared" si="81"/>
        <v>-400</v>
      </c>
      <c r="AH88" s="522">
        <v>0</v>
      </c>
      <c r="AI88" s="522">
        <v>0</v>
      </c>
      <c r="AJ88" s="522">
        <v>0</v>
      </c>
      <c r="AK88" s="522">
        <v>0</v>
      </c>
      <c r="AL88" s="522">
        <v>0</v>
      </c>
      <c r="AM88" s="522">
        <v>0</v>
      </c>
      <c r="AN88" s="522">
        <v>0</v>
      </c>
      <c r="AO88" s="522">
        <f>AH88+AJ88+AK88+AM88</f>
        <v>0</v>
      </c>
      <c r="AP88" s="522">
        <f>AI88+AL88+AN88</f>
        <v>0</v>
      </c>
      <c r="AQ88" s="523">
        <f t="shared" si="82"/>
        <v>0</v>
      </c>
      <c r="AR88" s="520">
        <f>I88+AG88</f>
        <v>1273579</v>
      </c>
      <c r="AS88" s="507">
        <f>J88+V88</f>
        <v>913858</v>
      </c>
      <c r="AT88" s="507">
        <f>K88+Z88</f>
        <v>20000</v>
      </c>
      <c r="AU88" s="507">
        <f t="shared" si="83"/>
        <v>0</v>
      </c>
      <c r="AV88" s="507">
        <f>L88+AB88</f>
        <v>315644</v>
      </c>
      <c r="AW88" s="507">
        <f>M88+AC88</f>
        <v>18277</v>
      </c>
      <c r="AX88" s="507">
        <f>N88+AF88</f>
        <v>5800</v>
      </c>
      <c r="AY88" s="522">
        <f>O88+AQ88</f>
        <v>3.18</v>
      </c>
      <c r="AZ88" s="522">
        <f>P88+AO88</f>
        <v>0</v>
      </c>
      <c r="BA88" s="523">
        <f>Q88+AP88</f>
        <v>3.18</v>
      </c>
    </row>
    <row r="89" spans="1:53" ht="14.1" customHeight="1" x14ac:dyDescent="0.2">
      <c r="A89" s="183">
        <v>22</v>
      </c>
      <c r="B89" s="181">
        <v>2409</v>
      </c>
      <c r="C89" s="182">
        <v>600079635</v>
      </c>
      <c r="D89" s="181">
        <v>72742747</v>
      </c>
      <c r="E89" s="599" t="s">
        <v>131</v>
      </c>
      <c r="F89" s="183"/>
      <c r="G89" s="599"/>
      <c r="H89" s="600"/>
      <c r="I89" s="601">
        <v>8666044</v>
      </c>
      <c r="J89" s="602">
        <v>6326689</v>
      </c>
      <c r="K89" s="602">
        <v>0</v>
      </c>
      <c r="L89" s="602">
        <v>2138421</v>
      </c>
      <c r="M89" s="602">
        <v>126534</v>
      </c>
      <c r="N89" s="602">
        <v>74400</v>
      </c>
      <c r="O89" s="603">
        <v>15.383699999999999</v>
      </c>
      <c r="P89" s="603">
        <v>8.9354999999999993</v>
      </c>
      <c r="Q89" s="605">
        <v>6.4481999999999999</v>
      </c>
      <c r="R89" s="604">
        <f t="shared" ref="R89:BA89" si="95">SUM(R87:R88)</f>
        <v>-20000</v>
      </c>
      <c r="S89" s="602">
        <f t="shared" si="95"/>
        <v>0</v>
      </c>
      <c r="T89" s="602">
        <f t="shared" si="95"/>
        <v>0</v>
      </c>
      <c r="U89" s="602">
        <f t="shared" si="95"/>
        <v>0</v>
      </c>
      <c r="V89" s="602">
        <f t="shared" si="95"/>
        <v>-20000</v>
      </c>
      <c r="W89" s="602">
        <f t="shared" si="95"/>
        <v>20000</v>
      </c>
      <c r="X89" s="602">
        <f t="shared" si="95"/>
        <v>0</v>
      </c>
      <c r="Y89" s="602">
        <f t="shared" si="95"/>
        <v>0</v>
      </c>
      <c r="Z89" s="602">
        <f t="shared" si="95"/>
        <v>20000</v>
      </c>
      <c r="AA89" s="602">
        <f t="shared" si="95"/>
        <v>0</v>
      </c>
      <c r="AB89" s="602">
        <f t="shared" si="95"/>
        <v>0</v>
      </c>
      <c r="AC89" s="602">
        <f t="shared" si="95"/>
        <v>-400</v>
      </c>
      <c r="AD89" s="602">
        <f t="shared" si="95"/>
        <v>0</v>
      </c>
      <c r="AE89" s="602">
        <f t="shared" si="95"/>
        <v>0</v>
      </c>
      <c r="AF89" s="602">
        <f t="shared" si="95"/>
        <v>0</v>
      </c>
      <c r="AG89" s="602">
        <f t="shared" si="95"/>
        <v>-400</v>
      </c>
      <c r="AH89" s="603">
        <f t="shared" si="95"/>
        <v>0</v>
      </c>
      <c r="AI89" s="603">
        <f t="shared" si="95"/>
        <v>0</v>
      </c>
      <c r="AJ89" s="603">
        <f t="shared" si="95"/>
        <v>0</v>
      </c>
      <c r="AK89" s="603">
        <f t="shared" ref="AK89:AL89" si="96">SUM(AK87:AK88)</f>
        <v>0</v>
      </c>
      <c r="AL89" s="603">
        <f t="shared" si="96"/>
        <v>0</v>
      </c>
      <c r="AM89" s="603">
        <f t="shared" si="95"/>
        <v>0</v>
      </c>
      <c r="AN89" s="603">
        <f t="shared" si="95"/>
        <v>0</v>
      </c>
      <c r="AO89" s="603">
        <f t="shared" si="95"/>
        <v>0</v>
      </c>
      <c r="AP89" s="603">
        <f t="shared" si="95"/>
        <v>0</v>
      </c>
      <c r="AQ89" s="605">
        <f t="shared" si="95"/>
        <v>0</v>
      </c>
      <c r="AR89" s="604">
        <f t="shared" si="95"/>
        <v>8665644</v>
      </c>
      <c r="AS89" s="602">
        <f t="shared" si="95"/>
        <v>6306689</v>
      </c>
      <c r="AT89" s="602">
        <f t="shared" si="95"/>
        <v>20000</v>
      </c>
      <c r="AU89" s="602">
        <f t="shared" si="95"/>
        <v>0</v>
      </c>
      <c r="AV89" s="602">
        <f t="shared" si="95"/>
        <v>2138421</v>
      </c>
      <c r="AW89" s="602">
        <f t="shared" si="95"/>
        <v>126134</v>
      </c>
      <c r="AX89" s="602">
        <f t="shared" si="95"/>
        <v>74400</v>
      </c>
      <c r="AY89" s="603">
        <f t="shared" si="95"/>
        <v>15.383699999999999</v>
      </c>
      <c r="AZ89" s="603">
        <f t="shared" si="95"/>
        <v>8.9354999999999993</v>
      </c>
      <c r="BA89" s="605">
        <f t="shared" si="95"/>
        <v>6.4481999999999999</v>
      </c>
    </row>
    <row r="90" spans="1:53" ht="14.1" customHeight="1" x14ac:dyDescent="0.2">
      <c r="A90" s="606">
        <v>23</v>
      </c>
      <c r="B90" s="607">
        <v>2429</v>
      </c>
      <c r="C90" s="608">
        <v>600079244</v>
      </c>
      <c r="D90" s="607">
        <v>72741708</v>
      </c>
      <c r="E90" s="609" t="s">
        <v>132</v>
      </c>
      <c r="F90" s="606">
        <v>3111</v>
      </c>
      <c r="G90" s="609" t="s">
        <v>86</v>
      </c>
      <c r="H90" s="610" t="s">
        <v>87</v>
      </c>
      <c r="I90" s="516">
        <v>6760403</v>
      </c>
      <c r="J90" s="431">
        <v>4929752</v>
      </c>
      <c r="K90" s="541">
        <v>0</v>
      </c>
      <c r="L90" s="496">
        <v>1666256</v>
      </c>
      <c r="M90" s="517">
        <v>98595</v>
      </c>
      <c r="N90" s="431">
        <v>65800</v>
      </c>
      <c r="O90" s="432">
        <v>11.319799999999999</v>
      </c>
      <c r="P90" s="436">
        <v>8.4515999999999991</v>
      </c>
      <c r="Q90" s="709">
        <v>2.8681999999999999</v>
      </c>
      <c r="R90" s="520">
        <v>0</v>
      </c>
      <c r="S90" s="507">
        <v>0</v>
      </c>
      <c r="T90" s="507">
        <v>0</v>
      </c>
      <c r="U90" s="507">
        <v>0</v>
      </c>
      <c r="V90" s="507">
        <f>SUM(R90:U90)</f>
        <v>0</v>
      </c>
      <c r="W90" s="507">
        <v>0</v>
      </c>
      <c r="X90" s="507">
        <v>0</v>
      </c>
      <c r="Y90" s="507">
        <v>0</v>
      </c>
      <c r="Z90" s="507">
        <f t="shared" ref="Z90:Z92" si="97">SUM(W90:Y90)</f>
        <v>0</v>
      </c>
      <c r="AA90" s="507">
        <f>V90+Z90</f>
        <v>0</v>
      </c>
      <c r="AB90" s="180">
        <f t="shared" si="79"/>
        <v>0</v>
      </c>
      <c r="AC90" s="180">
        <f>ROUND(V90*2%,0)</f>
        <v>0</v>
      </c>
      <c r="AD90" s="507">
        <v>0</v>
      </c>
      <c r="AE90" s="507">
        <v>0</v>
      </c>
      <c r="AF90" s="507">
        <f t="shared" si="80"/>
        <v>0</v>
      </c>
      <c r="AG90" s="507">
        <f t="shared" si="81"/>
        <v>0</v>
      </c>
      <c r="AH90" s="522">
        <v>0</v>
      </c>
      <c r="AI90" s="522">
        <v>0</v>
      </c>
      <c r="AJ90" s="522">
        <v>0</v>
      </c>
      <c r="AK90" s="522">
        <v>0</v>
      </c>
      <c r="AL90" s="522">
        <v>0</v>
      </c>
      <c r="AM90" s="522">
        <v>0</v>
      </c>
      <c r="AN90" s="522">
        <v>0</v>
      </c>
      <c r="AO90" s="522">
        <f>AH90+AJ90+AK90+AM90</f>
        <v>0</v>
      </c>
      <c r="AP90" s="522">
        <f>AI90+AL90+AN90</f>
        <v>0</v>
      </c>
      <c r="AQ90" s="523">
        <f t="shared" si="82"/>
        <v>0</v>
      </c>
      <c r="AR90" s="520">
        <f>I90+AG90</f>
        <v>6760403</v>
      </c>
      <c r="AS90" s="507">
        <f>J90+V90</f>
        <v>4929752</v>
      </c>
      <c r="AT90" s="507">
        <f>K90+Z90</f>
        <v>0</v>
      </c>
      <c r="AU90" s="507">
        <f t="shared" si="83"/>
        <v>0</v>
      </c>
      <c r="AV90" s="507">
        <f t="shared" ref="AV90:AW92" si="98">L90+AB90</f>
        <v>1666256</v>
      </c>
      <c r="AW90" s="507">
        <f t="shared" si="98"/>
        <v>98595</v>
      </c>
      <c r="AX90" s="507">
        <f>N90+AF90</f>
        <v>65800</v>
      </c>
      <c r="AY90" s="522">
        <f>O90+AQ90</f>
        <v>11.319799999999999</v>
      </c>
      <c r="AZ90" s="522">
        <f t="shared" ref="AZ90:BA92" si="99">P90+AO90</f>
        <v>8.4515999999999991</v>
      </c>
      <c r="BA90" s="523">
        <f t="shared" si="99"/>
        <v>2.8681999999999999</v>
      </c>
    </row>
    <row r="91" spans="1:53" ht="14.1" customHeight="1" x14ac:dyDescent="0.2">
      <c r="A91" s="606">
        <v>23</v>
      </c>
      <c r="B91" s="607">
        <v>2429</v>
      </c>
      <c r="C91" s="608">
        <v>600079244</v>
      </c>
      <c r="D91" s="607">
        <v>72741708</v>
      </c>
      <c r="E91" s="609" t="s">
        <v>132</v>
      </c>
      <c r="F91" s="606">
        <v>3111</v>
      </c>
      <c r="G91" s="211" t="s">
        <v>92</v>
      </c>
      <c r="H91" s="610" t="s">
        <v>83</v>
      </c>
      <c r="I91" s="516">
        <v>230590</v>
      </c>
      <c r="J91" s="517">
        <v>169801</v>
      </c>
      <c r="K91" s="496">
        <v>0</v>
      </c>
      <c r="L91" s="496">
        <v>57393</v>
      </c>
      <c r="M91" s="517">
        <v>3396</v>
      </c>
      <c r="N91" s="517">
        <v>0</v>
      </c>
      <c r="O91" s="432">
        <v>0.5</v>
      </c>
      <c r="P91" s="518">
        <v>0.5</v>
      </c>
      <c r="Q91" s="519">
        <v>0</v>
      </c>
      <c r="R91" s="520">
        <v>0</v>
      </c>
      <c r="S91" s="507">
        <v>0</v>
      </c>
      <c r="T91" s="507">
        <v>0</v>
      </c>
      <c r="U91" s="507">
        <v>0</v>
      </c>
      <c r="V91" s="507">
        <f>SUM(R91:U91)</f>
        <v>0</v>
      </c>
      <c r="W91" s="507">
        <v>0</v>
      </c>
      <c r="X91" s="507">
        <v>0</v>
      </c>
      <c r="Y91" s="507">
        <v>0</v>
      </c>
      <c r="Z91" s="507">
        <f t="shared" si="97"/>
        <v>0</v>
      </c>
      <c r="AA91" s="507">
        <f>V91+Z91</f>
        <v>0</v>
      </c>
      <c r="AB91" s="180">
        <f t="shared" si="79"/>
        <v>0</v>
      </c>
      <c r="AC91" s="180">
        <f>ROUND(V91*2%,0)</f>
        <v>0</v>
      </c>
      <c r="AD91" s="507">
        <v>0</v>
      </c>
      <c r="AE91" s="507">
        <v>0</v>
      </c>
      <c r="AF91" s="507">
        <f t="shared" si="80"/>
        <v>0</v>
      </c>
      <c r="AG91" s="507">
        <f t="shared" si="81"/>
        <v>0</v>
      </c>
      <c r="AH91" s="522">
        <v>0</v>
      </c>
      <c r="AI91" s="522">
        <v>0</v>
      </c>
      <c r="AJ91" s="522">
        <v>0</v>
      </c>
      <c r="AK91" s="522">
        <v>0</v>
      </c>
      <c r="AL91" s="522">
        <v>0</v>
      </c>
      <c r="AM91" s="522">
        <v>0</v>
      </c>
      <c r="AN91" s="522">
        <v>0</v>
      </c>
      <c r="AO91" s="522">
        <f>AH91+AJ91+AK91+AM91</f>
        <v>0</v>
      </c>
      <c r="AP91" s="522">
        <f>AI91+AL91+AN91</f>
        <v>0</v>
      </c>
      <c r="AQ91" s="523">
        <f t="shared" si="82"/>
        <v>0</v>
      </c>
      <c r="AR91" s="520">
        <f>I91+AG91</f>
        <v>230590</v>
      </c>
      <c r="AS91" s="507">
        <f>J91+V91</f>
        <v>169801</v>
      </c>
      <c r="AT91" s="507">
        <f>K91+Z91</f>
        <v>0</v>
      </c>
      <c r="AU91" s="507">
        <f t="shared" si="83"/>
        <v>0</v>
      </c>
      <c r="AV91" s="507">
        <f t="shared" si="98"/>
        <v>57393</v>
      </c>
      <c r="AW91" s="507">
        <f t="shared" si="98"/>
        <v>3396</v>
      </c>
      <c r="AX91" s="507">
        <f>N91+AF91</f>
        <v>0</v>
      </c>
      <c r="AY91" s="522">
        <f>O91+AQ91</f>
        <v>0.5</v>
      </c>
      <c r="AZ91" s="522">
        <f t="shared" si="99"/>
        <v>0.5</v>
      </c>
      <c r="BA91" s="523">
        <f t="shared" si="99"/>
        <v>0</v>
      </c>
    </row>
    <row r="92" spans="1:53" ht="14.1" customHeight="1" x14ac:dyDescent="0.2">
      <c r="A92" s="606">
        <v>23</v>
      </c>
      <c r="B92" s="607">
        <v>2429</v>
      </c>
      <c r="C92" s="608">
        <v>600079244</v>
      </c>
      <c r="D92" s="607">
        <v>72741708</v>
      </c>
      <c r="E92" s="609" t="s">
        <v>132</v>
      </c>
      <c r="F92" s="606">
        <v>3141</v>
      </c>
      <c r="G92" s="609" t="s">
        <v>89</v>
      </c>
      <c r="H92" s="610" t="s">
        <v>83</v>
      </c>
      <c r="I92" s="516">
        <v>987272</v>
      </c>
      <c r="J92" s="517">
        <v>722947</v>
      </c>
      <c r="K92" s="496">
        <v>0</v>
      </c>
      <c r="L92" s="496">
        <v>244356</v>
      </c>
      <c r="M92" s="517">
        <v>14459</v>
      </c>
      <c r="N92" s="517">
        <v>5510</v>
      </c>
      <c r="O92" s="432">
        <v>2.46</v>
      </c>
      <c r="P92" s="518">
        <v>0</v>
      </c>
      <c r="Q92" s="519">
        <v>2.46</v>
      </c>
      <c r="R92" s="520">
        <v>0</v>
      </c>
      <c r="S92" s="507">
        <v>0</v>
      </c>
      <c r="T92" s="507">
        <v>0</v>
      </c>
      <c r="U92" s="507">
        <v>0</v>
      </c>
      <c r="V92" s="507">
        <f>SUM(R92:U92)</f>
        <v>0</v>
      </c>
      <c r="W92" s="507">
        <v>0</v>
      </c>
      <c r="X92" s="507">
        <v>0</v>
      </c>
      <c r="Y92" s="507">
        <v>0</v>
      </c>
      <c r="Z92" s="507">
        <f t="shared" si="97"/>
        <v>0</v>
      </c>
      <c r="AA92" s="507">
        <f>V92+Z92</f>
        <v>0</v>
      </c>
      <c r="AB92" s="180">
        <f t="shared" si="79"/>
        <v>0</v>
      </c>
      <c r="AC92" s="180">
        <f>ROUND(V92*2%,0)</f>
        <v>0</v>
      </c>
      <c r="AD92" s="507">
        <v>0</v>
      </c>
      <c r="AE92" s="507">
        <v>0</v>
      </c>
      <c r="AF92" s="507">
        <f t="shared" si="80"/>
        <v>0</v>
      </c>
      <c r="AG92" s="507">
        <f t="shared" si="81"/>
        <v>0</v>
      </c>
      <c r="AH92" s="522">
        <v>0</v>
      </c>
      <c r="AI92" s="522">
        <v>0</v>
      </c>
      <c r="AJ92" s="522">
        <v>0</v>
      </c>
      <c r="AK92" s="522">
        <v>0</v>
      </c>
      <c r="AL92" s="522">
        <v>0</v>
      </c>
      <c r="AM92" s="522">
        <v>0</v>
      </c>
      <c r="AN92" s="522">
        <v>0</v>
      </c>
      <c r="AO92" s="522">
        <f>AH92+AJ92+AK92+AM92</f>
        <v>0</v>
      </c>
      <c r="AP92" s="522">
        <f>AI92+AL92+AN92</f>
        <v>0</v>
      </c>
      <c r="AQ92" s="523">
        <f t="shared" si="82"/>
        <v>0</v>
      </c>
      <c r="AR92" s="520">
        <f>I92+AG92</f>
        <v>987272</v>
      </c>
      <c r="AS92" s="507">
        <f>J92+V92</f>
        <v>722947</v>
      </c>
      <c r="AT92" s="507">
        <f>K92+Z92</f>
        <v>0</v>
      </c>
      <c r="AU92" s="507">
        <f t="shared" si="83"/>
        <v>0</v>
      </c>
      <c r="AV92" s="507">
        <f t="shared" si="98"/>
        <v>244356</v>
      </c>
      <c r="AW92" s="507">
        <f t="shared" si="98"/>
        <v>14459</v>
      </c>
      <c r="AX92" s="507">
        <f>N92+AF92</f>
        <v>5510</v>
      </c>
      <c r="AY92" s="522">
        <f>O92+AQ92</f>
        <v>2.46</v>
      </c>
      <c r="AZ92" s="522">
        <f t="shared" si="99"/>
        <v>0</v>
      </c>
      <c r="BA92" s="523">
        <f t="shared" si="99"/>
        <v>2.46</v>
      </c>
    </row>
    <row r="93" spans="1:53" ht="14.1" customHeight="1" x14ac:dyDescent="0.2">
      <c r="A93" s="183">
        <v>23</v>
      </c>
      <c r="B93" s="181">
        <v>2429</v>
      </c>
      <c r="C93" s="182">
        <v>600079244</v>
      </c>
      <c r="D93" s="181">
        <v>72741708</v>
      </c>
      <c r="E93" s="599" t="s">
        <v>133</v>
      </c>
      <c r="F93" s="183"/>
      <c r="G93" s="599"/>
      <c r="H93" s="600"/>
      <c r="I93" s="601">
        <v>7978265</v>
      </c>
      <c r="J93" s="602">
        <v>5822500</v>
      </c>
      <c r="K93" s="602">
        <v>0</v>
      </c>
      <c r="L93" s="602">
        <v>1968005</v>
      </c>
      <c r="M93" s="602">
        <v>116450</v>
      </c>
      <c r="N93" s="602">
        <v>71310</v>
      </c>
      <c r="O93" s="603">
        <v>14.279799999999998</v>
      </c>
      <c r="P93" s="603">
        <v>8.9515999999999991</v>
      </c>
      <c r="Q93" s="605">
        <v>5.3281999999999998</v>
      </c>
      <c r="R93" s="604">
        <f t="shared" ref="R93:BA93" si="100">SUM(R90:R92)</f>
        <v>0</v>
      </c>
      <c r="S93" s="602">
        <f t="shared" si="100"/>
        <v>0</v>
      </c>
      <c r="T93" s="602">
        <f t="shared" si="100"/>
        <v>0</v>
      </c>
      <c r="U93" s="602">
        <f t="shared" si="100"/>
        <v>0</v>
      </c>
      <c r="V93" s="602">
        <f t="shared" si="100"/>
        <v>0</v>
      </c>
      <c r="W93" s="602">
        <f t="shared" si="100"/>
        <v>0</v>
      </c>
      <c r="X93" s="602">
        <f t="shared" si="100"/>
        <v>0</v>
      </c>
      <c r="Y93" s="602">
        <f t="shared" si="100"/>
        <v>0</v>
      </c>
      <c r="Z93" s="602">
        <f t="shared" si="100"/>
        <v>0</v>
      </c>
      <c r="AA93" s="602">
        <f t="shared" si="100"/>
        <v>0</v>
      </c>
      <c r="AB93" s="602">
        <f t="shared" si="100"/>
        <v>0</v>
      </c>
      <c r="AC93" s="602">
        <f t="shared" si="100"/>
        <v>0</v>
      </c>
      <c r="AD93" s="602">
        <f t="shared" si="100"/>
        <v>0</v>
      </c>
      <c r="AE93" s="602">
        <f t="shared" si="100"/>
        <v>0</v>
      </c>
      <c r="AF93" s="602">
        <f t="shared" si="100"/>
        <v>0</v>
      </c>
      <c r="AG93" s="602">
        <f t="shared" si="100"/>
        <v>0</v>
      </c>
      <c r="AH93" s="603">
        <f t="shared" si="100"/>
        <v>0</v>
      </c>
      <c r="AI93" s="603">
        <f t="shared" si="100"/>
        <v>0</v>
      </c>
      <c r="AJ93" s="603">
        <f t="shared" si="100"/>
        <v>0</v>
      </c>
      <c r="AK93" s="603">
        <f t="shared" ref="AK93:AL93" si="101">SUM(AK90:AK92)</f>
        <v>0</v>
      </c>
      <c r="AL93" s="603">
        <f t="shared" si="101"/>
        <v>0</v>
      </c>
      <c r="AM93" s="603">
        <f t="shared" si="100"/>
        <v>0</v>
      </c>
      <c r="AN93" s="603">
        <f t="shared" si="100"/>
        <v>0</v>
      </c>
      <c r="AO93" s="603">
        <f t="shared" si="100"/>
        <v>0</v>
      </c>
      <c r="AP93" s="603">
        <f t="shared" si="100"/>
        <v>0</v>
      </c>
      <c r="AQ93" s="605">
        <f t="shared" si="100"/>
        <v>0</v>
      </c>
      <c r="AR93" s="604">
        <f t="shared" si="100"/>
        <v>7978265</v>
      </c>
      <c r="AS93" s="602">
        <f t="shared" si="100"/>
        <v>5822500</v>
      </c>
      <c r="AT93" s="602">
        <f t="shared" si="100"/>
        <v>0</v>
      </c>
      <c r="AU93" s="602">
        <f t="shared" si="100"/>
        <v>0</v>
      </c>
      <c r="AV93" s="602">
        <f t="shared" si="100"/>
        <v>1968005</v>
      </c>
      <c r="AW93" s="602">
        <f t="shared" si="100"/>
        <v>116450</v>
      </c>
      <c r="AX93" s="602">
        <f t="shared" si="100"/>
        <v>71310</v>
      </c>
      <c r="AY93" s="603">
        <f t="shared" si="100"/>
        <v>14.279799999999998</v>
      </c>
      <c r="AZ93" s="603">
        <f t="shared" si="100"/>
        <v>8.9515999999999991</v>
      </c>
      <c r="BA93" s="605">
        <f t="shared" si="100"/>
        <v>5.3281999999999998</v>
      </c>
    </row>
    <row r="94" spans="1:53" ht="14.1" customHeight="1" x14ac:dyDescent="0.2">
      <c r="A94" s="606">
        <v>24</v>
      </c>
      <c r="B94" s="607">
        <v>2412</v>
      </c>
      <c r="C94" s="608">
        <v>600079252</v>
      </c>
      <c r="D94" s="607">
        <v>72742429</v>
      </c>
      <c r="E94" s="609" t="s">
        <v>134</v>
      </c>
      <c r="F94" s="606">
        <v>3111</v>
      </c>
      <c r="G94" s="609" t="s">
        <v>86</v>
      </c>
      <c r="H94" s="610" t="s">
        <v>87</v>
      </c>
      <c r="I94" s="516">
        <v>9807530</v>
      </c>
      <c r="J94" s="431">
        <v>7052909</v>
      </c>
      <c r="K94" s="541">
        <v>105740</v>
      </c>
      <c r="L94" s="496">
        <v>2419623</v>
      </c>
      <c r="M94" s="517">
        <v>141058</v>
      </c>
      <c r="N94" s="431">
        <v>88200</v>
      </c>
      <c r="O94" s="432">
        <v>17.366399999999999</v>
      </c>
      <c r="P94" s="436">
        <v>12.7319</v>
      </c>
      <c r="Q94" s="709">
        <v>4.6345000000000001</v>
      </c>
      <c r="R94" s="520">
        <v>3455</v>
      </c>
      <c r="S94" s="507">
        <v>0</v>
      </c>
      <c r="T94" s="507">
        <v>0</v>
      </c>
      <c r="U94" s="507">
        <v>0</v>
      </c>
      <c r="V94" s="507">
        <f>SUM(R94:U94)</f>
        <v>3455</v>
      </c>
      <c r="W94" s="507">
        <v>-3455</v>
      </c>
      <c r="X94" s="507">
        <v>0</v>
      </c>
      <c r="Y94" s="507">
        <v>0</v>
      </c>
      <c r="Z94" s="507">
        <f t="shared" ref="Z94:Z96" si="102">SUM(W94:Y94)</f>
        <v>-3455</v>
      </c>
      <c r="AA94" s="507">
        <f>V94+Z94</f>
        <v>0</v>
      </c>
      <c r="AB94" s="180">
        <f t="shared" si="79"/>
        <v>0</v>
      </c>
      <c r="AC94" s="180">
        <f>ROUND(V94*2%,0)</f>
        <v>69</v>
      </c>
      <c r="AD94" s="507">
        <v>0</v>
      </c>
      <c r="AE94" s="507">
        <v>0</v>
      </c>
      <c r="AF94" s="507">
        <f t="shared" si="80"/>
        <v>0</v>
      </c>
      <c r="AG94" s="507">
        <f t="shared" si="81"/>
        <v>69</v>
      </c>
      <c r="AH94" s="522">
        <v>0</v>
      </c>
      <c r="AI94" s="522">
        <v>0</v>
      </c>
      <c r="AJ94" s="522">
        <v>0</v>
      </c>
      <c r="AK94" s="522">
        <v>0</v>
      </c>
      <c r="AL94" s="522">
        <v>0</v>
      </c>
      <c r="AM94" s="522">
        <v>0</v>
      </c>
      <c r="AN94" s="522">
        <v>0</v>
      </c>
      <c r="AO94" s="522">
        <f>AH94+AJ94+AK94+AM94</f>
        <v>0</v>
      </c>
      <c r="AP94" s="522">
        <f>AI94+AL94+AN94</f>
        <v>0</v>
      </c>
      <c r="AQ94" s="523">
        <f t="shared" si="82"/>
        <v>0</v>
      </c>
      <c r="AR94" s="520">
        <f>I94+AG94</f>
        <v>9807599</v>
      </c>
      <c r="AS94" s="507">
        <f>J94+V94</f>
        <v>7056364</v>
      </c>
      <c r="AT94" s="507">
        <f>K94+Z94</f>
        <v>102285</v>
      </c>
      <c r="AU94" s="507">
        <f t="shared" si="83"/>
        <v>0</v>
      </c>
      <c r="AV94" s="507">
        <f t="shared" ref="AV94:AW96" si="103">L94+AB94</f>
        <v>2419623</v>
      </c>
      <c r="AW94" s="507">
        <f t="shared" si="103"/>
        <v>141127</v>
      </c>
      <c r="AX94" s="507">
        <f>N94+AF94</f>
        <v>88200</v>
      </c>
      <c r="AY94" s="522">
        <f>O94+AQ94</f>
        <v>17.366399999999999</v>
      </c>
      <c r="AZ94" s="522">
        <f t="shared" ref="AZ94:BA96" si="104">P94+AO94</f>
        <v>12.7319</v>
      </c>
      <c r="BA94" s="523">
        <f t="shared" si="104"/>
        <v>4.6345000000000001</v>
      </c>
    </row>
    <row r="95" spans="1:53" ht="14.1" customHeight="1" x14ac:dyDescent="0.2">
      <c r="A95" s="606">
        <v>24</v>
      </c>
      <c r="B95" s="607">
        <v>2412</v>
      </c>
      <c r="C95" s="608">
        <v>600079252</v>
      </c>
      <c r="D95" s="607">
        <v>72742429</v>
      </c>
      <c r="E95" s="609" t="s">
        <v>134</v>
      </c>
      <c r="F95" s="606">
        <v>3111</v>
      </c>
      <c r="G95" s="211" t="s">
        <v>92</v>
      </c>
      <c r="H95" s="610" t="s">
        <v>83</v>
      </c>
      <c r="I95" s="516">
        <v>755997</v>
      </c>
      <c r="J95" s="517">
        <v>556699</v>
      </c>
      <c r="K95" s="496">
        <v>0</v>
      </c>
      <c r="L95" s="496">
        <v>188164</v>
      </c>
      <c r="M95" s="517">
        <v>11134</v>
      </c>
      <c r="N95" s="517">
        <v>0</v>
      </c>
      <c r="O95" s="432">
        <v>1.84</v>
      </c>
      <c r="P95" s="518">
        <v>1.84</v>
      </c>
      <c r="Q95" s="519">
        <v>0</v>
      </c>
      <c r="R95" s="520">
        <v>0</v>
      </c>
      <c r="S95" s="507">
        <v>100021</v>
      </c>
      <c r="T95" s="507">
        <v>0</v>
      </c>
      <c r="U95" s="507">
        <v>0</v>
      </c>
      <c r="V95" s="507">
        <f>SUM(R95:U95)</f>
        <v>100021</v>
      </c>
      <c r="W95" s="507">
        <v>0</v>
      </c>
      <c r="X95" s="507">
        <v>0</v>
      </c>
      <c r="Y95" s="507">
        <v>0</v>
      </c>
      <c r="Z95" s="507">
        <f t="shared" si="102"/>
        <v>0</v>
      </c>
      <c r="AA95" s="507">
        <f>V95+Z95</f>
        <v>100021</v>
      </c>
      <c r="AB95" s="180">
        <f t="shared" si="79"/>
        <v>33807</v>
      </c>
      <c r="AC95" s="180">
        <f>ROUND(V95*2%,0)</f>
        <v>2000</v>
      </c>
      <c r="AD95" s="507">
        <v>4500</v>
      </c>
      <c r="AE95" s="507">
        <v>0</v>
      </c>
      <c r="AF95" s="507">
        <f t="shared" si="80"/>
        <v>4500</v>
      </c>
      <c r="AG95" s="507">
        <f t="shared" si="81"/>
        <v>140328</v>
      </c>
      <c r="AH95" s="522">
        <v>0</v>
      </c>
      <c r="AI95" s="522">
        <v>0</v>
      </c>
      <c r="AJ95" s="522">
        <v>0.28000000000000003</v>
      </c>
      <c r="AK95" s="522">
        <v>0</v>
      </c>
      <c r="AL95" s="522">
        <v>0</v>
      </c>
      <c r="AM95" s="522">
        <v>0</v>
      </c>
      <c r="AN95" s="522">
        <v>0</v>
      </c>
      <c r="AO95" s="522">
        <f>AH95+AJ95+AK95+AM95</f>
        <v>0.28000000000000003</v>
      </c>
      <c r="AP95" s="522">
        <f>AI95+AL95+AN95</f>
        <v>0</v>
      </c>
      <c r="AQ95" s="523">
        <f t="shared" si="82"/>
        <v>0.28000000000000003</v>
      </c>
      <c r="AR95" s="520">
        <f>I95+AG95</f>
        <v>896325</v>
      </c>
      <c r="AS95" s="507">
        <f>J95+V95</f>
        <v>656720</v>
      </c>
      <c r="AT95" s="507">
        <f>K95+Z95</f>
        <v>0</v>
      </c>
      <c r="AU95" s="507">
        <f t="shared" si="83"/>
        <v>0</v>
      </c>
      <c r="AV95" s="507">
        <f t="shared" si="103"/>
        <v>221971</v>
      </c>
      <c r="AW95" s="507">
        <f t="shared" si="103"/>
        <v>13134</v>
      </c>
      <c r="AX95" s="507">
        <f>N95+AF95</f>
        <v>4500</v>
      </c>
      <c r="AY95" s="522">
        <f>O95+AQ95</f>
        <v>2.12</v>
      </c>
      <c r="AZ95" s="522">
        <f t="shared" si="104"/>
        <v>2.12</v>
      </c>
      <c r="BA95" s="523">
        <f t="shared" si="104"/>
        <v>0</v>
      </c>
    </row>
    <row r="96" spans="1:53" ht="14.1" customHeight="1" x14ac:dyDescent="0.2">
      <c r="A96" s="606">
        <v>24</v>
      </c>
      <c r="B96" s="607">
        <v>2412</v>
      </c>
      <c r="C96" s="608">
        <v>600079252</v>
      </c>
      <c r="D96" s="607">
        <v>72742429</v>
      </c>
      <c r="E96" s="609" t="s">
        <v>134</v>
      </c>
      <c r="F96" s="606">
        <v>3141</v>
      </c>
      <c r="G96" s="609" t="s">
        <v>89</v>
      </c>
      <c r="H96" s="610" t="s">
        <v>83</v>
      </c>
      <c r="I96" s="516">
        <v>1464082</v>
      </c>
      <c r="J96" s="517">
        <v>1072692</v>
      </c>
      <c r="K96" s="496">
        <v>0</v>
      </c>
      <c r="L96" s="496">
        <v>362570</v>
      </c>
      <c r="M96" s="517">
        <v>21454</v>
      </c>
      <c r="N96" s="517">
        <v>7366</v>
      </c>
      <c r="O96" s="432">
        <v>3.65</v>
      </c>
      <c r="P96" s="518">
        <v>0</v>
      </c>
      <c r="Q96" s="519">
        <v>3.65</v>
      </c>
      <c r="R96" s="520">
        <v>0</v>
      </c>
      <c r="S96" s="507">
        <v>0</v>
      </c>
      <c r="T96" s="507">
        <v>0</v>
      </c>
      <c r="U96" s="507">
        <v>0</v>
      </c>
      <c r="V96" s="507">
        <f>SUM(R96:U96)</f>
        <v>0</v>
      </c>
      <c r="W96" s="507">
        <v>0</v>
      </c>
      <c r="X96" s="507">
        <v>0</v>
      </c>
      <c r="Y96" s="507">
        <v>0</v>
      </c>
      <c r="Z96" s="507">
        <f t="shared" si="102"/>
        <v>0</v>
      </c>
      <c r="AA96" s="507">
        <f>V96+Z96</f>
        <v>0</v>
      </c>
      <c r="AB96" s="180">
        <f t="shared" si="79"/>
        <v>0</v>
      </c>
      <c r="AC96" s="180">
        <f>ROUND(V96*2%,0)</f>
        <v>0</v>
      </c>
      <c r="AD96" s="507">
        <v>0</v>
      </c>
      <c r="AE96" s="507">
        <v>0</v>
      </c>
      <c r="AF96" s="507">
        <f t="shared" si="80"/>
        <v>0</v>
      </c>
      <c r="AG96" s="507">
        <f t="shared" si="81"/>
        <v>0</v>
      </c>
      <c r="AH96" s="522">
        <v>0</v>
      </c>
      <c r="AI96" s="522">
        <v>0</v>
      </c>
      <c r="AJ96" s="522">
        <v>0</v>
      </c>
      <c r="AK96" s="522">
        <v>0</v>
      </c>
      <c r="AL96" s="522">
        <v>0</v>
      </c>
      <c r="AM96" s="522">
        <v>0</v>
      </c>
      <c r="AN96" s="522">
        <v>0</v>
      </c>
      <c r="AO96" s="522">
        <f>AH96+AJ96+AK96+AM96</f>
        <v>0</v>
      </c>
      <c r="AP96" s="522">
        <f>AI96+AL96+AN96</f>
        <v>0</v>
      </c>
      <c r="AQ96" s="523">
        <f t="shared" si="82"/>
        <v>0</v>
      </c>
      <c r="AR96" s="520">
        <f>I96+AG96</f>
        <v>1464082</v>
      </c>
      <c r="AS96" s="507">
        <f>J96+V96</f>
        <v>1072692</v>
      </c>
      <c r="AT96" s="507">
        <f>K96+Z96</f>
        <v>0</v>
      </c>
      <c r="AU96" s="507">
        <f t="shared" si="83"/>
        <v>0</v>
      </c>
      <c r="AV96" s="507">
        <f t="shared" si="103"/>
        <v>362570</v>
      </c>
      <c r="AW96" s="507">
        <f t="shared" si="103"/>
        <v>21454</v>
      </c>
      <c r="AX96" s="507">
        <f>N96+AF96</f>
        <v>7366</v>
      </c>
      <c r="AY96" s="522">
        <f>O96+AQ96</f>
        <v>3.65</v>
      </c>
      <c r="AZ96" s="522">
        <f t="shared" si="104"/>
        <v>0</v>
      </c>
      <c r="BA96" s="523">
        <f t="shared" si="104"/>
        <v>3.65</v>
      </c>
    </row>
    <row r="97" spans="1:53" ht="14.1" customHeight="1" x14ac:dyDescent="0.2">
      <c r="A97" s="183">
        <v>24</v>
      </c>
      <c r="B97" s="181">
        <v>2412</v>
      </c>
      <c r="C97" s="182">
        <v>600079252</v>
      </c>
      <c r="D97" s="181">
        <v>72742429</v>
      </c>
      <c r="E97" s="599" t="s">
        <v>135</v>
      </c>
      <c r="F97" s="183"/>
      <c r="G97" s="599"/>
      <c r="H97" s="600"/>
      <c r="I97" s="601">
        <v>12027609</v>
      </c>
      <c r="J97" s="602">
        <v>8682300</v>
      </c>
      <c r="K97" s="602">
        <v>105740</v>
      </c>
      <c r="L97" s="602">
        <v>2970357</v>
      </c>
      <c r="M97" s="602">
        <v>173646</v>
      </c>
      <c r="N97" s="602">
        <v>95566</v>
      </c>
      <c r="O97" s="603">
        <v>22.856399999999997</v>
      </c>
      <c r="P97" s="603">
        <v>14.571899999999999</v>
      </c>
      <c r="Q97" s="605">
        <v>8.2844999999999995</v>
      </c>
      <c r="R97" s="604">
        <f t="shared" ref="R97:BA97" si="105">SUM(R94:R96)</f>
        <v>3455</v>
      </c>
      <c r="S97" s="602">
        <f t="shared" si="105"/>
        <v>100021</v>
      </c>
      <c r="T97" s="602">
        <f t="shared" si="105"/>
        <v>0</v>
      </c>
      <c r="U97" s="602">
        <f t="shared" si="105"/>
        <v>0</v>
      </c>
      <c r="V97" s="602">
        <f t="shared" si="105"/>
        <v>103476</v>
      </c>
      <c r="W97" s="602">
        <f t="shared" si="105"/>
        <v>-3455</v>
      </c>
      <c r="X97" s="602">
        <f t="shared" si="105"/>
        <v>0</v>
      </c>
      <c r="Y97" s="602">
        <f t="shared" si="105"/>
        <v>0</v>
      </c>
      <c r="Z97" s="602">
        <f t="shared" si="105"/>
        <v>-3455</v>
      </c>
      <c r="AA97" s="602">
        <f t="shared" si="105"/>
        <v>100021</v>
      </c>
      <c r="AB97" s="602">
        <f t="shared" si="105"/>
        <v>33807</v>
      </c>
      <c r="AC97" s="602">
        <f t="shared" si="105"/>
        <v>2069</v>
      </c>
      <c r="AD97" s="602">
        <f t="shared" si="105"/>
        <v>4500</v>
      </c>
      <c r="AE97" s="602">
        <f t="shared" si="105"/>
        <v>0</v>
      </c>
      <c r="AF97" s="602">
        <f t="shared" si="105"/>
        <v>4500</v>
      </c>
      <c r="AG97" s="602">
        <f t="shared" si="105"/>
        <v>140397</v>
      </c>
      <c r="AH97" s="603">
        <f t="shared" si="105"/>
        <v>0</v>
      </c>
      <c r="AI97" s="603">
        <f t="shared" si="105"/>
        <v>0</v>
      </c>
      <c r="AJ97" s="603">
        <f t="shared" si="105"/>
        <v>0.28000000000000003</v>
      </c>
      <c r="AK97" s="603">
        <f t="shared" ref="AK97:AL97" si="106">SUM(AK94:AK96)</f>
        <v>0</v>
      </c>
      <c r="AL97" s="603">
        <f t="shared" si="106"/>
        <v>0</v>
      </c>
      <c r="AM97" s="603">
        <f t="shared" si="105"/>
        <v>0</v>
      </c>
      <c r="AN97" s="603">
        <f t="shared" si="105"/>
        <v>0</v>
      </c>
      <c r="AO97" s="603">
        <f t="shared" si="105"/>
        <v>0.28000000000000003</v>
      </c>
      <c r="AP97" s="603">
        <f t="shared" si="105"/>
        <v>0</v>
      </c>
      <c r="AQ97" s="605">
        <f t="shared" si="105"/>
        <v>0.28000000000000003</v>
      </c>
      <c r="AR97" s="604">
        <f t="shared" si="105"/>
        <v>12168006</v>
      </c>
      <c r="AS97" s="602">
        <f t="shared" si="105"/>
        <v>8785776</v>
      </c>
      <c r="AT97" s="602">
        <f t="shared" si="105"/>
        <v>102285</v>
      </c>
      <c r="AU97" s="602">
        <f t="shared" si="105"/>
        <v>0</v>
      </c>
      <c r="AV97" s="602">
        <f t="shared" si="105"/>
        <v>3004164</v>
      </c>
      <c r="AW97" s="602">
        <f t="shared" si="105"/>
        <v>175715</v>
      </c>
      <c r="AX97" s="602">
        <f t="shared" si="105"/>
        <v>100066</v>
      </c>
      <c r="AY97" s="603">
        <f t="shared" si="105"/>
        <v>23.136399999999998</v>
      </c>
      <c r="AZ97" s="603">
        <f t="shared" si="105"/>
        <v>14.851900000000001</v>
      </c>
      <c r="BA97" s="605">
        <f t="shared" si="105"/>
        <v>8.2844999999999995</v>
      </c>
    </row>
    <row r="98" spans="1:53" ht="14.1" customHeight="1" x14ac:dyDescent="0.2">
      <c r="A98" s="606">
        <v>25</v>
      </c>
      <c r="B98" s="607">
        <v>2418</v>
      </c>
      <c r="C98" s="608">
        <v>600079261</v>
      </c>
      <c r="D98" s="607">
        <v>72741783</v>
      </c>
      <c r="E98" s="609" t="s">
        <v>136</v>
      </c>
      <c r="F98" s="606">
        <v>3111</v>
      </c>
      <c r="G98" s="609" t="s">
        <v>86</v>
      </c>
      <c r="H98" s="610" t="s">
        <v>87</v>
      </c>
      <c r="I98" s="516">
        <v>3325363</v>
      </c>
      <c r="J98" s="431">
        <v>2387411</v>
      </c>
      <c r="K98" s="541">
        <v>20000</v>
      </c>
      <c r="L98" s="496">
        <v>813704</v>
      </c>
      <c r="M98" s="517">
        <v>47748</v>
      </c>
      <c r="N98" s="431">
        <v>56500</v>
      </c>
      <c r="O98" s="432">
        <v>5.4897999999999998</v>
      </c>
      <c r="P98" s="436">
        <v>4</v>
      </c>
      <c r="Q98" s="709">
        <v>1.4898</v>
      </c>
      <c r="R98" s="520">
        <v>20000</v>
      </c>
      <c r="S98" s="507">
        <v>0</v>
      </c>
      <c r="T98" s="507">
        <v>0</v>
      </c>
      <c r="U98" s="507">
        <v>0</v>
      </c>
      <c r="V98" s="507">
        <f>SUM(R98:U98)</f>
        <v>20000</v>
      </c>
      <c r="W98" s="507">
        <v>-20000</v>
      </c>
      <c r="X98" s="507">
        <v>0</v>
      </c>
      <c r="Y98" s="507">
        <v>0</v>
      </c>
      <c r="Z98" s="507">
        <f t="shared" ref="Z98:Z99" si="107">SUM(W98:Y98)</f>
        <v>-20000</v>
      </c>
      <c r="AA98" s="507">
        <f>V98+Z98</f>
        <v>0</v>
      </c>
      <c r="AB98" s="180">
        <f t="shared" si="79"/>
        <v>0</v>
      </c>
      <c r="AC98" s="180">
        <f>ROUND(V98*2%,0)</f>
        <v>400</v>
      </c>
      <c r="AD98" s="507">
        <v>0</v>
      </c>
      <c r="AE98" s="507">
        <v>0</v>
      </c>
      <c r="AF98" s="507">
        <f t="shared" si="80"/>
        <v>0</v>
      </c>
      <c r="AG98" s="507">
        <f t="shared" si="81"/>
        <v>400</v>
      </c>
      <c r="AH98" s="522">
        <v>0</v>
      </c>
      <c r="AI98" s="522">
        <v>0</v>
      </c>
      <c r="AJ98" s="522">
        <v>0</v>
      </c>
      <c r="AK98" s="522">
        <v>0</v>
      </c>
      <c r="AL98" s="522">
        <v>0</v>
      </c>
      <c r="AM98" s="522">
        <v>0</v>
      </c>
      <c r="AN98" s="522">
        <v>0</v>
      </c>
      <c r="AO98" s="522">
        <f>AH98+AJ98+AK98+AM98</f>
        <v>0</v>
      </c>
      <c r="AP98" s="522">
        <f>AI98+AL98+AN98</f>
        <v>0</v>
      </c>
      <c r="AQ98" s="523">
        <f t="shared" si="82"/>
        <v>0</v>
      </c>
      <c r="AR98" s="520">
        <f>I98+AG98</f>
        <v>3325763</v>
      </c>
      <c r="AS98" s="507">
        <f>J98+V98</f>
        <v>2407411</v>
      </c>
      <c r="AT98" s="507">
        <f>K98+Z98</f>
        <v>0</v>
      </c>
      <c r="AU98" s="507">
        <f t="shared" si="83"/>
        <v>0</v>
      </c>
      <c r="AV98" s="507">
        <f>L98+AB98</f>
        <v>813704</v>
      </c>
      <c r="AW98" s="507">
        <f>M98+AC98</f>
        <v>48148</v>
      </c>
      <c r="AX98" s="507">
        <f>N98+AF98</f>
        <v>56500</v>
      </c>
      <c r="AY98" s="522">
        <f>O98+AQ98</f>
        <v>5.4897999999999998</v>
      </c>
      <c r="AZ98" s="522">
        <f>P98+AO98</f>
        <v>4</v>
      </c>
      <c r="BA98" s="523">
        <f>Q98+AP98</f>
        <v>1.4898</v>
      </c>
    </row>
    <row r="99" spans="1:53" ht="14.1" customHeight="1" x14ac:dyDescent="0.2">
      <c r="A99" s="606">
        <v>25</v>
      </c>
      <c r="B99" s="607">
        <v>2418</v>
      </c>
      <c r="C99" s="608">
        <v>600079261</v>
      </c>
      <c r="D99" s="607">
        <v>72741783</v>
      </c>
      <c r="E99" s="609" t="s">
        <v>136</v>
      </c>
      <c r="F99" s="606">
        <v>3141</v>
      </c>
      <c r="G99" s="609" t="s">
        <v>89</v>
      </c>
      <c r="H99" s="610" t="s">
        <v>83</v>
      </c>
      <c r="I99" s="516">
        <v>592477</v>
      </c>
      <c r="J99" s="517">
        <v>434365</v>
      </c>
      <c r="K99" s="496">
        <v>0</v>
      </c>
      <c r="L99" s="496">
        <v>146815</v>
      </c>
      <c r="M99" s="517">
        <v>8687</v>
      </c>
      <c r="N99" s="517">
        <v>2610</v>
      </c>
      <c r="O99" s="432">
        <v>1.48</v>
      </c>
      <c r="P99" s="518">
        <v>0</v>
      </c>
      <c r="Q99" s="519">
        <v>1.48</v>
      </c>
      <c r="R99" s="520">
        <v>0</v>
      </c>
      <c r="S99" s="507">
        <v>0</v>
      </c>
      <c r="T99" s="507">
        <v>0</v>
      </c>
      <c r="U99" s="507">
        <v>0</v>
      </c>
      <c r="V99" s="507">
        <f>SUM(R99:U99)</f>
        <v>0</v>
      </c>
      <c r="W99" s="507">
        <v>0</v>
      </c>
      <c r="X99" s="507">
        <v>0</v>
      </c>
      <c r="Y99" s="507">
        <v>0</v>
      </c>
      <c r="Z99" s="507">
        <f t="shared" si="107"/>
        <v>0</v>
      </c>
      <c r="AA99" s="507">
        <f>V99+Z99</f>
        <v>0</v>
      </c>
      <c r="AB99" s="180">
        <f t="shared" si="79"/>
        <v>0</v>
      </c>
      <c r="AC99" s="180">
        <f>ROUND(V99*2%,0)</f>
        <v>0</v>
      </c>
      <c r="AD99" s="507">
        <v>0</v>
      </c>
      <c r="AE99" s="507">
        <v>0</v>
      </c>
      <c r="AF99" s="507">
        <f t="shared" si="80"/>
        <v>0</v>
      </c>
      <c r="AG99" s="507">
        <f t="shared" si="81"/>
        <v>0</v>
      </c>
      <c r="AH99" s="522">
        <v>0</v>
      </c>
      <c r="AI99" s="522">
        <v>0</v>
      </c>
      <c r="AJ99" s="522">
        <v>0</v>
      </c>
      <c r="AK99" s="522">
        <v>0</v>
      </c>
      <c r="AL99" s="522">
        <v>0</v>
      </c>
      <c r="AM99" s="522">
        <v>0</v>
      </c>
      <c r="AN99" s="522">
        <v>0</v>
      </c>
      <c r="AO99" s="522">
        <f>AH99+AJ99+AK99+AM99</f>
        <v>0</v>
      </c>
      <c r="AP99" s="522">
        <f>AI99+AL99+AN99</f>
        <v>0</v>
      </c>
      <c r="AQ99" s="523">
        <f t="shared" si="82"/>
        <v>0</v>
      </c>
      <c r="AR99" s="520">
        <f>I99+AG99</f>
        <v>592477</v>
      </c>
      <c r="AS99" s="507">
        <f>J99+V99</f>
        <v>434365</v>
      </c>
      <c r="AT99" s="507">
        <f>K99+Z99</f>
        <v>0</v>
      </c>
      <c r="AU99" s="507">
        <f t="shared" si="83"/>
        <v>0</v>
      </c>
      <c r="AV99" s="507">
        <f>L99+AB99</f>
        <v>146815</v>
      </c>
      <c r="AW99" s="507">
        <f>M99+AC99</f>
        <v>8687</v>
      </c>
      <c r="AX99" s="507">
        <f>N99+AF99</f>
        <v>2610</v>
      </c>
      <c r="AY99" s="522">
        <f>O99+AQ99</f>
        <v>1.48</v>
      </c>
      <c r="AZ99" s="522">
        <f>P99+AO99</f>
        <v>0</v>
      </c>
      <c r="BA99" s="523">
        <f>Q99+AP99</f>
        <v>1.48</v>
      </c>
    </row>
    <row r="100" spans="1:53" ht="14.1" customHeight="1" x14ac:dyDescent="0.2">
      <c r="A100" s="183">
        <v>25</v>
      </c>
      <c r="B100" s="181">
        <v>2418</v>
      </c>
      <c r="C100" s="182">
        <v>600079261</v>
      </c>
      <c r="D100" s="181">
        <v>72741783</v>
      </c>
      <c r="E100" s="599" t="s">
        <v>137</v>
      </c>
      <c r="F100" s="183"/>
      <c r="G100" s="599"/>
      <c r="H100" s="600"/>
      <c r="I100" s="601">
        <v>3917840</v>
      </c>
      <c r="J100" s="602">
        <v>2821776</v>
      </c>
      <c r="K100" s="602">
        <v>20000</v>
      </c>
      <c r="L100" s="602">
        <v>960519</v>
      </c>
      <c r="M100" s="602">
        <v>56435</v>
      </c>
      <c r="N100" s="602">
        <v>59110</v>
      </c>
      <c r="O100" s="603">
        <v>6.9697999999999993</v>
      </c>
      <c r="P100" s="603">
        <v>4</v>
      </c>
      <c r="Q100" s="605">
        <v>2.9698000000000002</v>
      </c>
      <c r="R100" s="604">
        <f t="shared" ref="R100:BA100" si="108">SUM(R98:R99)</f>
        <v>20000</v>
      </c>
      <c r="S100" s="602">
        <f t="shared" si="108"/>
        <v>0</v>
      </c>
      <c r="T100" s="602">
        <f t="shared" si="108"/>
        <v>0</v>
      </c>
      <c r="U100" s="602">
        <f t="shared" si="108"/>
        <v>0</v>
      </c>
      <c r="V100" s="602">
        <f t="shared" si="108"/>
        <v>20000</v>
      </c>
      <c r="W100" s="602">
        <f t="shared" si="108"/>
        <v>-20000</v>
      </c>
      <c r="X100" s="602">
        <f t="shared" si="108"/>
        <v>0</v>
      </c>
      <c r="Y100" s="602">
        <f t="shared" si="108"/>
        <v>0</v>
      </c>
      <c r="Z100" s="602">
        <f t="shared" si="108"/>
        <v>-20000</v>
      </c>
      <c r="AA100" s="602">
        <f t="shared" si="108"/>
        <v>0</v>
      </c>
      <c r="AB100" s="602">
        <f t="shared" si="108"/>
        <v>0</v>
      </c>
      <c r="AC100" s="602">
        <f t="shared" si="108"/>
        <v>400</v>
      </c>
      <c r="AD100" s="602">
        <f t="shared" si="108"/>
        <v>0</v>
      </c>
      <c r="AE100" s="602">
        <f t="shared" si="108"/>
        <v>0</v>
      </c>
      <c r="AF100" s="602">
        <f t="shared" si="108"/>
        <v>0</v>
      </c>
      <c r="AG100" s="602">
        <f t="shared" si="108"/>
        <v>400</v>
      </c>
      <c r="AH100" s="603">
        <f t="shared" si="108"/>
        <v>0</v>
      </c>
      <c r="AI100" s="603">
        <f t="shared" si="108"/>
        <v>0</v>
      </c>
      <c r="AJ100" s="603">
        <f t="shared" si="108"/>
        <v>0</v>
      </c>
      <c r="AK100" s="603">
        <f t="shared" ref="AK100:AL100" si="109">SUM(AK98:AK99)</f>
        <v>0</v>
      </c>
      <c r="AL100" s="603">
        <f t="shared" si="109"/>
        <v>0</v>
      </c>
      <c r="AM100" s="603">
        <f t="shared" si="108"/>
        <v>0</v>
      </c>
      <c r="AN100" s="603">
        <f t="shared" si="108"/>
        <v>0</v>
      </c>
      <c r="AO100" s="603">
        <f t="shared" si="108"/>
        <v>0</v>
      </c>
      <c r="AP100" s="603">
        <f t="shared" si="108"/>
        <v>0</v>
      </c>
      <c r="AQ100" s="605">
        <f t="shared" si="108"/>
        <v>0</v>
      </c>
      <c r="AR100" s="604">
        <f t="shared" si="108"/>
        <v>3918240</v>
      </c>
      <c r="AS100" s="602">
        <f t="shared" si="108"/>
        <v>2841776</v>
      </c>
      <c r="AT100" s="602">
        <f t="shared" si="108"/>
        <v>0</v>
      </c>
      <c r="AU100" s="602">
        <f t="shared" si="108"/>
        <v>0</v>
      </c>
      <c r="AV100" s="602">
        <f t="shared" si="108"/>
        <v>960519</v>
      </c>
      <c r="AW100" s="602">
        <f t="shared" si="108"/>
        <v>56835</v>
      </c>
      <c r="AX100" s="602">
        <f t="shared" si="108"/>
        <v>59110</v>
      </c>
      <c r="AY100" s="603">
        <f t="shared" si="108"/>
        <v>6.9697999999999993</v>
      </c>
      <c r="AZ100" s="603">
        <f t="shared" si="108"/>
        <v>4</v>
      </c>
      <c r="BA100" s="605">
        <f t="shared" si="108"/>
        <v>2.9698000000000002</v>
      </c>
    </row>
    <row r="101" spans="1:53" ht="14.1" customHeight="1" x14ac:dyDescent="0.2">
      <c r="A101" s="606">
        <v>26</v>
      </c>
      <c r="B101" s="607">
        <v>2414</v>
      </c>
      <c r="C101" s="608">
        <v>600079295</v>
      </c>
      <c r="D101" s="607">
        <v>72742020</v>
      </c>
      <c r="E101" s="609" t="s">
        <v>138</v>
      </c>
      <c r="F101" s="606">
        <v>3111</v>
      </c>
      <c r="G101" s="609" t="s">
        <v>86</v>
      </c>
      <c r="H101" s="610" t="s">
        <v>87</v>
      </c>
      <c r="I101" s="516">
        <v>4530092</v>
      </c>
      <c r="J101" s="431">
        <v>3225732</v>
      </c>
      <c r="K101" s="541">
        <v>80380</v>
      </c>
      <c r="L101" s="496">
        <v>1117466</v>
      </c>
      <c r="M101" s="517">
        <v>64514</v>
      </c>
      <c r="N101" s="431">
        <v>42000</v>
      </c>
      <c r="O101" s="432">
        <v>7.9360999999999997</v>
      </c>
      <c r="P101" s="436">
        <v>6.1519000000000004</v>
      </c>
      <c r="Q101" s="709">
        <v>1.7842</v>
      </c>
      <c r="R101" s="520">
        <v>0</v>
      </c>
      <c r="S101" s="507">
        <v>0</v>
      </c>
      <c r="T101" s="507">
        <v>0</v>
      </c>
      <c r="U101" s="507">
        <v>0</v>
      </c>
      <c r="V101" s="507">
        <f>SUM(R101:U101)</f>
        <v>0</v>
      </c>
      <c r="W101" s="507">
        <v>0</v>
      </c>
      <c r="X101" s="507">
        <v>0</v>
      </c>
      <c r="Y101" s="507">
        <v>0</v>
      </c>
      <c r="Z101" s="507">
        <f t="shared" ref="Z101:Z103" si="110">SUM(W101:Y101)</f>
        <v>0</v>
      </c>
      <c r="AA101" s="507">
        <f>V101+Z101</f>
        <v>0</v>
      </c>
      <c r="AB101" s="180">
        <f t="shared" si="79"/>
        <v>0</v>
      </c>
      <c r="AC101" s="180">
        <f>ROUND(V101*2%,0)</f>
        <v>0</v>
      </c>
      <c r="AD101" s="507">
        <v>0</v>
      </c>
      <c r="AE101" s="507">
        <v>0</v>
      </c>
      <c r="AF101" s="507">
        <f t="shared" si="80"/>
        <v>0</v>
      </c>
      <c r="AG101" s="507">
        <f t="shared" si="81"/>
        <v>0</v>
      </c>
      <c r="AH101" s="522">
        <v>0</v>
      </c>
      <c r="AI101" s="522">
        <v>0</v>
      </c>
      <c r="AJ101" s="522">
        <v>0</v>
      </c>
      <c r="AK101" s="522">
        <v>0</v>
      </c>
      <c r="AL101" s="522">
        <v>0</v>
      </c>
      <c r="AM101" s="522">
        <v>0</v>
      </c>
      <c r="AN101" s="522">
        <v>0</v>
      </c>
      <c r="AO101" s="522">
        <f>AH101+AJ101+AK101+AM101</f>
        <v>0</v>
      </c>
      <c r="AP101" s="522">
        <f>AI101+AL101+AN101</f>
        <v>0</v>
      </c>
      <c r="AQ101" s="523">
        <f t="shared" si="82"/>
        <v>0</v>
      </c>
      <c r="AR101" s="520">
        <f>I101+AG101</f>
        <v>4530092</v>
      </c>
      <c r="AS101" s="507">
        <f>J101+V101</f>
        <v>3225732</v>
      </c>
      <c r="AT101" s="507">
        <f>K101+Z101</f>
        <v>80380</v>
      </c>
      <c r="AU101" s="507">
        <f t="shared" si="83"/>
        <v>0</v>
      </c>
      <c r="AV101" s="507">
        <f t="shared" ref="AV101:AW103" si="111">L101+AB101</f>
        <v>1117466</v>
      </c>
      <c r="AW101" s="507">
        <f t="shared" si="111"/>
        <v>64514</v>
      </c>
      <c r="AX101" s="507">
        <f>N101+AF101</f>
        <v>42000</v>
      </c>
      <c r="AY101" s="522">
        <f>O101+AQ101</f>
        <v>7.9360999999999997</v>
      </c>
      <c r="AZ101" s="522">
        <f t="shared" ref="AZ101:BA103" si="112">P101+AO101</f>
        <v>6.1519000000000004</v>
      </c>
      <c r="BA101" s="523">
        <f t="shared" si="112"/>
        <v>1.7842</v>
      </c>
    </row>
    <row r="102" spans="1:53" ht="14.1" customHeight="1" x14ac:dyDescent="0.2">
      <c r="A102" s="606">
        <v>26</v>
      </c>
      <c r="B102" s="607">
        <v>2414</v>
      </c>
      <c r="C102" s="608">
        <v>600079295</v>
      </c>
      <c r="D102" s="607">
        <v>72742020</v>
      </c>
      <c r="E102" s="609" t="s">
        <v>138</v>
      </c>
      <c r="F102" s="606">
        <v>3111</v>
      </c>
      <c r="G102" s="211" t="s">
        <v>92</v>
      </c>
      <c r="H102" s="610" t="s">
        <v>83</v>
      </c>
      <c r="I102" s="516">
        <v>2567</v>
      </c>
      <c r="J102" s="517">
        <v>1890</v>
      </c>
      <c r="K102" s="496">
        <v>0</v>
      </c>
      <c r="L102" s="496">
        <v>639</v>
      </c>
      <c r="M102" s="517">
        <v>38</v>
      </c>
      <c r="N102" s="517">
        <v>0</v>
      </c>
      <c r="O102" s="432">
        <v>0</v>
      </c>
      <c r="P102" s="518">
        <v>0</v>
      </c>
      <c r="Q102" s="519">
        <v>0</v>
      </c>
      <c r="R102" s="520">
        <v>0</v>
      </c>
      <c r="S102" s="507">
        <v>0</v>
      </c>
      <c r="T102" s="507">
        <v>0</v>
      </c>
      <c r="U102" s="507">
        <v>0</v>
      </c>
      <c r="V102" s="507">
        <f>SUM(R102:U102)</f>
        <v>0</v>
      </c>
      <c r="W102" s="507">
        <v>0</v>
      </c>
      <c r="X102" s="507">
        <v>0</v>
      </c>
      <c r="Y102" s="507">
        <v>0</v>
      </c>
      <c r="Z102" s="507">
        <f t="shared" si="110"/>
        <v>0</v>
      </c>
      <c r="AA102" s="507">
        <f>V102+Z102</f>
        <v>0</v>
      </c>
      <c r="AB102" s="180">
        <f t="shared" si="79"/>
        <v>0</v>
      </c>
      <c r="AC102" s="180">
        <f>ROUND(V102*2%,0)</f>
        <v>0</v>
      </c>
      <c r="AD102" s="507">
        <v>0</v>
      </c>
      <c r="AE102" s="507">
        <v>0</v>
      </c>
      <c r="AF102" s="507">
        <f t="shared" si="80"/>
        <v>0</v>
      </c>
      <c r="AG102" s="507">
        <f t="shared" si="81"/>
        <v>0</v>
      </c>
      <c r="AH102" s="522">
        <v>0</v>
      </c>
      <c r="AI102" s="522">
        <v>0</v>
      </c>
      <c r="AJ102" s="522">
        <v>0</v>
      </c>
      <c r="AK102" s="522">
        <v>0</v>
      </c>
      <c r="AL102" s="522">
        <v>0</v>
      </c>
      <c r="AM102" s="522">
        <v>0</v>
      </c>
      <c r="AN102" s="522">
        <v>0</v>
      </c>
      <c r="AO102" s="522">
        <f>AH102+AJ102+AK102+AM102</f>
        <v>0</v>
      </c>
      <c r="AP102" s="522">
        <f>AI102+AL102+AN102</f>
        <v>0</v>
      </c>
      <c r="AQ102" s="523">
        <f t="shared" si="82"/>
        <v>0</v>
      </c>
      <c r="AR102" s="520">
        <f>I102+AG102</f>
        <v>2567</v>
      </c>
      <c r="AS102" s="507">
        <f>J102+V102</f>
        <v>1890</v>
      </c>
      <c r="AT102" s="507">
        <f>K102+Z102</f>
        <v>0</v>
      </c>
      <c r="AU102" s="507">
        <f t="shared" si="83"/>
        <v>0</v>
      </c>
      <c r="AV102" s="507">
        <f t="shared" si="111"/>
        <v>639</v>
      </c>
      <c r="AW102" s="507">
        <f t="shared" si="111"/>
        <v>38</v>
      </c>
      <c r="AX102" s="507">
        <f>N102+AF102</f>
        <v>0</v>
      </c>
      <c r="AY102" s="522">
        <f>O102+AQ102</f>
        <v>0</v>
      </c>
      <c r="AZ102" s="522">
        <f t="shared" si="112"/>
        <v>0</v>
      </c>
      <c r="BA102" s="523">
        <f t="shared" si="112"/>
        <v>0</v>
      </c>
    </row>
    <row r="103" spans="1:53" ht="14.1" customHeight="1" x14ac:dyDescent="0.2">
      <c r="A103" s="606">
        <v>26</v>
      </c>
      <c r="B103" s="607">
        <v>2414</v>
      </c>
      <c r="C103" s="608">
        <v>600079295</v>
      </c>
      <c r="D103" s="607">
        <v>72742020</v>
      </c>
      <c r="E103" s="609" t="s">
        <v>138</v>
      </c>
      <c r="F103" s="606">
        <v>3141</v>
      </c>
      <c r="G103" s="609" t="s">
        <v>89</v>
      </c>
      <c r="H103" s="610" t="s">
        <v>83</v>
      </c>
      <c r="I103" s="516">
        <v>720854</v>
      </c>
      <c r="J103" s="517">
        <v>528258</v>
      </c>
      <c r="K103" s="496">
        <v>0</v>
      </c>
      <c r="L103" s="496">
        <v>178551</v>
      </c>
      <c r="M103" s="517">
        <v>10565</v>
      </c>
      <c r="N103" s="517">
        <v>3480</v>
      </c>
      <c r="O103" s="432">
        <v>1.8</v>
      </c>
      <c r="P103" s="518">
        <v>0</v>
      </c>
      <c r="Q103" s="519">
        <v>1.8</v>
      </c>
      <c r="R103" s="520">
        <v>0</v>
      </c>
      <c r="S103" s="507">
        <v>0</v>
      </c>
      <c r="T103" s="507">
        <v>0</v>
      </c>
      <c r="U103" s="507">
        <v>0</v>
      </c>
      <c r="V103" s="507">
        <f>SUM(R103:U103)</f>
        <v>0</v>
      </c>
      <c r="W103" s="507">
        <v>0</v>
      </c>
      <c r="X103" s="507">
        <v>0</v>
      </c>
      <c r="Y103" s="507">
        <v>0</v>
      </c>
      <c r="Z103" s="507">
        <f t="shared" si="110"/>
        <v>0</v>
      </c>
      <c r="AA103" s="507">
        <f>V103+Z103</f>
        <v>0</v>
      </c>
      <c r="AB103" s="180">
        <f t="shared" si="79"/>
        <v>0</v>
      </c>
      <c r="AC103" s="180">
        <f>ROUND(V103*2%,0)</f>
        <v>0</v>
      </c>
      <c r="AD103" s="507">
        <v>0</v>
      </c>
      <c r="AE103" s="507">
        <v>0</v>
      </c>
      <c r="AF103" s="507">
        <f t="shared" si="80"/>
        <v>0</v>
      </c>
      <c r="AG103" s="507">
        <f t="shared" si="81"/>
        <v>0</v>
      </c>
      <c r="AH103" s="522">
        <v>0</v>
      </c>
      <c r="AI103" s="522">
        <v>0</v>
      </c>
      <c r="AJ103" s="522">
        <v>0</v>
      </c>
      <c r="AK103" s="522">
        <v>0</v>
      </c>
      <c r="AL103" s="522">
        <v>0</v>
      </c>
      <c r="AM103" s="522">
        <v>0</v>
      </c>
      <c r="AN103" s="522">
        <v>0</v>
      </c>
      <c r="AO103" s="522">
        <f>AH103+AJ103+AK103+AM103</f>
        <v>0</v>
      </c>
      <c r="AP103" s="522">
        <f>AI103+AL103+AN103</f>
        <v>0</v>
      </c>
      <c r="AQ103" s="523">
        <f t="shared" si="82"/>
        <v>0</v>
      </c>
      <c r="AR103" s="520">
        <f>I103+AG103</f>
        <v>720854</v>
      </c>
      <c r="AS103" s="507">
        <f>J103+V103</f>
        <v>528258</v>
      </c>
      <c r="AT103" s="507">
        <f>K103+Z103</f>
        <v>0</v>
      </c>
      <c r="AU103" s="507">
        <f t="shared" si="83"/>
        <v>0</v>
      </c>
      <c r="AV103" s="507">
        <f t="shared" si="111"/>
        <v>178551</v>
      </c>
      <c r="AW103" s="507">
        <f t="shared" si="111"/>
        <v>10565</v>
      </c>
      <c r="AX103" s="507">
        <f>N103+AF103</f>
        <v>3480</v>
      </c>
      <c r="AY103" s="522">
        <f>O103+AQ103</f>
        <v>1.8</v>
      </c>
      <c r="AZ103" s="522">
        <f t="shared" si="112"/>
        <v>0</v>
      </c>
      <c r="BA103" s="523">
        <f t="shared" si="112"/>
        <v>1.8</v>
      </c>
    </row>
    <row r="104" spans="1:53" ht="14.1" customHeight="1" x14ac:dyDescent="0.2">
      <c r="A104" s="183">
        <v>26</v>
      </c>
      <c r="B104" s="181">
        <v>2414</v>
      </c>
      <c r="C104" s="182">
        <v>600079295</v>
      </c>
      <c r="D104" s="181">
        <v>72742020</v>
      </c>
      <c r="E104" s="599" t="s">
        <v>139</v>
      </c>
      <c r="F104" s="183"/>
      <c r="G104" s="599"/>
      <c r="H104" s="600"/>
      <c r="I104" s="601">
        <v>5253513</v>
      </c>
      <c r="J104" s="602">
        <v>3755880</v>
      </c>
      <c r="K104" s="602">
        <v>80380</v>
      </c>
      <c r="L104" s="602">
        <v>1296656</v>
      </c>
      <c r="M104" s="602">
        <v>75117</v>
      </c>
      <c r="N104" s="602">
        <v>45480</v>
      </c>
      <c r="O104" s="603">
        <v>9.7361000000000004</v>
      </c>
      <c r="P104" s="603">
        <v>6.1519000000000004</v>
      </c>
      <c r="Q104" s="605">
        <v>3.5842000000000001</v>
      </c>
      <c r="R104" s="604">
        <f t="shared" ref="R104:BA104" si="113">SUM(R101:R103)</f>
        <v>0</v>
      </c>
      <c r="S104" s="602">
        <f t="shared" si="113"/>
        <v>0</v>
      </c>
      <c r="T104" s="602">
        <f t="shared" si="113"/>
        <v>0</v>
      </c>
      <c r="U104" s="602">
        <f t="shared" si="113"/>
        <v>0</v>
      </c>
      <c r="V104" s="602">
        <f t="shared" si="113"/>
        <v>0</v>
      </c>
      <c r="W104" s="602">
        <f t="shared" si="113"/>
        <v>0</v>
      </c>
      <c r="X104" s="602">
        <f t="shared" si="113"/>
        <v>0</v>
      </c>
      <c r="Y104" s="602">
        <f t="shared" si="113"/>
        <v>0</v>
      </c>
      <c r="Z104" s="602">
        <f t="shared" si="113"/>
        <v>0</v>
      </c>
      <c r="AA104" s="602">
        <f t="shared" si="113"/>
        <v>0</v>
      </c>
      <c r="AB104" s="602">
        <f t="shared" si="113"/>
        <v>0</v>
      </c>
      <c r="AC104" s="602">
        <f t="shared" si="113"/>
        <v>0</v>
      </c>
      <c r="AD104" s="602">
        <f t="shared" si="113"/>
        <v>0</v>
      </c>
      <c r="AE104" s="602">
        <f t="shared" si="113"/>
        <v>0</v>
      </c>
      <c r="AF104" s="602">
        <f t="shared" si="113"/>
        <v>0</v>
      </c>
      <c r="AG104" s="602">
        <f t="shared" si="113"/>
        <v>0</v>
      </c>
      <c r="AH104" s="603">
        <f t="shared" si="113"/>
        <v>0</v>
      </c>
      <c r="AI104" s="603">
        <f t="shared" si="113"/>
        <v>0</v>
      </c>
      <c r="AJ104" s="603">
        <f t="shared" si="113"/>
        <v>0</v>
      </c>
      <c r="AK104" s="603">
        <f t="shared" ref="AK104:AL104" si="114">SUM(AK101:AK103)</f>
        <v>0</v>
      </c>
      <c r="AL104" s="603">
        <f t="shared" si="114"/>
        <v>0</v>
      </c>
      <c r="AM104" s="603">
        <f t="shared" si="113"/>
        <v>0</v>
      </c>
      <c r="AN104" s="603">
        <f t="shared" si="113"/>
        <v>0</v>
      </c>
      <c r="AO104" s="603">
        <f t="shared" si="113"/>
        <v>0</v>
      </c>
      <c r="AP104" s="603">
        <f t="shared" si="113"/>
        <v>0</v>
      </c>
      <c r="AQ104" s="605">
        <f t="shared" si="113"/>
        <v>0</v>
      </c>
      <c r="AR104" s="604">
        <f t="shared" si="113"/>
        <v>5253513</v>
      </c>
      <c r="AS104" s="602">
        <f t="shared" si="113"/>
        <v>3755880</v>
      </c>
      <c r="AT104" s="602">
        <f t="shared" si="113"/>
        <v>80380</v>
      </c>
      <c r="AU104" s="602">
        <f t="shared" si="113"/>
        <v>0</v>
      </c>
      <c r="AV104" s="602">
        <f t="shared" si="113"/>
        <v>1296656</v>
      </c>
      <c r="AW104" s="602">
        <f t="shared" si="113"/>
        <v>75117</v>
      </c>
      <c r="AX104" s="602">
        <f t="shared" si="113"/>
        <v>45480</v>
      </c>
      <c r="AY104" s="603">
        <f t="shared" si="113"/>
        <v>9.7361000000000004</v>
      </c>
      <c r="AZ104" s="603">
        <f t="shared" si="113"/>
        <v>6.1519000000000004</v>
      </c>
      <c r="BA104" s="605">
        <f t="shared" si="113"/>
        <v>3.5842000000000001</v>
      </c>
    </row>
    <row r="105" spans="1:53" ht="14.1" customHeight="1" x14ac:dyDescent="0.2">
      <c r="A105" s="606">
        <v>27</v>
      </c>
      <c r="B105" s="607">
        <v>2443</v>
      </c>
      <c r="C105" s="608">
        <v>600079309</v>
      </c>
      <c r="D105" s="607">
        <v>72743051</v>
      </c>
      <c r="E105" s="609" t="s">
        <v>140</v>
      </c>
      <c r="F105" s="606">
        <v>3111</v>
      </c>
      <c r="G105" s="609" t="s">
        <v>86</v>
      </c>
      <c r="H105" s="610" t="s">
        <v>87</v>
      </c>
      <c r="I105" s="516">
        <v>4476482</v>
      </c>
      <c r="J105" s="431">
        <v>3265451</v>
      </c>
      <c r="K105" s="541">
        <v>0</v>
      </c>
      <c r="L105" s="496">
        <v>1103722</v>
      </c>
      <c r="M105" s="517">
        <v>65309</v>
      </c>
      <c r="N105" s="431">
        <v>42000</v>
      </c>
      <c r="O105" s="432">
        <v>7.9841999999999995</v>
      </c>
      <c r="P105" s="436">
        <v>6</v>
      </c>
      <c r="Q105" s="709">
        <v>1.9842</v>
      </c>
      <c r="R105" s="520">
        <v>0</v>
      </c>
      <c r="S105" s="507">
        <v>0</v>
      </c>
      <c r="T105" s="507">
        <v>0</v>
      </c>
      <c r="U105" s="507">
        <v>-11046</v>
      </c>
      <c r="V105" s="507">
        <f>SUM(R105:U105)</f>
        <v>-11046</v>
      </c>
      <c r="W105" s="507">
        <v>0</v>
      </c>
      <c r="X105" s="507">
        <v>0</v>
      </c>
      <c r="Y105" s="507">
        <v>0</v>
      </c>
      <c r="Z105" s="507">
        <f t="shared" ref="Z105:Z107" si="115">SUM(W105:Y105)</f>
        <v>0</v>
      </c>
      <c r="AA105" s="507">
        <f>V105+Z105</f>
        <v>-11046</v>
      </c>
      <c r="AB105" s="180">
        <f>ROUND((V105+W105)*33.8%,0)+1</f>
        <v>-3733</v>
      </c>
      <c r="AC105" s="180">
        <f>ROUND(V105*2%,0)</f>
        <v>-221</v>
      </c>
      <c r="AD105" s="507">
        <v>0</v>
      </c>
      <c r="AE105" s="507">
        <v>15000</v>
      </c>
      <c r="AF105" s="507">
        <f t="shared" si="80"/>
        <v>15000</v>
      </c>
      <c r="AG105" s="507">
        <f t="shared" si="81"/>
        <v>0</v>
      </c>
      <c r="AH105" s="522">
        <v>0</v>
      </c>
      <c r="AI105" s="522">
        <v>0</v>
      </c>
      <c r="AJ105" s="522">
        <v>0</v>
      </c>
      <c r="AK105" s="522">
        <v>0</v>
      </c>
      <c r="AL105" s="522">
        <v>0</v>
      </c>
      <c r="AM105" s="522">
        <v>0</v>
      </c>
      <c r="AN105" s="522">
        <v>0</v>
      </c>
      <c r="AO105" s="522">
        <f>AH105+AJ105+AK105+AM105</f>
        <v>0</v>
      </c>
      <c r="AP105" s="522">
        <f>AI105+AL105+AN105</f>
        <v>0</v>
      </c>
      <c r="AQ105" s="523">
        <f t="shared" si="82"/>
        <v>0</v>
      </c>
      <c r="AR105" s="520">
        <f>I105+AG105</f>
        <v>4476482</v>
      </c>
      <c r="AS105" s="507">
        <f>J105+V105</f>
        <v>3254405</v>
      </c>
      <c r="AT105" s="507">
        <f>K105+Z105</f>
        <v>0</v>
      </c>
      <c r="AU105" s="507">
        <f t="shared" si="83"/>
        <v>0</v>
      </c>
      <c r="AV105" s="507">
        <f t="shared" ref="AV105:AW107" si="116">L105+AB105</f>
        <v>1099989</v>
      </c>
      <c r="AW105" s="507">
        <f t="shared" si="116"/>
        <v>65088</v>
      </c>
      <c r="AX105" s="507">
        <f>N105+AF105</f>
        <v>57000</v>
      </c>
      <c r="AY105" s="522">
        <f>O105+AQ105</f>
        <v>7.9841999999999995</v>
      </c>
      <c r="AZ105" s="522">
        <f t="shared" ref="AZ105:BA107" si="117">P105+AO105</f>
        <v>6</v>
      </c>
      <c r="BA105" s="523">
        <f t="shared" si="117"/>
        <v>1.9842</v>
      </c>
    </row>
    <row r="106" spans="1:53" ht="14.1" customHeight="1" x14ac:dyDescent="0.2">
      <c r="A106" s="606">
        <v>27</v>
      </c>
      <c r="B106" s="607">
        <v>2443</v>
      </c>
      <c r="C106" s="608">
        <v>600079309</v>
      </c>
      <c r="D106" s="607">
        <v>72743051</v>
      </c>
      <c r="E106" s="609" t="s">
        <v>140</v>
      </c>
      <c r="F106" s="606">
        <v>3111</v>
      </c>
      <c r="G106" s="211" t="s">
        <v>92</v>
      </c>
      <c r="H106" s="610" t="s">
        <v>83</v>
      </c>
      <c r="I106" s="516">
        <v>0</v>
      </c>
      <c r="J106" s="517">
        <v>0</v>
      </c>
      <c r="K106" s="496">
        <v>0</v>
      </c>
      <c r="L106" s="496">
        <v>0</v>
      </c>
      <c r="M106" s="517">
        <v>0</v>
      </c>
      <c r="N106" s="517">
        <v>0</v>
      </c>
      <c r="O106" s="432">
        <v>0</v>
      </c>
      <c r="P106" s="518">
        <v>0</v>
      </c>
      <c r="Q106" s="519">
        <v>0</v>
      </c>
      <c r="R106" s="520">
        <v>0</v>
      </c>
      <c r="S106" s="507">
        <v>0</v>
      </c>
      <c r="T106" s="507">
        <v>0</v>
      </c>
      <c r="U106" s="507">
        <v>0</v>
      </c>
      <c r="V106" s="507">
        <f>SUM(R106:U106)</f>
        <v>0</v>
      </c>
      <c r="W106" s="507">
        <v>0</v>
      </c>
      <c r="X106" s="507">
        <v>0</v>
      </c>
      <c r="Y106" s="507">
        <v>0</v>
      </c>
      <c r="Z106" s="507">
        <f t="shared" si="115"/>
        <v>0</v>
      </c>
      <c r="AA106" s="507">
        <f>V106+Z106</f>
        <v>0</v>
      </c>
      <c r="AB106" s="180">
        <f t="shared" si="79"/>
        <v>0</v>
      </c>
      <c r="AC106" s="180">
        <f>ROUND(V106*2%,0)</f>
        <v>0</v>
      </c>
      <c r="AD106" s="507">
        <v>0</v>
      </c>
      <c r="AE106" s="507">
        <v>0</v>
      </c>
      <c r="AF106" s="507">
        <f t="shared" si="80"/>
        <v>0</v>
      </c>
      <c r="AG106" s="507">
        <f t="shared" si="81"/>
        <v>0</v>
      </c>
      <c r="AH106" s="522">
        <v>0</v>
      </c>
      <c r="AI106" s="522">
        <v>0</v>
      </c>
      <c r="AJ106" s="522">
        <v>0</v>
      </c>
      <c r="AK106" s="522">
        <v>0</v>
      </c>
      <c r="AL106" s="522">
        <v>0</v>
      </c>
      <c r="AM106" s="522">
        <v>0</v>
      </c>
      <c r="AN106" s="522">
        <v>0</v>
      </c>
      <c r="AO106" s="522">
        <f>AH106+AJ106+AK106+AM106</f>
        <v>0</v>
      </c>
      <c r="AP106" s="522">
        <f>AI106+AL106+AN106</f>
        <v>0</v>
      </c>
      <c r="AQ106" s="523">
        <f t="shared" si="82"/>
        <v>0</v>
      </c>
      <c r="AR106" s="520">
        <f>I106+AG106</f>
        <v>0</v>
      </c>
      <c r="AS106" s="507">
        <f>J106+V106</f>
        <v>0</v>
      </c>
      <c r="AT106" s="507">
        <f>K106+Z106</f>
        <v>0</v>
      </c>
      <c r="AU106" s="507">
        <f t="shared" si="83"/>
        <v>0</v>
      </c>
      <c r="AV106" s="507">
        <f t="shared" si="116"/>
        <v>0</v>
      </c>
      <c r="AW106" s="507">
        <f t="shared" si="116"/>
        <v>0</v>
      </c>
      <c r="AX106" s="507">
        <f>N106+AF106</f>
        <v>0</v>
      </c>
      <c r="AY106" s="522">
        <f>O106+AQ106</f>
        <v>0</v>
      </c>
      <c r="AZ106" s="522">
        <f t="shared" si="117"/>
        <v>0</v>
      </c>
      <c r="BA106" s="523">
        <f t="shared" si="117"/>
        <v>0</v>
      </c>
    </row>
    <row r="107" spans="1:53" ht="14.1" customHeight="1" x14ac:dyDescent="0.2">
      <c r="A107" s="606">
        <v>27</v>
      </c>
      <c r="B107" s="607">
        <v>2443</v>
      </c>
      <c r="C107" s="608">
        <v>600079309</v>
      </c>
      <c r="D107" s="607">
        <v>72743051</v>
      </c>
      <c r="E107" s="609" t="s">
        <v>140</v>
      </c>
      <c r="F107" s="606">
        <v>3141</v>
      </c>
      <c r="G107" s="609" t="s">
        <v>89</v>
      </c>
      <c r="H107" s="610" t="s">
        <v>83</v>
      </c>
      <c r="I107" s="516">
        <v>720854</v>
      </c>
      <c r="J107" s="517">
        <v>528258</v>
      </c>
      <c r="K107" s="496">
        <v>0</v>
      </c>
      <c r="L107" s="496">
        <v>178551</v>
      </c>
      <c r="M107" s="517">
        <v>10565</v>
      </c>
      <c r="N107" s="517">
        <v>3480</v>
      </c>
      <c r="O107" s="432">
        <v>1.8</v>
      </c>
      <c r="P107" s="518">
        <v>0</v>
      </c>
      <c r="Q107" s="519">
        <v>1.8</v>
      </c>
      <c r="R107" s="520">
        <v>0</v>
      </c>
      <c r="S107" s="507">
        <v>0</v>
      </c>
      <c r="T107" s="507">
        <v>0</v>
      </c>
      <c r="U107" s="507">
        <v>0</v>
      </c>
      <c r="V107" s="507">
        <f>SUM(R107:U107)</f>
        <v>0</v>
      </c>
      <c r="W107" s="507">
        <v>0</v>
      </c>
      <c r="X107" s="507">
        <v>0</v>
      </c>
      <c r="Y107" s="507">
        <v>0</v>
      </c>
      <c r="Z107" s="507">
        <f t="shared" si="115"/>
        <v>0</v>
      </c>
      <c r="AA107" s="507">
        <f>V107+Z107</f>
        <v>0</v>
      </c>
      <c r="AB107" s="180">
        <f t="shared" si="79"/>
        <v>0</v>
      </c>
      <c r="AC107" s="180">
        <f>ROUND(V107*2%,0)</f>
        <v>0</v>
      </c>
      <c r="AD107" s="507">
        <v>0</v>
      </c>
      <c r="AE107" s="507">
        <v>0</v>
      </c>
      <c r="AF107" s="507">
        <f t="shared" si="80"/>
        <v>0</v>
      </c>
      <c r="AG107" s="507">
        <f t="shared" si="81"/>
        <v>0</v>
      </c>
      <c r="AH107" s="522">
        <v>0</v>
      </c>
      <c r="AI107" s="522">
        <v>0</v>
      </c>
      <c r="AJ107" s="522">
        <v>0</v>
      </c>
      <c r="AK107" s="522">
        <v>0</v>
      </c>
      <c r="AL107" s="522">
        <v>0</v>
      </c>
      <c r="AM107" s="522">
        <v>0</v>
      </c>
      <c r="AN107" s="522">
        <v>0</v>
      </c>
      <c r="AO107" s="522">
        <f>AH107+AJ107+AK107+AM107</f>
        <v>0</v>
      </c>
      <c r="AP107" s="522">
        <f>AI107+AL107+AN107</f>
        <v>0</v>
      </c>
      <c r="AQ107" s="523">
        <f t="shared" si="82"/>
        <v>0</v>
      </c>
      <c r="AR107" s="520">
        <f>I107+AG107</f>
        <v>720854</v>
      </c>
      <c r="AS107" s="507">
        <f>J107+V107</f>
        <v>528258</v>
      </c>
      <c r="AT107" s="507">
        <f>K107+Z107</f>
        <v>0</v>
      </c>
      <c r="AU107" s="507">
        <f t="shared" si="83"/>
        <v>0</v>
      </c>
      <c r="AV107" s="507">
        <f t="shared" si="116"/>
        <v>178551</v>
      </c>
      <c r="AW107" s="507">
        <f t="shared" si="116"/>
        <v>10565</v>
      </c>
      <c r="AX107" s="507">
        <f>N107+AF107</f>
        <v>3480</v>
      </c>
      <c r="AY107" s="522">
        <f>O107+AQ107</f>
        <v>1.8</v>
      </c>
      <c r="AZ107" s="522">
        <f t="shared" si="117"/>
        <v>0</v>
      </c>
      <c r="BA107" s="523">
        <f t="shared" si="117"/>
        <v>1.8</v>
      </c>
    </row>
    <row r="108" spans="1:53" ht="14.1" customHeight="1" x14ac:dyDescent="0.2">
      <c r="A108" s="183">
        <v>27</v>
      </c>
      <c r="B108" s="181">
        <v>2443</v>
      </c>
      <c r="C108" s="182">
        <v>600079309</v>
      </c>
      <c r="D108" s="181">
        <v>72743051</v>
      </c>
      <c r="E108" s="599" t="s">
        <v>141</v>
      </c>
      <c r="F108" s="183"/>
      <c r="G108" s="599"/>
      <c r="H108" s="600"/>
      <c r="I108" s="601">
        <v>5197336</v>
      </c>
      <c r="J108" s="602">
        <v>3793709</v>
      </c>
      <c r="K108" s="602">
        <v>0</v>
      </c>
      <c r="L108" s="602">
        <v>1282273</v>
      </c>
      <c r="M108" s="602">
        <v>75874</v>
      </c>
      <c r="N108" s="602">
        <v>45480</v>
      </c>
      <c r="O108" s="603">
        <v>9.7842000000000002</v>
      </c>
      <c r="P108" s="603">
        <v>6</v>
      </c>
      <c r="Q108" s="605">
        <v>3.7842000000000002</v>
      </c>
      <c r="R108" s="604">
        <f t="shared" ref="R108:BA108" si="118">SUM(R105:R107)</f>
        <v>0</v>
      </c>
      <c r="S108" s="602">
        <f t="shared" si="118"/>
        <v>0</v>
      </c>
      <c r="T108" s="602">
        <f t="shared" si="118"/>
        <v>0</v>
      </c>
      <c r="U108" s="602">
        <f t="shared" si="118"/>
        <v>-11046</v>
      </c>
      <c r="V108" s="602">
        <f t="shared" si="118"/>
        <v>-11046</v>
      </c>
      <c r="W108" s="602">
        <f t="shared" si="118"/>
        <v>0</v>
      </c>
      <c r="X108" s="602">
        <f t="shared" si="118"/>
        <v>0</v>
      </c>
      <c r="Y108" s="602">
        <f t="shared" si="118"/>
        <v>0</v>
      </c>
      <c r="Z108" s="602">
        <f t="shared" si="118"/>
        <v>0</v>
      </c>
      <c r="AA108" s="602">
        <f t="shared" si="118"/>
        <v>-11046</v>
      </c>
      <c r="AB108" s="602">
        <f t="shared" si="118"/>
        <v>-3733</v>
      </c>
      <c r="AC108" s="602">
        <f t="shared" si="118"/>
        <v>-221</v>
      </c>
      <c r="AD108" s="602">
        <f t="shared" si="118"/>
        <v>0</v>
      </c>
      <c r="AE108" s="602">
        <f t="shared" si="118"/>
        <v>15000</v>
      </c>
      <c r="AF108" s="602">
        <f t="shared" si="118"/>
        <v>15000</v>
      </c>
      <c r="AG108" s="602">
        <f t="shared" si="118"/>
        <v>0</v>
      </c>
      <c r="AH108" s="603">
        <f t="shared" si="118"/>
        <v>0</v>
      </c>
      <c r="AI108" s="603">
        <f t="shared" si="118"/>
        <v>0</v>
      </c>
      <c r="AJ108" s="603">
        <f t="shared" si="118"/>
        <v>0</v>
      </c>
      <c r="AK108" s="603">
        <f t="shared" ref="AK108:AL108" si="119">SUM(AK105:AK107)</f>
        <v>0</v>
      </c>
      <c r="AL108" s="603">
        <f t="shared" si="119"/>
        <v>0</v>
      </c>
      <c r="AM108" s="603">
        <f t="shared" si="118"/>
        <v>0</v>
      </c>
      <c r="AN108" s="603">
        <f t="shared" si="118"/>
        <v>0</v>
      </c>
      <c r="AO108" s="603">
        <f t="shared" si="118"/>
        <v>0</v>
      </c>
      <c r="AP108" s="603">
        <f t="shared" si="118"/>
        <v>0</v>
      </c>
      <c r="AQ108" s="605">
        <f t="shared" si="118"/>
        <v>0</v>
      </c>
      <c r="AR108" s="604">
        <f t="shared" si="118"/>
        <v>5197336</v>
      </c>
      <c r="AS108" s="602">
        <f t="shared" si="118"/>
        <v>3782663</v>
      </c>
      <c r="AT108" s="602">
        <f t="shared" si="118"/>
        <v>0</v>
      </c>
      <c r="AU108" s="602">
        <f t="shared" si="118"/>
        <v>0</v>
      </c>
      <c r="AV108" s="602">
        <f t="shared" si="118"/>
        <v>1278540</v>
      </c>
      <c r="AW108" s="602">
        <f t="shared" si="118"/>
        <v>75653</v>
      </c>
      <c r="AX108" s="602">
        <f t="shared" si="118"/>
        <v>60480</v>
      </c>
      <c r="AY108" s="603">
        <f t="shared" si="118"/>
        <v>9.7842000000000002</v>
      </c>
      <c r="AZ108" s="603">
        <f t="shared" si="118"/>
        <v>6</v>
      </c>
      <c r="BA108" s="605">
        <f t="shared" si="118"/>
        <v>3.7842000000000002</v>
      </c>
    </row>
    <row r="109" spans="1:53" ht="14.1" customHeight="1" x14ac:dyDescent="0.2">
      <c r="A109" s="606">
        <v>28</v>
      </c>
      <c r="B109" s="607">
        <v>2425</v>
      </c>
      <c r="C109" s="608">
        <v>600079333</v>
      </c>
      <c r="D109" s="607">
        <v>72741864</v>
      </c>
      <c r="E109" s="609" t="s">
        <v>142</v>
      </c>
      <c r="F109" s="606">
        <v>3111</v>
      </c>
      <c r="G109" s="609" t="s">
        <v>86</v>
      </c>
      <c r="H109" s="610" t="s">
        <v>87</v>
      </c>
      <c r="I109" s="516">
        <v>3315592</v>
      </c>
      <c r="J109" s="431">
        <v>2416783</v>
      </c>
      <c r="K109" s="541">
        <v>0</v>
      </c>
      <c r="L109" s="496">
        <v>816873</v>
      </c>
      <c r="M109" s="517">
        <v>48336</v>
      </c>
      <c r="N109" s="431">
        <v>33600</v>
      </c>
      <c r="O109" s="432">
        <v>5.4897999999999998</v>
      </c>
      <c r="P109" s="436">
        <v>4</v>
      </c>
      <c r="Q109" s="709">
        <v>1.4898</v>
      </c>
      <c r="R109" s="520">
        <v>0</v>
      </c>
      <c r="S109" s="507">
        <v>0</v>
      </c>
      <c r="T109" s="507">
        <v>0</v>
      </c>
      <c r="U109" s="507">
        <v>0</v>
      </c>
      <c r="V109" s="507">
        <f>SUM(R109:U109)</f>
        <v>0</v>
      </c>
      <c r="W109" s="507">
        <v>0</v>
      </c>
      <c r="X109" s="507">
        <v>0</v>
      </c>
      <c r="Y109" s="507">
        <v>0</v>
      </c>
      <c r="Z109" s="507">
        <f t="shared" ref="Z109:Z110" si="120">SUM(W109:Y109)</f>
        <v>0</v>
      </c>
      <c r="AA109" s="507">
        <f>V109+Z109</f>
        <v>0</v>
      </c>
      <c r="AB109" s="180">
        <f t="shared" si="79"/>
        <v>0</v>
      </c>
      <c r="AC109" s="180">
        <f>ROUND(V109*2%,0)</f>
        <v>0</v>
      </c>
      <c r="AD109" s="507">
        <v>0</v>
      </c>
      <c r="AE109" s="507">
        <v>0</v>
      </c>
      <c r="AF109" s="507">
        <f t="shared" si="80"/>
        <v>0</v>
      </c>
      <c r="AG109" s="507">
        <f t="shared" si="81"/>
        <v>0</v>
      </c>
      <c r="AH109" s="522">
        <v>0</v>
      </c>
      <c r="AI109" s="522">
        <v>0</v>
      </c>
      <c r="AJ109" s="522">
        <v>0</v>
      </c>
      <c r="AK109" s="522">
        <v>0</v>
      </c>
      <c r="AL109" s="522">
        <v>0</v>
      </c>
      <c r="AM109" s="522">
        <v>0</v>
      </c>
      <c r="AN109" s="522">
        <v>0</v>
      </c>
      <c r="AO109" s="522">
        <f>AH109+AJ109+AK109+AM109</f>
        <v>0</v>
      </c>
      <c r="AP109" s="522">
        <f>AI109+AL109+AN109</f>
        <v>0</v>
      </c>
      <c r="AQ109" s="523">
        <f t="shared" si="82"/>
        <v>0</v>
      </c>
      <c r="AR109" s="520">
        <f>I109+AG109</f>
        <v>3315592</v>
      </c>
      <c r="AS109" s="507">
        <f>J109+V109</f>
        <v>2416783</v>
      </c>
      <c r="AT109" s="507">
        <f>K109+Z109</f>
        <v>0</v>
      </c>
      <c r="AU109" s="507">
        <f t="shared" si="83"/>
        <v>0</v>
      </c>
      <c r="AV109" s="507">
        <f>L109+AB109</f>
        <v>816873</v>
      </c>
      <c r="AW109" s="507">
        <f>M109+AC109</f>
        <v>48336</v>
      </c>
      <c r="AX109" s="507">
        <f>N109+AF109</f>
        <v>33600</v>
      </c>
      <c r="AY109" s="522">
        <f>O109+AQ109</f>
        <v>5.4897999999999998</v>
      </c>
      <c r="AZ109" s="522">
        <f>P109+AO109</f>
        <v>4</v>
      </c>
      <c r="BA109" s="523">
        <f>Q109+AP109</f>
        <v>1.4898</v>
      </c>
    </row>
    <row r="110" spans="1:53" ht="14.1" customHeight="1" x14ac:dyDescent="0.2">
      <c r="A110" s="606">
        <v>28</v>
      </c>
      <c r="B110" s="607">
        <v>2425</v>
      </c>
      <c r="C110" s="608">
        <v>600079333</v>
      </c>
      <c r="D110" s="607">
        <v>72741864</v>
      </c>
      <c r="E110" s="609" t="s">
        <v>142</v>
      </c>
      <c r="F110" s="606">
        <v>3141</v>
      </c>
      <c r="G110" s="609" t="s">
        <v>89</v>
      </c>
      <c r="H110" s="610" t="s">
        <v>83</v>
      </c>
      <c r="I110" s="516">
        <v>619426</v>
      </c>
      <c r="J110" s="517">
        <v>454081</v>
      </c>
      <c r="K110" s="496">
        <v>0</v>
      </c>
      <c r="L110" s="496">
        <v>153479</v>
      </c>
      <c r="M110" s="517">
        <v>9082</v>
      </c>
      <c r="N110" s="517">
        <v>2784</v>
      </c>
      <c r="O110" s="432">
        <v>1.54</v>
      </c>
      <c r="P110" s="518">
        <v>0</v>
      </c>
      <c r="Q110" s="519">
        <v>1.54</v>
      </c>
      <c r="R110" s="520">
        <v>0</v>
      </c>
      <c r="S110" s="507">
        <v>0</v>
      </c>
      <c r="T110" s="507">
        <v>0</v>
      </c>
      <c r="U110" s="507">
        <v>0</v>
      </c>
      <c r="V110" s="507">
        <f>SUM(R110:U110)</f>
        <v>0</v>
      </c>
      <c r="W110" s="507">
        <v>0</v>
      </c>
      <c r="X110" s="507">
        <v>0</v>
      </c>
      <c r="Y110" s="507">
        <v>0</v>
      </c>
      <c r="Z110" s="507">
        <f t="shared" si="120"/>
        <v>0</v>
      </c>
      <c r="AA110" s="507">
        <f>V110+Z110</f>
        <v>0</v>
      </c>
      <c r="AB110" s="180">
        <f t="shared" si="79"/>
        <v>0</v>
      </c>
      <c r="AC110" s="180">
        <f>ROUND(V110*2%,0)</f>
        <v>0</v>
      </c>
      <c r="AD110" s="507">
        <v>0</v>
      </c>
      <c r="AE110" s="507">
        <v>0</v>
      </c>
      <c r="AF110" s="507">
        <f t="shared" si="80"/>
        <v>0</v>
      </c>
      <c r="AG110" s="507">
        <f t="shared" si="81"/>
        <v>0</v>
      </c>
      <c r="AH110" s="522">
        <v>0</v>
      </c>
      <c r="AI110" s="522">
        <v>0</v>
      </c>
      <c r="AJ110" s="522">
        <v>0</v>
      </c>
      <c r="AK110" s="522">
        <v>0</v>
      </c>
      <c r="AL110" s="522">
        <v>0</v>
      </c>
      <c r="AM110" s="522">
        <v>0</v>
      </c>
      <c r="AN110" s="522">
        <v>0</v>
      </c>
      <c r="AO110" s="522">
        <f>AH110+AJ110+AK110+AM110</f>
        <v>0</v>
      </c>
      <c r="AP110" s="522">
        <f>AI110+AL110+AN110</f>
        <v>0</v>
      </c>
      <c r="AQ110" s="523">
        <f t="shared" si="82"/>
        <v>0</v>
      </c>
      <c r="AR110" s="520">
        <f>I110+AG110</f>
        <v>619426</v>
      </c>
      <c r="AS110" s="507">
        <f>J110+V110</f>
        <v>454081</v>
      </c>
      <c r="AT110" s="507">
        <f>K110+Z110</f>
        <v>0</v>
      </c>
      <c r="AU110" s="507">
        <f t="shared" si="83"/>
        <v>0</v>
      </c>
      <c r="AV110" s="507">
        <f>L110+AB110</f>
        <v>153479</v>
      </c>
      <c r="AW110" s="507">
        <f>M110+AC110</f>
        <v>9082</v>
      </c>
      <c r="AX110" s="507">
        <f>N110+AF110</f>
        <v>2784</v>
      </c>
      <c r="AY110" s="522">
        <f>O110+AQ110</f>
        <v>1.54</v>
      </c>
      <c r="AZ110" s="522">
        <f>P110+AO110</f>
        <v>0</v>
      </c>
      <c r="BA110" s="523">
        <f>Q110+AP110</f>
        <v>1.54</v>
      </c>
    </row>
    <row r="111" spans="1:53" ht="14.1" customHeight="1" x14ac:dyDescent="0.2">
      <c r="A111" s="183">
        <v>28</v>
      </c>
      <c r="B111" s="181">
        <v>2425</v>
      </c>
      <c r="C111" s="182">
        <v>600079333</v>
      </c>
      <c r="D111" s="181">
        <v>72741864</v>
      </c>
      <c r="E111" s="599" t="s">
        <v>143</v>
      </c>
      <c r="F111" s="183"/>
      <c r="G111" s="599"/>
      <c r="H111" s="600"/>
      <c r="I111" s="601">
        <v>3935018</v>
      </c>
      <c r="J111" s="602">
        <v>2870864</v>
      </c>
      <c r="K111" s="602">
        <v>0</v>
      </c>
      <c r="L111" s="602">
        <v>970352</v>
      </c>
      <c r="M111" s="602">
        <v>57418</v>
      </c>
      <c r="N111" s="602">
        <v>36384</v>
      </c>
      <c r="O111" s="603">
        <v>7.0297999999999998</v>
      </c>
      <c r="P111" s="603">
        <v>4</v>
      </c>
      <c r="Q111" s="605">
        <v>3.0297999999999998</v>
      </c>
      <c r="R111" s="604">
        <f t="shared" ref="R111:BA111" si="121">SUM(R109:R110)</f>
        <v>0</v>
      </c>
      <c r="S111" s="602">
        <f t="shared" si="121"/>
        <v>0</v>
      </c>
      <c r="T111" s="602">
        <f t="shared" si="121"/>
        <v>0</v>
      </c>
      <c r="U111" s="602">
        <f t="shared" si="121"/>
        <v>0</v>
      </c>
      <c r="V111" s="602">
        <f t="shared" si="121"/>
        <v>0</v>
      </c>
      <c r="W111" s="602">
        <f t="shared" si="121"/>
        <v>0</v>
      </c>
      <c r="X111" s="602">
        <f t="shared" si="121"/>
        <v>0</v>
      </c>
      <c r="Y111" s="602">
        <f t="shared" si="121"/>
        <v>0</v>
      </c>
      <c r="Z111" s="602">
        <f t="shared" si="121"/>
        <v>0</v>
      </c>
      <c r="AA111" s="602">
        <f t="shared" si="121"/>
        <v>0</v>
      </c>
      <c r="AB111" s="602">
        <f t="shared" si="121"/>
        <v>0</v>
      </c>
      <c r="AC111" s="602">
        <f t="shared" si="121"/>
        <v>0</v>
      </c>
      <c r="AD111" s="602">
        <f t="shared" si="121"/>
        <v>0</v>
      </c>
      <c r="AE111" s="602">
        <f t="shared" si="121"/>
        <v>0</v>
      </c>
      <c r="AF111" s="602">
        <f t="shared" si="121"/>
        <v>0</v>
      </c>
      <c r="AG111" s="602">
        <f t="shared" si="121"/>
        <v>0</v>
      </c>
      <c r="AH111" s="603">
        <f t="shared" si="121"/>
        <v>0</v>
      </c>
      <c r="AI111" s="603">
        <f t="shared" si="121"/>
        <v>0</v>
      </c>
      <c r="AJ111" s="603">
        <f t="shared" si="121"/>
        <v>0</v>
      </c>
      <c r="AK111" s="603">
        <f t="shared" ref="AK111:AL111" si="122">SUM(AK109:AK110)</f>
        <v>0</v>
      </c>
      <c r="AL111" s="603">
        <f t="shared" si="122"/>
        <v>0</v>
      </c>
      <c r="AM111" s="603">
        <f t="shared" si="121"/>
        <v>0</v>
      </c>
      <c r="AN111" s="603">
        <f t="shared" si="121"/>
        <v>0</v>
      </c>
      <c r="AO111" s="603">
        <f t="shared" si="121"/>
        <v>0</v>
      </c>
      <c r="AP111" s="603">
        <f t="shared" si="121"/>
        <v>0</v>
      </c>
      <c r="AQ111" s="605">
        <f t="shared" si="121"/>
        <v>0</v>
      </c>
      <c r="AR111" s="604">
        <f t="shared" si="121"/>
        <v>3935018</v>
      </c>
      <c r="AS111" s="602">
        <f t="shared" si="121"/>
        <v>2870864</v>
      </c>
      <c r="AT111" s="602">
        <f t="shared" si="121"/>
        <v>0</v>
      </c>
      <c r="AU111" s="602">
        <f t="shared" si="121"/>
        <v>0</v>
      </c>
      <c r="AV111" s="602">
        <f t="shared" si="121"/>
        <v>970352</v>
      </c>
      <c r="AW111" s="602">
        <f t="shared" si="121"/>
        <v>57418</v>
      </c>
      <c r="AX111" s="602">
        <f t="shared" si="121"/>
        <v>36384</v>
      </c>
      <c r="AY111" s="603">
        <f t="shared" si="121"/>
        <v>7.0297999999999998</v>
      </c>
      <c r="AZ111" s="603">
        <f t="shared" si="121"/>
        <v>4</v>
      </c>
      <c r="BA111" s="605">
        <f t="shared" si="121"/>
        <v>3.0297999999999998</v>
      </c>
    </row>
    <row r="112" spans="1:53" ht="14.1" customHeight="1" x14ac:dyDescent="0.2">
      <c r="A112" s="606">
        <v>29</v>
      </c>
      <c r="B112" s="607">
        <v>2433</v>
      </c>
      <c r="C112" s="608">
        <v>600079643</v>
      </c>
      <c r="D112" s="607">
        <v>66113334</v>
      </c>
      <c r="E112" s="609" t="s">
        <v>144</v>
      </c>
      <c r="F112" s="606">
        <v>3111</v>
      </c>
      <c r="G112" s="609" t="s">
        <v>86</v>
      </c>
      <c r="H112" s="610" t="s">
        <v>87</v>
      </c>
      <c r="I112" s="516">
        <v>6327707</v>
      </c>
      <c r="J112" s="431">
        <v>4569446</v>
      </c>
      <c r="K112" s="541">
        <v>0</v>
      </c>
      <c r="L112" s="496">
        <v>1544472</v>
      </c>
      <c r="M112" s="517">
        <v>91389</v>
      </c>
      <c r="N112" s="431">
        <v>122400</v>
      </c>
      <c r="O112" s="432">
        <v>11.119799999999998</v>
      </c>
      <c r="P112" s="436">
        <v>8.4515999999999991</v>
      </c>
      <c r="Q112" s="709">
        <v>2.6681999999999997</v>
      </c>
      <c r="R112" s="520">
        <v>0</v>
      </c>
      <c r="S112" s="507">
        <v>0</v>
      </c>
      <c r="T112" s="507">
        <v>0</v>
      </c>
      <c r="U112" s="507">
        <v>0</v>
      </c>
      <c r="V112" s="507">
        <f>SUM(R112:U112)</f>
        <v>0</v>
      </c>
      <c r="W112" s="507">
        <v>0</v>
      </c>
      <c r="X112" s="507">
        <v>0</v>
      </c>
      <c r="Y112" s="507">
        <v>0</v>
      </c>
      <c r="Z112" s="507">
        <f t="shared" ref="Z112:Z113" si="123">SUM(W112:Y112)</f>
        <v>0</v>
      </c>
      <c r="AA112" s="507">
        <f>V112+Z112</f>
        <v>0</v>
      </c>
      <c r="AB112" s="180">
        <f t="shared" si="79"/>
        <v>0</v>
      </c>
      <c r="AC112" s="180">
        <f>ROUND(V112*2%,0)</f>
        <v>0</v>
      </c>
      <c r="AD112" s="507">
        <v>0</v>
      </c>
      <c r="AE112" s="507">
        <v>0</v>
      </c>
      <c r="AF112" s="507">
        <f t="shared" si="80"/>
        <v>0</v>
      </c>
      <c r="AG112" s="507">
        <f t="shared" si="81"/>
        <v>0</v>
      </c>
      <c r="AH112" s="522">
        <v>0</v>
      </c>
      <c r="AI112" s="522">
        <v>0</v>
      </c>
      <c r="AJ112" s="522">
        <v>0</v>
      </c>
      <c r="AK112" s="522">
        <v>0</v>
      </c>
      <c r="AL112" s="522">
        <v>0</v>
      </c>
      <c r="AM112" s="522">
        <v>0</v>
      </c>
      <c r="AN112" s="522">
        <v>0</v>
      </c>
      <c r="AO112" s="522">
        <f>AH112+AJ112+AK112+AM112</f>
        <v>0</v>
      </c>
      <c r="AP112" s="522">
        <f>AI112+AL112+AN112</f>
        <v>0</v>
      </c>
      <c r="AQ112" s="523">
        <f t="shared" si="82"/>
        <v>0</v>
      </c>
      <c r="AR112" s="520">
        <f>I112+AG112</f>
        <v>6327707</v>
      </c>
      <c r="AS112" s="507">
        <f>J112+V112</f>
        <v>4569446</v>
      </c>
      <c r="AT112" s="507">
        <f>K112+Z112</f>
        <v>0</v>
      </c>
      <c r="AU112" s="507">
        <f t="shared" si="83"/>
        <v>0</v>
      </c>
      <c r="AV112" s="507">
        <f>L112+AB112</f>
        <v>1544472</v>
      </c>
      <c r="AW112" s="507">
        <f>M112+AC112</f>
        <v>91389</v>
      </c>
      <c r="AX112" s="507">
        <f>N112+AF112</f>
        <v>122400</v>
      </c>
      <c r="AY112" s="522">
        <f>O112+AQ112</f>
        <v>11.119799999999998</v>
      </c>
      <c r="AZ112" s="522">
        <f>P112+AO112</f>
        <v>8.4515999999999991</v>
      </c>
      <c r="BA112" s="523">
        <f>Q112+AP112</f>
        <v>2.6681999999999997</v>
      </c>
    </row>
    <row r="113" spans="1:53" ht="14.1" customHeight="1" x14ac:dyDescent="0.2">
      <c r="A113" s="606">
        <v>29</v>
      </c>
      <c r="B113" s="607">
        <v>2433</v>
      </c>
      <c r="C113" s="608">
        <v>600079643</v>
      </c>
      <c r="D113" s="607">
        <v>66113334</v>
      </c>
      <c r="E113" s="609" t="s">
        <v>144</v>
      </c>
      <c r="F113" s="606">
        <v>3141</v>
      </c>
      <c r="G113" s="609" t="s">
        <v>89</v>
      </c>
      <c r="H113" s="610" t="s">
        <v>83</v>
      </c>
      <c r="I113" s="516">
        <v>853254</v>
      </c>
      <c r="J113" s="517">
        <v>625028</v>
      </c>
      <c r="K113" s="496">
        <v>0</v>
      </c>
      <c r="L113" s="496">
        <v>211259</v>
      </c>
      <c r="M113" s="517">
        <v>12501</v>
      </c>
      <c r="N113" s="517">
        <v>4466</v>
      </c>
      <c r="O113" s="432">
        <v>2.13</v>
      </c>
      <c r="P113" s="518">
        <v>0</v>
      </c>
      <c r="Q113" s="519">
        <v>2.13</v>
      </c>
      <c r="R113" s="520">
        <v>-79010</v>
      </c>
      <c r="S113" s="507">
        <v>0</v>
      </c>
      <c r="T113" s="507">
        <v>0</v>
      </c>
      <c r="U113" s="507">
        <v>0</v>
      </c>
      <c r="V113" s="507">
        <f>SUM(R113:U113)</f>
        <v>-79010</v>
      </c>
      <c r="W113" s="507">
        <v>79010</v>
      </c>
      <c r="X113" s="507">
        <v>0</v>
      </c>
      <c r="Y113" s="507">
        <v>0</v>
      </c>
      <c r="Z113" s="507">
        <f t="shared" si="123"/>
        <v>79010</v>
      </c>
      <c r="AA113" s="507">
        <f>V113+Z113</f>
        <v>0</v>
      </c>
      <c r="AB113" s="180">
        <f t="shared" si="79"/>
        <v>0</v>
      </c>
      <c r="AC113" s="180">
        <f>ROUND(V113*2%,0)</f>
        <v>-1580</v>
      </c>
      <c r="AD113" s="507">
        <v>0</v>
      </c>
      <c r="AE113" s="507">
        <v>0</v>
      </c>
      <c r="AF113" s="507">
        <f t="shared" si="80"/>
        <v>0</v>
      </c>
      <c r="AG113" s="507">
        <f t="shared" si="81"/>
        <v>-1580</v>
      </c>
      <c r="AH113" s="522">
        <v>0</v>
      </c>
      <c r="AI113" s="522">
        <v>0</v>
      </c>
      <c r="AJ113" s="522">
        <v>0</v>
      </c>
      <c r="AK113" s="522">
        <v>0</v>
      </c>
      <c r="AL113" s="522">
        <v>0</v>
      </c>
      <c r="AM113" s="522">
        <v>0</v>
      </c>
      <c r="AN113" s="522">
        <v>0</v>
      </c>
      <c r="AO113" s="522">
        <f>AH113+AJ113+AK113+AM113</f>
        <v>0</v>
      </c>
      <c r="AP113" s="522">
        <f>AI113+AL113+AN113</f>
        <v>0</v>
      </c>
      <c r="AQ113" s="523">
        <f t="shared" si="82"/>
        <v>0</v>
      </c>
      <c r="AR113" s="520">
        <f>I113+AG113</f>
        <v>851674</v>
      </c>
      <c r="AS113" s="507">
        <f>J113+V113</f>
        <v>546018</v>
      </c>
      <c r="AT113" s="507">
        <f>K113+Z113</f>
        <v>79010</v>
      </c>
      <c r="AU113" s="507">
        <f t="shared" si="83"/>
        <v>0</v>
      </c>
      <c r="AV113" s="507">
        <f>L113+AB113</f>
        <v>211259</v>
      </c>
      <c r="AW113" s="507">
        <f>M113+AC113</f>
        <v>10921</v>
      </c>
      <c r="AX113" s="507">
        <f>N113+AF113</f>
        <v>4466</v>
      </c>
      <c r="AY113" s="522">
        <f>O113+AQ113</f>
        <v>2.13</v>
      </c>
      <c r="AZ113" s="522">
        <f>P113+AO113</f>
        <v>0</v>
      </c>
      <c r="BA113" s="523">
        <f>Q113+AP113</f>
        <v>2.13</v>
      </c>
    </row>
    <row r="114" spans="1:53" ht="14.1" customHeight="1" x14ac:dyDescent="0.2">
      <c r="A114" s="183">
        <v>29</v>
      </c>
      <c r="B114" s="181">
        <v>2433</v>
      </c>
      <c r="C114" s="182">
        <v>600079643</v>
      </c>
      <c r="D114" s="181">
        <v>66113334</v>
      </c>
      <c r="E114" s="599" t="s">
        <v>145</v>
      </c>
      <c r="F114" s="183"/>
      <c r="G114" s="599"/>
      <c r="H114" s="600"/>
      <c r="I114" s="601">
        <v>7180961</v>
      </c>
      <c r="J114" s="602">
        <v>5194474</v>
      </c>
      <c r="K114" s="602">
        <v>0</v>
      </c>
      <c r="L114" s="602">
        <v>1755731</v>
      </c>
      <c r="M114" s="602">
        <v>103890</v>
      </c>
      <c r="N114" s="602">
        <v>126866</v>
      </c>
      <c r="O114" s="603">
        <v>13.249799999999997</v>
      </c>
      <c r="P114" s="603">
        <v>8.4515999999999991</v>
      </c>
      <c r="Q114" s="605">
        <v>4.7981999999999996</v>
      </c>
      <c r="R114" s="604">
        <f t="shared" ref="R114:BA114" si="124">SUM(R112:R113)</f>
        <v>-79010</v>
      </c>
      <c r="S114" s="602">
        <f t="shared" si="124"/>
        <v>0</v>
      </c>
      <c r="T114" s="602">
        <f t="shared" si="124"/>
        <v>0</v>
      </c>
      <c r="U114" s="602">
        <f t="shared" si="124"/>
        <v>0</v>
      </c>
      <c r="V114" s="602">
        <f t="shared" si="124"/>
        <v>-79010</v>
      </c>
      <c r="W114" s="602">
        <f t="shared" si="124"/>
        <v>79010</v>
      </c>
      <c r="X114" s="602">
        <f t="shared" si="124"/>
        <v>0</v>
      </c>
      <c r="Y114" s="602">
        <f t="shared" si="124"/>
        <v>0</v>
      </c>
      <c r="Z114" s="602">
        <f t="shared" si="124"/>
        <v>79010</v>
      </c>
      <c r="AA114" s="602">
        <f t="shared" si="124"/>
        <v>0</v>
      </c>
      <c r="AB114" s="602">
        <f t="shared" si="124"/>
        <v>0</v>
      </c>
      <c r="AC114" s="602">
        <f t="shared" si="124"/>
        <v>-1580</v>
      </c>
      <c r="AD114" s="602">
        <f t="shared" si="124"/>
        <v>0</v>
      </c>
      <c r="AE114" s="602">
        <f t="shared" si="124"/>
        <v>0</v>
      </c>
      <c r="AF114" s="602">
        <f t="shared" si="124"/>
        <v>0</v>
      </c>
      <c r="AG114" s="602">
        <f t="shared" si="124"/>
        <v>-1580</v>
      </c>
      <c r="AH114" s="603">
        <f t="shared" si="124"/>
        <v>0</v>
      </c>
      <c r="AI114" s="603">
        <f t="shared" si="124"/>
        <v>0</v>
      </c>
      <c r="AJ114" s="603">
        <f t="shared" si="124"/>
        <v>0</v>
      </c>
      <c r="AK114" s="603">
        <f t="shared" ref="AK114:AL114" si="125">SUM(AK112:AK113)</f>
        <v>0</v>
      </c>
      <c r="AL114" s="603">
        <f t="shared" si="125"/>
        <v>0</v>
      </c>
      <c r="AM114" s="603">
        <f t="shared" si="124"/>
        <v>0</v>
      </c>
      <c r="AN114" s="603">
        <f t="shared" si="124"/>
        <v>0</v>
      </c>
      <c r="AO114" s="603">
        <f t="shared" si="124"/>
        <v>0</v>
      </c>
      <c r="AP114" s="603">
        <f t="shared" si="124"/>
        <v>0</v>
      </c>
      <c r="AQ114" s="605">
        <f t="shared" si="124"/>
        <v>0</v>
      </c>
      <c r="AR114" s="604">
        <f t="shared" si="124"/>
        <v>7179381</v>
      </c>
      <c r="AS114" s="602">
        <f t="shared" si="124"/>
        <v>5115464</v>
      </c>
      <c r="AT114" s="602">
        <f t="shared" si="124"/>
        <v>79010</v>
      </c>
      <c r="AU114" s="602">
        <f t="shared" si="124"/>
        <v>0</v>
      </c>
      <c r="AV114" s="602">
        <f t="shared" si="124"/>
        <v>1755731</v>
      </c>
      <c r="AW114" s="602">
        <f t="shared" si="124"/>
        <v>102310</v>
      </c>
      <c r="AX114" s="602">
        <f t="shared" si="124"/>
        <v>126866</v>
      </c>
      <c r="AY114" s="603">
        <f t="shared" si="124"/>
        <v>13.249799999999997</v>
      </c>
      <c r="AZ114" s="603">
        <f t="shared" si="124"/>
        <v>8.4515999999999991</v>
      </c>
      <c r="BA114" s="605">
        <f t="shared" si="124"/>
        <v>4.7981999999999996</v>
      </c>
    </row>
    <row r="115" spans="1:53" ht="14.1" customHeight="1" x14ac:dyDescent="0.2">
      <c r="A115" s="606">
        <v>30</v>
      </c>
      <c r="B115" s="607">
        <v>2435</v>
      </c>
      <c r="C115" s="608">
        <v>600079341</v>
      </c>
      <c r="D115" s="607">
        <v>72743069</v>
      </c>
      <c r="E115" s="609" t="s">
        <v>146</v>
      </c>
      <c r="F115" s="606">
        <v>3111</v>
      </c>
      <c r="G115" s="609" t="s">
        <v>86</v>
      </c>
      <c r="H115" s="610" t="s">
        <v>87</v>
      </c>
      <c r="I115" s="516">
        <v>6593015</v>
      </c>
      <c r="J115" s="431">
        <v>4766659</v>
      </c>
      <c r="K115" s="541">
        <v>42184</v>
      </c>
      <c r="L115" s="496">
        <v>1625389</v>
      </c>
      <c r="M115" s="517">
        <v>95333</v>
      </c>
      <c r="N115" s="431">
        <v>63450</v>
      </c>
      <c r="O115" s="432">
        <v>11.213199999999999</v>
      </c>
      <c r="P115" s="436">
        <v>8.2579999999999991</v>
      </c>
      <c r="Q115" s="709">
        <v>2.9552</v>
      </c>
      <c r="R115" s="520">
        <v>42184</v>
      </c>
      <c r="S115" s="507">
        <v>0</v>
      </c>
      <c r="T115" s="507">
        <v>0</v>
      </c>
      <c r="U115" s="507">
        <v>-22091</v>
      </c>
      <c r="V115" s="507">
        <f>SUM(R115:U115)</f>
        <v>20093</v>
      </c>
      <c r="W115" s="507">
        <v>-42184</v>
      </c>
      <c r="X115" s="507">
        <v>0</v>
      </c>
      <c r="Y115" s="507">
        <v>0</v>
      </c>
      <c r="Z115" s="507">
        <f t="shared" ref="Z115:Z117" si="126">SUM(W115:Y115)</f>
        <v>-42184</v>
      </c>
      <c r="AA115" s="507">
        <f>V115+Z115</f>
        <v>-22091</v>
      </c>
      <c r="AB115" s="180">
        <f t="shared" si="79"/>
        <v>-7467</v>
      </c>
      <c r="AC115" s="180">
        <f>ROUND(V115*2%,0)</f>
        <v>402</v>
      </c>
      <c r="AD115" s="507">
        <v>0</v>
      </c>
      <c r="AE115" s="507">
        <v>30000</v>
      </c>
      <c r="AF115" s="507">
        <f t="shared" si="80"/>
        <v>30000</v>
      </c>
      <c r="AG115" s="507">
        <f t="shared" si="81"/>
        <v>844</v>
      </c>
      <c r="AH115" s="522">
        <v>0</v>
      </c>
      <c r="AI115" s="522">
        <v>0.01</v>
      </c>
      <c r="AJ115" s="522">
        <v>0</v>
      </c>
      <c r="AK115" s="522">
        <v>0</v>
      </c>
      <c r="AL115" s="522">
        <v>0</v>
      </c>
      <c r="AM115" s="522">
        <v>0</v>
      </c>
      <c r="AN115" s="522">
        <v>0</v>
      </c>
      <c r="AO115" s="522">
        <f>AH115+AJ115+AK115+AM115</f>
        <v>0</v>
      </c>
      <c r="AP115" s="522">
        <f>AI115+AL115+AN115</f>
        <v>0.01</v>
      </c>
      <c r="AQ115" s="523">
        <f t="shared" si="82"/>
        <v>0.01</v>
      </c>
      <c r="AR115" s="520">
        <f>I115+AG115</f>
        <v>6593859</v>
      </c>
      <c r="AS115" s="507">
        <f>J115+V115</f>
        <v>4786752</v>
      </c>
      <c r="AT115" s="507">
        <f>K115+Z115</f>
        <v>0</v>
      </c>
      <c r="AU115" s="507">
        <f t="shared" si="83"/>
        <v>0</v>
      </c>
      <c r="AV115" s="507">
        <f t="shared" ref="AV115:AW117" si="127">L115+AB115</f>
        <v>1617922</v>
      </c>
      <c r="AW115" s="507">
        <f t="shared" si="127"/>
        <v>95735</v>
      </c>
      <c r="AX115" s="507">
        <f>N115+AF115</f>
        <v>93450</v>
      </c>
      <c r="AY115" s="522">
        <f>O115+AQ115</f>
        <v>11.223199999999999</v>
      </c>
      <c r="AZ115" s="522">
        <f t="shared" ref="AZ115:BA117" si="128">P115+AO115</f>
        <v>8.2579999999999991</v>
      </c>
      <c r="BA115" s="523">
        <f t="shared" si="128"/>
        <v>2.9651999999999998</v>
      </c>
    </row>
    <row r="116" spans="1:53" ht="14.1" customHeight="1" x14ac:dyDescent="0.2">
      <c r="A116" s="606">
        <v>30</v>
      </c>
      <c r="B116" s="607">
        <v>2435</v>
      </c>
      <c r="C116" s="608">
        <v>600079341</v>
      </c>
      <c r="D116" s="607">
        <v>72743069</v>
      </c>
      <c r="E116" s="609" t="s">
        <v>146</v>
      </c>
      <c r="F116" s="606">
        <v>3111</v>
      </c>
      <c r="G116" s="524" t="s">
        <v>88</v>
      </c>
      <c r="H116" s="610" t="s">
        <v>87</v>
      </c>
      <c r="I116" s="516">
        <v>463849</v>
      </c>
      <c r="J116" s="431">
        <v>341568</v>
      </c>
      <c r="K116" s="541">
        <v>0</v>
      </c>
      <c r="L116" s="496">
        <v>115450</v>
      </c>
      <c r="M116" s="517">
        <v>6831</v>
      </c>
      <c r="N116" s="517">
        <v>0</v>
      </c>
      <c r="O116" s="432">
        <v>1</v>
      </c>
      <c r="P116" s="436">
        <v>1</v>
      </c>
      <c r="Q116" s="519">
        <v>0</v>
      </c>
      <c r="R116" s="520">
        <v>0</v>
      </c>
      <c r="S116" s="507">
        <v>0</v>
      </c>
      <c r="T116" s="507">
        <v>0</v>
      </c>
      <c r="U116" s="507">
        <v>0</v>
      </c>
      <c r="V116" s="507">
        <f>SUM(R116:U116)</f>
        <v>0</v>
      </c>
      <c r="W116" s="507">
        <v>0</v>
      </c>
      <c r="X116" s="507">
        <v>0</v>
      </c>
      <c r="Y116" s="507">
        <v>0</v>
      </c>
      <c r="Z116" s="507">
        <f t="shared" si="126"/>
        <v>0</v>
      </c>
      <c r="AA116" s="507">
        <f>V116+Z116</f>
        <v>0</v>
      </c>
      <c r="AB116" s="180">
        <f t="shared" si="79"/>
        <v>0</v>
      </c>
      <c r="AC116" s="180">
        <f>ROUND(V116*2%,0)</f>
        <v>0</v>
      </c>
      <c r="AD116" s="507">
        <v>0</v>
      </c>
      <c r="AE116" s="507">
        <v>0</v>
      </c>
      <c r="AF116" s="507">
        <f t="shared" si="80"/>
        <v>0</v>
      </c>
      <c r="AG116" s="507">
        <f t="shared" si="81"/>
        <v>0</v>
      </c>
      <c r="AH116" s="522">
        <v>0</v>
      </c>
      <c r="AI116" s="522">
        <v>0</v>
      </c>
      <c r="AJ116" s="522">
        <v>0</v>
      </c>
      <c r="AK116" s="522">
        <v>0</v>
      </c>
      <c r="AL116" s="522">
        <v>0</v>
      </c>
      <c r="AM116" s="522">
        <v>0</v>
      </c>
      <c r="AN116" s="522">
        <v>0</v>
      </c>
      <c r="AO116" s="522">
        <f>AH116+AJ116+AK116+AM116</f>
        <v>0</v>
      </c>
      <c r="AP116" s="522">
        <f>AI116+AL116+AN116</f>
        <v>0</v>
      </c>
      <c r="AQ116" s="523">
        <f t="shared" si="82"/>
        <v>0</v>
      </c>
      <c r="AR116" s="520">
        <f>I116+AG116</f>
        <v>463849</v>
      </c>
      <c r="AS116" s="507">
        <f>J116+V116</f>
        <v>341568</v>
      </c>
      <c r="AT116" s="507">
        <f>K116+Z116</f>
        <v>0</v>
      </c>
      <c r="AU116" s="507">
        <f t="shared" si="83"/>
        <v>0</v>
      </c>
      <c r="AV116" s="507">
        <f t="shared" si="127"/>
        <v>115450</v>
      </c>
      <c r="AW116" s="507">
        <f t="shared" si="127"/>
        <v>6831</v>
      </c>
      <c r="AX116" s="507">
        <f>N116+AF116</f>
        <v>0</v>
      </c>
      <c r="AY116" s="522">
        <f>O116+AQ116</f>
        <v>1</v>
      </c>
      <c r="AZ116" s="522">
        <f t="shared" si="128"/>
        <v>1</v>
      </c>
      <c r="BA116" s="523">
        <f t="shared" si="128"/>
        <v>0</v>
      </c>
    </row>
    <row r="117" spans="1:53" ht="14.1" customHeight="1" x14ac:dyDescent="0.2">
      <c r="A117" s="606">
        <v>30</v>
      </c>
      <c r="B117" s="607">
        <v>2435</v>
      </c>
      <c r="C117" s="608">
        <v>600079341</v>
      </c>
      <c r="D117" s="607">
        <v>72743069</v>
      </c>
      <c r="E117" s="609" t="s">
        <v>146</v>
      </c>
      <c r="F117" s="606">
        <v>3141</v>
      </c>
      <c r="G117" s="609" t="s">
        <v>89</v>
      </c>
      <c r="H117" s="610" t="s">
        <v>83</v>
      </c>
      <c r="I117" s="516">
        <v>905712</v>
      </c>
      <c r="J117" s="517">
        <v>663358</v>
      </c>
      <c r="K117" s="496">
        <v>0</v>
      </c>
      <c r="L117" s="496">
        <v>224215</v>
      </c>
      <c r="M117" s="517">
        <v>13267</v>
      </c>
      <c r="N117" s="517">
        <v>4872</v>
      </c>
      <c r="O117" s="432">
        <v>2.2599999999999998</v>
      </c>
      <c r="P117" s="518">
        <v>0</v>
      </c>
      <c r="Q117" s="519">
        <v>2.2599999999999998</v>
      </c>
      <c r="R117" s="520">
        <v>0</v>
      </c>
      <c r="S117" s="507">
        <v>0</v>
      </c>
      <c r="T117" s="507">
        <v>0</v>
      </c>
      <c r="U117" s="507">
        <v>0</v>
      </c>
      <c r="V117" s="507">
        <f>SUM(R117:U117)</f>
        <v>0</v>
      </c>
      <c r="W117" s="507">
        <v>0</v>
      </c>
      <c r="X117" s="507">
        <v>0</v>
      </c>
      <c r="Y117" s="507">
        <v>0</v>
      </c>
      <c r="Z117" s="507">
        <f t="shared" si="126"/>
        <v>0</v>
      </c>
      <c r="AA117" s="507">
        <f>V117+Z117</f>
        <v>0</v>
      </c>
      <c r="AB117" s="180">
        <f t="shared" si="79"/>
        <v>0</v>
      </c>
      <c r="AC117" s="180">
        <f>ROUND(V117*2%,0)</f>
        <v>0</v>
      </c>
      <c r="AD117" s="507">
        <v>0</v>
      </c>
      <c r="AE117" s="507">
        <v>0</v>
      </c>
      <c r="AF117" s="507">
        <f t="shared" si="80"/>
        <v>0</v>
      </c>
      <c r="AG117" s="507">
        <f t="shared" si="81"/>
        <v>0</v>
      </c>
      <c r="AH117" s="522">
        <v>0</v>
      </c>
      <c r="AI117" s="522">
        <v>0</v>
      </c>
      <c r="AJ117" s="522">
        <v>0</v>
      </c>
      <c r="AK117" s="522">
        <v>0</v>
      </c>
      <c r="AL117" s="522">
        <v>0</v>
      </c>
      <c r="AM117" s="522">
        <v>0</v>
      </c>
      <c r="AN117" s="522">
        <v>0</v>
      </c>
      <c r="AO117" s="522">
        <f>AH117+AJ117+AK117+AM117</f>
        <v>0</v>
      </c>
      <c r="AP117" s="522">
        <f>AI117+AL117+AN117</f>
        <v>0</v>
      </c>
      <c r="AQ117" s="523">
        <f t="shared" si="82"/>
        <v>0</v>
      </c>
      <c r="AR117" s="520">
        <f>I117+AG117</f>
        <v>905712</v>
      </c>
      <c r="AS117" s="507">
        <f>J117+V117</f>
        <v>663358</v>
      </c>
      <c r="AT117" s="507">
        <f>K117+Z117</f>
        <v>0</v>
      </c>
      <c r="AU117" s="507">
        <f t="shared" si="83"/>
        <v>0</v>
      </c>
      <c r="AV117" s="507">
        <f t="shared" si="127"/>
        <v>224215</v>
      </c>
      <c r="AW117" s="507">
        <f t="shared" si="127"/>
        <v>13267</v>
      </c>
      <c r="AX117" s="507">
        <f>N117+AF117</f>
        <v>4872</v>
      </c>
      <c r="AY117" s="522">
        <f>O117+AQ117</f>
        <v>2.2599999999999998</v>
      </c>
      <c r="AZ117" s="522">
        <f t="shared" si="128"/>
        <v>0</v>
      </c>
      <c r="BA117" s="523">
        <f t="shared" si="128"/>
        <v>2.2599999999999998</v>
      </c>
    </row>
    <row r="118" spans="1:53" ht="14.1" customHeight="1" x14ac:dyDescent="0.2">
      <c r="A118" s="183">
        <v>30</v>
      </c>
      <c r="B118" s="181">
        <v>2435</v>
      </c>
      <c r="C118" s="182">
        <v>600079341</v>
      </c>
      <c r="D118" s="181">
        <v>72743069</v>
      </c>
      <c r="E118" s="599" t="s">
        <v>147</v>
      </c>
      <c r="F118" s="183"/>
      <c r="G118" s="599"/>
      <c r="H118" s="600"/>
      <c r="I118" s="601">
        <v>7962576</v>
      </c>
      <c r="J118" s="602">
        <v>5771585</v>
      </c>
      <c r="K118" s="602">
        <v>42184</v>
      </c>
      <c r="L118" s="602">
        <v>1965054</v>
      </c>
      <c r="M118" s="602">
        <v>115431</v>
      </c>
      <c r="N118" s="602">
        <v>68322</v>
      </c>
      <c r="O118" s="603">
        <v>14.473199999999999</v>
      </c>
      <c r="P118" s="603">
        <v>9.2579999999999991</v>
      </c>
      <c r="Q118" s="605">
        <v>5.2151999999999994</v>
      </c>
      <c r="R118" s="604">
        <f t="shared" ref="R118:BA118" si="129">SUM(R115:R117)</f>
        <v>42184</v>
      </c>
      <c r="S118" s="602">
        <f t="shared" si="129"/>
        <v>0</v>
      </c>
      <c r="T118" s="602">
        <f t="shared" si="129"/>
        <v>0</v>
      </c>
      <c r="U118" s="602">
        <f t="shared" si="129"/>
        <v>-22091</v>
      </c>
      <c r="V118" s="602">
        <f t="shared" si="129"/>
        <v>20093</v>
      </c>
      <c r="W118" s="602">
        <f t="shared" si="129"/>
        <v>-42184</v>
      </c>
      <c r="X118" s="602">
        <f t="shared" si="129"/>
        <v>0</v>
      </c>
      <c r="Y118" s="602">
        <f t="shared" si="129"/>
        <v>0</v>
      </c>
      <c r="Z118" s="602">
        <f t="shared" si="129"/>
        <v>-42184</v>
      </c>
      <c r="AA118" s="602">
        <f t="shared" si="129"/>
        <v>-22091</v>
      </c>
      <c r="AB118" s="602">
        <f t="shared" si="129"/>
        <v>-7467</v>
      </c>
      <c r="AC118" s="602">
        <f t="shared" si="129"/>
        <v>402</v>
      </c>
      <c r="AD118" s="602">
        <f t="shared" si="129"/>
        <v>0</v>
      </c>
      <c r="AE118" s="602">
        <f t="shared" si="129"/>
        <v>30000</v>
      </c>
      <c r="AF118" s="602">
        <f t="shared" si="129"/>
        <v>30000</v>
      </c>
      <c r="AG118" s="602">
        <f t="shared" si="129"/>
        <v>844</v>
      </c>
      <c r="AH118" s="603">
        <f t="shared" si="129"/>
        <v>0</v>
      </c>
      <c r="AI118" s="603">
        <f t="shared" si="129"/>
        <v>0.01</v>
      </c>
      <c r="AJ118" s="603">
        <f t="shared" si="129"/>
        <v>0</v>
      </c>
      <c r="AK118" s="603">
        <f t="shared" ref="AK118:AL118" si="130">SUM(AK115:AK117)</f>
        <v>0</v>
      </c>
      <c r="AL118" s="603">
        <f t="shared" si="130"/>
        <v>0</v>
      </c>
      <c r="AM118" s="603">
        <f t="shared" si="129"/>
        <v>0</v>
      </c>
      <c r="AN118" s="603">
        <f t="shared" si="129"/>
        <v>0</v>
      </c>
      <c r="AO118" s="603">
        <f t="shared" si="129"/>
        <v>0</v>
      </c>
      <c r="AP118" s="603">
        <f t="shared" si="129"/>
        <v>0.01</v>
      </c>
      <c r="AQ118" s="605">
        <f t="shared" si="129"/>
        <v>0.01</v>
      </c>
      <c r="AR118" s="604">
        <f t="shared" si="129"/>
        <v>7963420</v>
      </c>
      <c r="AS118" s="602">
        <f t="shared" si="129"/>
        <v>5791678</v>
      </c>
      <c r="AT118" s="602">
        <f t="shared" si="129"/>
        <v>0</v>
      </c>
      <c r="AU118" s="602">
        <f t="shared" si="129"/>
        <v>0</v>
      </c>
      <c r="AV118" s="602">
        <f t="shared" si="129"/>
        <v>1957587</v>
      </c>
      <c r="AW118" s="602">
        <f t="shared" si="129"/>
        <v>115833</v>
      </c>
      <c r="AX118" s="602">
        <f t="shared" si="129"/>
        <v>98322</v>
      </c>
      <c r="AY118" s="603">
        <f t="shared" si="129"/>
        <v>14.483199999999998</v>
      </c>
      <c r="AZ118" s="603">
        <f t="shared" si="129"/>
        <v>9.2579999999999991</v>
      </c>
      <c r="BA118" s="605">
        <f t="shared" si="129"/>
        <v>5.2251999999999992</v>
      </c>
    </row>
    <row r="119" spans="1:53" ht="14.1" customHeight="1" x14ac:dyDescent="0.2">
      <c r="A119" s="606">
        <v>31</v>
      </c>
      <c r="B119" s="607">
        <v>2474</v>
      </c>
      <c r="C119" s="608">
        <v>600080307</v>
      </c>
      <c r="D119" s="607">
        <v>65635612</v>
      </c>
      <c r="E119" s="609" t="s">
        <v>148</v>
      </c>
      <c r="F119" s="606">
        <v>3111</v>
      </c>
      <c r="G119" s="609" t="s">
        <v>86</v>
      </c>
      <c r="H119" s="610" t="s">
        <v>87</v>
      </c>
      <c r="I119" s="516">
        <v>3169203</v>
      </c>
      <c r="J119" s="431">
        <v>2306030</v>
      </c>
      <c r="K119" s="541">
        <v>3000</v>
      </c>
      <c r="L119" s="496">
        <v>780452</v>
      </c>
      <c r="M119" s="517">
        <v>46121</v>
      </c>
      <c r="N119" s="431">
        <v>33600</v>
      </c>
      <c r="O119" s="432">
        <v>5.0118</v>
      </c>
      <c r="P119" s="436">
        <v>4</v>
      </c>
      <c r="Q119" s="709">
        <v>1.0118</v>
      </c>
      <c r="R119" s="520">
        <v>-1000</v>
      </c>
      <c r="S119" s="507">
        <v>0</v>
      </c>
      <c r="T119" s="507">
        <v>0</v>
      </c>
      <c r="U119" s="507">
        <v>0</v>
      </c>
      <c r="V119" s="507">
        <f t="shared" ref="V119:V124" si="131">SUM(R119:U119)</f>
        <v>-1000</v>
      </c>
      <c r="W119" s="507">
        <v>1000</v>
      </c>
      <c r="X119" s="507">
        <v>0</v>
      </c>
      <c r="Y119" s="507">
        <v>0</v>
      </c>
      <c r="Z119" s="507">
        <f t="shared" ref="Z119:Z124" si="132">SUM(W119:Y119)</f>
        <v>1000</v>
      </c>
      <c r="AA119" s="507">
        <f t="shared" ref="AA119:AA124" si="133">V119+Z119</f>
        <v>0</v>
      </c>
      <c r="AB119" s="180">
        <f t="shared" si="79"/>
        <v>0</v>
      </c>
      <c r="AC119" s="180">
        <f t="shared" ref="AC119:AC124" si="134">ROUND(V119*2%,0)</f>
        <v>-20</v>
      </c>
      <c r="AD119" s="507">
        <v>0</v>
      </c>
      <c r="AE119" s="507">
        <v>0</v>
      </c>
      <c r="AF119" s="507">
        <f t="shared" si="80"/>
        <v>0</v>
      </c>
      <c r="AG119" s="507">
        <f t="shared" si="81"/>
        <v>-20</v>
      </c>
      <c r="AH119" s="522">
        <v>0</v>
      </c>
      <c r="AI119" s="522">
        <v>-0.01</v>
      </c>
      <c r="AJ119" s="522">
        <v>0</v>
      </c>
      <c r="AK119" s="522">
        <v>0</v>
      </c>
      <c r="AL119" s="522">
        <v>0</v>
      </c>
      <c r="AM119" s="522">
        <v>0</v>
      </c>
      <c r="AN119" s="522">
        <v>0</v>
      </c>
      <c r="AO119" s="522">
        <f t="shared" ref="AO119:AO124" si="135">AH119+AJ119+AK119+AM119</f>
        <v>0</v>
      </c>
      <c r="AP119" s="522">
        <f t="shared" ref="AP119:AP124" si="136">AI119+AL119+AN119</f>
        <v>-0.01</v>
      </c>
      <c r="AQ119" s="523">
        <f t="shared" si="82"/>
        <v>-0.01</v>
      </c>
      <c r="AR119" s="520">
        <f t="shared" ref="AR119:AR124" si="137">I119+AG119</f>
        <v>3169183</v>
      </c>
      <c r="AS119" s="507">
        <f t="shared" ref="AS119:AS124" si="138">J119+V119</f>
        <v>2305030</v>
      </c>
      <c r="AT119" s="507">
        <f t="shared" ref="AT119:AT124" si="139">K119+Z119</f>
        <v>4000</v>
      </c>
      <c r="AU119" s="507">
        <f t="shared" si="83"/>
        <v>0</v>
      </c>
      <c r="AV119" s="507">
        <f t="shared" ref="AV119:AW124" si="140">L119+AB119</f>
        <v>780452</v>
      </c>
      <c r="AW119" s="507">
        <f t="shared" si="140"/>
        <v>46101</v>
      </c>
      <c r="AX119" s="507">
        <f t="shared" ref="AX119:AX124" si="141">N119+AF119</f>
        <v>33600</v>
      </c>
      <c r="AY119" s="522">
        <f t="shared" ref="AY119:AY124" si="142">O119+AQ119</f>
        <v>5.0018000000000002</v>
      </c>
      <c r="AZ119" s="522">
        <f t="shared" ref="AZ119:BA124" si="143">P119+AO119</f>
        <v>4</v>
      </c>
      <c r="BA119" s="523">
        <f t="shared" si="143"/>
        <v>1.0018</v>
      </c>
    </row>
    <row r="120" spans="1:53" ht="14.1" customHeight="1" x14ac:dyDescent="0.2">
      <c r="A120" s="606">
        <v>31</v>
      </c>
      <c r="B120" s="607">
        <v>2474</v>
      </c>
      <c r="C120" s="608">
        <v>600080307</v>
      </c>
      <c r="D120" s="607">
        <v>65635612</v>
      </c>
      <c r="E120" s="609" t="s">
        <v>148</v>
      </c>
      <c r="F120" s="606">
        <v>3113</v>
      </c>
      <c r="G120" s="609" t="s">
        <v>149</v>
      </c>
      <c r="H120" s="610" t="s">
        <v>87</v>
      </c>
      <c r="I120" s="516">
        <v>24715773</v>
      </c>
      <c r="J120" s="431">
        <v>17527383</v>
      </c>
      <c r="K120" s="541">
        <v>26000</v>
      </c>
      <c r="L120" s="496">
        <v>5933043</v>
      </c>
      <c r="M120" s="517">
        <v>350547</v>
      </c>
      <c r="N120" s="431">
        <v>878800</v>
      </c>
      <c r="O120" s="432">
        <v>34.513000000000005</v>
      </c>
      <c r="P120" s="436">
        <v>26.625999999999998</v>
      </c>
      <c r="Q120" s="709">
        <v>7.8870000000000005</v>
      </c>
      <c r="R120" s="520">
        <v>2000</v>
      </c>
      <c r="S120" s="507">
        <v>0</v>
      </c>
      <c r="T120" s="507">
        <v>0</v>
      </c>
      <c r="U120" s="507">
        <v>0</v>
      </c>
      <c r="V120" s="507">
        <f t="shared" si="131"/>
        <v>2000</v>
      </c>
      <c r="W120" s="507">
        <v>-2000</v>
      </c>
      <c r="X120" s="507">
        <v>0</v>
      </c>
      <c r="Y120" s="507">
        <v>167817</v>
      </c>
      <c r="Z120" s="507">
        <f t="shared" si="132"/>
        <v>165817</v>
      </c>
      <c r="AA120" s="507">
        <f t="shared" si="133"/>
        <v>167817</v>
      </c>
      <c r="AB120" s="180">
        <f t="shared" si="79"/>
        <v>0</v>
      </c>
      <c r="AC120" s="180">
        <f t="shared" si="134"/>
        <v>40</v>
      </c>
      <c r="AD120" s="507">
        <v>0</v>
      </c>
      <c r="AE120" s="507">
        <v>0</v>
      </c>
      <c r="AF120" s="507">
        <f t="shared" si="80"/>
        <v>0</v>
      </c>
      <c r="AG120" s="507">
        <f t="shared" si="81"/>
        <v>167857</v>
      </c>
      <c r="AH120" s="522">
        <v>0</v>
      </c>
      <c r="AI120" s="522">
        <v>0.01</v>
      </c>
      <c r="AJ120" s="522">
        <v>0</v>
      </c>
      <c r="AK120" s="522">
        <v>0</v>
      </c>
      <c r="AL120" s="522">
        <v>0</v>
      </c>
      <c r="AM120" s="522">
        <v>0</v>
      </c>
      <c r="AN120" s="522">
        <v>0</v>
      </c>
      <c r="AO120" s="522">
        <f t="shared" si="135"/>
        <v>0</v>
      </c>
      <c r="AP120" s="522">
        <f t="shared" si="136"/>
        <v>0.01</v>
      </c>
      <c r="AQ120" s="523">
        <f t="shared" si="82"/>
        <v>0.01</v>
      </c>
      <c r="AR120" s="520">
        <f t="shared" si="137"/>
        <v>24883630</v>
      </c>
      <c r="AS120" s="507">
        <f t="shared" si="138"/>
        <v>17529383</v>
      </c>
      <c r="AT120" s="507">
        <f t="shared" si="139"/>
        <v>191817</v>
      </c>
      <c r="AU120" s="507">
        <f t="shared" si="83"/>
        <v>167817</v>
      </c>
      <c r="AV120" s="507">
        <f t="shared" si="140"/>
        <v>5933043</v>
      </c>
      <c r="AW120" s="507">
        <f t="shared" si="140"/>
        <v>350587</v>
      </c>
      <c r="AX120" s="507">
        <f t="shared" si="141"/>
        <v>878800</v>
      </c>
      <c r="AY120" s="522">
        <f t="shared" si="142"/>
        <v>34.523000000000003</v>
      </c>
      <c r="AZ120" s="522">
        <f t="shared" si="143"/>
        <v>26.625999999999998</v>
      </c>
      <c r="BA120" s="523">
        <f t="shared" si="143"/>
        <v>7.8970000000000002</v>
      </c>
    </row>
    <row r="121" spans="1:53" ht="14.1" customHeight="1" x14ac:dyDescent="0.2">
      <c r="A121" s="606">
        <v>31</v>
      </c>
      <c r="B121" s="607">
        <v>2474</v>
      </c>
      <c r="C121" s="608">
        <v>600080307</v>
      </c>
      <c r="D121" s="607">
        <v>65635612</v>
      </c>
      <c r="E121" s="609" t="s">
        <v>148</v>
      </c>
      <c r="F121" s="606">
        <v>3113</v>
      </c>
      <c r="G121" s="211" t="s">
        <v>92</v>
      </c>
      <c r="H121" s="610" t="s">
        <v>83</v>
      </c>
      <c r="I121" s="516">
        <v>1834533</v>
      </c>
      <c r="J121" s="517">
        <v>1347594</v>
      </c>
      <c r="K121" s="496">
        <v>0</v>
      </c>
      <c r="L121" s="496">
        <v>455487</v>
      </c>
      <c r="M121" s="517">
        <v>26952</v>
      </c>
      <c r="N121" s="517">
        <v>4500</v>
      </c>
      <c r="O121" s="432">
        <v>4.03</v>
      </c>
      <c r="P121" s="518">
        <v>4.03</v>
      </c>
      <c r="Q121" s="519">
        <v>0</v>
      </c>
      <c r="R121" s="520">
        <v>0</v>
      </c>
      <c r="S121" s="507">
        <v>-296203</v>
      </c>
      <c r="T121" s="507">
        <v>0</v>
      </c>
      <c r="U121" s="507">
        <v>0</v>
      </c>
      <c r="V121" s="507">
        <f t="shared" si="131"/>
        <v>-296203</v>
      </c>
      <c r="W121" s="507">
        <v>0</v>
      </c>
      <c r="X121" s="507">
        <v>0</v>
      </c>
      <c r="Y121" s="507">
        <v>0</v>
      </c>
      <c r="Z121" s="507">
        <f t="shared" si="132"/>
        <v>0</v>
      </c>
      <c r="AA121" s="507">
        <f t="shared" si="133"/>
        <v>-296203</v>
      </c>
      <c r="AB121" s="180">
        <f t="shared" si="79"/>
        <v>-100117</v>
      </c>
      <c r="AC121" s="180">
        <f t="shared" si="134"/>
        <v>-5924</v>
      </c>
      <c r="AD121" s="507">
        <v>0</v>
      </c>
      <c r="AE121" s="507">
        <v>0</v>
      </c>
      <c r="AF121" s="507">
        <f t="shared" si="80"/>
        <v>0</v>
      </c>
      <c r="AG121" s="507">
        <f t="shared" si="81"/>
        <v>-402244</v>
      </c>
      <c r="AH121" s="522">
        <v>0</v>
      </c>
      <c r="AI121" s="522">
        <v>0</v>
      </c>
      <c r="AJ121" s="522">
        <v>-0.92</v>
      </c>
      <c r="AK121" s="522">
        <v>0</v>
      </c>
      <c r="AL121" s="522">
        <v>0</v>
      </c>
      <c r="AM121" s="522">
        <v>0</v>
      </c>
      <c r="AN121" s="522">
        <v>0</v>
      </c>
      <c r="AO121" s="522">
        <f t="shared" si="135"/>
        <v>-0.92</v>
      </c>
      <c r="AP121" s="522">
        <f t="shared" si="136"/>
        <v>0</v>
      </c>
      <c r="AQ121" s="523">
        <f t="shared" si="82"/>
        <v>-0.92</v>
      </c>
      <c r="AR121" s="520">
        <f t="shared" si="137"/>
        <v>1432289</v>
      </c>
      <c r="AS121" s="507">
        <f t="shared" si="138"/>
        <v>1051391</v>
      </c>
      <c r="AT121" s="507">
        <f t="shared" si="139"/>
        <v>0</v>
      </c>
      <c r="AU121" s="507">
        <f t="shared" si="83"/>
        <v>0</v>
      </c>
      <c r="AV121" s="507">
        <f t="shared" si="140"/>
        <v>355370</v>
      </c>
      <c r="AW121" s="507">
        <f t="shared" si="140"/>
        <v>21028</v>
      </c>
      <c r="AX121" s="507">
        <f t="shared" si="141"/>
        <v>4500</v>
      </c>
      <c r="AY121" s="522">
        <f t="shared" si="142"/>
        <v>3.1100000000000003</v>
      </c>
      <c r="AZ121" s="522">
        <f t="shared" si="143"/>
        <v>3.1100000000000003</v>
      </c>
      <c r="BA121" s="523">
        <f t="shared" si="143"/>
        <v>0</v>
      </c>
    </row>
    <row r="122" spans="1:53" ht="14.1" customHeight="1" x14ac:dyDescent="0.2">
      <c r="A122" s="606">
        <v>31</v>
      </c>
      <c r="B122" s="607">
        <v>2474</v>
      </c>
      <c r="C122" s="608">
        <v>600080307</v>
      </c>
      <c r="D122" s="607">
        <v>65635612</v>
      </c>
      <c r="E122" s="609" t="s">
        <v>148</v>
      </c>
      <c r="F122" s="606">
        <v>3141</v>
      </c>
      <c r="G122" s="609" t="s">
        <v>89</v>
      </c>
      <c r="H122" s="610" t="s">
        <v>83</v>
      </c>
      <c r="I122" s="516">
        <v>248482</v>
      </c>
      <c r="J122" s="517">
        <v>181633</v>
      </c>
      <c r="K122" s="496">
        <v>0</v>
      </c>
      <c r="L122" s="496">
        <v>61392</v>
      </c>
      <c r="M122" s="517">
        <v>3633</v>
      </c>
      <c r="N122" s="517">
        <v>1824</v>
      </c>
      <c r="O122" s="432">
        <v>0.62</v>
      </c>
      <c r="P122" s="518">
        <v>0</v>
      </c>
      <c r="Q122" s="519">
        <v>0.62</v>
      </c>
      <c r="R122" s="520">
        <v>0</v>
      </c>
      <c r="S122" s="507">
        <v>0</v>
      </c>
      <c r="T122" s="507">
        <v>0</v>
      </c>
      <c r="U122" s="507">
        <v>0</v>
      </c>
      <c r="V122" s="507">
        <f t="shared" si="131"/>
        <v>0</v>
      </c>
      <c r="W122" s="507">
        <v>0</v>
      </c>
      <c r="X122" s="507">
        <v>0</v>
      </c>
      <c r="Y122" s="507">
        <v>0</v>
      </c>
      <c r="Z122" s="507">
        <f t="shared" si="132"/>
        <v>0</v>
      </c>
      <c r="AA122" s="507">
        <f t="shared" si="133"/>
        <v>0</v>
      </c>
      <c r="AB122" s="180">
        <f t="shared" si="79"/>
        <v>0</v>
      </c>
      <c r="AC122" s="180">
        <f t="shared" si="134"/>
        <v>0</v>
      </c>
      <c r="AD122" s="507">
        <v>0</v>
      </c>
      <c r="AE122" s="507">
        <v>0</v>
      </c>
      <c r="AF122" s="507">
        <f t="shared" si="80"/>
        <v>0</v>
      </c>
      <c r="AG122" s="507">
        <f t="shared" si="81"/>
        <v>0</v>
      </c>
      <c r="AH122" s="522">
        <v>0</v>
      </c>
      <c r="AI122" s="522">
        <v>0</v>
      </c>
      <c r="AJ122" s="522">
        <v>0</v>
      </c>
      <c r="AK122" s="522">
        <v>0</v>
      </c>
      <c r="AL122" s="522">
        <v>0</v>
      </c>
      <c r="AM122" s="522">
        <v>0</v>
      </c>
      <c r="AN122" s="522">
        <v>0</v>
      </c>
      <c r="AO122" s="522">
        <f t="shared" si="135"/>
        <v>0</v>
      </c>
      <c r="AP122" s="522">
        <f t="shared" si="136"/>
        <v>0</v>
      </c>
      <c r="AQ122" s="523">
        <f t="shared" si="82"/>
        <v>0</v>
      </c>
      <c r="AR122" s="520">
        <f t="shared" si="137"/>
        <v>248482</v>
      </c>
      <c r="AS122" s="507">
        <f t="shared" si="138"/>
        <v>181633</v>
      </c>
      <c r="AT122" s="507">
        <f t="shared" si="139"/>
        <v>0</v>
      </c>
      <c r="AU122" s="507">
        <f t="shared" si="83"/>
        <v>0</v>
      </c>
      <c r="AV122" s="507">
        <f t="shared" si="140"/>
        <v>61392</v>
      </c>
      <c r="AW122" s="507">
        <f t="shared" si="140"/>
        <v>3633</v>
      </c>
      <c r="AX122" s="507">
        <f t="shared" si="141"/>
        <v>1824</v>
      </c>
      <c r="AY122" s="522">
        <f t="shared" si="142"/>
        <v>0.62</v>
      </c>
      <c r="AZ122" s="522">
        <f t="shared" si="143"/>
        <v>0</v>
      </c>
      <c r="BA122" s="523">
        <f t="shared" si="143"/>
        <v>0.62</v>
      </c>
    </row>
    <row r="123" spans="1:53" ht="14.1" customHeight="1" x14ac:dyDescent="0.2">
      <c r="A123" s="606">
        <v>31</v>
      </c>
      <c r="B123" s="607">
        <v>2474</v>
      </c>
      <c r="C123" s="608">
        <v>600080307</v>
      </c>
      <c r="D123" s="607">
        <v>65635612</v>
      </c>
      <c r="E123" s="609" t="s">
        <v>148</v>
      </c>
      <c r="F123" s="606">
        <v>3143</v>
      </c>
      <c r="G123" s="211" t="s">
        <v>150</v>
      </c>
      <c r="H123" s="610" t="s">
        <v>87</v>
      </c>
      <c r="I123" s="516">
        <v>1887359</v>
      </c>
      <c r="J123" s="431">
        <v>1383896</v>
      </c>
      <c r="K123" s="541">
        <v>6000</v>
      </c>
      <c r="L123" s="496">
        <v>469785</v>
      </c>
      <c r="M123" s="517">
        <v>27678</v>
      </c>
      <c r="N123" s="517">
        <v>0</v>
      </c>
      <c r="O123" s="432">
        <v>3.036</v>
      </c>
      <c r="P123" s="436">
        <v>3.036</v>
      </c>
      <c r="Q123" s="519">
        <v>0</v>
      </c>
      <c r="R123" s="520">
        <v>1000</v>
      </c>
      <c r="S123" s="507">
        <v>0</v>
      </c>
      <c r="T123" s="507">
        <v>0</v>
      </c>
      <c r="U123" s="507">
        <v>0</v>
      </c>
      <c r="V123" s="507">
        <f t="shared" si="131"/>
        <v>1000</v>
      </c>
      <c r="W123" s="507">
        <v>-1000</v>
      </c>
      <c r="X123" s="507">
        <v>0</v>
      </c>
      <c r="Y123" s="507">
        <v>0</v>
      </c>
      <c r="Z123" s="507">
        <f t="shared" si="132"/>
        <v>-1000</v>
      </c>
      <c r="AA123" s="507">
        <f t="shared" si="133"/>
        <v>0</v>
      </c>
      <c r="AB123" s="180">
        <f t="shared" si="79"/>
        <v>0</v>
      </c>
      <c r="AC123" s="180">
        <f t="shared" si="134"/>
        <v>20</v>
      </c>
      <c r="AD123" s="507">
        <v>0</v>
      </c>
      <c r="AE123" s="507">
        <v>0</v>
      </c>
      <c r="AF123" s="507">
        <f t="shared" si="80"/>
        <v>0</v>
      </c>
      <c r="AG123" s="507">
        <f t="shared" si="81"/>
        <v>20</v>
      </c>
      <c r="AH123" s="522">
        <v>0</v>
      </c>
      <c r="AI123" s="522">
        <v>0</v>
      </c>
      <c r="AJ123" s="522">
        <v>0</v>
      </c>
      <c r="AK123" s="522">
        <v>0</v>
      </c>
      <c r="AL123" s="522">
        <v>0</v>
      </c>
      <c r="AM123" s="522">
        <v>0</v>
      </c>
      <c r="AN123" s="522">
        <v>0</v>
      </c>
      <c r="AO123" s="522">
        <f t="shared" si="135"/>
        <v>0</v>
      </c>
      <c r="AP123" s="522">
        <f t="shared" si="136"/>
        <v>0</v>
      </c>
      <c r="AQ123" s="523">
        <f t="shared" si="82"/>
        <v>0</v>
      </c>
      <c r="AR123" s="520">
        <f t="shared" si="137"/>
        <v>1887379</v>
      </c>
      <c r="AS123" s="507">
        <f t="shared" si="138"/>
        <v>1384896</v>
      </c>
      <c r="AT123" s="507">
        <f t="shared" si="139"/>
        <v>5000</v>
      </c>
      <c r="AU123" s="507">
        <f t="shared" si="83"/>
        <v>0</v>
      </c>
      <c r="AV123" s="507">
        <f t="shared" si="140"/>
        <v>469785</v>
      </c>
      <c r="AW123" s="507">
        <f t="shared" si="140"/>
        <v>27698</v>
      </c>
      <c r="AX123" s="507">
        <f t="shared" si="141"/>
        <v>0</v>
      </c>
      <c r="AY123" s="522">
        <f t="shared" si="142"/>
        <v>3.036</v>
      </c>
      <c r="AZ123" s="522">
        <f t="shared" si="143"/>
        <v>3.036</v>
      </c>
      <c r="BA123" s="523">
        <f t="shared" si="143"/>
        <v>0</v>
      </c>
    </row>
    <row r="124" spans="1:53" ht="14.1" customHeight="1" x14ac:dyDescent="0.2">
      <c r="A124" s="606">
        <v>31</v>
      </c>
      <c r="B124" s="607">
        <v>2474</v>
      </c>
      <c r="C124" s="608">
        <v>600080307</v>
      </c>
      <c r="D124" s="607">
        <v>65635612</v>
      </c>
      <c r="E124" s="609" t="s">
        <v>148</v>
      </c>
      <c r="F124" s="606">
        <v>3143</v>
      </c>
      <c r="G124" s="211" t="s">
        <v>151</v>
      </c>
      <c r="H124" s="610" t="s">
        <v>83</v>
      </c>
      <c r="I124" s="516">
        <v>70221</v>
      </c>
      <c r="J124" s="517">
        <v>49500</v>
      </c>
      <c r="K124" s="496">
        <v>0</v>
      </c>
      <c r="L124" s="496">
        <v>16731</v>
      </c>
      <c r="M124" s="517">
        <v>990</v>
      </c>
      <c r="N124" s="517">
        <v>3000</v>
      </c>
      <c r="O124" s="432">
        <v>0.21</v>
      </c>
      <c r="P124" s="518">
        <v>0</v>
      </c>
      <c r="Q124" s="519">
        <v>0.21</v>
      </c>
      <c r="R124" s="520">
        <v>0</v>
      </c>
      <c r="S124" s="507">
        <v>0</v>
      </c>
      <c r="T124" s="507">
        <v>0</v>
      </c>
      <c r="U124" s="507">
        <v>0</v>
      </c>
      <c r="V124" s="507">
        <f t="shared" si="131"/>
        <v>0</v>
      </c>
      <c r="W124" s="507">
        <v>0</v>
      </c>
      <c r="X124" s="507">
        <v>0</v>
      </c>
      <c r="Y124" s="507">
        <v>0</v>
      </c>
      <c r="Z124" s="507">
        <f t="shared" si="132"/>
        <v>0</v>
      </c>
      <c r="AA124" s="507">
        <f t="shared" si="133"/>
        <v>0</v>
      </c>
      <c r="AB124" s="180">
        <f t="shared" si="79"/>
        <v>0</v>
      </c>
      <c r="AC124" s="180">
        <f t="shared" si="134"/>
        <v>0</v>
      </c>
      <c r="AD124" s="507">
        <v>0</v>
      </c>
      <c r="AE124" s="507">
        <v>0</v>
      </c>
      <c r="AF124" s="507">
        <f t="shared" si="80"/>
        <v>0</v>
      </c>
      <c r="AG124" s="507">
        <f t="shared" si="81"/>
        <v>0</v>
      </c>
      <c r="AH124" s="522">
        <v>0</v>
      </c>
      <c r="AI124" s="522">
        <v>0</v>
      </c>
      <c r="AJ124" s="522">
        <v>0</v>
      </c>
      <c r="AK124" s="522">
        <v>0</v>
      </c>
      <c r="AL124" s="522">
        <v>0</v>
      </c>
      <c r="AM124" s="522">
        <v>0</v>
      </c>
      <c r="AN124" s="522">
        <v>0</v>
      </c>
      <c r="AO124" s="522">
        <f t="shared" si="135"/>
        <v>0</v>
      </c>
      <c r="AP124" s="522">
        <f t="shared" si="136"/>
        <v>0</v>
      </c>
      <c r="AQ124" s="523">
        <f t="shared" si="82"/>
        <v>0</v>
      </c>
      <c r="AR124" s="520">
        <f t="shared" si="137"/>
        <v>70221</v>
      </c>
      <c r="AS124" s="507">
        <f t="shared" si="138"/>
        <v>49500</v>
      </c>
      <c r="AT124" s="507">
        <f t="shared" si="139"/>
        <v>0</v>
      </c>
      <c r="AU124" s="507">
        <f t="shared" si="83"/>
        <v>0</v>
      </c>
      <c r="AV124" s="507">
        <f t="shared" si="140"/>
        <v>16731</v>
      </c>
      <c r="AW124" s="507">
        <f t="shared" si="140"/>
        <v>990</v>
      </c>
      <c r="AX124" s="507">
        <f t="shared" si="141"/>
        <v>3000</v>
      </c>
      <c r="AY124" s="522">
        <f t="shared" si="142"/>
        <v>0.21</v>
      </c>
      <c r="AZ124" s="522">
        <f t="shared" si="143"/>
        <v>0</v>
      </c>
      <c r="BA124" s="523">
        <f t="shared" si="143"/>
        <v>0.21</v>
      </c>
    </row>
    <row r="125" spans="1:53" ht="14.1" customHeight="1" x14ac:dyDescent="0.2">
      <c r="A125" s="183">
        <v>31</v>
      </c>
      <c r="B125" s="181">
        <v>2474</v>
      </c>
      <c r="C125" s="182">
        <v>600080307</v>
      </c>
      <c r="D125" s="181">
        <v>65635612</v>
      </c>
      <c r="E125" s="599" t="s">
        <v>152</v>
      </c>
      <c r="F125" s="183"/>
      <c r="G125" s="599"/>
      <c r="H125" s="600"/>
      <c r="I125" s="601">
        <v>31925571</v>
      </c>
      <c r="J125" s="602">
        <v>22796036</v>
      </c>
      <c r="K125" s="602">
        <v>35000</v>
      </c>
      <c r="L125" s="602">
        <v>7716890</v>
      </c>
      <c r="M125" s="602">
        <v>455921</v>
      </c>
      <c r="N125" s="602">
        <v>921724</v>
      </c>
      <c r="O125" s="603">
        <v>47.420800000000007</v>
      </c>
      <c r="P125" s="603">
        <v>37.692</v>
      </c>
      <c r="Q125" s="605">
        <v>9.7288000000000014</v>
      </c>
      <c r="R125" s="604">
        <f t="shared" ref="R125:BA125" si="144">SUM(R119:R124)</f>
        <v>2000</v>
      </c>
      <c r="S125" s="602">
        <f t="shared" si="144"/>
        <v>-296203</v>
      </c>
      <c r="T125" s="602">
        <f t="shared" si="144"/>
        <v>0</v>
      </c>
      <c r="U125" s="602">
        <f t="shared" si="144"/>
        <v>0</v>
      </c>
      <c r="V125" s="602">
        <f t="shared" si="144"/>
        <v>-294203</v>
      </c>
      <c r="W125" s="602">
        <f t="shared" si="144"/>
        <v>-2000</v>
      </c>
      <c r="X125" s="602">
        <f t="shared" si="144"/>
        <v>0</v>
      </c>
      <c r="Y125" s="602">
        <f t="shared" si="144"/>
        <v>167817</v>
      </c>
      <c r="Z125" s="602">
        <f t="shared" si="144"/>
        <v>165817</v>
      </c>
      <c r="AA125" s="602">
        <f t="shared" si="144"/>
        <v>-128386</v>
      </c>
      <c r="AB125" s="602">
        <f t="shared" si="144"/>
        <v>-100117</v>
      </c>
      <c r="AC125" s="602">
        <f t="shared" si="144"/>
        <v>-5884</v>
      </c>
      <c r="AD125" s="602">
        <f t="shared" si="144"/>
        <v>0</v>
      </c>
      <c r="AE125" s="602">
        <f t="shared" si="144"/>
        <v>0</v>
      </c>
      <c r="AF125" s="602">
        <f t="shared" si="144"/>
        <v>0</v>
      </c>
      <c r="AG125" s="602">
        <f t="shared" si="144"/>
        <v>-234387</v>
      </c>
      <c r="AH125" s="603">
        <f t="shared" si="144"/>
        <v>0</v>
      </c>
      <c r="AI125" s="603">
        <f t="shared" si="144"/>
        <v>0</v>
      </c>
      <c r="AJ125" s="603">
        <f t="shared" si="144"/>
        <v>-0.92</v>
      </c>
      <c r="AK125" s="603">
        <f t="shared" ref="AK125:AL125" si="145">SUM(AK119:AK124)</f>
        <v>0</v>
      </c>
      <c r="AL125" s="603">
        <f t="shared" si="145"/>
        <v>0</v>
      </c>
      <c r="AM125" s="603">
        <f t="shared" si="144"/>
        <v>0</v>
      </c>
      <c r="AN125" s="603">
        <f t="shared" si="144"/>
        <v>0</v>
      </c>
      <c r="AO125" s="603">
        <f t="shared" si="144"/>
        <v>-0.92</v>
      </c>
      <c r="AP125" s="603">
        <f t="shared" si="144"/>
        <v>0</v>
      </c>
      <c r="AQ125" s="605">
        <f t="shared" si="144"/>
        <v>-0.92</v>
      </c>
      <c r="AR125" s="604">
        <f t="shared" si="144"/>
        <v>31691184</v>
      </c>
      <c r="AS125" s="602">
        <f t="shared" si="144"/>
        <v>22501833</v>
      </c>
      <c r="AT125" s="602">
        <f t="shared" si="144"/>
        <v>200817</v>
      </c>
      <c r="AU125" s="602">
        <f t="shared" si="144"/>
        <v>167817</v>
      </c>
      <c r="AV125" s="602">
        <f t="shared" si="144"/>
        <v>7616773</v>
      </c>
      <c r="AW125" s="602">
        <f t="shared" si="144"/>
        <v>450037</v>
      </c>
      <c r="AX125" s="602">
        <f t="shared" si="144"/>
        <v>921724</v>
      </c>
      <c r="AY125" s="603">
        <f t="shared" si="144"/>
        <v>46.500800000000005</v>
      </c>
      <c r="AZ125" s="603">
        <f t="shared" si="144"/>
        <v>36.771999999999998</v>
      </c>
      <c r="BA125" s="605">
        <f t="shared" si="144"/>
        <v>9.7287999999999997</v>
      </c>
    </row>
    <row r="126" spans="1:53" ht="14.1" customHeight="1" x14ac:dyDescent="0.2">
      <c r="A126" s="606">
        <v>32</v>
      </c>
      <c r="B126" s="607">
        <v>2312</v>
      </c>
      <c r="C126" s="608">
        <v>600079899</v>
      </c>
      <c r="D126" s="607">
        <v>65642350</v>
      </c>
      <c r="E126" s="609" t="s">
        <v>153</v>
      </c>
      <c r="F126" s="606">
        <v>3113</v>
      </c>
      <c r="G126" s="609" t="s">
        <v>149</v>
      </c>
      <c r="H126" s="610" t="s">
        <v>87</v>
      </c>
      <c r="I126" s="516">
        <v>31767618</v>
      </c>
      <c r="J126" s="431">
        <v>22426862</v>
      </c>
      <c r="K126" s="541">
        <v>130000</v>
      </c>
      <c r="L126" s="496">
        <v>7624219</v>
      </c>
      <c r="M126" s="517">
        <v>448537</v>
      </c>
      <c r="N126" s="431">
        <v>1138000</v>
      </c>
      <c r="O126" s="432">
        <v>41.294799999999995</v>
      </c>
      <c r="P126" s="436">
        <v>32.422199999999997</v>
      </c>
      <c r="Q126" s="709">
        <v>8.8725999999999985</v>
      </c>
      <c r="R126" s="520">
        <v>10000</v>
      </c>
      <c r="S126" s="507">
        <v>0</v>
      </c>
      <c r="T126" s="507">
        <v>0</v>
      </c>
      <c r="U126" s="507">
        <v>0</v>
      </c>
      <c r="V126" s="507">
        <f t="shared" ref="V126:V131" si="146">SUM(R126:U126)</f>
        <v>10000</v>
      </c>
      <c r="W126" s="507">
        <v>-10000</v>
      </c>
      <c r="X126" s="507">
        <v>0</v>
      </c>
      <c r="Y126" s="507">
        <v>74740</v>
      </c>
      <c r="Z126" s="507">
        <f t="shared" ref="Z126:Z131" si="147">SUM(W126:Y126)</f>
        <v>64740</v>
      </c>
      <c r="AA126" s="507">
        <f t="shared" ref="AA126:AA131" si="148">V126+Z126</f>
        <v>74740</v>
      </c>
      <c r="AB126" s="180">
        <f t="shared" si="79"/>
        <v>0</v>
      </c>
      <c r="AC126" s="180">
        <f t="shared" ref="AC126:AC131" si="149">ROUND(V126*2%,0)</f>
        <v>200</v>
      </c>
      <c r="AD126" s="507">
        <v>0</v>
      </c>
      <c r="AE126" s="507">
        <v>0</v>
      </c>
      <c r="AF126" s="507">
        <f t="shared" si="80"/>
        <v>0</v>
      </c>
      <c r="AG126" s="507">
        <f t="shared" si="81"/>
        <v>74940</v>
      </c>
      <c r="AH126" s="522">
        <v>0</v>
      </c>
      <c r="AI126" s="522">
        <v>0.05</v>
      </c>
      <c r="AJ126" s="522">
        <v>0</v>
      </c>
      <c r="AK126" s="522">
        <v>0</v>
      </c>
      <c r="AL126" s="522">
        <v>0</v>
      </c>
      <c r="AM126" s="522">
        <v>0</v>
      </c>
      <c r="AN126" s="522">
        <v>0</v>
      </c>
      <c r="AO126" s="522">
        <f t="shared" ref="AO126:AO131" si="150">AH126+AJ126+AK126+AM126</f>
        <v>0</v>
      </c>
      <c r="AP126" s="522">
        <f t="shared" ref="AP126:AP131" si="151">AI126+AL126+AN126</f>
        <v>0.05</v>
      </c>
      <c r="AQ126" s="523">
        <f t="shared" si="82"/>
        <v>0.05</v>
      </c>
      <c r="AR126" s="520">
        <f t="shared" ref="AR126:AR131" si="152">I126+AG126</f>
        <v>31842558</v>
      </c>
      <c r="AS126" s="507">
        <f t="shared" ref="AS126:AS131" si="153">J126+V126</f>
        <v>22436862</v>
      </c>
      <c r="AT126" s="507">
        <f t="shared" ref="AT126:AT131" si="154">K126+Z126</f>
        <v>194740</v>
      </c>
      <c r="AU126" s="507">
        <f t="shared" si="83"/>
        <v>74740</v>
      </c>
      <c r="AV126" s="507">
        <f t="shared" ref="AV126:AW131" si="155">L126+AB126</f>
        <v>7624219</v>
      </c>
      <c r="AW126" s="507">
        <f t="shared" si="155"/>
        <v>448737</v>
      </c>
      <c r="AX126" s="507">
        <f t="shared" ref="AX126:AX131" si="156">N126+AF126</f>
        <v>1138000</v>
      </c>
      <c r="AY126" s="522">
        <f t="shared" ref="AY126:AY131" si="157">O126+AQ126</f>
        <v>41.344799999999992</v>
      </c>
      <c r="AZ126" s="522">
        <f t="shared" ref="AZ126:BA131" si="158">P126+AO126</f>
        <v>32.422199999999997</v>
      </c>
      <c r="BA126" s="523">
        <f t="shared" si="158"/>
        <v>8.9225999999999992</v>
      </c>
    </row>
    <row r="127" spans="1:53" ht="14.1" customHeight="1" x14ac:dyDescent="0.2">
      <c r="A127" s="606">
        <v>32</v>
      </c>
      <c r="B127" s="607">
        <v>2312</v>
      </c>
      <c r="C127" s="608">
        <v>600079899</v>
      </c>
      <c r="D127" s="607">
        <v>65642350</v>
      </c>
      <c r="E127" s="609" t="s">
        <v>153</v>
      </c>
      <c r="F127" s="606">
        <v>3113</v>
      </c>
      <c r="G127" s="211" t="s">
        <v>92</v>
      </c>
      <c r="H127" s="610" t="s">
        <v>83</v>
      </c>
      <c r="I127" s="516">
        <v>1173780</v>
      </c>
      <c r="J127" s="517">
        <v>864345</v>
      </c>
      <c r="K127" s="496">
        <v>0</v>
      </c>
      <c r="L127" s="496">
        <v>292148</v>
      </c>
      <c r="M127" s="517">
        <v>17287</v>
      </c>
      <c r="N127" s="517">
        <v>0</v>
      </c>
      <c r="O127" s="432">
        <v>2.4499999999999997</v>
      </c>
      <c r="P127" s="518">
        <v>2.4499999999999997</v>
      </c>
      <c r="Q127" s="519">
        <v>0</v>
      </c>
      <c r="R127" s="520">
        <v>0</v>
      </c>
      <c r="S127" s="507">
        <v>0</v>
      </c>
      <c r="T127" s="507">
        <v>0</v>
      </c>
      <c r="U127" s="507">
        <v>0</v>
      </c>
      <c r="V127" s="507">
        <f t="shared" si="146"/>
        <v>0</v>
      </c>
      <c r="W127" s="507">
        <v>0</v>
      </c>
      <c r="X127" s="507">
        <v>0</v>
      </c>
      <c r="Y127" s="507">
        <v>0</v>
      </c>
      <c r="Z127" s="507">
        <f t="shared" si="147"/>
        <v>0</v>
      </c>
      <c r="AA127" s="507">
        <f t="shared" si="148"/>
        <v>0</v>
      </c>
      <c r="AB127" s="180">
        <f t="shared" si="79"/>
        <v>0</v>
      </c>
      <c r="AC127" s="180">
        <f t="shared" si="149"/>
        <v>0</v>
      </c>
      <c r="AD127" s="507">
        <v>2500</v>
      </c>
      <c r="AE127" s="507">
        <v>0</v>
      </c>
      <c r="AF127" s="507">
        <f t="shared" si="80"/>
        <v>2500</v>
      </c>
      <c r="AG127" s="507">
        <f t="shared" si="81"/>
        <v>2500</v>
      </c>
      <c r="AH127" s="522">
        <v>0</v>
      </c>
      <c r="AI127" s="522">
        <v>0</v>
      </c>
      <c r="AJ127" s="522">
        <v>0</v>
      </c>
      <c r="AK127" s="522">
        <v>0</v>
      </c>
      <c r="AL127" s="522">
        <v>0</v>
      </c>
      <c r="AM127" s="522">
        <v>0</v>
      </c>
      <c r="AN127" s="522">
        <v>0</v>
      </c>
      <c r="AO127" s="522">
        <f t="shared" si="150"/>
        <v>0</v>
      </c>
      <c r="AP127" s="522">
        <f t="shared" si="151"/>
        <v>0</v>
      </c>
      <c r="AQ127" s="523">
        <f t="shared" si="82"/>
        <v>0</v>
      </c>
      <c r="AR127" s="520">
        <f t="shared" si="152"/>
        <v>1176280</v>
      </c>
      <c r="AS127" s="507">
        <f t="shared" si="153"/>
        <v>864345</v>
      </c>
      <c r="AT127" s="507">
        <f t="shared" si="154"/>
        <v>0</v>
      </c>
      <c r="AU127" s="507">
        <f t="shared" si="83"/>
        <v>0</v>
      </c>
      <c r="AV127" s="507">
        <f t="shared" si="155"/>
        <v>292148</v>
      </c>
      <c r="AW127" s="507">
        <f t="shared" si="155"/>
        <v>17287</v>
      </c>
      <c r="AX127" s="507">
        <f t="shared" si="156"/>
        <v>2500</v>
      </c>
      <c r="AY127" s="522">
        <f t="shared" si="157"/>
        <v>2.4499999999999997</v>
      </c>
      <c r="AZ127" s="522">
        <f t="shared" si="158"/>
        <v>2.4499999999999997</v>
      </c>
      <c r="BA127" s="523">
        <f t="shared" si="158"/>
        <v>0</v>
      </c>
    </row>
    <row r="128" spans="1:53" ht="14.1" customHeight="1" x14ac:dyDescent="0.2">
      <c r="A128" s="606">
        <v>32</v>
      </c>
      <c r="B128" s="607">
        <v>2312</v>
      </c>
      <c r="C128" s="608">
        <v>600079899</v>
      </c>
      <c r="D128" s="607">
        <v>65642350</v>
      </c>
      <c r="E128" s="609" t="s">
        <v>153</v>
      </c>
      <c r="F128" s="606">
        <v>3141</v>
      </c>
      <c r="G128" s="609" t="s">
        <v>89</v>
      </c>
      <c r="H128" s="610" t="s">
        <v>83</v>
      </c>
      <c r="I128" s="516">
        <v>2652261</v>
      </c>
      <c r="J128" s="517">
        <v>1914395</v>
      </c>
      <c r="K128" s="496">
        <v>20000</v>
      </c>
      <c r="L128" s="496">
        <v>653826</v>
      </c>
      <c r="M128" s="517">
        <v>38288</v>
      </c>
      <c r="N128" s="517">
        <v>25752</v>
      </c>
      <c r="O128" s="432">
        <v>6.5200000000000005</v>
      </c>
      <c r="P128" s="518">
        <v>0</v>
      </c>
      <c r="Q128" s="519">
        <v>6.5200000000000005</v>
      </c>
      <c r="R128" s="520">
        <v>10000</v>
      </c>
      <c r="S128" s="507">
        <v>0</v>
      </c>
      <c r="T128" s="507">
        <v>0</v>
      </c>
      <c r="U128" s="507">
        <v>0</v>
      </c>
      <c r="V128" s="507">
        <f t="shared" si="146"/>
        <v>10000</v>
      </c>
      <c r="W128" s="507">
        <v>-10000</v>
      </c>
      <c r="X128" s="507">
        <v>0</v>
      </c>
      <c r="Y128" s="507">
        <v>0</v>
      </c>
      <c r="Z128" s="507">
        <f t="shared" si="147"/>
        <v>-10000</v>
      </c>
      <c r="AA128" s="507">
        <f t="shared" si="148"/>
        <v>0</v>
      </c>
      <c r="AB128" s="180">
        <f t="shared" si="79"/>
        <v>0</v>
      </c>
      <c r="AC128" s="180">
        <f t="shared" si="149"/>
        <v>200</v>
      </c>
      <c r="AD128" s="507">
        <v>0</v>
      </c>
      <c r="AE128" s="507">
        <v>0</v>
      </c>
      <c r="AF128" s="507">
        <f t="shared" si="80"/>
        <v>0</v>
      </c>
      <c r="AG128" s="507">
        <f t="shared" si="81"/>
        <v>200</v>
      </c>
      <c r="AH128" s="522">
        <v>0</v>
      </c>
      <c r="AI128" s="522">
        <v>0.04</v>
      </c>
      <c r="AJ128" s="522">
        <v>0</v>
      </c>
      <c r="AK128" s="522">
        <v>0</v>
      </c>
      <c r="AL128" s="522">
        <v>0</v>
      </c>
      <c r="AM128" s="522">
        <v>0</v>
      </c>
      <c r="AN128" s="522">
        <v>0</v>
      </c>
      <c r="AO128" s="522">
        <f t="shared" si="150"/>
        <v>0</v>
      </c>
      <c r="AP128" s="522">
        <f t="shared" si="151"/>
        <v>0.04</v>
      </c>
      <c r="AQ128" s="523">
        <f t="shared" si="82"/>
        <v>0.04</v>
      </c>
      <c r="AR128" s="520">
        <f t="shared" si="152"/>
        <v>2652461</v>
      </c>
      <c r="AS128" s="507">
        <f t="shared" si="153"/>
        <v>1924395</v>
      </c>
      <c r="AT128" s="507">
        <f t="shared" si="154"/>
        <v>10000</v>
      </c>
      <c r="AU128" s="507">
        <f t="shared" si="83"/>
        <v>0</v>
      </c>
      <c r="AV128" s="507">
        <f t="shared" si="155"/>
        <v>653826</v>
      </c>
      <c r="AW128" s="507">
        <f t="shared" si="155"/>
        <v>38488</v>
      </c>
      <c r="AX128" s="507">
        <f t="shared" si="156"/>
        <v>25752</v>
      </c>
      <c r="AY128" s="522">
        <f t="shared" si="157"/>
        <v>6.5600000000000005</v>
      </c>
      <c r="AZ128" s="522">
        <f t="shared" si="158"/>
        <v>0</v>
      </c>
      <c r="BA128" s="523">
        <f t="shared" si="158"/>
        <v>6.5600000000000005</v>
      </c>
    </row>
    <row r="129" spans="1:53" ht="14.1" customHeight="1" x14ac:dyDescent="0.2">
      <c r="A129" s="606">
        <v>32</v>
      </c>
      <c r="B129" s="607">
        <v>2312</v>
      </c>
      <c r="C129" s="608">
        <v>600079899</v>
      </c>
      <c r="D129" s="607">
        <v>65642350</v>
      </c>
      <c r="E129" s="609" t="s">
        <v>153</v>
      </c>
      <c r="F129" s="606">
        <v>3143</v>
      </c>
      <c r="G129" s="211" t="s">
        <v>150</v>
      </c>
      <c r="H129" s="610" t="s">
        <v>87</v>
      </c>
      <c r="I129" s="516">
        <v>3437027</v>
      </c>
      <c r="J129" s="431">
        <v>2530948</v>
      </c>
      <c r="K129" s="541">
        <v>0</v>
      </c>
      <c r="L129" s="496">
        <v>855460</v>
      </c>
      <c r="M129" s="517">
        <v>50619</v>
      </c>
      <c r="N129" s="517">
        <v>0</v>
      </c>
      <c r="O129" s="432">
        <v>5.5</v>
      </c>
      <c r="P129" s="436">
        <v>5.5</v>
      </c>
      <c r="Q129" s="519">
        <v>0</v>
      </c>
      <c r="R129" s="520">
        <v>0</v>
      </c>
      <c r="S129" s="507">
        <v>0</v>
      </c>
      <c r="T129" s="507">
        <v>0</v>
      </c>
      <c r="U129" s="507">
        <v>0</v>
      </c>
      <c r="V129" s="507">
        <f t="shared" si="146"/>
        <v>0</v>
      </c>
      <c r="W129" s="507">
        <v>0</v>
      </c>
      <c r="X129" s="507">
        <v>0</v>
      </c>
      <c r="Y129" s="507">
        <v>0</v>
      </c>
      <c r="Z129" s="507">
        <f t="shared" si="147"/>
        <v>0</v>
      </c>
      <c r="AA129" s="507">
        <f t="shared" si="148"/>
        <v>0</v>
      </c>
      <c r="AB129" s="180">
        <f t="shared" si="79"/>
        <v>0</v>
      </c>
      <c r="AC129" s="180">
        <f t="shared" si="149"/>
        <v>0</v>
      </c>
      <c r="AD129" s="507">
        <v>0</v>
      </c>
      <c r="AE129" s="507">
        <v>0</v>
      </c>
      <c r="AF129" s="507">
        <f t="shared" si="80"/>
        <v>0</v>
      </c>
      <c r="AG129" s="507">
        <f t="shared" si="81"/>
        <v>0</v>
      </c>
      <c r="AH129" s="522">
        <v>0</v>
      </c>
      <c r="AI129" s="522">
        <v>0</v>
      </c>
      <c r="AJ129" s="522">
        <v>0</v>
      </c>
      <c r="AK129" s="522">
        <v>0</v>
      </c>
      <c r="AL129" s="522">
        <v>0</v>
      </c>
      <c r="AM129" s="522">
        <v>0</v>
      </c>
      <c r="AN129" s="522">
        <v>0</v>
      </c>
      <c r="AO129" s="522">
        <f t="shared" si="150"/>
        <v>0</v>
      </c>
      <c r="AP129" s="522">
        <f t="shared" si="151"/>
        <v>0</v>
      </c>
      <c r="AQ129" s="523">
        <f t="shared" si="82"/>
        <v>0</v>
      </c>
      <c r="AR129" s="520">
        <f t="shared" si="152"/>
        <v>3437027</v>
      </c>
      <c r="AS129" s="507">
        <f t="shared" si="153"/>
        <v>2530948</v>
      </c>
      <c r="AT129" s="507">
        <f t="shared" si="154"/>
        <v>0</v>
      </c>
      <c r="AU129" s="507">
        <f t="shared" si="83"/>
        <v>0</v>
      </c>
      <c r="AV129" s="507">
        <f t="shared" si="155"/>
        <v>855460</v>
      </c>
      <c r="AW129" s="507">
        <f t="shared" si="155"/>
        <v>50619</v>
      </c>
      <c r="AX129" s="507">
        <f t="shared" si="156"/>
        <v>0</v>
      </c>
      <c r="AY129" s="522">
        <f t="shared" si="157"/>
        <v>5.5</v>
      </c>
      <c r="AZ129" s="522">
        <f t="shared" si="158"/>
        <v>5.5</v>
      </c>
      <c r="BA129" s="523">
        <f t="shared" si="158"/>
        <v>0</v>
      </c>
    </row>
    <row r="130" spans="1:53" ht="14.1" customHeight="1" x14ac:dyDescent="0.2">
      <c r="A130" s="606">
        <v>32</v>
      </c>
      <c r="B130" s="607">
        <v>2312</v>
      </c>
      <c r="C130" s="608">
        <v>600079899</v>
      </c>
      <c r="D130" s="607">
        <v>65642350</v>
      </c>
      <c r="E130" s="609" t="s">
        <v>153</v>
      </c>
      <c r="F130" s="606">
        <v>3143</v>
      </c>
      <c r="G130" s="211" t="s">
        <v>151</v>
      </c>
      <c r="H130" s="610" t="s">
        <v>83</v>
      </c>
      <c r="I130" s="516">
        <v>115865</v>
      </c>
      <c r="J130" s="517">
        <v>81675</v>
      </c>
      <c r="K130" s="496">
        <v>0</v>
      </c>
      <c r="L130" s="496">
        <v>27606</v>
      </c>
      <c r="M130" s="517">
        <v>1634</v>
      </c>
      <c r="N130" s="517">
        <v>4950</v>
      </c>
      <c r="O130" s="432">
        <v>0.34</v>
      </c>
      <c r="P130" s="518">
        <v>0</v>
      </c>
      <c r="Q130" s="519">
        <v>0.34</v>
      </c>
      <c r="R130" s="520">
        <v>0</v>
      </c>
      <c r="S130" s="507">
        <v>0</v>
      </c>
      <c r="T130" s="507">
        <v>0</v>
      </c>
      <c r="U130" s="507">
        <v>0</v>
      </c>
      <c r="V130" s="507">
        <f t="shared" si="146"/>
        <v>0</v>
      </c>
      <c r="W130" s="507">
        <v>0</v>
      </c>
      <c r="X130" s="507">
        <v>0</v>
      </c>
      <c r="Y130" s="507">
        <v>0</v>
      </c>
      <c r="Z130" s="507">
        <f t="shared" si="147"/>
        <v>0</v>
      </c>
      <c r="AA130" s="507">
        <f t="shared" si="148"/>
        <v>0</v>
      </c>
      <c r="AB130" s="180">
        <f t="shared" si="79"/>
        <v>0</v>
      </c>
      <c r="AC130" s="180">
        <f t="shared" si="149"/>
        <v>0</v>
      </c>
      <c r="AD130" s="507">
        <v>0</v>
      </c>
      <c r="AE130" s="507">
        <v>0</v>
      </c>
      <c r="AF130" s="507">
        <f t="shared" si="80"/>
        <v>0</v>
      </c>
      <c r="AG130" s="507">
        <f t="shared" si="81"/>
        <v>0</v>
      </c>
      <c r="AH130" s="522">
        <v>0</v>
      </c>
      <c r="AI130" s="522">
        <v>0</v>
      </c>
      <c r="AJ130" s="522">
        <v>0</v>
      </c>
      <c r="AK130" s="522">
        <v>0</v>
      </c>
      <c r="AL130" s="522">
        <v>0</v>
      </c>
      <c r="AM130" s="522">
        <v>0</v>
      </c>
      <c r="AN130" s="522">
        <v>0</v>
      </c>
      <c r="AO130" s="522">
        <f t="shared" si="150"/>
        <v>0</v>
      </c>
      <c r="AP130" s="522">
        <f t="shared" si="151"/>
        <v>0</v>
      </c>
      <c r="AQ130" s="523">
        <f t="shared" si="82"/>
        <v>0</v>
      </c>
      <c r="AR130" s="520">
        <f t="shared" si="152"/>
        <v>115865</v>
      </c>
      <c r="AS130" s="507">
        <f t="shared" si="153"/>
        <v>81675</v>
      </c>
      <c r="AT130" s="507">
        <f t="shared" si="154"/>
        <v>0</v>
      </c>
      <c r="AU130" s="507">
        <f t="shared" si="83"/>
        <v>0</v>
      </c>
      <c r="AV130" s="507">
        <f t="shared" si="155"/>
        <v>27606</v>
      </c>
      <c r="AW130" s="507">
        <f t="shared" si="155"/>
        <v>1634</v>
      </c>
      <c r="AX130" s="507">
        <f t="shared" si="156"/>
        <v>4950</v>
      </c>
      <c r="AY130" s="522">
        <f t="shared" si="157"/>
        <v>0.34</v>
      </c>
      <c r="AZ130" s="522">
        <f t="shared" si="158"/>
        <v>0</v>
      </c>
      <c r="BA130" s="523">
        <f t="shared" si="158"/>
        <v>0.34</v>
      </c>
    </row>
    <row r="131" spans="1:53" ht="14.1" customHeight="1" x14ac:dyDescent="0.2">
      <c r="A131" s="606">
        <v>32</v>
      </c>
      <c r="B131" s="607">
        <v>2312</v>
      </c>
      <c r="C131" s="608">
        <v>600079899</v>
      </c>
      <c r="D131" s="607">
        <v>65642350</v>
      </c>
      <c r="E131" s="609" t="s">
        <v>153</v>
      </c>
      <c r="F131" s="606">
        <v>3231</v>
      </c>
      <c r="G131" s="609" t="s">
        <v>154</v>
      </c>
      <c r="H131" s="610" t="s">
        <v>87</v>
      </c>
      <c r="I131" s="516">
        <v>15213046</v>
      </c>
      <c r="J131" s="517">
        <v>10913141</v>
      </c>
      <c r="K131" s="496">
        <v>260000</v>
      </c>
      <c r="L131" s="496">
        <v>3776522</v>
      </c>
      <c r="M131" s="517">
        <v>218263</v>
      </c>
      <c r="N131" s="517">
        <v>45120</v>
      </c>
      <c r="O131" s="432">
        <v>21.384699999999999</v>
      </c>
      <c r="P131" s="611">
        <v>19.079799999999999</v>
      </c>
      <c r="Q131" s="713">
        <v>2.3048999999999999</v>
      </c>
      <c r="R131" s="520">
        <v>0</v>
      </c>
      <c r="S131" s="507">
        <v>0</v>
      </c>
      <c r="T131" s="507">
        <v>0</v>
      </c>
      <c r="U131" s="507">
        <v>0</v>
      </c>
      <c r="V131" s="507">
        <f t="shared" si="146"/>
        <v>0</v>
      </c>
      <c r="W131" s="507">
        <v>0</v>
      </c>
      <c r="X131" s="507">
        <v>0</v>
      </c>
      <c r="Y131" s="507">
        <v>0</v>
      </c>
      <c r="Z131" s="507">
        <f t="shared" si="147"/>
        <v>0</v>
      </c>
      <c r="AA131" s="507">
        <f t="shared" si="148"/>
        <v>0</v>
      </c>
      <c r="AB131" s="180">
        <f t="shared" si="79"/>
        <v>0</v>
      </c>
      <c r="AC131" s="180">
        <f t="shared" si="149"/>
        <v>0</v>
      </c>
      <c r="AD131" s="507">
        <v>0</v>
      </c>
      <c r="AE131" s="507">
        <v>0</v>
      </c>
      <c r="AF131" s="507">
        <f t="shared" si="80"/>
        <v>0</v>
      </c>
      <c r="AG131" s="507">
        <f t="shared" si="81"/>
        <v>0</v>
      </c>
      <c r="AH131" s="522">
        <v>0</v>
      </c>
      <c r="AI131" s="522">
        <v>0</v>
      </c>
      <c r="AJ131" s="522">
        <v>0</v>
      </c>
      <c r="AK131" s="522">
        <v>0</v>
      </c>
      <c r="AL131" s="522">
        <v>0</v>
      </c>
      <c r="AM131" s="522">
        <v>0</v>
      </c>
      <c r="AN131" s="522">
        <v>0</v>
      </c>
      <c r="AO131" s="522">
        <f t="shared" si="150"/>
        <v>0</v>
      </c>
      <c r="AP131" s="522">
        <f t="shared" si="151"/>
        <v>0</v>
      </c>
      <c r="AQ131" s="523">
        <f t="shared" si="82"/>
        <v>0</v>
      </c>
      <c r="AR131" s="520">
        <f t="shared" si="152"/>
        <v>15213046</v>
      </c>
      <c r="AS131" s="507">
        <f t="shared" si="153"/>
        <v>10913141</v>
      </c>
      <c r="AT131" s="507">
        <f t="shared" si="154"/>
        <v>260000</v>
      </c>
      <c r="AU131" s="507">
        <f t="shared" si="83"/>
        <v>0</v>
      </c>
      <c r="AV131" s="507">
        <f t="shared" si="155"/>
        <v>3776522</v>
      </c>
      <c r="AW131" s="507">
        <f t="shared" si="155"/>
        <v>218263</v>
      </c>
      <c r="AX131" s="507">
        <f t="shared" si="156"/>
        <v>45120</v>
      </c>
      <c r="AY131" s="522">
        <f t="shared" si="157"/>
        <v>21.384699999999999</v>
      </c>
      <c r="AZ131" s="522">
        <f t="shared" si="158"/>
        <v>19.079799999999999</v>
      </c>
      <c r="BA131" s="523">
        <f t="shared" si="158"/>
        <v>2.3048999999999999</v>
      </c>
    </row>
    <row r="132" spans="1:53" ht="14.1" customHeight="1" x14ac:dyDescent="0.2">
      <c r="A132" s="183">
        <v>32</v>
      </c>
      <c r="B132" s="181">
        <v>2312</v>
      </c>
      <c r="C132" s="182">
        <v>600079899</v>
      </c>
      <c r="D132" s="181">
        <v>65642350</v>
      </c>
      <c r="E132" s="599" t="s">
        <v>155</v>
      </c>
      <c r="F132" s="183"/>
      <c r="G132" s="599"/>
      <c r="H132" s="600"/>
      <c r="I132" s="184">
        <v>54359597</v>
      </c>
      <c r="J132" s="185">
        <v>38731366</v>
      </c>
      <c r="K132" s="185">
        <v>410000</v>
      </c>
      <c r="L132" s="185">
        <v>13229781</v>
      </c>
      <c r="M132" s="185">
        <v>774628</v>
      </c>
      <c r="N132" s="185">
        <v>1213822</v>
      </c>
      <c r="O132" s="186">
        <v>77.489500000000007</v>
      </c>
      <c r="P132" s="186">
        <v>59.451999999999998</v>
      </c>
      <c r="Q132" s="187">
        <v>18.037499999999998</v>
      </c>
      <c r="R132" s="348">
        <f t="shared" ref="R132:BA132" si="159">SUM(R126:R131)</f>
        <v>20000</v>
      </c>
      <c r="S132" s="185">
        <f t="shared" si="159"/>
        <v>0</v>
      </c>
      <c r="T132" s="185">
        <f t="shared" si="159"/>
        <v>0</v>
      </c>
      <c r="U132" s="185">
        <f t="shared" si="159"/>
        <v>0</v>
      </c>
      <c r="V132" s="185">
        <f t="shared" si="159"/>
        <v>20000</v>
      </c>
      <c r="W132" s="185">
        <f t="shared" si="159"/>
        <v>-20000</v>
      </c>
      <c r="X132" s="185">
        <f t="shared" si="159"/>
        <v>0</v>
      </c>
      <c r="Y132" s="185">
        <f t="shared" si="159"/>
        <v>74740</v>
      </c>
      <c r="Z132" s="185">
        <f t="shared" si="159"/>
        <v>54740</v>
      </c>
      <c r="AA132" s="185">
        <f t="shared" si="159"/>
        <v>74740</v>
      </c>
      <c r="AB132" s="185">
        <f t="shared" si="159"/>
        <v>0</v>
      </c>
      <c r="AC132" s="185">
        <f t="shared" si="159"/>
        <v>400</v>
      </c>
      <c r="AD132" s="185">
        <f t="shared" si="159"/>
        <v>2500</v>
      </c>
      <c r="AE132" s="185">
        <f t="shared" si="159"/>
        <v>0</v>
      </c>
      <c r="AF132" s="185">
        <f t="shared" si="159"/>
        <v>2500</v>
      </c>
      <c r="AG132" s="185">
        <f t="shared" si="159"/>
        <v>77640</v>
      </c>
      <c r="AH132" s="186">
        <f t="shared" si="159"/>
        <v>0</v>
      </c>
      <c r="AI132" s="186">
        <f t="shared" si="159"/>
        <v>0.09</v>
      </c>
      <c r="AJ132" s="186">
        <f t="shared" si="159"/>
        <v>0</v>
      </c>
      <c r="AK132" s="186">
        <f t="shared" ref="AK132:AL132" si="160">SUM(AK126:AK131)</f>
        <v>0</v>
      </c>
      <c r="AL132" s="186">
        <f t="shared" si="160"/>
        <v>0</v>
      </c>
      <c r="AM132" s="186">
        <f t="shared" si="159"/>
        <v>0</v>
      </c>
      <c r="AN132" s="186">
        <f t="shared" si="159"/>
        <v>0</v>
      </c>
      <c r="AO132" s="186">
        <f t="shared" si="159"/>
        <v>0</v>
      </c>
      <c r="AP132" s="186">
        <f t="shared" si="159"/>
        <v>0.09</v>
      </c>
      <c r="AQ132" s="187">
        <f t="shared" si="159"/>
        <v>0.09</v>
      </c>
      <c r="AR132" s="348">
        <f t="shared" si="159"/>
        <v>54437237</v>
      </c>
      <c r="AS132" s="185">
        <f t="shared" si="159"/>
        <v>38751366</v>
      </c>
      <c r="AT132" s="185">
        <f t="shared" si="159"/>
        <v>464740</v>
      </c>
      <c r="AU132" s="185">
        <f t="shared" si="159"/>
        <v>74740</v>
      </c>
      <c r="AV132" s="185">
        <f t="shared" si="159"/>
        <v>13229781</v>
      </c>
      <c r="AW132" s="185">
        <f t="shared" si="159"/>
        <v>775028</v>
      </c>
      <c r="AX132" s="185">
        <f t="shared" si="159"/>
        <v>1216322</v>
      </c>
      <c r="AY132" s="186">
        <f t="shared" si="159"/>
        <v>77.579499999999996</v>
      </c>
      <c r="AZ132" s="186">
        <f t="shared" si="159"/>
        <v>59.451999999999998</v>
      </c>
      <c r="BA132" s="187">
        <f t="shared" si="159"/>
        <v>18.127499999999998</v>
      </c>
    </row>
    <row r="133" spans="1:53" ht="14.1" customHeight="1" x14ac:dyDescent="0.2">
      <c r="A133" s="606">
        <v>33</v>
      </c>
      <c r="B133" s="607">
        <v>2479</v>
      </c>
      <c r="C133" s="608">
        <v>600080340</v>
      </c>
      <c r="D133" s="607">
        <v>65100280</v>
      </c>
      <c r="E133" s="609" t="s">
        <v>156</v>
      </c>
      <c r="F133" s="606">
        <v>3113</v>
      </c>
      <c r="G133" s="609" t="s">
        <v>149</v>
      </c>
      <c r="H133" s="610" t="s">
        <v>87</v>
      </c>
      <c r="I133" s="516">
        <v>32200683</v>
      </c>
      <c r="J133" s="431">
        <v>22737071</v>
      </c>
      <c r="K133" s="541">
        <v>30000</v>
      </c>
      <c r="L133" s="496">
        <v>7695270</v>
      </c>
      <c r="M133" s="517">
        <v>454742</v>
      </c>
      <c r="N133" s="431">
        <v>1283600</v>
      </c>
      <c r="O133" s="432">
        <v>43.301700000000004</v>
      </c>
      <c r="P133" s="436">
        <v>33.636200000000002</v>
      </c>
      <c r="Q133" s="709">
        <v>9.6654999999999998</v>
      </c>
      <c r="R133" s="520">
        <v>0</v>
      </c>
      <c r="S133" s="507">
        <v>0</v>
      </c>
      <c r="T133" s="507">
        <v>0</v>
      </c>
      <c r="U133" s="507">
        <v>0</v>
      </c>
      <c r="V133" s="507">
        <f>SUM(R133:U133)</f>
        <v>0</v>
      </c>
      <c r="W133" s="507">
        <v>0</v>
      </c>
      <c r="X133" s="507">
        <v>0</v>
      </c>
      <c r="Y133" s="507">
        <v>82436</v>
      </c>
      <c r="Z133" s="507">
        <f t="shared" ref="Z133:Z137" si="161">SUM(W133:Y133)</f>
        <v>82436</v>
      </c>
      <c r="AA133" s="507">
        <f>V133+Z133</f>
        <v>82436</v>
      </c>
      <c r="AB133" s="180">
        <f t="shared" si="79"/>
        <v>0</v>
      </c>
      <c r="AC133" s="180">
        <f>ROUND(V133*2%,0)</f>
        <v>0</v>
      </c>
      <c r="AD133" s="507">
        <v>0</v>
      </c>
      <c r="AE133" s="507">
        <v>0</v>
      </c>
      <c r="AF133" s="507">
        <f t="shared" si="80"/>
        <v>0</v>
      </c>
      <c r="AG133" s="507">
        <f t="shared" si="81"/>
        <v>82436</v>
      </c>
      <c r="AH133" s="522">
        <v>0</v>
      </c>
      <c r="AI133" s="522">
        <v>0</v>
      </c>
      <c r="AJ133" s="522">
        <v>0</v>
      </c>
      <c r="AK133" s="522">
        <v>0</v>
      </c>
      <c r="AL133" s="522">
        <v>0</v>
      </c>
      <c r="AM133" s="522">
        <v>0</v>
      </c>
      <c r="AN133" s="522">
        <v>0</v>
      </c>
      <c r="AO133" s="522">
        <f>AH133+AJ133+AK133+AM133</f>
        <v>0</v>
      </c>
      <c r="AP133" s="522">
        <f>AI133+AL133+AN133</f>
        <v>0</v>
      </c>
      <c r="AQ133" s="523">
        <f t="shared" si="82"/>
        <v>0</v>
      </c>
      <c r="AR133" s="520">
        <f>I133+AG133</f>
        <v>32283119</v>
      </c>
      <c r="AS133" s="507">
        <f>J133+V133</f>
        <v>22737071</v>
      </c>
      <c r="AT133" s="507">
        <f>K133+Z133</f>
        <v>112436</v>
      </c>
      <c r="AU133" s="507">
        <f t="shared" si="83"/>
        <v>82436</v>
      </c>
      <c r="AV133" s="507">
        <f t="shared" ref="AV133:AW137" si="162">L133+AB133</f>
        <v>7695270</v>
      </c>
      <c r="AW133" s="507">
        <f t="shared" si="162"/>
        <v>454742</v>
      </c>
      <c r="AX133" s="507">
        <f>N133+AF133</f>
        <v>1283600</v>
      </c>
      <c r="AY133" s="522">
        <f>O133+AQ133</f>
        <v>43.301700000000004</v>
      </c>
      <c r="AZ133" s="522">
        <f t="shared" ref="AZ133:BA137" si="163">P133+AO133</f>
        <v>33.636200000000002</v>
      </c>
      <c r="BA133" s="523">
        <f t="shared" si="163"/>
        <v>9.6654999999999998</v>
      </c>
    </row>
    <row r="134" spans="1:53" ht="14.1" customHeight="1" x14ac:dyDescent="0.2">
      <c r="A134" s="606">
        <v>33</v>
      </c>
      <c r="B134" s="607">
        <v>2479</v>
      </c>
      <c r="C134" s="608">
        <v>600080340</v>
      </c>
      <c r="D134" s="607">
        <v>65100280</v>
      </c>
      <c r="E134" s="609" t="s">
        <v>156</v>
      </c>
      <c r="F134" s="606">
        <v>3113</v>
      </c>
      <c r="G134" s="211" t="s">
        <v>92</v>
      </c>
      <c r="H134" s="610" t="s">
        <v>83</v>
      </c>
      <c r="I134" s="516">
        <v>2976859</v>
      </c>
      <c r="J134" s="517">
        <v>2185464</v>
      </c>
      <c r="K134" s="496">
        <v>0</v>
      </c>
      <c r="L134" s="496">
        <v>738686</v>
      </c>
      <c r="M134" s="517">
        <v>43709</v>
      </c>
      <c r="N134" s="517">
        <v>9000</v>
      </c>
      <c r="O134" s="432">
        <v>6.2700000000000005</v>
      </c>
      <c r="P134" s="518">
        <v>6.2700000000000005</v>
      </c>
      <c r="Q134" s="519">
        <v>0</v>
      </c>
      <c r="R134" s="520">
        <v>0</v>
      </c>
      <c r="S134" s="507">
        <v>-19383</v>
      </c>
      <c r="T134" s="507">
        <v>0</v>
      </c>
      <c r="U134" s="507">
        <v>0</v>
      </c>
      <c r="V134" s="507">
        <f>SUM(R134:U134)</f>
        <v>-19383</v>
      </c>
      <c r="W134" s="507">
        <v>0</v>
      </c>
      <c r="X134" s="507">
        <v>0</v>
      </c>
      <c r="Y134" s="507">
        <v>0</v>
      </c>
      <c r="Z134" s="507">
        <f t="shared" si="161"/>
        <v>0</v>
      </c>
      <c r="AA134" s="507">
        <f>V134+Z134</f>
        <v>-19383</v>
      </c>
      <c r="AB134" s="180">
        <f t="shared" si="79"/>
        <v>-6551</v>
      </c>
      <c r="AC134" s="180">
        <f>ROUND(V134*2%,0)</f>
        <v>-388</v>
      </c>
      <c r="AD134" s="507">
        <v>0</v>
      </c>
      <c r="AE134" s="507">
        <v>0</v>
      </c>
      <c r="AF134" s="507">
        <f t="shared" si="80"/>
        <v>0</v>
      </c>
      <c r="AG134" s="507">
        <f t="shared" si="81"/>
        <v>-26322</v>
      </c>
      <c r="AH134" s="522">
        <v>0</v>
      </c>
      <c r="AI134" s="522">
        <v>0</v>
      </c>
      <c r="AJ134" s="522">
        <v>-2.0000000000000018E-2</v>
      </c>
      <c r="AK134" s="522">
        <v>0</v>
      </c>
      <c r="AL134" s="522">
        <v>0</v>
      </c>
      <c r="AM134" s="522">
        <v>0</v>
      </c>
      <c r="AN134" s="522">
        <v>0</v>
      </c>
      <c r="AO134" s="522">
        <f>AH134+AJ134+AK134+AM134</f>
        <v>-2.0000000000000018E-2</v>
      </c>
      <c r="AP134" s="522">
        <f>AI134+AL134+AN134</f>
        <v>0</v>
      </c>
      <c r="AQ134" s="523">
        <f t="shared" si="82"/>
        <v>-2.0000000000000018E-2</v>
      </c>
      <c r="AR134" s="520">
        <f>I134+AG134</f>
        <v>2950537</v>
      </c>
      <c r="AS134" s="507">
        <f>J134+V134</f>
        <v>2166081</v>
      </c>
      <c r="AT134" s="507">
        <f>K134+Z134</f>
        <v>0</v>
      </c>
      <c r="AU134" s="507">
        <f t="shared" si="83"/>
        <v>0</v>
      </c>
      <c r="AV134" s="507">
        <f t="shared" si="162"/>
        <v>732135</v>
      </c>
      <c r="AW134" s="507">
        <f t="shared" si="162"/>
        <v>43321</v>
      </c>
      <c r="AX134" s="507">
        <f>N134+AF134</f>
        <v>9000</v>
      </c>
      <c r="AY134" s="522">
        <f>O134+AQ134</f>
        <v>6.25</v>
      </c>
      <c r="AZ134" s="522">
        <f t="shared" si="163"/>
        <v>6.25</v>
      </c>
      <c r="BA134" s="523">
        <f t="shared" si="163"/>
        <v>0</v>
      </c>
    </row>
    <row r="135" spans="1:53" ht="14.1" customHeight="1" x14ac:dyDescent="0.2">
      <c r="A135" s="606">
        <v>33</v>
      </c>
      <c r="B135" s="607">
        <v>2479</v>
      </c>
      <c r="C135" s="608">
        <v>600080340</v>
      </c>
      <c r="D135" s="607">
        <v>65100280</v>
      </c>
      <c r="E135" s="609" t="s">
        <v>156</v>
      </c>
      <c r="F135" s="606">
        <v>3141</v>
      </c>
      <c r="G135" s="609" t="s">
        <v>89</v>
      </c>
      <c r="H135" s="610" t="s">
        <v>83</v>
      </c>
      <c r="I135" s="516">
        <v>3150813</v>
      </c>
      <c r="J135" s="517">
        <v>2289602</v>
      </c>
      <c r="K135" s="496">
        <v>7200</v>
      </c>
      <c r="L135" s="496">
        <v>776319</v>
      </c>
      <c r="M135" s="517">
        <v>45792</v>
      </c>
      <c r="N135" s="517">
        <v>31900</v>
      </c>
      <c r="O135" s="432">
        <v>7.79</v>
      </c>
      <c r="P135" s="518">
        <v>0</v>
      </c>
      <c r="Q135" s="519">
        <v>7.79</v>
      </c>
      <c r="R135" s="520">
        <v>0</v>
      </c>
      <c r="S135" s="507">
        <v>0</v>
      </c>
      <c r="T135" s="507">
        <v>0</v>
      </c>
      <c r="U135" s="507">
        <v>0</v>
      </c>
      <c r="V135" s="507">
        <f>SUM(R135:U135)</f>
        <v>0</v>
      </c>
      <c r="W135" s="507">
        <v>0</v>
      </c>
      <c r="X135" s="507">
        <v>0</v>
      </c>
      <c r="Y135" s="507">
        <v>0</v>
      </c>
      <c r="Z135" s="507">
        <f t="shared" si="161"/>
        <v>0</v>
      </c>
      <c r="AA135" s="507">
        <f>V135+Z135</f>
        <v>0</v>
      </c>
      <c r="AB135" s="180">
        <f t="shared" si="79"/>
        <v>0</v>
      </c>
      <c r="AC135" s="180">
        <f>ROUND(V135*2%,0)</f>
        <v>0</v>
      </c>
      <c r="AD135" s="507">
        <v>0</v>
      </c>
      <c r="AE135" s="507">
        <v>0</v>
      </c>
      <c r="AF135" s="507">
        <f t="shared" si="80"/>
        <v>0</v>
      </c>
      <c r="AG135" s="507">
        <f t="shared" si="81"/>
        <v>0</v>
      </c>
      <c r="AH135" s="522">
        <v>0</v>
      </c>
      <c r="AI135" s="522">
        <v>0.03</v>
      </c>
      <c r="AJ135" s="522">
        <v>0</v>
      </c>
      <c r="AK135" s="522">
        <v>0</v>
      </c>
      <c r="AL135" s="522">
        <v>0</v>
      </c>
      <c r="AM135" s="522">
        <v>0</v>
      </c>
      <c r="AN135" s="522">
        <v>0</v>
      </c>
      <c r="AO135" s="522">
        <f>AH135+AJ135+AK135+AM135</f>
        <v>0</v>
      </c>
      <c r="AP135" s="522">
        <f>AI135+AL135+AN135</f>
        <v>0.03</v>
      </c>
      <c r="AQ135" s="523">
        <f t="shared" si="82"/>
        <v>0.03</v>
      </c>
      <c r="AR135" s="520">
        <f>I135+AG135</f>
        <v>3150813</v>
      </c>
      <c r="AS135" s="507">
        <f>J135+V135</f>
        <v>2289602</v>
      </c>
      <c r="AT135" s="507">
        <f>K135+Z135</f>
        <v>7200</v>
      </c>
      <c r="AU135" s="507">
        <f t="shared" si="83"/>
        <v>0</v>
      </c>
      <c r="AV135" s="507">
        <f t="shared" si="162"/>
        <v>776319</v>
      </c>
      <c r="AW135" s="507">
        <f t="shared" si="162"/>
        <v>45792</v>
      </c>
      <c r="AX135" s="507">
        <f>N135+AF135</f>
        <v>31900</v>
      </c>
      <c r="AY135" s="522">
        <f>O135+AQ135</f>
        <v>7.82</v>
      </c>
      <c r="AZ135" s="522">
        <f t="shared" si="163"/>
        <v>0</v>
      </c>
      <c r="BA135" s="523">
        <f t="shared" si="163"/>
        <v>7.82</v>
      </c>
    </row>
    <row r="136" spans="1:53" ht="14.1" customHeight="1" x14ac:dyDescent="0.2">
      <c r="A136" s="606">
        <v>33</v>
      </c>
      <c r="B136" s="607">
        <v>2479</v>
      </c>
      <c r="C136" s="608">
        <v>600080340</v>
      </c>
      <c r="D136" s="607">
        <v>65100280</v>
      </c>
      <c r="E136" s="609" t="s">
        <v>156</v>
      </c>
      <c r="F136" s="606">
        <v>3143</v>
      </c>
      <c r="G136" s="211" t="s">
        <v>150</v>
      </c>
      <c r="H136" s="610" t="s">
        <v>87</v>
      </c>
      <c r="I136" s="516">
        <v>3944413</v>
      </c>
      <c r="J136" s="431">
        <v>2902605</v>
      </c>
      <c r="K136" s="541">
        <v>2000</v>
      </c>
      <c r="L136" s="496">
        <v>981756</v>
      </c>
      <c r="M136" s="517">
        <v>58052</v>
      </c>
      <c r="N136" s="517">
        <v>0</v>
      </c>
      <c r="O136" s="432">
        <v>6.0820999999999996</v>
      </c>
      <c r="P136" s="436">
        <v>6.0820999999999996</v>
      </c>
      <c r="Q136" s="519">
        <v>0</v>
      </c>
      <c r="R136" s="520">
        <v>0</v>
      </c>
      <c r="S136" s="507">
        <v>0</v>
      </c>
      <c r="T136" s="507">
        <v>0</v>
      </c>
      <c r="U136" s="507">
        <v>0</v>
      </c>
      <c r="V136" s="507">
        <f>SUM(R136:U136)</f>
        <v>0</v>
      </c>
      <c r="W136" s="507">
        <v>0</v>
      </c>
      <c r="X136" s="507">
        <v>0</v>
      </c>
      <c r="Y136" s="507">
        <v>0</v>
      </c>
      <c r="Z136" s="507">
        <f t="shared" si="161"/>
        <v>0</v>
      </c>
      <c r="AA136" s="507">
        <f>V136+Z136</f>
        <v>0</v>
      </c>
      <c r="AB136" s="180">
        <f t="shared" si="79"/>
        <v>0</v>
      </c>
      <c r="AC136" s="180">
        <f>ROUND(V136*2%,0)</f>
        <v>0</v>
      </c>
      <c r="AD136" s="507">
        <v>0</v>
      </c>
      <c r="AE136" s="507">
        <v>0</v>
      </c>
      <c r="AF136" s="507">
        <f t="shared" si="80"/>
        <v>0</v>
      </c>
      <c r="AG136" s="507">
        <f t="shared" si="81"/>
        <v>0</v>
      </c>
      <c r="AH136" s="522">
        <v>0</v>
      </c>
      <c r="AI136" s="522">
        <v>0</v>
      </c>
      <c r="AJ136" s="522">
        <v>0</v>
      </c>
      <c r="AK136" s="522">
        <v>0</v>
      </c>
      <c r="AL136" s="522">
        <v>0</v>
      </c>
      <c r="AM136" s="522">
        <v>0</v>
      </c>
      <c r="AN136" s="522">
        <v>0</v>
      </c>
      <c r="AO136" s="522">
        <f>AH136+AJ136+AK136+AM136</f>
        <v>0</v>
      </c>
      <c r="AP136" s="522">
        <f>AI136+AL136+AN136</f>
        <v>0</v>
      </c>
      <c r="AQ136" s="523">
        <f t="shared" si="82"/>
        <v>0</v>
      </c>
      <c r="AR136" s="520">
        <f>I136+AG136</f>
        <v>3944413</v>
      </c>
      <c r="AS136" s="507">
        <f>J136+V136</f>
        <v>2902605</v>
      </c>
      <c r="AT136" s="507">
        <f>K136+Z136</f>
        <v>2000</v>
      </c>
      <c r="AU136" s="507">
        <f t="shared" si="83"/>
        <v>0</v>
      </c>
      <c r="AV136" s="507">
        <f t="shared" si="162"/>
        <v>981756</v>
      </c>
      <c r="AW136" s="507">
        <f t="shared" si="162"/>
        <v>58052</v>
      </c>
      <c r="AX136" s="507">
        <f>N136+AF136</f>
        <v>0</v>
      </c>
      <c r="AY136" s="522">
        <f>O136+AQ136</f>
        <v>6.0820999999999996</v>
      </c>
      <c r="AZ136" s="522">
        <f t="shared" si="163"/>
        <v>6.0820999999999996</v>
      </c>
      <c r="BA136" s="523">
        <f t="shared" si="163"/>
        <v>0</v>
      </c>
    </row>
    <row r="137" spans="1:53" ht="14.1" customHeight="1" x14ac:dyDescent="0.2">
      <c r="A137" s="606">
        <v>33</v>
      </c>
      <c r="B137" s="607">
        <v>2479</v>
      </c>
      <c r="C137" s="608">
        <v>600080340</v>
      </c>
      <c r="D137" s="607">
        <v>65100280</v>
      </c>
      <c r="E137" s="609" t="s">
        <v>156</v>
      </c>
      <c r="F137" s="606">
        <v>3143</v>
      </c>
      <c r="G137" s="211" t="s">
        <v>151</v>
      </c>
      <c r="H137" s="610" t="s">
        <v>83</v>
      </c>
      <c r="I137" s="516">
        <v>140442</v>
      </c>
      <c r="J137" s="517">
        <v>99000</v>
      </c>
      <c r="K137" s="496">
        <v>0</v>
      </c>
      <c r="L137" s="496">
        <v>33462</v>
      </c>
      <c r="M137" s="517">
        <v>1980</v>
      </c>
      <c r="N137" s="517">
        <v>6000</v>
      </c>
      <c r="O137" s="432">
        <v>0.42</v>
      </c>
      <c r="P137" s="518">
        <v>0</v>
      </c>
      <c r="Q137" s="519">
        <v>0.42</v>
      </c>
      <c r="R137" s="520">
        <v>0</v>
      </c>
      <c r="S137" s="507">
        <v>0</v>
      </c>
      <c r="T137" s="507">
        <v>0</v>
      </c>
      <c r="U137" s="507">
        <v>0</v>
      </c>
      <c r="V137" s="507">
        <f>SUM(R137:U137)</f>
        <v>0</v>
      </c>
      <c r="W137" s="507">
        <v>0</v>
      </c>
      <c r="X137" s="507">
        <v>0</v>
      </c>
      <c r="Y137" s="507">
        <v>0</v>
      </c>
      <c r="Z137" s="507">
        <f t="shared" si="161"/>
        <v>0</v>
      </c>
      <c r="AA137" s="507">
        <f>V137+Z137</f>
        <v>0</v>
      </c>
      <c r="AB137" s="180">
        <f t="shared" si="79"/>
        <v>0</v>
      </c>
      <c r="AC137" s="180">
        <f>ROUND(V137*2%,0)</f>
        <v>0</v>
      </c>
      <c r="AD137" s="507">
        <v>0</v>
      </c>
      <c r="AE137" s="507">
        <v>0</v>
      </c>
      <c r="AF137" s="507">
        <f t="shared" si="80"/>
        <v>0</v>
      </c>
      <c r="AG137" s="507">
        <f t="shared" si="81"/>
        <v>0</v>
      </c>
      <c r="AH137" s="522">
        <v>0</v>
      </c>
      <c r="AI137" s="522">
        <v>0</v>
      </c>
      <c r="AJ137" s="522">
        <v>0</v>
      </c>
      <c r="AK137" s="522">
        <v>0</v>
      </c>
      <c r="AL137" s="522">
        <v>0</v>
      </c>
      <c r="AM137" s="522">
        <v>0</v>
      </c>
      <c r="AN137" s="522">
        <v>0</v>
      </c>
      <c r="AO137" s="522">
        <f>AH137+AJ137+AK137+AM137</f>
        <v>0</v>
      </c>
      <c r="AP137" s="522">
        <f>AI137+AL137+AN137</f>
        <v>0</v>
      </c>
      <c r="AQ137" s="523">
        <f t="shared" si="82"/>
        <v>0</v>
      </c>
      <c r="AR137" s="520">
        <f>I137+AG137</f>
        <v>140442</v>
      </c>
      <c r="AS137" s="507">
        <f>J137+V137</f>
        <v>99000</v>
      </c>
      <c r="AT137" s="507">
        <f>K137+Z137</f>
        <v>0</v>
      </c>
      <c r="AU137" s="507">
        <f t="shared" si="83"/>
        <v>0</v>
      </c>
      <c r="AV137" s="507">
        <f t="shared" si="162"/>
        <v>33462</v>
      </c>
      <c r="AW137" s="507">
        <f t="shared" si="162"/>
        <v>1980</v>
      </c>
      <c r="AX137" s="507">
        <f>N137+AF137</f>
        <v>6000</v>
      </c>
      <c r="AY137" s="522">
        <f>O137+AQ137</f>
        <v>0.42</v>
      </c>
      <c r="AZ137" s="522">
        <f t="shared" si="163"/>
        <v>0</v>
      </c>
      <c r="BA137" s="523">
        <f t="shared" si="163"/>
        <v>0.42</v>
      </c>
    </row>
    <row r="138" spans="1:53" ht="14.1" customHeight="1" x14ac:dyDescent="0.2">
      <c r="A138" s="183">
        <v>33</v>
      </c>
      <c r="B138" s="181">
        <v>2479</v>
      </c>
      <c r="C138" s="182">
        <v>600080340</v>
      </c>
      <c r="D138" s="181">
        <v>65100280</v>
      </c>
      <c r="E138" s="599" t="s">
        <v>157</v>
      </c>
      <c r="F138" s="183"/>
      <c r="G138" s="599"/>
      <c r="H138" s="600"/>
      <c r="I138" s="601">
        <v>42413210</v>
      </c>
      <c r="J138" s="602">
        <v>30213742</v>
      </c>
      <c r="K138" s="602">
        <v>39200</v>
      </c>
      <c r="L138" s="602">
        <v>10225493</v>
      </c>
      <c r="M138" s="602">
        <v>604275</v>
      </c>
      <c r="N138" s="602">
        <v>1330500</v>
      </c>
      <c r="O138" s="603">
        <v>63.863800000000005</v>
      </c>
      <c r="P138" s="603">
        <v>45.988300000000002</v>
      </c>
      <c r="Q138" s="605">
        <v>17.875500000000002</v>
      </c>
      <c r="R138" s="604">
        <f t="shared" ref="R138:BA138" si="164">SUM(R133:R137)</f>
        <v>0</v>
      </c>
      <c r="S138" s="602">
        <f t="shared" si="164"/>
        <v>-19383</v>
      </c>
      <c r="T138" s="602">
        <f t="shared" si="164"/>
        <v>0</v>
      </c>
      <c r="U138" s="602">
        <f t="shared" si="164"/>
        <v>0</v>
      </c>
      <c r="V138" s="602">
        <f t="shared" si="164"/>
        <v>-19383</v>
      </c>
      <c r="W138" s="602">
        <f t="shared" si="164"/>
        <v>0</v>
      </c>
      <c r="X138" s="602">
        <f t="shared" si="164"/>
        <v>0</v>
      </c>
      <c r="Y138" s="602">
        <f t="shared" si="164"/>
        <v>82436</v>
      </c>
      <c r="Z138" s="602">
        <f t="shared" si="164"/>
        <v>82436</v>
      </c>
      <c r="AA138" s="602">
        <f t="shared" si="164"/>
        <v>63053</v>
      </c>
      <c r="AB138" s="602">
        <f t="shared" si="164"/>
        <v>-6551</v>
      </c>
      <c r="AC138" s="602">
        <f t="shared" si="164"/>
        <v>-388</v>
      </c>
      <c r="AD138" s="602">
        <f t="shared" si="164"/>
        <v>0</v>
      </c>
      <c r="AE138" s="602">
        <f t="shared" si="164"/>
        <v>0</v>
      </c>
      <c r="AF138" s="602">
        <f t="shared" si="164"/>
        <v>0</v>
      </c>
      <c r="AG138" s="602">
        <f t="shared" si="164"/>
        <v>56114</v>
      </c>
      <c r="AH138" s="603">
        <f t="shared" si="164"/>
        <v>0</v>
      </c>
      <c r="AI138" s="603">
        <f t="shared" si="164"/>
        <v>0.03</v>
      </c>
      <c r="AJ138" s="603">
        <f t="shared" si="164"/>
        <v>-2.0000000000000018E-2</v>
      </c>
      <c r="AK138" s="603">
        <f t="shared" ref="AK138:AL138" si="165">SUM(AK133:AK137)</f>
        <v>0</v>
      </c>
      <c r="AL138" s="603">
        <f t="shared" si="165"/>
        <v>0</v>
      </c>
      <c r="AM138" s="603">
        <f t="shared" si="164"/>
        <v>0</v>
      </c>
      <c r="AN138" s="603">
        <f t="shared" si="164"/>
        <v>0</v>
      </c>
      <c r="AO138" s="603">
        <f t="shared" si="164"/>
        <v>-2.0000000000000018E-2</v>
      </c>
      <c r="AP138" s="603">
        <f t="shared" si="164"/>
        <v>0.03</v>
      </c>
      <c r="AQ138" s="605">
        <f t="shared" si="164"/>
        <v>9.9999999999999811E-3</v>
      </c>
      <c r="AR138" s="604">
        <f t="shared" si="164"/>
        <v>42469324</v>
      </c>
      <c r="AS138" s="602">
        <f t="shared" si="164"/>
        <v>30194359</v>
      </c>
      <c r="AT138" s="602">
        <f t="shared" si="164"/>
        <v>121636</v>
      </c>
      <c r="AU138" s="602">
        <f t="shared" si="164"/>
        <v>82436</v>
      </c>
      <c r="AV138" s="602">
        <f t="shared" si="164"/>
        <v>10218942</v>
      </c>
      <c r="AW138" s="602">
        <f t="shared" si="164"/>
        <v>603887</v>
      </c>
      <c r="AX138" s="602">
        <f t="shared" si="164"/>
        <v>1330500</v>
      </c>
      <c r="AY138" s="603">
        <f t="shared" si="164"/>
        <v>63.873800000000003</v>
      </c>
      <c r="AZ138" s="603">
        <f t="shared" si="164"/>
        <v>45.968299999999999</v>
      </c>
      <c r="BA138" s="605">
        <f t="shared" si="164"/>
        <v>17.905500000000004</v>
      </c>
    </row>
    <row r="139" spans="1:53" ht="14.1" customHeight="1" x14ac:dyDescent="0.2">
      <c r="A139" s="606">
        <v>34</v>
      </c>
      <c r="B139" s="607">
        <v>2475</v>
      </c>
      <c r="C139" s="608">
        <v>600080331</v>
      </c>
      <c r="D139" s="607">
        <v>65642368</v>
      </c>
      <c r="E139" s="609" t="s">
        <v>158</v>
      </c>
      <c r="F139" s="606">
        <v>3113</v>
      </c>
      <c r="G139" s="609" t="s">
        <v>149</v>
      </c>
      <c r="H139" s="610" t="s">
        <v>87</v>
      </c>
      <c r="I139" s="516">
        <v>33971994</v>
      </c>
      <c r="J139" s="431">
        <v>23867153</v>
      </c>
      <c r="K139" s="541">
        <v>200000</v>
      </c>
      <c r="L139" s="496">
        <v>8134698</v>
      </c>
      <c r="M139" s="517">
        <v>477343</v>
      </c>
      <c r="N139" s="431">
        <v>1292800</v>
      </c>
      <c r="O139" s="432">
        <v>46.150400000000005</v>
      </c>
      <c r="P139" s="436">
        <v>35.564600000000006</v>
      </c>
      <c r="Q139" s="709">
        <v>10.585800000000003</v>
      </c>
      <c r="R139" s="520">
        <v>40000</v>
      </c>
      <c r="S139" s="507">
        <v>0</v>
      </c>
      <c r="T139" s="507">
        <v>0</v>
      </c>
      <c r="U139" s="507">
        <v>0</v>
      </c>
      <c r="V139" s="507">
        <f>SUM(R139:U139)</f>
        <v>40000</v>
      </c>
      <c r="W139" s="507">
        <v>-40000</v>
      </c>
      <c r="X139" s="507">
        <v>0</v>
      </c>
      <c r="Y139" s="507">
        <v>241210</v>
      </c>
      <c r="Z139" s="507">
        <f t="shared" ref="Z139:Z143" si="166">SUM(W139:Y139)</f>
        <v>201210</v>
      </c>
      <c r="AA139" s="507">
        <f>V139+Z139</f>
        <v>241210</v>
      </c>
      <c r="AB139" s="180">
        <f t="shared" si="79"/>
        <v>0</v>
      </c>
      <c r="AC139" s="180">
        <f>ROUND(V139*2%,0)</f>
        <v>800</v>
      </c>
      <c r="AD139" s="507">
        <v>0</v>
      </c>
      <c r="AE139" s="507">
        <v>0</v>
      </c>
      <c r="AF139" s="507">
        <f t="shared" si="80"/>
        <v>0</v>
      </c>
      <c r="AG139" s="507">
        <f t="shared" si="81"/>
        <v>242010</v>
      </c>
      <c r="AH139" s="522">
        <v>0</v>
      </c>
      <c r="AI139" s="522">
        <v>0</v>
      </c>
      <c r="AJ139" s="522">
        <v>0</v>
      </c>
      <c r="AK139" s="522">
        <v>0</v>
      </c>
      <c r="AL139" s="522">
        <v>0</v>
      </c>
      <c r="AM139" s="522">
        <v>0</v>
      </c>
      <c r="AN139" s="522">
        <v>0</v>
      </c>
      <c r="AO139" s="522">
        <f>AH139+AJ139+AK139+AM139</f>
        <v>0</v>
      </c>
      <c r="AP139" s="522">
        <f>AI139+AL139+AN139</f>
        <v>0</v>
      </c>
      <c r="AQ139" s="523">
        <f t="shared" si="82"/>
        <v>0</v>
      </c>
      <c r="AR139" s="520">
        <f>I139+AG139</f>
        <v>34214004</v>
      </c>
      <c r="AS139" s="507">
        <f>J139+V139</f>
        <v>23907153</v>
      </c>
      <c r="AT139" s="507">
        <f>K139+Z139</f>
        <v>401210</v>
      </c>
      <c r="AU139" s="507">
        <f t="shared" si="83"/>
        <v>241210</v>
      </c>
      <c r="AV139" s="507">
        <f t="shared" ref="AV139:AW143" si="167">L139+AB139</f>
        <v>8134698</v>
      </c>
      <c r="AW139" s="507">
        <f t="shared" si="167"/>
        <v>478143</v>
      </c>
      <c r="AX139" s="507">
        <f>N139+AF139</f>
        <v>1292800</v>
      </c>
      <c r="AY139" s="522">
        <f>O139+AQ139</f>
        <v>46.150400000000005</v>
      </c>
      <c r="AZ139" s="522">
        <f t="shared" ref="AZ139:BA143" si="168">P139+AO139</f>
        <v>35.564600000000006</v>
      </c>
      <c r="BA139" s="523">
        <f t="shared" si="168"/>
        <v>10.585800000000003</v>
      </c>
    </row>
    <row r="140" spans="1:53" ht="14.1" customHeight="1" x14ac:dyDescent="0.2">
      <c r="A140" s="606">
        <v>34</v>
      </c>
      <c r="B140" s="607">
        <v>2475</v>
      </c>
      <c r="C140" s="608">
        <v>600080331</v>
      </c>
      <c r="D140" s="607">
        <v>65642368</v>
      </c>
      <c r="E140" s="609" t="s">
        <v>158</v>
      </c>
      <c r="F140" s="606">
        <v>3113</v>
      </c>
      <c r="G140" s="211" t="s">
        <v>92</v>
      </c>
      <c r="H140" s="610" t="s">
        <v>83</v>
      </c>
      <c r="I140" s="516">
        <v>2033733</v>
      </c>
      <c r="J140" s="517">
        <v>1495017</v>
      </c>
      <c r="K140" s="496">
        <v>0</v>
      </c>
      <c r="L140" s="496">
        <v>505316</v>
      </c>
      <c r="M140" s="517">
        <v>29900</v>
      </c>
      <c r="N140" s="517">
        <v>3500</v>
      </c>
      <c r="O140" s="432">
        <v>4.1599999999999993</v>
      </c>
      <c r="P140" s="518">
        <v>4.1599999999999993</v>
      </c>
      <c r="Q140" s="519">
        <v>0</v>
      </c>
      <c r="R140" s="520">
        <v>0</v>
      </c>
      <c r="S140" s="507">
        <v>112597</v>
      </c>
      <c r="T140" s="507">
        <v>0</v>
      </c>
      <c r="U140" s="507">
        <v>0</v>
      </c>
      <c r="V140" s="507">
        <f>SUM(R140:U140)</f>
        <v>112597</v>
      </c>
      <c r="W140" s="507">
        <v>0</v>
      </c>
      <c r="X140" s="507">
        <v>0</v>
      </c>
      <c r="Y140" s="507">
        <v>0</v>
      </c>
      <c r="Z140" s="507">
        <f t="shared" si="166"/>
        <v>0</v>
      </c>
      <c r="AA140" s="507">
        <f>V140+Z140</f>
        <v>112597</v>
      </c>
      <c r="AB140" s="180">
        <f t="shared" si="79"/>
        <v>38058</v>
      </c>
      <c r="AC140" s="180">
        <f>ROUND(V140*2%,0)</f>
        <v>2252</v>
      </c>
      <c r="AD140" s="507">
        <v>1000</v>
      </c>
      <c r="AE140" s="507">
        <v>0</v>
      </c>
      <c r="AF140" s="507">
        <f t="shared" si="80"/>
        <v>1000</v>
      </c>
      <c r="AG140" s="507">
        <f t="shared" si="81"/>
        <v>153907</v>
      </c>
      <c r="AH140" s="522">
        <v>0</v>
      </c>
      <c r="AI140" s="522">
        <v>0</v>
      </c>
      <c r="AJ140" s="522">
        <v>0.33</v>
      </c>
      <c r="AK140" s="522">
        <v>0</v>
      </c>
      <c r="AL140" s="522">
        <v>0</v>
      </c>
      <c r="AM140" s="522">
        <v>0</v>
      </c>
      <c r="AN140" s="522">
        <v>0</v>
      </c>
      <c r="AO140" s="522">
        <f>AH140+AJ140+AK140+AM140</f>
        <v>0.33</v>
      </c>
      <c r="AP140" s="522">
        <f>AI140+AL140+AN140</f>
        <v>0</v>
      </c>
      <c r="AQ140" s="523">
        <f t="shared" si="82"/>
        <v>0.33</v>
      </c>
      <c r="AR140" s="520">
        <f>I140+AG140</f>
        <v>2187640</v>
      </c>
      <c r="AS140" s="507">
        <f>J140+V140</f>
        <v>1607614</v>
      </c>
      <c r="AT140" s="507">
        <f>K140+Z140</f>
        <v>0</v>
      </c>
      <c r="AU140" s="507">
        <f t="shared" si="83"/>
        <v>0</v>
      </c>
      <c r="AV140" s="507">
        <f t="shared" si="167"/>
        <v>543374</v>
      </c>
      <c r="AW140" s="507">
        <f t="shared" si="167"/>
        <v>32152</v>
      </c>
      <c r="AX140" s="507">
        <f>N140+AF140</f>
        <v>4500</v>
      </c>
      <c r="AY140" s="522">
        <f>O140+AQ140</f>
        <v>4.4899999999999993</v>
      </c>
      <c r="AZ140" s="522">
        <f t="shared" si="168"/>
        <v>4.4899999999999993</v>
      </c>
      <c r="BA140" s="523">
        <f t="shared" si="168"/>
        <v>0</v>
      </c>
    </row>
    <row r="141" spans="1:53" ht="14.1" customHeight="1" x14ac:dyDescent="0.2">
      <c r="A141" s="606">
        <v>34</v>
      </c>
      <c r="B141" s="607">
        <v>2475</v>
      </c>
      <c r="C141" s="608">
        <v>600080331</v>
      </c>
      <c r="D141" s="607">
        <v>65642368</v>
      </c>
      <c r="E141" s="609" t="s">
        <v>159</v>
      </c>
      <c r="F141" s="606">
        <v>3141</v>
      </c>
      <c r="G141" s="609" t="s">
        <v>89</v>
      </c>
      <c r="H141" s="610" t="s">
        <v>83</v>
      </c>
      <c r="I141" s="516">
        <v>1323767</v>
      </c>
      <c r="J141" s="517">
        <v>948709</v>
      </c>
      <c r="K141" s="496">
        <v>10000</v>
      </c>
      <c r="L141" s="496">
        <v>324044</v>
      </c>
      <c r="M141" s="517">
        <v>18974</v>
      </c>
      <c r="N141" s="517">
        <v>22040</v>
      </c>
      <c r="O141" s="432">
        <v>3.26</v>
      </c>
      <c r="P141" s="518">
        <v>0</v>
      </c>
      <c r="Q141" s="519">
        <v>3.26</v>
      </c>
      <c r="R141" s="520">
        <v>-10000</v>
      </c>
      <c r="S141" s="507">
        <v>0</v>
      </c>
      <c r="T141" s="507">
        <v>0</v>
      </c>
      <c r="U141" s="507">
        <v>0</v>
      </c>
      <c r="V141" s="507">
        <f>SUM(R141:U141)</f>
        <v>-10000</v>
      </c>
      <c r="W141" s="507">
        <v>10000</v>
      </c>
      <c r="X141" s="507">
        <v>0</v>
      </c>
      <c r="Y141" s="507">
        <v>0</v>
      </c>
      <c r="Z141" s="507">
        <f t="shared" si="166"/>
        <v>10000</v>
      </c>
      <c r="AA141" s="507">
        <f>V141+Z141</f>
        <v>0</v>
      </c>
      <c r="AB141" s="180">
        <f t="shared" ref="AB141:AB204" si="169">ROUND((V141+W141)*33.8%,0)</f>
        <v>0</v>
      </c>
      <c r="AC141" s="180">
        <f>ROUND(V141*2%,0)</f>
        <v>-200</v>
      </c>
      <c r="AD141" s="507">
        <v>0</v>
      </c>
      <c r="AE141" s="507">
        <v>0</v>
      </c>
      <c r="AF141" s="507">
        <f t="shared" ref="AF141:AF205" si="170">SUM(AD141:AE141)</f>
        <v>0</v>
      </c>
      <c r="AG141" s="507">
        <f t="shared" ref="AG141:AG205" si="171">AA141+AB141+AC141+AF141</f>
        <v>-200</v>
      </c>
      <c r="AH141" s="522">
        <v>0</v>
      </c>
      <c r="AI141" s="522">
        <v>0</v>
      </c>
      <c r="AJ141" s="522">
        <v>0</v>
      </c>
      <c r="AK141" s="522">
        <v>0</v>
      </c>
      <c r="AL141" s="522">
        <v>0</v>
      </c>
      <c r="AM141" s="522">
        <v>0</v>
      </c>
      <c r="AN141" s="522">
        <v>0</v>
      </c>
      <c r="AO141" s="522">
        <f>AH141+AJ141+AK141+AM141</f>
        <v>0</v>
      </c>
      <c r="AP141" s="522">
        <f>AI141+AL141+AN141</f>
        <v>0</v>
      </c>
      <c r="AQ141" s="523">
        <f t="shared" ref="AQ141:AQ205" si="172">SUM(AO141:AP141)</f>
        <v>0</v>
      </c>
      <c r="AR141" s="520">
        <f>I141+AG141</f>
        <v>1323567</v>
      </c>
      <c r="AS141" s="507">
        <f>J141+V141</f>
        <v>938709</v>
      </c>
      <c r="AT141" s="507">
        <f>K141+Z141</f>
        <v>20000</v>
      </c>
      <c r="AU141" s="507">
        <f t="shared" ref="AU141:AU204" si="173">Y141</f>
        <v>0</v>
      </c>
      <c r="AV141" s="507">
        <f t="shared" si="167"/>
        <v>324044</v>
      </c>
      <c r="AW141" s="507">
        <f t="shared" si="167"/>
        <v>18774</v>
      </c>
      <c r="AX141" s="507">
        <f>N141+AF141</f>
        <v>22040</v>
      </c>
      <c r="AY141" s="522">
        <f>O141+AQ141</f>
        <v>3.26</v>
      </c>
      <c r="AZ141" s="522">
        <f t="shared" si="168"/>
        <v>0</v>
      </c>
      <c r="BA141" s="523">
        <f t="shared" si="168"/>
        <v>3.26</v>
      </c>
    </row>
    <row r="142" spans="1:53" ht="14.1" customHeight="1" x14ac:dyDescent="0.2">
      <c r="A142" s="606">
        <v>34</v>
      </c>
      <c r="B142" s="607">
        <v>2475</v>
      </c>
      <c r="C142" s="608">
        <v>600080331</v>
      </c>
      <c r="D142" s="607">
        <v>65642368</v>
      </c>
      <c r="E142" s="609" t="s">
        <v>158</v>
      </c>
      <c r="F142" s="606">
        <v>3143</v>
      </c>
      <c r="G142" s="211" t="s">
        <v>150</v>
      </c>
      <c r="H142" s="610" t="s">
        <v>87</v>
      </c>
      <c r="I142" s="516">
        <v>3901479</v>
      </c>
      <c r="J142" s="431">
        <v>2813843</v>
      </c>
      <c r="K142" s="541">
        <v>60000</v>
      </c>
      <c r="L142" s="496">
        <v>971359</v>
      </c>
      <c r="M142" s="517">
        <v>56277</v>
      </c>
      <c r="N142" s="517">
        <v>0</v>
      </c>
      <c r="O142" s="432">
        <v>6.1959999999999997</v>
      </c>
      <c r="P142" s="436">
        <v>6.1959999999999997</v>
      </c>
      <c r="Q142" s="519">
        <v>0</v>
      </c>
      <c r="R142" s="520">
        <v>20000</v>
      </c>
      <c r="S142" s="507">
        <v>0</v>
      </c>
      <c r="T142" s="507">
        <v>0</v>
      </c>
      <c r="U142" s="507">
        <v>0</v>
      </c>
      <c r="V142" s="507">
        <f>SUM(R142:U142)</f>
        <v>20000</v>
      </c>
      <c r="W142" s="507">
        <v>-20000</v>
      </c>
      <c r="X142" s="507">
        <v>0</v>
      </c>
      <c r="Y142" s="507">
        <v>0</v>
      </c>
      <c r="Z142" s="507">
        <f t="shared" si="166"/>
        <v>-20000</v>
      </c>
      <c r="AA142" s="507">
        <f>V142+Z142</f>
        <v>0</v>
      </c>
      <c r="AB142" s="180">
        <f t="shared" si="169"/>
        <v>0</v>
      </c>
      <c r="AC142" s="180">
        <f>ROUND(V142*2%,0)</f>
        <v>400</v>
      </c>
      <c r="AD142" s="507">
        <v>0</v>
      </c>
      <c r="AE142" s="507">
        <v>0</v>
      </c>
      <c r="AF142" s="507">
        <f t="shared" si="170"/>
        <v>0</v>
      </c>
      <c r="AG142" s="507">
        <f t="shared" si="171"/>
        <v>400</v>
      </c>
      <c r="AH142" s="522">
        <v>0</v>
      </c>
      <c r="AI142" s="522">
        <v>0</v>
      </c>
      <c r="AJ142" s="522">
        <v>0</v>
      </c>
      <c r="AK142" s="522">
        <v>0</v>
      </c>
      <c r="AL142" s="522">
        <v>0</v>
      </c>
      <c r="AM142" s="522">
        <v>0</v>
      </c>
      <c r="AN142" s="522">
        <v>0</v>
      </c>
      <c r="AO142" s="522">
        <f>AH142+AJ142+AK142+AM142</f>
        <v>0</v>
      </c>
      <c r="AP142" s="522">
        <f>AI142+AL142+AN142</f>
        <v>0</v>
      </c>
      <c r="AQ142" s="523">
        <f t="shared" si="172"/>
        <v>0</v>
      </c>
      <c r="AR142" s="520">
        <f>I142+AG142</f>
        <v>3901879</v>
      </c>
      <c r="AS142" s="507">
        <f>J142+V142</f>
        <v>2833843</v>
      </c>
      <c r="AT142" s="507">
        <f>K142+Z142</f>
        <v>40000</v>
      </c>
      <c r="AU142" s="507">
        <f t="shared" si="173"/>
        <v>0</v>
      </c>
      <c r="AV142" s="507">
        <f t="shared" si="167"/>
        <v>971359</v>
      </c>
      <c r="AW142" s="507">
        <f t="shared" si="167"/>
        <v>56677</v>
      </c>
      <c r="AX142" s="507">
        <f>N142+AF142</f>
        <v>0</v>
      </c>
      <c r="AY142" s="522">
        <f>O142+AQ142</f>
        <v>6.1959999999999997</v>
      </c>
      <c r="AZ142" s="522">
        <f t="shared" si="168"/>
        <v>6.1959999999999997</v>
      </c>
      <c r="BA142" s="523">
        <f t="shared" si="168"/>
        <v>0</v>
      </c>
    </row>
    <row r="143" spans="1:53" ht="14.1" customHeight="1" x14ac:dyDescent="0.2">
      <c r="A143" s="606">
        <v>34</v>
      </c>
      <c r="B143" s="607">
        <v>2475</v>
      </c>
      <c r="C143" s="608">
        <v>600080331</v>
      </c>
      <c r="D143" s="607">
        <v>65642368</v>
      </c>
      <c r="E143" s="609" t="s">
        <v>158</v>
      </c>
      <c r="F143" s="606">
        <v>3143</v>
      </c>
      <c r="G143" s="211" t="s">
        <v>151</v>
      </c>
      <c r="H143" s="610" t="s">
        <v>83</v>
      </c>
      <c r="I143" s="516">
        <v>124291</v>
      </c>
      <c r="J143" s="517">
        <v>87615</v>
      </c>
      <c r="K143" s="496">
        <v>0</v>
      </c>
      <c r="L143" s="496">
        <v>29614</v>
      </c>
      <c r="M143" s="517">
        <v>1752</v>
      </c>
      <c r="N143" s="517">
        <v>5310</v>
      </c>
      <c r="O143" s="432">
        <v>0.37</v>
      </c>
      <c r="P143" s="518">
        <v>0</v>
      </c>
      <c r="Q143" s="519">
        <v>0.37</v>
      </c>
      <c r="R143" s="520">
        <v>0</v>
      </c>
      <c r="S143" s="507">
        <v>0</v>
      </c>
      <c r="T143" s="507">
        <v>0</v>
      </c>
      <c r="U143" s="507">
        <v>0</v>
      </c>
      <c r="V143" s="507">
        <f>SUM(R143:U143)</f>
        <v>0</v>
      </c>
      <c r="W143" s="507">
        <v>0</v>
      </c>
      <c r="X143" s="507">
        <v>0</v>
      </c>
      <c r="Y143" s="507">
        <v>0</v>
      </c>
      <c r="Z143" s="507">
        <f t="shared" si="166"/>
        <v>0</v>
      </c>
      <c r="AA143" s="507">
        <f>V143+Z143</f>
        <v>0</v>
      </c>
      <c r="AB143" s="180">
        <f t="shared" si="169"/>
        <v>0</v>
      </c>
      <c r="AC143" s="180">
        <f>ROUND(V143*2%,0)</f>
        <v>0</v>
      </c>
      <c r="AD143" s="507">
        <v>0</v>
      </c>
      <c r="AE143" s="507">
        <v>0</v>
      </c>
      <c r="AF143" s="507">
        <f t="shared" si="170"/>
        <v>0</v>
      </c>
      <c r="AG143" s="507">
        <f t="shared" si="171"/>
        <v>0</v>
      </c>
      <c r="AH143" s="522">
        <v>0</v>
      </c>
      <c r="AI143" s="522">
        <v>0</v>
      </c>
      <c r="AJ143" s="522">
        <v>0</v>
      </c>
      <c r="AK143" s="522">
        <v>0</v>
      </c>
      <c r="AL143" s="522">
        <v>0</v>
      </c>
      <c r="AM143" s="522">
        <v>0</v>
      </c>
      <c r="AN143" s="522">
        <v>0</v>
      </c>
      <c r="AO143" s="522">
        <f>AH143+AJ143+AK143+AM143</f>
        <v>0</v>
      </c>
      <c r="AP143" s="522">
        <f>AI143+AL143+AN143</f>
        <v>0</v>
      </c>
      <c r="AQ143" s="523">
        <f t="shared" si="172"/>
        <v>0</v>
      </c>
      <c r="AR143" s="520">
        <f>I143+AG143</f>
        <v>124291</v>
      </c>
      <c r="AS143" s="507">
        <f>J143+V143</f>
        <v>87615</v>
      </c>
      <c r="AT143" s="507">
        <f>K143+Z143</f>
        <v>0</v>
      </c>
      <c r="AU143" s="507">
        <f t="shared" si="173"/>
        <v>0</v>
      </c>
      <c r="AV143" s="507">
        <f t="shared" si="167"/>
        <v>29614</v>
      </c>
      <c r="AW143" s="507">
        <f t="shared" si="167"/>
        <v>1752</v>
      </c>
      <c r="AX143" s="507">
        <f>N143+AF143</f>
        <v>5310</v>
      </c>
      <c r="AY143" s="522">
        <f>O143+AQ143</f>
        <v>0.37</v>
      </c>
      <c r="AZ143" s="522">
        <f t="shared" si="168"/>
        <v>0</v>
      </c>
      <c r="BA143" s="523">
        <f t="shared" si="168"/>
        <v>0.37</v>
      </c>
    </row>
    <row r="144" spans="1:53" ht="14.1" customHeight="1" x14ac:dyDescent="0.2">
      <c r="A144" s="183">
        <v>34</v>
      </c>
      <c r="B144" s="181">
        <v>2475</v>
      </c>
      <c r="C144" s="182">
        <v>600080331</v>
      </c>
      <c r="D144" s="181">
        <v>65642368</v>
      </c>
      <c r="E144" s="599" t="s">
        <v>160</v>
      </c>
      <c r="F144" s="183"/>
      <c r="G144" s="599"/>
      <c r="H144" s="600"/>
      <c r="I144" s="601">
        <v>41355264</v>
      </c>
      <c r="J144" s="602">
        <v>29212337</v>
      </c>
      <c r="K144" s="602">
        <v>270000</v>
      </c>
      <c r="L144" s="602">
        <v>9965031</v>
      </c>
      <c r="M144" s="602">
        <v>584246</v>
      </c>
      <c r="N144" s="602">
        <v>1323650</v>
      </c>
      <c r="O144" s="603">
        <v>60.136399999999995</v>
      </c>
      <c r="P144" s="603">
        <v>45.9206</v>
      </c>
      <c r="Q144" s="605">
        <v>14.215800000000002</v>
      </c>
      <c r="R144" s="604">
        <f t="shared" ref="R144:BA144" si="174">SUM(R139:R143)</f>
        <v>50000</v>
      </c>
      <c r="S144" s="602">
        <f t="shared" si="174"/>
        <v>112597</v>
      </c>
      <c r="T144" s="602">
        <f t="shared" si="174"/>
        <v>0</v>
      </c>
      <c r="U144" s="602">
        <f t="shared" si="174"/>
        <v>0</v>
      </c>
      <c r="V144" s="602">
        <f t="shared" si="174"/>
        <v>162597</v>
      </c>
      <c r="W144" s="602">
        <f t="shared" si="174"/>
        <v>-50000</v>
      </c>
      <c r="X144" s="602">
        <f t="shared" si="174"/>
        <v>0</v>
      </c>
      <c r="Y144" s="602">
        <f t="shared" si="174"/>
        <v>241210</v>
      </c>
      <c r="Z144" s="602">
        <f t="shared" si="174"/>
        <v>191210</v>
      </c>
      <c r="AA144" s="602">
        <f t="shared" si="174"/>
        <v>353807</v>
      </c>
      <c r="AB144" s="602">
        <f t="shared" si="174"/>
        <v>38058</v>
      </c>
      <c r="AC144" s="602">
        <f t="shared" si="174"/>
        <v>3252</v>
      </c>
      <c r="AD144" s="602">
        <f t="shared" si="174"/>
        <v>1000</v>
      </c>
      <c r="AE144" s="602">
        <f t="shared" si="174"/>
        <v>0</v>
      </c>
      <c r="AF144" s="602">
        <f t="shared" si="174"/>
        <v>1000</v>
      </c>
      <c r="AG144" s="602">
        <f t="shared" si="174"/>
        <v>396117</v>
      </c>
      <c r="AH144" s="603">
        <f t="shared" si="174"/>
        <v>0</v>
      </c>
      <c r="AI144" s="603">
        <f t="shared" si="174"/>
        <v>0</v>
      </c>
      <c r="AJ144" s="603">
        <f t="shared" si="174"/>
        <v>0.33</v>
      </c>
      <c r="AK144" s="603">
        <f t="shared" ref="AK144:AL144" si="175">SUM(AK139:AK143)</f>
        <v>0</v>
      </c>
      <c r="AL144" s="603">
        <f t="shared" si="175"/>
        <v>0</v>
      </c>
      <c r="AM144" s="603">
        <f t="shared" si="174"/>
        <v>0</v>
      </c>
      <c r="AN144" s="603">
        <f t="shared" si="174"/>
        <v>0</v>
      </c>
      <c r="AO144" s="603">
        <f t="shared" si="174"/>
        <v>0.33</v>
      </c>
      <c r="AP144" s="603">
        <f t="shared" si="174"/>
        <v>0</v>
      </c>
      <c r="AQ144" s="605">
        <f t="shared" si="174"/>
        <v>0.33</v>
      </c>
      <c r="AR144" s="604">
        <f t="shared" si="174"/>
        <v>41751381</v>
      </c>
      <c r="AS144" s="602">
        <f t="shared" si="174"/>
        <v>29374934</v>
      </c>
      <c r="AT144" s="602">
        <f t="shared" si="174"/>
        <v>461210</v>
      </c>
      <c r="AU144" s="602">
        <f t="shared" si="174"/>
        <v>241210</v>
      </c>
      <c r="AV144" s="602">
        <f t="shared" si="174"/>
        <v>10003089</v>
      </c>
      <c r="AW144" s="602">
        <f t="shared" si="174"/>
        <v>587498</v>
      </c>
      <c r="AX144" s="602">
        <f t="shared" si="174"/>
        <v>1324650</v>
      </c>
      <c r="AY144" s="603">
        <f t="shared" si="174"/>
        <v>60.4664</v>
      </c>
      <c r="AZ144" s="603">
        <f t="shared" si="174"/>
        <v>46.250600000000006</v>
      </c>
      <c r="BA144" s="605">
        <f t="shared" si="174"/>
        <v>14.215800000000002</v>
      </c>
    </row>
    <row r="145" spans="1:53" ht="14.1" customHeight="1" x14ac:dyDescent="0.2">
      <c r="A145" s="606">
        <v>35</v>
      </c>
      <c r="B145" s="607">
        <v>2476</v>
      </c>
      <c r="C145" s="608">
        <v>600080170</v>
      </c>
      <c r="D145" s="607">
        <v>64040364</v>
      </c>
      <c r="E145" s="609" t="s">
        <v>161</v>
      </c>
      <c r="F145" s="606">
        <v>3113</v>
      </c>
      <c r="G145" s="609" t="s">
        <v>149</v>
      </c>
      <c r="H145" s="610" t="s">
        <v>87</v>
      </c>
      <c r="I145" s="516">
        <v>33687643</v>
      </c>
      <c r="J145" s="431">
        <v>23697646</v>
      </c>
      <c r="K145" s="541">
        <v>80000</v>
      </c>
      <c r="L145" s="496">
        <v>8036844</v>
      </c>
      <c r="M145" s="517">
        <v>473953</v>
      </c>
      <c r="N145" s="431">
        <v>1399200</v>
      </c>
      <c r="O145" s="432">
        <v>46.415500000000002</v>
      </c>
      <c r="P145" s="436">
        <v>35.5</v>
      </c>
      <c r="Q145" s="709">
        <v>10.9155</v>
      </c>
      <c r="R145" s="520">
        <v>0</v>
      </c>
      <c r="S145" s="507">
        <v>0</v>
      </c>
      <c r="T145" s="507">
        <v>0</v>
      </c>
      <c r="U145" s="507">
        <v>0</v>
      </c>
      <c r="V145" s="507">
        <f>SUM(R145:U145)</f>
        <v>0</v>
      </c>
      <c r="W145" s="507">
        <v>0</v>
      </c>
      <c r="X145" s="507">
        <v>0</v>
      </c>
      <c r="Y145" s="507">
        <v>260095</v>
      </c>
      <c r="Z145" s="507">
        <f t="shared" ref="Z145:Z149" si="176">SUM(W145:Y145)</f>
        <v>260095</v>
      </c>
      <c r="AA145" s="507">
        <f>V145+Z145</f>
        <v>260095</v>
      </c>
      <c r="AB145" s="180">
        <f t="shared" si="169"/>
        <v>0</v>
      </c>
      <c r="AC145" s="180">
        <f>ROUND(V145*2%,0)</f>
        <v>0</v>
      </c>
      <c r="AD145" s="507">
        <v>0</v>
      </c>
      <c r="AE145" s="507">
        <v>0</v>
      </c>
      <c r="AF145" s="507">
        <f t="shared" si="170"/>
        <v>0</v>
      </c>
      <c r="AG145" s="507">
        <f t="shared" si="171"/>
        <v>260095</v>
      </c>
      <c r="AH145" s="522">
        <v>0</v>
      </c>
      <c r="AI145" s="522">
        <v>0</v>
      </c>
      <c r="AJ145" s="522">
        <v>0</v>
      </c>
      <c r="AK145" s="522">
        <v>0</v>
      </c>
      <c r="AL145" s="522">
        <v>0</v>
      </c>
      <c r="AM145" s="522">
        <v>0</v>
      </c>
      <c r="AN145" s="522">
        <v>0</v>
      </c>
      <c r="AO145" s="522">
        <f>AH145+AJ145+AK145+AM145</f>
        <v>0</v>
      </c>
      <c r="AP145" s="522">
        <f>AI145+AL145+AN145</f>
        <v>0</v>
      </c>
      <c r="AQ145" s="523">
        <f t="shared" si="172"/>
        <v>0</v>
      </c>
      <c r="AR145" s="520">
        <f>I145+AG145</f>
        <v>33947738</v>
      </c>
      <c r="AS145" s="507">
        <f>J145+V145</f>
        <v>23697646</v>
      </c>
      <c r="AT145" s="507">
        <f>K145+Z145</f>
        <v>340095</v>
      </c>
      <c r="AU145" s="507">
        <f t="shared" si="173"/>
        <v>260095</v>
      </c>
      <c r="AV145" s="507">
        <f t="shared" ref="AV145:AW149" si="177">L145+AB145</f>
        <v>8036844</v>
      </c>
      <c r="AW145" s="507">
        <f t="shared" si="177"/>
        <v>473953</v>
      </c>
      <c r="AX145" s="507">
        <f>N145+AF145</f>
        <v>1399200</v>
      </c>
      <c r="AY145" s="522">
        <f>O145+AQ145</f>
        <v>46.415500000000002</v>
      </c>
      <c r="AZ145" s="522">
        <f t="shared" ref="AZ145:BA149" si="178">P145+AO145</f>
        <v>35.5</v>
      </c>
      <c r="BA145" s="523">
        <f t="shared" si="178"/>
        <v>10.9155</v>
      </c>
    </row>
    <row r="146" spans="1:53" ht="14.1" customHeight="1" x14ac:dyDescent="0.2">
      <c r="A146" s="606">
        <v>35</v>
      </c>
      <c r="B146" s="607">
        <v>2476</v>
      </c>
      <c r="C146" s="608">
        <v>600080170</v>
      </c>
      <c r="D146" s="607">
        <v>64040364</v>
      </c>
      <c r="E146" s="609" t="s">
        <v>161</v>
      </c>
      <c r="F146" s="606">
        <v>3113</v>
      </c>
      <c r="G146" s="211" t="s">
        <v>92</v>
      </c>
      <c r="H146" s="610" t="s">
        <v>83</v>
      </c>
      <c r="I146" s="516">
        <v>5117052</v>
      </c>
      <c r="J146" s="517">
        <v>3761452</v>
      </c>
      <c r="K146" s="496">
        <v>0</v>
      </c>
      <c r="L146" s="496">
        <v>1271371</v>
      </c>
      <c r="M146" s="517">
        <v>75229</v>
      </c>
      <c r="N146" s="517">
        <v>9000</v>
      </c>
      <c r="O146" s="432">
        <v>11.249999999999998</v>
      </c>
      <c r="P146" s="518">
        <v>11.249999999999998</v>
      </c>
      <c r="Q146" s="519">
        <v>0</v>
      </c>
      <c r="R146" s="520">
        <v>0</v>
      </c>
      <c r="S146" s="507">
        <v>72324</v>
      </c>
      <c r="T146" s="507">
        <v>0</v>
      </c>
      <c r="U146" s="507">
        <v>0</v>
      </c>
      <c r="V146" s="507">
        <f>SUM(R146:U146)</f>
        <v>72324</v>
      </c>
      <c r="W146" s="507">
        <v>0</v>
      </c>
      <c r="X146" s="507">
        <v>0</v>
      </c>
      <c r="Y146" s="507">
        <v>0</v>
      </c>
      <c r="Z146" s="507">
        <f t="shared" si="176"/>
        <v>0</v>
      </c>
      <c r="AA146" s="507">
        <f>V146+Z146</f>
        <v>72324</v>
      </c>
      <c r="AB146" s="180">
        <f t="shared" si="169"/>
        <v>24446</v>
      </c>
      <c r="AC146" s="180">
        <f>ROUND(V146*2%,0)</f>
        <v>1446</v>
      </c>
      <c r="AD146" s="507">
        <v>5000</v>
      </c>
      <c r="AE146" s="507">
        <v>0</v>
      </c>
      <c r="AF146" s="507">
        <f t="shared" si="170"/>
        <v>5000</v>
      </c>
      <c r="AG146" s="507">
        <f t="shared" si="171"/>
        <v>103216</v>
      </c>
      <c r="AH146" s="522">
        <v>0</v>
      </c>
      <c r="AI146" s="522">
        <v>0</v>
      </c>
      <c r="AJ146" s="522">
        <v>0.21</v>
      </c>
      <c r="AK146" s="522">
        <v>0</v>
      </c>
      <c r="AL146" s="522">
        <v>0</v>
      </c>
      <c r="AM146" s="522">
        <v>0</v>
      </c>
      <c r="AN146" s="522">
        <v>0</v>
      </c>
      <c r="AO146" s="522">
        <f>AH146+AJ146+AK146+AM146</f>
        <v>0.21</v>
      </c>
      <c r="AP146" s="522">
        <f>AI146+AL146+AN146</f>
        <v>0</v>
      </c>
      <c r="AQ146" s="523">
        <f t="shared" si="172"/>
        <v>0.21</v>
      </c>
      <c r="AR146" s="520">
        <f>I146+AG146</f>
        <v>5220268</v>
      </c>
      <c r="AS146" s="507">
        <f>J146+V146</f>
        <v>3833776</v>
      </c>
      <c r="AT146" s="507">
        <f>K146+Z146</f>
        <v>0</v>
      </c>
      <c r="AU146" s="507">
        <f t="shared" si="173"/>
        <v>0</v>
      </c>
      <c r="AV146" s="507">
        <f t="shared" si="177"/>
        <v>1295817</v>
      </c>
      <c r="AW146" s="507">
        <f t="shared" si="177"/>
        <v>76675</v>
      </c>
      <c r="AX146" s="507">
        <f>N146+AF146</f>
        <v>14000</v>
      </c>
      <c r="AY146" s="522">
        <f>O146+AQ146</f>
        <v>11.459999999999999</v>
      </c>
      <c r="AZ146" s="522">
        <f t="shared" si="178"/>
        <v>11.459999999999999</v>
      </c>
      <c r="BA146" s="523">
        <f t="shared" si="178"/>
        <v>0</v>
      </c>
    </row>
    <row r="147" spans="1:53" ht="14.1" customHeight="1" x14ac:dyDescent="0.2">
      <c r="A147" s="606">
        <v>35</v>
      </c>
      <c r="B147" s="607">
        <v>2476</v>
      </c>
      <c r="C147" s="608">
        <v>600080170</v>
      </c>
      <c r="D147" s="607">
        <v>64040364</v>
      </c>
      <c r="E147" s="609" t="s">
        <v>161</v>
      </c>
      <c r="F147" s="606">
        <v>3141</v>
      </c>
      <c r="G147" s="609" t="s">
        <v>89</v>
      </c>
      <c r="H147" s="610" t="s">
        <v>83</v>
      </c>
      <c r="I147" s="516">
        <v>3100174</v>
      </c>
      <c r="J147" s="517">
        <v>2259876</v>
      </c>
      <c r="K147" s="496">
        <v>0</v>
      </c>
      <c r="L147" s="496">
        <v>763838</v>
      </c>
      <c r="M147" s="517">
        <v>45198</v>
      </c>
      <c r="N147" s="517">
        <v>31262</v>
      </c>
      <c r="O147" s="432">
        <v>7.69</v>
      </c>
      <c r="P147" s="518">
        <v>0</v>
      </c>
      <c r="Q147" s="519">
        <v>7.69</v>
      </c>
      <c r="R147" s="520">
        <v>0</v>
      </c>
      <c r="S147" s="507">
        <v>0</v>
      </c>
      <c r="T147" s="507">
        <v>0</v>
      </c>
      <c r="U147" s="507">
        <v>0</v>
      </c>
      <c r="V147" s="507">
        <f>SUM(R147:U147)</f>
        <v>0</v>
      </c>
      <c r="W147" s="507">
        <v>0</v>
      </c>
      <c r="X147" s="507">
        <v>0</v>
      </c>
      <c r="Y147" s="507">
        <v>0</v>
      </c>
      <c r="Z147" s="507">
        <f t="shared" si="176"/>
        <v>0</v>
      </c>
      <c r="AA147" s="507">
        <f>V147+Z147</f>
        <v>0</v>
      </c>
      <c r="AB147" s="180">
        <f t="shared" si="169"/>
        <v>0</v>
      </c>
      <c r="AC147" s="180">
        <f>ROUND(V147*2%,0)</f>
        <v>0</v>
      </c>
      <c r="AD147" s="507">
        <v>0</v>
      </c>
      <c r="AE147" s="507">
        <v>0</v>
      </c>
      <c r="AF147" s="507">
        <f t="shared" si="170"/>
        <v>0</v>
      </c>
      <c r="AG147" s="507">
        <f t="shared" si="171"/>
        <v>0</v>
      </c>
      <c r="AH147" s="522">
        <v>0</v>
      </c>
      <c r="AI147" s="522">
        <v>0</v>
      </c>
      <c r="AJ147" s="522">
        <v>0</v>
      </c>
      <c r="AK147" s="522">
        <v>0</v>
      </c>
      <c r="AL147" s="522">
        <v>0</v>
      </c>
      <c r="AM147" s="522">
        <v>0</v>
      </c>
      <c r="AN147" s="522">
        <v>0</v>
      </c>
      <c r="AO147" s="522">
        <f>AH147+AJ147+AK147+AM147</f>
        <v>0</v>
      </c>
      <c r="AP147" s="522">
        <f>AI147+AL147+AN147</f>
        <v>0</v>
      </c>
      <c r="AQ147" s="523">
        <f t="shared" si="172"/>
        <v>0</v>
      </c>
      <c r="AR147" s="520">
        <f>I147+AG147</f>
        <v>3100174</v>
      </c>
      <c r="AS147" s="507">
        <f>J147+V147</f>
        <v>2259876</v>
      </c>
      <c r="AT147" s="507">
        <f>K147+Z147</f>
        <v>0</v>
      </c>
      <c r="AU147" s="507">
        <f t="shared" si="173"/>
        <v>0</v>
      </c>
      <c r="AV147" s="507">
        <f t="shared" si="177"/>
        <v>763838</v>
      </c>
      <c r="AW147" s="507">
        <f t="shared" si="177"/>
        <v>45198</v>
      </c>
      <c r="AX147" s="507">
        <f>N147+AF147</f>
        <v>31262</v>
      </c>
      <c r="AY147" s="522">
        <f>O147+AQ147</f>
        <v>7.69</v>
      </c>
      <c r="AZ147" s="522">
        <f t="shared" si="178"/>
        <v>0</v>
      </c>
      <c r="BA147" s="523">
        <f t="shared" si="178"/>
        <v>7.69</v>
      </c>
    </row>
    <row r="148" spans="1:53" ht="14.1" customHeight="1" x14ac:dyDescent="0.2">
      <c r="A148" s="606">
        <v>35</v>
      </c>
      <c r="B148" s="607">
        <v>2476</v>
      </c>
      <c r="C148" s="608">
        <v>600080170</v>
      </c>
      <c r="D148" s="607">
        <v>64040364</v>
      </c>
      <c r="E148" s="609" t="s">
        <v>161</v>
      </c>
      <c r="F148" s="606">
        <v>3143</v>
      </c>
      <c r="G148" s="211" t="s">
        <v>150</v>
      </c>
      <c r="H148" s="610" t="s">
        <v>87</v>
      </c>
      <c r="I148" s="516">
        <v>3967098</v>
      </c>
      <c r="J148" s="431">
        <v>2881869</v>
      </c>
      <c r="K148" s="541">
        <v>40000</v>
      </c>
      <c r="L148" s="496">
        <v>987592</v>
      </c>
      <c r="M148" s="517">
        <v>57637</v>
      </c>
      <c r="N148" s="517">
        <v>0</v>
      </c>
      <c r="O148" s="432">
        <v>6.0369999999999999</v>
      </c>
      <c r="P148" s="436">
        <v>6.0369999999999999</v>
      </c>
      <c r="Q148" s="519">
        <v>0</v>
      </c>
      <c r="R148" s="520">
        <v>0</v>
      </c>
      <c r="S148" s="507">
        <v>0</v>
      </c>
      <c r="T148" s="507">
        <v>0</v>
      </c>
      <c r="U148" s="507">
        <v>0</v>
      </c>
      <c r="V148" s="507">
        <f>SUM(R148:U148)</f>
        <v>0</v>
      </c>
      <c r="W148" s="507">
        <v>0</v>
      </c>
      <c r="X148" s="507">
        <v>0</v>
      </c>
      <c r="Y148" s="507">
        <v>0</v>
      </c>
      <c r="Z148" s="507">
        <f t="shared" si="176"/>
        <v>0</v>
      </c>
      <c r="AA148" s="507">
        <f>V148+Z148</f>
        <v>0</v>
      </c>
      <c r="AB148" s="180">
        <f t="shared" si="169"/>
        <v>0</v>
      </c>
      <c r="AC148" s="180">
        <f>ROUND(V148*2%,0)</f>
        <v>0</v>
      </c>
      <c r="AD148" s="507">
        <v>0</v>
      </c>
      <c r="AE148" s="507">
        <v>0</v>
      </c>
      <c r="AF148" s="507">
        <f t="shared" si="170"/>
        <v>0</v>
      </c>
      <c r="AG148" s="507">
        <f t="shared" si="171"/>
        <v>0</v>
      </c>
      <c r="AH148" s="522">
        <v>0</v>
      </c>
      <c r="AI148" s="522">
        <v>0</v>
      </c>
      <c r="AJ148" s="522">
        <v>0</v>
      </c>
      <c r="AK148" s="522">
        <v>0</v>
      </c>
      <c r="AL148" s="522">
        <v>0</v>
      </c>
      <c r="AM148" s="522">
        <v>0</v>
      </c>
      <c r="AN148" s="522">
        <v>0</v>
      </c>
      <c r="AO148" s="522">
        <f>AH148+AJ148+AK148+AM148</f>
        <v>0</v>
      </c>
      <c r="AP148" s="522">
        <f>AI148+AL148+AN148</f>
        <v>0</v>
      </c>
      <c r="AQ148" s="523">
        <f t="shared" si="172"/>
        <v>0</v>
      </c>
      <c r="AR148" s="520">
        <f>I148+AG148</f>
        <v>3967098</v>
      </c>
      <c r="AS148" s="507">
        <f>J148+V148</f>
        <v>2881869</v>
      </c>
      <c r="AT148" s="507">
        <f>K148+Z148</f>
        <v>40000</v>
      </c>
      <c r="AU148" s="507">
        <f t="shared" si="173"/>
        <v>0</v>
      </c>
      <c r="AV148" s="507">
        <f t="shared" si="177"/>
        <v>987592</v>
      </c>
      <c r="AW148" s="507">
        <f t="shared" si="177"/>
        <v>57637</v>
      </c>
      <c r="AX148" s="507">
        <f>N148+AF148</f>
        <v>0</v>
      </c>
      <c r="AY148" s="522">
        <f>O148+AQ148</f>
        <v>6.0369999999999999</v>
      </c>
      <c r="AZ148" s="522">
        <f t="shared" si="178"/>
        <v>6.0369999999999999</v>
      </c>
      <c r="BA148" s="523">
        <f t="shared" si="178"/>
        <v>0</v>
      </c>
    </row>
    <row r="149" spans="1:53" ht="14.1" customHeight="1" x14ac:dyDescent="0.2">
      <c r="A149" s="606">
        <v>35</v>
      </c>
      <c r="B149" s="607">
        <v>2476</v>
      </c>
      <c r="C149" s="608">
        <v>600080170</v>
      </c>
      <c r="D149" s="607">
        <v>64040364</v>
      </c>
      <c r="E149" s="609" t="s">
        <v>161</v>
      </c>
      <c r="F149" s="606">
        <v>3143</v>
      </c>
      <c r="G149" s="211" t="s">
        <v>151</v>
      </c>
      <c r="H149" s="610" t="s">
        <v>83</v>
      </c>
      <c r="I149" s="516">
        <v>147464</v>
      </c>
      <c r="J149" s="517">
        <v>103950</v>
      </c>
      <c r="K149" s="496">
        <v>0</v>
      </c>
      <c r="L149" s="496">
        <v>35135</v>
      </c>
      <c r="M149" s="517">
        <v>2079</v>
      </c>
      <c r="N149" s="517">
        <v>6300</v>
      </c>
      <c r="O149" s="432">
        <v>0.44</v>
      </c>
      <c r="P149" s="518">
        <v>0</v>
      </c>
      <c r="Q149" s="519">
        <v>0.44</v>
      </c>
      <c r="R149" s="520">
        <v>0</v>
      </c>
      <c r="S149" s="507">
        <v>0</v>
      </c>
      <c r="T149" s="507">
        <v>0</v>
      </c>
      <c r="U149" s="507">
        <v>0</v>
      </c>
      <c r="V149" s="507">
        <f>SUM(R149:U149)</f>
        <v>0</v>
      </c>
      <c r="W149" s="507">
        <v>0</v>
      </c>
      <c r="X149" s="507">
        <v>0</v>
      </c>
      <c r="Y149" s="507">
        <v>0</v>
      </c>
      <c r="Z149" s="507">
        <f t="shared" si="176"/>
        <v>0</v>
      </c>
      <c r="AA149" s="507">
        <f>V149+Z149</f>
        <v>0</v>
      </c>
      <c r="AB149" s="180">
        <f t="shared" si="169"/>
        <v>0</v>
      </c>
      <c r="AC149" s="180">
        <f>ROUND(V149*2%,0)</f>
        <v>0</v>
      </c>
      <c r="AD149" s="507">
        <v>0</v>
      </c>
      <c r="AE149" s="507">
        <v>0</v>
      </c>
      <c r="AF149" s="507">
        <f t="shared" si="170"/>
        <v>0</v>
      </c>
      <c r="AG149" s="507">
        <f t="shared" si="171"/>
        <v>0</v>
      </c>
      <c r="AH149" s="522">
        <v>0</v>
      </c>
      <c r="AI149" s="522">
        <v>0</v>
      </c>
      <c r="AJ149" s="522">
        <v>0</v>
      </c>
      <c r="AK149" s="522">
        <v>0</v>
      </c>
      <c r="AL149" s="522">
        <v>0</v>
      </c>
      <c r="AM149" s="522">
        <v>0</v>
      </c>
      <c r="AN149" s="522">
        <v>0</v>
      </c>
      <c r="AO149" s="522">
        <f>AH149+AJ149+AK149+AM149</f>
        <v>0</v>
      </c>
      <c r="AP149" s="522">
        <f>AI149+AL149+AN149</f>
        <v>0</v>
      </c>
      <c r="AQ149" s="523">
        <f t="shared" si="172"/>
        <v>0</v>
      </c>
      <c r="AR149" s="520">
        <f>I149+AG149</f>
        <v>147464</v>
      </c>
      <c r="AS149" s="507">
        <f>J149+V149</f>
        <v>103950</v>
      </c>
      <c r="AT149" s="507">
        <f>K149+Z149</f>
        <v>0</v>
      </c>
      <c r="AU149" s="507">
        <f t="shared" si="173"/>
        <v>0</v>
      </c>
      <c r="AV149" s="507">
        <f t="shared" si="177"/>
        <v>35135</v>
      </c>
      <c r="AW149" s="507">
        <f t="shared" si="177"/>
        <v>2079</v>
      </c>
      <c r="AX149" s="507">
        <f>N149+AF149</f>
        <v>6300</v>
      </c>
      <c r="AY149" s="522">
        <f>O149+AQ149</f>
        <v>0.44</v>
      </c>
      <c r="AZ149" s="522">
        <f t="shared" si="178"/>
        <v>0</v>
      </c>
      <c r="BA149" s="523">
        <f t="shared" si="178"/>
        <v>0.44</v>
      </c>
    </row>
    <row r="150" spans="1:53" ht="14.1" customHeight="1" x14ac:dyDescent="0.2">
      <c r="A150" s="183">
        <v>35</v>
      </c>
      <c r="B150" s="181">
        <v>2476</v>
      </c>
      <c r="C150" s="182">
        <v>600080170</v>
      </c>
      <c r="D150" s="181">
        <v>64040364</v>
      </c>
      <c r="E150" s="599" t="s">
        <v>162</v>
      </c>
      <c r="F150" s="183"/>
      <c r="G150" s="599"/>
      <c r="H150" s="600"/>
      <c r="I150" s="601">
        <v>46019431</v>
      </c>
      <c r="J150" s="602">
        <v>32704793</v>
      </c>
      <c r="K150" s="602">
        <v>120000</v>
      </c>
      <c r="L150" s="602">
        <v>11094780</v>
      </c>
      <c r="M150" s="602">
        <v>654096</v>
      </c>
      <c r="N150" s="602">
        <v>1445762</v>
      </c>
      <c r="O150" s="603">
        <v>71.83250000000001</v>
      </c>
      <c r="P150" s="603">
        <v>52.786999999999999</v>
      </c>
      <c r="Q150" s="605">
        <v>19.045500000000001</v>
      </c>
      <c r="R150" s="604">
        <f t="shared" ref="R150:BA150" si="179">SUM(R145:R149)</f>
        <v>0</v>
      </c>
      <c r="S150" s="602">
        <f t="shared" si="179"/>
        <v>72324</v>
      </c>
      <c r="T150" s="602">
        <f t="shared" si="179"/>
        <v>0</v>
      </c>
      <c r="U150" s="602">
        <f t="shared" si="179"/>
        <v>0</v>
      </c>
      <c r="V150" s="602">
        <f t="shared" si="179"/>
        <v>72324</v>
      </c>
      <c r="W150" s="602">
        <f t="shared" si="179"/>
        <v>0</v>
      </c>
      <c r="X150" s="602">
        <f t="shared" si="179"/>
        <v>0</v>
      </c>
      <c r="Y150" s="602">
        <f t="shared" si="179"/>
        <v>260095</v>
      </c>
      <c r="Z150" s="602">
        <f t="shared" si="179"/>
        <v>260095</v>
      </c>
      <c r="AA150" s="602">
        <f t="shared" si="179"/>
        <v>332419</v>
      </c>
      <c r="AB150" s="602">
        <f t="shared" si="179"/>
        <v>24446</v>
      </c>
      <c r="AC150" s="602">
        <f t="shared" si="179"/>
        <v>1446</v>
      </c>
      <c r="AD150" s="602">
        <f t="shared" si="179"/>
        <v>5000</v>
      </c>
      <c r="AE150" s="602">
        <f t="shared" si="179"/>
        <v>0</v>
      </c>
      <c r="AF150" s="602">
        <f t="shared" si="179"/>
        <v>5000</v>
      </c>
      <c r="AG150" s="602">
        <f t="shared" si="179"/>
        <v>363311</v>
      </c>
      <c r="AH150" s="603">
        <f t="shared" si="179"/>
        <v>0</v>
      </c>
      <c r="AI150" s="603">
        <f t="shared" si="179"/>
        <v>0</v>
      </c>
      <c r="AJ150" s="603">
        <f t="shared" si="179"/>
        <v>0.21</v>
      </c>
      <c r="AK150" s="603">
        <f t="shared" ref="AK150:AL150" si="180">SUM(AK145:AK149)</f>
        <v>0</v>
      </c>
      <c r="AL150" s="603">
        <f t="shared" si="180"/>
        <v>0</v>
      </c>
      <c r="AM150" s="603">
        <f t="shared" si="179"/>
        <v>0</v>
      </c>
      <c r="AN150" s="603">
        <f t="shared" si="179"/>
        <v>0</v>
      </c>
      <c r="AO150" s="603">
        <f t="shared" si="179"/>
        <v>0.21</v>
      </c>
      <c r="AP150" s="603">
        <f t="shared" si="179"/>
        <v>0</v>
      </c>
      <c r="AQ150" s="605">
        <f t="shared" si="179"/>
        <v>0.21</v>
      </c>
      <c r="AR150" s="604">
        <f t="shared" si="179"/>
        <v>46382742</v>
      </c>
      <c r="AS150" s="602">
        <f t="shared" si="179"/>
        <v>32777117</v>
      </c>
      <c r="AT150" s="602">
        <f t="shared" si="179"/>
        <v>380095</v>
      </c>
      <c r="AU150" s="602">
        <f t="shared" si="179"/>
        <v>260095</v>
      </c>
      <c r="AV150" s="602">
        <f t="shared" si="179"/>
        <v>11119226</v>
      </c>
      <c r="AW150" s="602">
        <f t="shared" si="179"/>
        <v>655542</v>
      </c>
      <c r="AX150" s="602">
        <f t="shared" si="179"/>
        <v>1450762</v>
      </c>
      <c r="AY150" s="603">
        <f t="shared" si="179"/>
        <v>72.042500000000004</v>
      </c>
      <c r="AZ150" s="603">
        <f t="shared" si="179"/>
        <v>52.997</v>
      </c>
      <c r="BA150" s="605">
        <f t="shared" si="179"/>
        <v>19.045500000000001</v>
      </c>
    </row>
    <row r="151" spans="1:53" ht="14.1" customHeight="1" x14ac:dyDescent="0.2">
      <c r="A151" s="606">
        <v>36</v>
      </c>
      <c r="B151" s="607">
        <v>2477</v>
      </c>
      <c r="C151" s="608">
        <v>600079872</v>
      </c>
      <c r="D151" s="607">
        <v>68975147</v>
      </c>
      <c r="E151" s="609" t="s">
        <v>163</v>
      </c>
      <c r="F151" s="606">
        <v>3113</v>
      </c>
      <c r="G151" s="609" t="s">
        <v>149</v>
      </c>
      <c r="H151" s="610" t="s">
        <v>87</v>
      </c>
      <c r="I151" s="516">
        <v>42131339</v>
      </c>
      <c r="J151" s="431">
        <v>29866995</v>
      </c>
      <c r="K151" s="541">
        <v>20000</v>
      </c>
      <c r="L151" s="496">
        <v>10101804</v>
      </c>
      <c r="M151" s="517">
        <v>597340</v>
      </c>
      <c r="N151" s="431">
        <v>1545200</v>
      </c>
      <c r="O151" s="432">
        <v>56.075299999999999</v>
      </c>
      <c r="P151" s="436">
        <v>44.989699999999999</v>
      </c>
      <c r="Q151" s="709">
        <v>11.085599999999999</v>
      </c>
      <c r="R151" s="520">
        <v>-14000</v>
      </c>
      <c r="S151" s="507">
        <v>0</v>
      </c>
      <c r="T151" s="507">
        <v>0</v>
      </c>
      <c r="U151" s="507">
        <v>0</v>
      </c>
      <c r="V151" s="507">
        <f>SUM(R151:U151)</f>
        <v>-14000</v>
      </c>
      <c r="W151" s="507">
        <v>14000</v>
      </c>
      <c r="X151" s="507">
        <v>0</v>
      </c>
      <c r="Y151" s="507">
        <v>295719</v>
      </c>
      <c r="Z151" s="507">
        <f t="shared" ref="Z151:Z154" si="181">SUM(W151:Y151)</f>
        <v>309719</v>
      </c>
      <c r="AA151" s="507">
        <f>V151+Z151</f>
        <v>295719</v>
      </c>
      <c r="AB151" s="180">
        <f t="shared" si="169"/>
        <v>0</v>
      </c>
      <c r="AC151" s="180">
        <f>ROUND(V151*2%,0)</f>
        <v>-280</v>
      </c>
      <c r="AD151" s="507">
        <v>0</v>
      </c>
      <c r="AE151" s="507">
        <v>0</v>
      </c>
      <c r="AF151" s="507">
        <f t="shared" si="170"/>
        <v>0</v>
      </c>
      <c r="AG151" s="507">
        <f t="shared" si="171"/>
        <v>295439</v>
      </c>
      <c r="AH151" s="522">
        <v>-0.02</v>
      </c>
      <c r="AI151" s="522">
        <v>0</v>
      </c>
      <c r="AJ151" s="522">
        <v>0</v>
      </c>
      <c r="AK151" s="522">
        <v>0</v>
      </c>
      <c r="AL151" s="522">
        <v>0</v>
      </c>
      <c r="AM151" s="522">
        <v>0</v>
      </c>
      <c r="AN151" s="522">
        <v>0</v>
      </c>
      <c r="AO151" s="522">
        <f>AH151+AJ151+AK151+AM151</f>
        <v>-0.02</v>
      </c>
      <c r="AP151" s="522">
        <f>AI151+AL151+AN151</f>
        <v>0</v>
      </c>
      <c r="AQ151" s="523">
        <f t="shared" si="172"/>
        <v>-0.02</v>
      </c>
      <c r="AR151" s="520">
        <f>I151+AG151</f>
        <v>42426778</v>
      </c>
      <c r="AS151" s="507">
        <f>J151+V151</f>
        <v>29852995</v>
      </c>
      <c r="AT151" s="507">
        <f>K151+Z151</f>
        <v>329719</v>
      </c>
      <c r="AU151" s="507">
        <f t="shared" si="173"/>
        <v>295719</v>
      </c>
      <c r="AV151" s="507">
        <f t="shared" ref="AV151:AW154" si="182">L151+AB151</f>
        <v>10101804</v>
      </c>
      <c r="AW151" s="507">
        <f t="shared" si="182"/>
        <v>597060</v>
      </c>
      <c r="AX151" s="507">
        <f>N151+AF151</f>
        <v>1545200</v>
      </c>
      <c r="AY151" s="522">
        <f>O151+AQ151</f>
        <v>56.055299999999995</v>
      </c>
      <c r="AZ151" s="522">
        <f t="shared" ref="AZ151:BA154" si="183">P151+AO151</f>
        <v>44.969699999999996</v>
      </c>
      <c r="BA151" s="523">
        <f t="shared" si="183"/>
        <v>11.085599999999999</v>
      </c>
    </row>
    <row r="152" spans="1:53" ht="14.1" customHeight="1" x14ac:dyDescent="0.2">
      <c r="A152" s="606">
        <v>36</v>
      </c>
      <c r="B152" s="607">
        <v>2477</v>
      </c>
      <c r="C152" s="608">
        <v>600079872</v>
      </c>
      <c r="D152" s="607">
        <v>68975147</v>
      </c>
      <c r="E152" s="609" t="s">
        <v>163</v>
      </c>
      <c r="F152" s="606">
        <v>3113</v>
      </c>
      <c r="G152" s="211" t="s">
        <v>92</v>
      </c>
      <c r="H152" s="610" t="s">
        <v>83</v>
      </c>
      <c r="I152" s="516">
        <v>1990038</v>
      </c>
      <c r="J152" s="517">
        <v>1463209</v>
      </c>
      <c r="K152" s="496">
        <v>0</v>
      </c>
      <c r="L152" s="496">
        <v>494565</v>
      </c>
      <c r="M152" s="517">
        <v>29264</v>
      </c>
      <c r="N152" s="517">
        <v>3000</v>
      </c>
      <c r="O152" s="432">
        <v>4.3100000000000005</v>
      </c>
      <c r="P152" s="518">
        <v>4.3100000000000005</v>
      </c>
      <c r="Q152" s="519">
        <v>0</v>
      </c>
      <c r="R152" s="520">
        <v>0</v>
      </c>
      <c r="S152" s="507">
        <v>0</v>
      </c>
      <c r="T152" s="507">
        <v>0</v>
      </c>
      <c r="U152" s="507">
        <v>0</v>
      </c>
      <c r="V152" s="507">
        <f>SUM(R152:U152)</f>
        <v>0</v>
      </c>
      <c r="W152" s="507">
        <v>0</v>
      </c>
      <c r="X152" s="507">
        <v>0</v>
      </c>
      <c r="Y152" s="507">
        <v>0</v>
      </c>
      <c r="Z152" s="507">
        <f t="shared" si="181"/>
        <v>0</v>
      </c>
      <c r="AA152" s="507">
        <f>V152+Z152</f>
        <v>0</v>
      </c>
      <c r="AB152" s="180">
        <f t="shared" si="169"/>
        <v>0</v>
      </c>
      <c r="AC152" s="180">
        <f>ROUND(V152*2%,0)</f>
        <v>0</v>
      </c>
      <c r="AD152" s="507">
        <v>0</v>
      </c>
      <c r="AE152" s="507">
        <v>0</v>
      </c>
      <c r="AF152" s="507">
        <f t="shared" si="170"/>
        <v>0</v>
      </c>
      <c r="AG152" s="507">
        <f t="shared" si="171"/>
        <v>0</v>
      </c>
      <c r="AH152" s="522">
        <v>0</v>
      </c>
      <c r="AI152" s="522">
        <v>0</v>
      </c>
      <c r="AJ152" s="522">
        <v>0</v>
      </c>
      <c r="AK152" s="522">
        <v>0</v>
      </c>
      <c r="AL152" s="522">
        <v>0</v>
      </c>
      <c r="AM152" s="522">
        <v>0</v>
      </c>
      <c r="AN152" s="522">
        <v>0</v>
      </c>
      <c r="AO152" s="522">
        <f>AH152+AJ152+AK152+AM152</f>
        <v>0</v>
      </c>
      <c r="AP152" s="522">
        <f>AI152+AL152+AN152</f>
        <v>0</v>
      </c>
      <c r="AQ152" s="523">
        <f t="shared" si="172"/>
        <v>0</v>
      </c>
      <c r="AR152" s="520">
        <f>I152+AG152</f>
        <v>1990038</v>
      </c>
      <c r="AS152" s="507">
        <f>J152+V152</f>
        <v>1463209</v>
      </c>
      <c r="AT152" s="507">
        <f>K152+Z152</f>
        <v>0</v>
      </c>
      <c r="AU152" s="507">
        <f t="shared" si="173"/>
        <v>0</v>
      </c>
      <c r="AV152" s="507">
        <f t="shared" si="182"/>
        <v>494565</v>
      </c>
      <c r="AW152" s="507">
        <f t="shared" si="182"/>
        <v>29264</v>
      </c>
      <c r="AX152" s="507">
        <f>N152+AF152</f>
        <v>3000</v>
      </c>
      <c r="AY152" s="522">
        <f>O152+AQ152</f>
        <v>4.3100000000000005</v>
      </c>
      <c r="AZ152" s="522">
        <f t="shared" si="183"/>
        <v>4.3100000000000005</v>
      </c>
      <c r="BA152" s="523">
        <f t="shared" si="183"/>
        <v>0</v>
      </c>
    </row>
    <row r="153" spans="1:53" ht="14.1" customHeight="1" x14ac:dyDescent="0.2">
      <c r="A153" s="606">
        <v>36</v>
      </c>
      <c r="B153" s="607">
        <v>2477</v>
      </c>
      <c r="C153" s="608">
        <v>600079872</v>
      </c>
      <c r="D153" s="607">
        <v>68975147</v>
      </c>
      <c r="E153" s="609" t="s">
        <v>163</v>
      </c>
      <c r="F153" s="606">
        <v>3143</v>
      </c>
      <c r="G153" s="211" t="s">
        <v>150</v>
      </c>
      <c r="H153" s="610" t="s">
        <v>87</v>
      </c>
      <c r="I153" s="516">
        <v>3971835</v>
      </c>
      <c r="J153" s="431">
        <v>2924768</v>
      </c>
      <c r="K153" s="541">
        <v>0</v>
      </c>
      <c r="L153" s="496">
        <v>988572</v>
      </c>
      <c r="M153" s="517">
        <v>58495</v>
      </c>
      <c r="N153" s="517">
        <v>0</v>
      </c>
      <c r="O153" s="432">
        <v>6.1429</v>
      </c>
      <c r="P153" s="436">
        <v>6.1429</v>
      </c>
      <c r="Q153" s="519">
        <v>0</v>
      </c>
      <c r="R153" s="520">
        <v>0</v>
      </c>
      <c r="S153" s="507">
        <v>0</v>
      </c>
      <c r="T153" s="507">
        <v>0</v>
      </c>
      <c r="U153" s="507">
        <v>0</v>
      </c>
      <c r="V153" s="507">
        <f>SUM(R153:U153)</f>
        <v>0</v>
      </c>
      <c r="W153" s="507">
        <v>0</v>
      </c>
      <c r="X153" s="507">
        <v>0</v>
      </c>
      <c r="Y153" s="507">
        <v>0</v>
      </c>
      <c r="Z153" s="507">
        <f t="shared" si="181"/>
        <v>0</v>
      </c>
      <c r="AA153" s="507">
        <f>V153+Z153</f>
        <v>0</v>
      </c>
      <c r="AB153" s="180">
        <f t="shared" si="169"/>
        <v>0</v>
      </c>
      <c r="AC153" s="180">
        <f>ROUND(V153*2%,0)</f>
        <v>0</v>
      </c>
      <c r="AD153" s="507">
        <v>0</v>
      </c>
      <c r="AE153" s="507">
        <v>0</v>
      </c>
      <c r="AF153" s="507">
        <f t="shared" si="170"/>
        <v>0</v>
      </c>
      <c r="AG153" s="507">
        <f t="shared" si="171"/>
        <v>0</v>
      </c>
      <c r="AH153" s="522">
        <v>0</v>
      </c>
      <c r="AI153" s="522">
        <v>0</v>
      </c>
      <c r="AJ153" s="522">
        <v>0</v>
      </c>
      <c r="AK153" s="522">
        <v>0</v>
      </c>
      <c r="AL153" s="522">
        <v>0</v>
      </c>
      <c r="AM153" s="522">
        <v>0</v>
      </c>
      <c r="AN153" s="522">
        <v>0</v>
      </c>
      <c r="AO153" s="522">
        <f>AH153+AJ153+AK153+AM153</f>
        <v>0</v>
      </c>
      <c r="AP153" s="522">
        <f>AI153+AL153+AN153</f>
        <v>0</v>
      </c>
      <c r="AQ153" s="523">
        <f t="shared" si="172"/>
        <v>0</v>
      </c>
      <c r="AR153" s="520">
        <f>I153+AG153</f>
        <v>3971835</v>
      </c>
      <c r="AS153" s="507">
        <f>J153+V153</f>
        <v>2924768</v>
      </c>
      <c r="AT153" s="507">
        <f>K153+Z153</f>
        <v>0</v>
      </c>
      <c r="AU153" s="507">
        <f t="shared" si="173"/>
        <v>0</v>
      </c>
      <c r="AV153" s="507">
        <f t="shared" si="182"/>
        <v>988572</v>
      </c>
      <c r="AW153" s="507">
        <f t="shared" si="182"/>
        <v>58495</v>
      </c>
      <c r="AX153" s="507">
        <f>N153+AF153</f>
        <v>0</v>
      </c>
      <c r="AY153" s="522">
        <f>O153+AQ153</f>
        <v>6.1429</v>
      </c>
      <c r="AZ153" s="522">
        <f t="shared" si="183"/>
        <v>6.1429</v>
      </c>
      <c r="BA153" s="523">
        <f t="shared" si="183"/>
        <v>0</v>
      </c>
    </row>
    <row r="154" spans="1:53" ht="14.1" customHeight="1" x14ac:dyDescent="0.2">
      <c r="A154" s="606">
        <v>36</v>
      </c>
      <c r="B154" s="607">
        <v>2477</v>
      </c>
      <c r="C154" s="608">
        <v>600079872</v>
      </c>
      <c r="D154" s="607">
        <v>68975147</v>
      </c>
      <c r="E154" s="609" t="s">
        <v>163</v>
      </c>
      <c r="F154" s="606">
        <v>3143</v>
      </c>
      <c r="G154" s="211" t="s">
        <v>151</v>
      </c>
      <c r="H154" s="610" t="s">
        <v>83</v>
      </c>
      <c r="I154" s="516">
        <v>125695</v>
      </c>
      <c r="J154" s="517">
        <v>88605</v>
      </c>
      <c r="K154" s="496">
        <v>0</v>
      </c>
      <c r="L154" s="496">
        <v>29948</v>
      </c>
      <c r="M154" s="517">
        <v>1772</v>
      </c>
      <c r="N154" s="517">
        <v>5370</v>
      </c>
      <c r="O154" s="432">
        <v>0.37</v>
      </c>
      <c r="P154" s="518">
        <v>0</v>
      </c>
      <c r="Q154" s="519">
        <v>0.37</v>
      </c>
      <c r="R154" s="520">
        <v>0</v>
      </c>
      <c r="S154" s="507">
        <v>0</v>
      </c>
      <c r="T154" s="507">
        <v>0</v>
      </c>
      <c r="U154" s="507">
        <v>0</v>
      </c>
      <c r="V154" s="507">
        <f>SUM(R154:U154)</f>
        <v>0</v>
      </c>
      <c r="W154" s="507">
        <v>0</v>
      </c>
      <c r="X154" s="507">
        <v>0</v>
      </c>
      <c r="Y154" s="507">
        <v>0</v>
      </c>
      <c r="Z154" s="507">
        <f t="shared" si="181"/>
        <v>0</v>
      </c>
      <c r="AA154" s="507">
        <f>V154+Z154</f>
        <v>0</v>
      </c>
      <c r="AB154" s="180">
        <f t="shared" si="169"/>
        <v>0</v>
      </c>
      <c r="AC154" s="180">
        <f>ROUND(V154*2%,0)</f>
        <v>0</v>
      </c>
      <c r="AD154" s="507">
        <v>0</v>
      </c>
      <c r="AE154" s="507">
        <v>0</v>
      </c>
      <c r="AF154" s="507">
        <f t="shared" si="170"/>
        <v>0</v>
      </c>
      <c r="AG154" s="507">
        <f t="shared" si="171"/>
        <v>0</v>
      </c>
      <c r="AH154" s="522">
        <v>0</v>
      </c>
      <c r="AI154" s="522">
        <v>0</v>
      </c>
      <c r="AJ154" s="522">
        <v>0</v>
      </c>
      <c r="AK154" s="522">
        <v>0</v>
      </c>
      <c r="AL154" s="522">
        <v>0</v>
      </c>
      <c r="AM154" s="522">
        <v>0</v>
      </c>
      <c r="AN154" s="522">
        <v>0</v>
      </c>
      <c r="AO154" s="522">
        <f>AH154+AJ154+AK154+AM154</f>
        <v>0</v>
      </c>
      <c r="AP154" s="522">
        <f>AI154+AL154+AN154</f>
        <v>0</v>
      </c>
      <c r="AQ154" s="523">
        <f t="shared" si="172"/>
        <v>0</v>
      </c>
      <c r="AR154" s="520">
        <f>I154+AG154</f>
        <v>125695</v>
      </c>
      <c r="AS154" s="507">
        <f>J154+V154</f>
        <v>88605</v>
      </c>
      <c r="AT154" s="507">
        <f>K154+Z154</f>
        <v>0</v>
      </c>
      <c r="AU154" s="507">
        <f t="shared" si="173"/>
        <v>0</v>
      </c>
      <c r="AV154" s="507">
        <f t="shared" si="182"/>
        <v>29948</v>
      </c>
      <c r="AW154" s="507">
        <f t="shared" si="182"/>
        <v>1772</v>
      </c>
      <c r="AX154" s="507">
        <f>N154+AF154</f>
        <v>5370</v>
      </c>
      <c r="AY154" s="522">
        <f>O154+AQ154</f>
        <v>0.37</v>
      </c>
      <c r="AZ154" s="522">
        <f t="shared" si="183"/>
        <v>0</v>
      </c>
      <c r="BA154" s="523">
        <f t="shared" si="183"/>
        <v>0.37</v>
      </c>
    </row>
    <row r="155" spans="1:53" ht="14.1" customHeight="1" x14ac:dyDescent="0.2">
      <c r="A155" s="183">
        <v>36</v>
      </c>
      <c r="B155" s="181">
        <v>2477</v>
      </c>
      <c r="C155" s="182">
        <v>600079872</v>
      </c>
      <c r="D155" s="181">
        <v>68975147</v>
      </c>
      <c r="E155" s="599" t="s">
        <v>164</v>
      </c>
      <c r="F155" s="183"/>
      <c r="G155" s="599"/>
      <c r="H155" s="600"/>
      <c r="I155" s="601">
        <v>48218907</v>
      </c>
      <c r="J155" s="602">
        <v>34343577</v>
      </c>
      <c r="K155" s="602">
        <v>20000</v>
      </c>
      <c r="L155" s="602">
        <v>11614889</v>
      </c>
      <c r="M155" s="602">
        <v>686871</v>
      </c>
      <c r="N155" s="602">
        <v>1553570</v>
      </c>
      <c r="O155" s="603">
        <v>66.898200000000003</v>
      </c>
      <c r="P155" s="603">
        <v>55.442599999999999</v>
      </c>
      <c r="Q155" s="605">
        <v>11.455599999999999</v>
      </c>
      <c r="R155" s="604">
        <f t="shared" ref="R155:BA155" si="184">SUM(R151:R154)</f>
        <v>-14000</v>
      </c>
      <c r="S155" s="602">
        <f t="shared" si="184"/>
        <v>0</v>
      </c>
      <c r="T155" s="602">
        <f t="shared" si="184"/>
        <v>0</v>
      </c>
      <c r="U155" s="602">
        <f t="shared" si="184"/>
        <v>0</v>
      </c>
      <c r="V155" s="602">
        <f t="shared" si="184"/>
        <v>-14000</v>
      </c>
      <c r="W155" s="602">
        <f t="shared" si="184"/>
        <v>14000</v>
      </c>
      <c r="X155" s="602">
        <f t="shared" si="184"/>
        <v>0</v>
      </c>
      <c r="Y155" s="602">
        <f t="shared" si="184"/>
        <v>295719</v>
      </c>
      <c r="Z155" s="602">
        <f t="shared" si="184"/>
        <v>309719</v>
      </c>
      <c r="AA155" s="602">
        <f t="shared" si="184"/>
        <v>295719</v>
      </c>
      <c r="AB155" s="602">
        <f t="shared" si="184"/>
        <v>0</v>
      </c>
      <c r="AC155" s="602">
        <f t="shared" si="184"/>
        <v>-280</v>
      </c>
      <c r="AD155" s="602">
        <f t="shared" si="184"/>
        <v>0</v>
      </c>
      <c r="AE155" s="602">
        <f t="shared" si="184"/>
        <v>0</v>
      </c>
      <c r="AF155" s="602">
        <f t="shared" si="184"/>
        <v>0</v>
      </c>
      <c r="AG155" s="602">
        <f t="shared" si="184"/>
        <v>295439</v>
      </c>
      <c r="AH155" s="603">
        <f t="shared" si="184"/>
        <v>-0.02</v>
      </c>
      <c r="AI155" s="603">
        <f t="shared" si="184"/>
        <v>0</v>
      </c>
      <c r="AJ155" s="603">
        <f t="shared" si="184"/>
        <v>0</v>
      </c>
      <c r="AK155" s="603">
        <f t="shared" ref="AK155:AL155" si="185">SUM(AK151:AK154)</f>
        <v>0</v>
      </c>
      <c r="AL155" s="603">
        <f t="shared" si="185"/>
        <v>0</v>
      </c>
      <c r="AM155" s="603">
        <f t="shared" si="184"/>
        <v>0</v>
      </c>
      <c r="AN155" s="603">
        <f t="shared" si="184"/>
        <v>0</v>
      </c>
      <c r="AO155" s="603">
        <f t="shared" si="184"/>
        <v>-0.02</v>
      </c>
      <c r="AP155" s="603">
        <f t="shared" si="184"/>
        <v>0</v>
      </c>
      <c r="AQ155" s="605">
        <f t="shared" si="184"/>
        <v>-0.02</v>
      </c>
      <c r="AR155" s="604">
        <f t="shared" si="184"/>
        <v>48514346</v>
      </c>
      <c r="AS155" s="602">
        <f t="shared" si="184"/>
        <v>34329577</v>
      </c>
      <c r="AT155" s="602">
        <f t="shared" si="184"/>
        <v>329719</v>
      </c>
      <c r="AU155" s="602">
        <f t="shared" si="184"/>
        <v>295719</v>
      </c>
      <c r="AV155" s="602">
        <f t="shared" si="184"/>
        <v>11614889</v>
      </c>
      <c r="AW155" s="602">
        <f t="shared" si="184"/>
        <v>686591</v>
      </c>
      <c r="AX155" s="602">
        <f t="shared" si="184"/>
        <v>1553570</v>
      </c>
      <c r="AY155" s="603">
        <f t="shared" si="184"/>
        <v>66.878200000000007</v>
      </c>
      <c r="AZ155" s="603">
        <f t="shared" si="184"/>
        <v>55.422599999999996</v>
      </c>
      <c r="BA155" s="605">
        <f t="shared" si="184"/>
        <v>11.455599999999999</v>
      </c>
    </row>
    <row r="156" spans="1:53" ht="14.1" customHeight="1" x14ac:dyDescent="0.2">
      <c r="A156" s="606">
        <v>37</v>
      </c>
      <c r="B156" s="607">
        <v>2470</v>
      </c>
      <c r="C156" s="608">
        <v>600080013</v>
      </c>
      <c r="D156" s="607">
        <v>72741554</v>
      </c>
      <c r="E156" s="609" t="s">
        <v>165</v>
      </c>
      <c r="F156" s="606">
        <v>3113</v>
      </c>
      <c r="G156" s="609" t="s">
        <v>149</v>
      </c>
      <c r="H156" s="610" t="s">
        <v>87</v>
      </c>
      <c r="I156" s="516">
        <v>34356518</v>
      </c>
      <c r="J156" s="431">
        <v>24332002</v>
      </c>
      <c r="K156" s="541">
        <v>70000</v>
      </c>
      <c r="L156" s="496">
        <v>8247876</v>
      </c>
      <c r="M156" s="517">
        <v>486640</v>
      </c>
      <c r="N156" s="431">
        <v>1220000</v>
      </c>
      <c r="O156" s="432">
        <v>43.607399999999998</v>
      </c>
      <c r="P156" s="436">
        <v>34.917999999999999</v>
      </c>
      <c r="Q156" s="709">
        <v>8.6893999999999991</v>
      </c>
      <c r="R156" s="520">
        <v>0</v>
      </c>
      <c r="S156" s="507">
        <v>0</v>
      </c>
      <c r="T156" s="507">
        <v>0</v>
      </c>
      <c r="U156" s="507">
        <v>0</v>
      </c>
      <c r="V156" s="507">
        <f>SUM(R156:U156)</f>
        <v>0</v>
      </c>
      <c r="W156" s="507">
        <v>0</v>
      </c>
      <c r="X156" s="507">
        <v>0</v>
      </c>
      <c r="Y156" s="507">
        <v>77996</v>
      </c>
      <c r="Z156" s="507">
        <f t="shared" ref="Z156:Z160" si="186">SUM(W156:Y156)</f>
        <v>77996</v>
      </c>
      <c r="AA156" s="507">
        <f>V156+Z156</f>
        <v>77996</v>
      </c>
      <c r="AB156" s="180">
        <f t="shared" si="169"/>
        <v>0</v>
      </c>
      <c r="AC156" s="180">
        <f>ROUND(V156*2%,0)</f>
        <v>0</v>
      </c>
      <c r="AD156" s="507">
        <v>0</v>
      </c>
      <c r="AE156" s="507">
        <v>0</v>
      </c>
      <c r="AF156" s="507">
        <f t="shared" si="170"/>
        <v>0</v>
      </c>
      <c r="AG156" s="507">
        <f t="shared" si="171"/>
        <v>77996</v>
      </c>
      <c r="AH156" s="522">
        <v>0</v>
      </c>
      <c r="AI156" s="522">
        <v>0</v>
      </c>
      <c r="AJ156" s="522">
        <v>0</v>
      </c>
      <c r="AK156" s="522">
        <v>0</v>
      </c>
      <c r="AL156" s="522">
        <v>0</v>
      </c>
      <c r="AM156" s="522">
        <v>0</v>
      </c>
      <c r="AN156" s="522">
        <v>0</v>
      </c>
      <c r="AO156" s="522">
        <f>AH156+AJ156+AK156+AM156</f>
        <v>0</v>
      </c>
      <c r="AP156" s="522">
        <f>AI156+AL156+AN156</f>
        <v>0</v>
      </c>
      <c r="AQ156" s="523">
        <f t="shared" si="172"/>
        <v>0</v>
      </c>
      <c r="AR156" s="520">
        <f>I156+AG156</f>
        <v>34434514</v>
      </c>
      <c r="AS156" s="507">
        <f>J156+V156</f>
        <v>24332002</v>
      </c>
      <c r="AT156" s="507">
        <f>K156+Z156</f>
        <v>147996</v>
      </c>
      <c r="AU156" s="507">
        <f t="shared" si="173"/>
        <v>77996</v>
      </c>
      <c r="AV156" s="507">
        <f t="shared" ref="AV156:AW160" si="187">L156+AB156</f>
        <v>8247876</v>
      </c>
      <c r="AW156" s="507">
        <f t="shared" si="187"/>
        <v>486640</v>
      </c>
      <c r="AX156" s="507">
        <f>N156+AF156</f>
        <v>1220000</v>
      </c>
      <c r="AY156" s="522">
        <f>O156+AQ156</f>
        <v>43.607399999999998</v>
      </c>
      <c r="AZ156" s="522">
        <f t="shared" ref="AZ156:BA160" si="188">P156+AO156</f>
        <v>34.917999999999999</v>
      </c>
      <c r="BA156" s="523">
        <f t="shared" si="188"/>
        <v>8.6893999999999991</v>
      </c>
    </row>
    <row r="157" spans="1:53" ht="14.1" customHeight="1" x14ac:dyDescent="0.2">
      <c r="A157" s="606">
        <v>37</v>
      </c>
      <c r="B157" s="607">
        <v>2470</v>
      </c>
      <c r="C157" s="608">
        <v>600080013</v>
      </c>
      <c r="D157" s="607">
        <v>72741554</v>
      </c>
      <c r="E157" s="609" t="s">
        <v>165</v>
      </c>
      <c r="F157" s="606">
        <v>3113</v>
      </c>
      <c r="G157" s="211" t="s">
        <v>92</v>
      </c>
      <c r="H157" s="610" t="s">
        <v>83</v>
      </c>
      <c r="I157" s="516">
        <v>358718</v>
      </c>
      <c r="J157" s="517">
        <v>264152</v>
      </c>
      <c r="K157" s="496">
        <v>0</v>
      </c>
      <c r="L157" s="496">
        <v>89283</v>
      </c>
      <c r="M157" s="517">
        <v>5283</v>
      </c>
      <c r="N157" s="517">
        <v>0</v>
      </c>
      <c r="O157" s="432">
        <v>0.77</v>
      </c>
      <c r="P157" s="518">
        <v>0.77</v>
      </c>
      <c r="Q157" s="519">
        <v>0</v>
      </c>
      <c r="R157" s="520">
        <v>0</v>
      </c>
      <c r="S157" s="507">
        <v>0</v>
      </c>
      <c r="T157" s="507">
        <v>0</v>
      </c>
      <c r="U157" s="507">
        <v>0</v>
      </c>
      <c r="V157" s="507">
        <f>SUM(R157:U157)</f>
        <v>0</v>
      </c>
      <c r="W157" s="507">
        <v>0</v>
      </c>
      <c r="X157" s="507">
        <v>0</v>
      </c>
      <c r="Y157" s="507">
        <v>0</v>
      </c>
      <c r="Z157" s="507">
        <f t="shared" si="186"/>
        <v>0</v>
      </c>
      <c r="AA157" s="507">
        <f>V157+Z157</f>
        <v>0</v>
      </c>
      <c r="AB157" s="180">
        <f t="shared" si="169"/>
        <v>0</v>
      </c>
      <c r="AC157" s="180">
        <f>ROUND(V157*2%,0)</f>
        <v>0</v>
      </c>
      <c r="AD157" s="507">
        <v>0</v>
      </c>
      <c r="AE157" s="507">
        <v>0</v>
      </c>
      <c r="AF157" s="507">
        <f t="shared" si="170"/>
        <v>0</v>
      </c>
      <c r="AG157" s="507">
        <f t="shared" si="171"/>
        <v>0</v>
      </c>
      <c r="AH157" s="522">
        <v>0</v>
      </c>
      <c r="AI157" s="522">
        <v>0</v>
      </c>
      <c r="AJ157" s="522">
        <v>0</v>
      </c>
      <c r="AK157" s="522">
        <v>0</v>
      </c>
      <c r="AL157" s="522">
        <v>0</v>
      </c>
      <c r="AM157" s="522">
        <v>0</v>
      </c>
      <c r="AN157" s="522">
        <v>0</v>
      </c>
      <c r="AO157" s="522">
        <f>AH157+AJ157+AK157+AM157</f>
        <v>0</v>
      </c>
      <c r="AP157" s="522">
        <f>AI157+AL157+AN157</f>
        <v>0</v>
      </c>
      <c r="AQ157" s="523">
        <f t="shared" si="172"/>
        <v>0</v>
      </c>
      <c r="AR157" s="520">
        <f>I157+AG157</f>
        <v>358718</v>
      </c>
      <c r="AS157" s="507">
        <f>J157+V157</f>
        <v>264152</v>
      </c>
      <c r="AT157" s="507">
        <f>K157+Z157</f>
        <v>0</v>
      </c>
      <c r="AU157" s="507">
        <f t="shared" si="173"/>
        <v>0</v>
      </c>
      <c r="AV157" s="507">
        <f t="shared" si="187"/>
        <v>89283</v>
      </c>
      <c r="AW157" s="507">
        <f t="shared" si="187"/>
        <v>5283</v>
      </c>
      <c r="AX157" s="507">
        <f>N157+AF157</f>
        <v>0</v>
      </c>
      <c r="AY157" s="522">
        <f>O157+AQ157</f>
        <v>0.77</v>
      </c>
      <c r="AZ157" s="522">
        <f t="shared" si="188"/>
        <v>0.77</v>
      </c>
      <c r="BA157" s="523">
        <f t="shared" si="188"/>
        <v>0</v>
      </c>
    </row>
    <row r="158" spans="1:53" ht="14.1" customHeight="1" x14ac:dyDescent="0.2">
      <c r="A158" s="606">
        <v>37</v>
      </c>
      <c r="B158" s="607">
        <v>2470</v>
      </c>
      <c r="C158" s="608">
        <v>600080013</v>
      </c>
      <c r="D158" s="607">
        <v>72741554</v>
      </c>
      <c r="E158" s="609" t="s">
        <v>166</v>
      </c>
      <c r="F158" s="606">
        <v>3141</v>
      </c>
      <c r="G158" s="211" t="s">
        <v>89</v>
      </c>
      <c r="H158" s="610" t="s">
        <v>83</v>
      </c>
      <c r="I158" s="516">
        <v>2432324</v>
      </c>
      <c r="J158" s="517">
        <v>1468000</v>
      </c>
      <c r="K158" s="496">
        <v>310000</v>
      </c>
      <c r="L158" s="496">
        <v>600964</v>
      </c>
      <c r="M158" s="517">
        <v>29360</v>
      </c>
      <c r="N158" s="517">
        <v>24000</v>
      </c>
      <c r="O158" s="432">
        <v>4.83</v>
      </c>
      <c r="P158" s="518">
        <v>0</v>
      </c>
      <c r="Q158" s="519">
        <v>4.83</v>
      </c>
      <c r="R158" s="520">
        <v>0</v>
      </c>
      <c r="S158" s="507">
        <v>0</v>
      </c>
      <c r="T158" s="507">
        <v>0</v>
      </c>
      <c r="U158" s="507">
        <v>0</v>
      </c>
      <c r="V158" s="507">
        <f>SUM(R158:U158)</f>
        <v>0</v>
      </c>
      <c r="W158" s="507">
        <v>0</v>
      </c>
      <c r="X158" s="507">
        <v>0</v>
      </c>
      <c r="Y158" s="507">
        <v>0</v>
      </c>
      <c r="Z158" s="507">
        <f t="shared" si="186"/>
        <v>0</v>
      </c>
      <c r="AA158" s="507">
        <f>V158+Z158</f>
        <v>0</v>
      </c>
      <c r="AB158" s="180">
        <f t="shared" si="169"/>
        <v>0</v>
      </c>
      <c r="AC158" s="180">
        <f>ROUND(V158*2%,0)</f>
        <v>0</v>
      </c>
      <c r="AD158" s="507">
        <v>0</v>
      </c>
      <c r="AE158" s="507">
        <v>0</v>
      </c>
      <c r="AF158" s="507">
        <f t="shared" si="170"/>
        <v>0</v>
      </c>
      <c r="AG158" s="507">
        <f t="shared" si="171"/>
        <v>0</v>
      </c>
      <c r="AH158" s="522">
        <v>0</v>
      </c>
      <c r="AI158" s="522">
        <v>0</v>
      </c>
      <c r="AJ158" s="522">
        <v>0</v>
      </c>
      <c r="AK158" s="522">
        <v>0</v>
      </c>
      <c r="AL158" s="522">
        <v>0</v>
      </c>
      <c r="AM158" s="522">
        <v>0</v>
      </c>
      <c r="AN158" s="522">
        <v>0</v>
      </c>
      <c r="AO158" s="522">
        <f>AH158+AJ158+AK158+AM158</f>
        <v>0</v>
      </c>
      <c r="AP158" s="522">
        <f>AI158+AL158+AN158</f>
        <v>0</v>
      </c>
      <c r="AQ158" s="523">
        <f t="shared" si="172"/>
        <v>0</v>
      </c>
      <c r="AR158" s="520">
        <f>I158+AG158</f>
        <v>2432324</v>
      </c>
      <c r="AS158" s="507">
        <f>J158+V158</f>
        <v>1468000</v>
      </c>
      <c r="AT158" s="507">
        <f>K158+Z158</f>
        <v>310000</v>
      </c>
      <c r="AU158" s="507">
        <f t="shared" si="173"/>
        <v>0</v>
      </c>
      <c r="AV158" s="507">
        <f t="shared" si="187"/>
        <v>600964</v>
      </c>
      <c r="AW158" s="507">
        <f t="shared" si="187"/>
        <v>29360</v>
      </c>
      <c r="AX158" s="507">
        <f>N158+AF158</f>
        <v>24000</v>
      </c>
      <c r="AY158" s="522">
        <f>O158+AQ158</f>
        <v>4.83</v>
      </c>
      <c r="AZ158" s="522">
        <f t="shared" si="188"/>
        <v>0</v>
      </c>
      <c r="BA158" s="523">
        <f t="shared" si="188"/>
        <v>4.83</v>
      </c>
    </row>
    <row r="159" spans="1:53" ht="14.1" customHeight="1" x14ac:dyDescent="0.2">
      <c r="A159" s="606">
        <v>37</v>
      </c>
      <c r="B159" s="607">
        <v>2470</v>
      </c>
      <c r="C159" s="608">
        <v>600080013</v>
      </c>
      <c r="D159" s="607">
        <v>72741554</v>
      </c>
      <c r="E159" s="609" t="s">
        <v>165</v>
      </c>
      <c r="F159" s="606">
        <v>3143</v>
      </c>
      <c r="G159" s="211" t="s">
        <v>150</v>
      </c>
      <c r="H159" s="610" t="s">
        <v>87</v>
      </c>
      <c r="I159" s="516">
        <v>3225447</v>
      </c>
      <c r="J159" s="431">
        <v>2365292</v>
      </c>
      <c r="K159" s="541">
        <v>10000</v>
      </c>
      <c r="L159" s="496">
        <v>802849</v>
      </c>
      <c r="M159" s="517">
        <v>47306</v>
      </c>
      <c r="N159" s="517">
        <v>0</v>
      </c>
      <c r="O159" s="432">
        <v>5.4</v>
      </c>
      <c r="P159" s="436">
        <v>5.4</v>
      </c>
      <c r="Q159" s="519">
        <v>0</v>
      </c>
      <c r="R159" s="520">
        <v>0</v>
      </c>
      <c r="S159" s="507">
        <v>0</v>
      </c>
      <c r="T159" s="507">
        <v>0</v>
      </c>
      <c r="U159" s="507">
        <v>0</v>
      </c>
      <c r="V159" s="507">
        <f>SUM(R159:U159)</f>
        <v>0</v>
      </c>
      <c r="W159" s="507">
        <v>0</v>
      </c>
      <c r="X159" s="507">
        <v>0</v>
      </c>
      <c r="Y159" s="507">
        <v>0</v>
      </c>
      <c r="Z159" s="507">
        <f t="shared" si="186"/>
        <v>0</v>
      </c>
      <c r="AA159" s="507">
        <f>V159+Z159</f>
        <v>0</v>
      </c>
      <c r="AB159" s="180">
        <f t="shared" si="169"/>
        <v>0</v>
      </c>
      <c r="AC159" s="180">
        <f>ROUND(V159*2%,0)</f>
        <v>0</v>
      </c>
      <c r="AD159" s="507">
        <v>0</v>
      </c>
      <c r="AE159" s="507">
        <v>0</v>
      </c>
      <c r="AF159" s="507">
        <f t="shared" si="170"/>
        <v>0</v>
      </c>
      <c r="AG159" s="507">
        <f t="shared" si="171"/>
        <v>0</v>
      </c>
      <c r="AH159" s="522">
        <v>0</v>
      </c>
      <c r="AI159" s="522">
        <v>0</v>
      </c>
      <c r="AJ159" s="522">
        <v>0</v>
      </c>
      <c r="AK159" s="522">
        <v>0</v>
      </c>
      <c r="AL159" s="522">
        <v>0</v>
      </c>
      <c r="AM159" s="522">
        <v>0</v>
      </c>
      <c r="AN159" s="522">
        <v>0</v>
      </c>
      <c r="AO159" s="522">
        <f>AH159+AJ159+AK159+AM159</f>
        <v>0</v>
      </c>
      <c r="AP159" s="522">
        <f>AI159+AL159+AN159</f>
        <v>0</v>
      </c>
      <c r="AQ159" s="523">
        <f t="shared" si="172"/>
        <v>0</v>
      </c>
      <c r="AR159" s="520">
        <f>I159+AG159</f>
        <v>3225447</v>
      </c>
      <c r="AS159" s="507">
        <f>J159+V159</f>
        <v>2365292</v>
      </c>
      <c r="AT159" s="507">
        <f>K159+Z159</f>
        <v>10000</v>
      </c>
      <c r="AU159" s="507">
        <f t="shared" si="173"/>
        <v>0</v>
      </c>
      <c r="AV159" s="507">
        <f t="shared" si="187"/>
        <v>802849</v>
      </c>
      <c r="AW159" s="507">
        <f t="shared" si="187"/>
        <v>47306</v>
      </c>
      <c r="AX159" s="507">
        <f>N159+AF159</f>
        <v>0</v>
      </c>
      <c r="AY159" s="522">
        <f>O159+AQ159</f>
        <v>5.4</v>
      </c>
      <c r="AZ159" s="522">
        <f t="shared" si="188"/>
        <v>5.4</v>
      </c>
      <c r="BA159" s="523">
        <f t="shared" si="188"/>
        <v>0</v>
      </c>
    </row>
    <row r="160" spans="1:53" ht="14.1" customHeight="1" x14ac:dyDescent="0.2">
      <c r="A160" s="606">
        <v>37</v>
      </c>
      <c r="B160" s="607">
        <v>2470</v>
      </c>
      <c r="C160" s="608">
        <v>600080013</v>
      </c>
      <c r="D160" s="607">
        <v>72741554</v>
      </c>
      <c r="E160" s="609" t="s">
        <v>165</v>
      </c>
      <c r="F160" s="606">
        <v>3143</v>
      </c>
      <c r="G160" s="211" t="s">
        <v>151</v>
      </c>
      <c r="H160" s="610" t="s">
        <v>83</v>
      </c>
      <c r="I160" s="516">
        <v>98309</v>
      </c>
      <c r="J160" s="517">
        <v>69300</v>
      </c>
      <c r="K160" s="496">
        <v>0</v>
      </c>
      <c r="L160" s="496">
        <v>23423</v>
      </c>
      <c r="M160" s="517">
        <v>1386</v>
      </c>
      <c r="N160" s="517">
        <v>4200</v>
      </c>
      <c r="O160" s="432">
        <v>0.29000000000000004</v>
      </c>
      <c r="P160" s="518">
        <v>0</v>
      </c>
      <c r="Q160" s="519">
        <v>0.29000000000000004</v>
      </c>
      <c r="R160" s="520">
        <v>0</v>
      </c>
      <c r="S160" s="507">
        <v>0</v>
      </c>
      <c r="T160" s="507">
        <v>0</v>
      </c>
      <c r="U160" s="507">
        <v>0</v>
      </c>
      <c r="V160" s="507">
        <f>SUM(R160:U160)</f>
        <v>0</v>
      </c>
      <c r="W160" s="507">
        <v>0</v>
      </c>
      <c r="X160" s="507">
        <v>0</v>
      </c>
      <c r="Y160" s="507">
        <v>0</v>
      </c>
      <c r="Z160" s="507">
        <f t="shared" si="186"/>
        <v>0</v>
      </c>
      <c r="AA160" s="507">
        <f>V160+Z160</f>
        <v>0</v>
      </c>
      <c r="AB160" s="180">
        <f t="shared" si="169"/>
        <v>0</v>
      </c>
      <c r="AC160" s="180">
        <f>ROUND(V160*2%,0)</f>
        <v>0</v>
      </c>
      <c r="AD160" s="507">
        <v>0</v>
      </c>
      <c r="AE160" s="507">
        <v>0</v>
      </c>
      <c r="AF160" s="507">
        <f t="shared" si="170"/>
        <v>0</v>
      </c>
      <c r="AG160" s="507">
        <f t="shared" si="171"/>
        <v>0</v>
      </c>
      <c r="AH160" s="522">
        <v>0</v>
      </c>
      <c r="AI160" s="522">
        <v>0</v>
      </c>
      <c r="AJ160" s="522">
        <v>0</v>
      </c>
      <c r="AK160" s="522">
        <v>0</v>
      </c>
      <c r="AL160" s="522">
        <v>0</v>
      </c>
      <c r="AM160" s="522">
        <v>0</v>
      </c>
      <c r="AN160" s="522">
        <v>0</v>
      </c>
      <c r="AO160" s="522">
        <f>AH160+AJ160+AK160+AM160</f>
        <v>0</v>
      </c>
      <c r="AP160" s="522">
        <f>AI160+AL160+AN160</f>
        <v>0</v>
      </c>
      <c r="AQ160" s="523">
        <f t="shared" si="172"/>
        <v>0</v>
      </c>
      <c r="AR160" s="520">
        <f>I160+AG160</f>
        <v>98309</v>
      </c>
      <c r="AS160" s="507">
        <f>J160+V160</f>
        <v>69300</v>
      </c>
      <c r="AT160" s="507">
        <f>K160+Z160</f>
        <v>0</v>
      </c>
      <c r="AU160" s="507">
        <f t="shared" si="173"/>
        <v>0</v>
      </c>
      <c r="AV160" s="507">
        <f t="shared" si="187"/>
        <v>23423</v>
      </c>
      <c r="AW160" s="507">
        <f t="shared" si="187"/>
        <v>1386</v>
      </c>
      <c r="AX160" s="507">
        <f>N160+AF160</f>
        <v>4200</v>
      </c>
      <c r="AY160" s="522">
        <f>O160+AQ160</f>
        <v>0.29000000000000004</v>
      </c>
      <c r="AZ160" s="522">
        <f t="shared" si="188"/>
        <v>0</v>
      </c>
      <c r="BA160" s="523">
        <f t="shared" si="188"/>
        <v>0.29000000000000004</v>
      </c>
    </row>
    <row r="161" spans="1:53" ht="14.1" customHeight="1" x14ac:dyDescent="0.2">
      <c r="A161" s="183">
        <v>37</v>
      </c>
      <c r="B161" s="181">
        <v>2470</v>
      </c>
      <c r="C161" s="182">
        <v>600080013</v>
      </c>
      <c r="D161" s="181">
        <v>72741554</v>
      </c>
      <c r="E161" s="599" t="s">
        <v>167</v>
      </c>
      <c r="F161" s="183"/>
      <c r="G161" s="599"/>
      <c r="H161" s="600"/>
      <c r="I161" s="601">
        <v>40471316</v>
      </c>
      <c r="J161" s="602">
        <v>28498746</v>
      </c>
      <c r="K161" s="602">
        <v>390000</v>
      </c>
      <c r="L161" s="602">
        <v>9764395</v>
      </c>
      <c r="M161" s="602">
        <v>569975</v>
      </c>
      <c r="N161" s="602">
        <v>1248200</v>
      </c>
      <c r="O161" s="603">
        <v>54.897399999999998</v>
      </c>
      <c r="P161" s="603">
        <v>41.088000000000001</v>
      </c>
      <c r="Q161" s="605">
        <v>13.8094</v>
      </c>
      <c r="R161" s="604">
        <f t="shared" ref="R161:BA161" si="189">SUM(R156:R160)</f>
        <v>0</v>
      </c>
      <c r="S161" s="602">
        <f t="shared" si="189"/>
        <v>0</v>
      </c>
      <c r="T161" s="602">
        <f t="shared" si="189"/>
        <v>0</v>
      </c>
      <c r="U161" s="602">
        <f t="shared" si="189"/>
        <v>0</v>
      </c>
      <c r="V161" s="602">
        <f t="shared" si="189"/>
        <v>0</v>
      </c>
      <c r="W161" s="602">
        <f t="shared" si="189"/>
        <v>0</v>
      </c>
      <c r="X161" s="602">
        <f t="shared" si="189"/>
        <v>0</v>
      </c>
      <c r="Y161" s="602">
        <f t="shared" si="189"/>
        <v>77996</v>
      </c>
      <c r="Z161" s="602">
        <f t="shared" si="189"/>
        <v>77996</v>
      </c>
      <c r="AA161" s="602">
        <f t="shared" si="189"/>
        <v>77996</v>
      </c>
      <c r="AB161" s="602">
        <f t="shared" si="189"/>
        <v>0</v>
      </c>
      <c r="AC161" s="602">
        <f t="shared" si="189"/>
        <v>0</v>
      </c>
      <c r="AD161" s="602">
        <f t="shared" si="189"/>
        <v>0</v>
      </c>
      <c r="AE161" s="602">
        <f t="shared" si="189"/>
        <v>0</v>
      </c>
      <c r="AF161" s="602">
        <f t="shared" si="189"/>
        <v>0</v>
      </c>
      <c r="AG161" s="602">
        <f t="shared" si="189"/>
        <v>77996</v>
      </c>
      <c r="AH161" s="603">
        <f t="shared" si="189"/>
        <v>0</v>
      </c>
      <c r="AI161" s="603">
        <f t="shared" si="189"/>
        <v>0</v>
      </c>
      <c r="AJ161" s="603">
        <f t="shared" si="189"/>
        <v>0</v>
      </c>
      <c r="AK161" s="603">
        <f t="shared" ref="AK161:AL161" si="190">SUM(AK156:AK160)</f>
        <v>0</v>
      </c>
      <c r="AL161" s="603">
        <f t="shared" si="190"/>
        <v>0</v>
      </c>
      <c r="AM161" s="603">
        <f t="shared" si="189"/>
        <v>0</v>
      </c>
      <c r="AN161" s="603">
        <f t="shared" si="189"/>
        <v>0</v>
      </c>
      <c r="AO161" s="603">
        <f t="shared" si="189"/>
        <v>0</v>
      </c>
      <c r="AP161" s="603">
        <f t="shared" si="189"/>
        <v>0</v>
      </c>
      <c r="AQ161" s="605">
        <f t="shared" si="189"/>
        <v>0</v>
      </c>
      <c r="AR161" s="604">
        <f t="shared" si="189"/>
        <v>40549312</v>
      </c>
      <c r="AS161" s="602">
        <f t="shared" si="189"/>
        <v>28498746</v>
      </c>
      <c r="AT161" s="602">
        <f t="shared" si="189"/>
        <v>467996</v>
      </c>
      <c r="AU161" s="602">
        <f t="shared" si="189"/>
        <v>77996</v>
      </c>
      <c r="AV161" s="602">
        <f t="shared" si="189"/>
        <v>9764395</v>
      </c>
      <c r="AW161" s="602">
        <f t="shared" si="189"/>
        <v>569975</v>
      </c>
      <c r="AX161" s="602">
        <f t="shared" si="189"/>
        <v>1248200</v>
      </c>
      <c r="AY161" s="603">
        <f t="shared" si="189"/>
        <v>54.897399999999998</v>
      </c>
      <c r="AZ161" s="603">
        <f t="shared" si="189"/>
        <v>41.088000000000001</v>
      </c>
      <c r="BA161" s="605">
        <f t="shared" si="189"/>
        <v>13.8094</v>
      </c>
    </row>
    <row r="162" spans="1:53" ht="14.1" customHeight="1" x14ac:dyDescent="0.2">
      <c r="A162" s="606">
        <v>38</v>
      </c>
      <c r="B162" s="607">
        <v>2307</v>
      </c>
      <c r="C162" s="608">
        <v>600079911</v>
      </c>
      <c r="D162" s="607">
        <v>72743212</v>
      </c>
      <c r="E162" s="609" t="s">
        <v>168</v>
      </c>
      <c r="F162" s="606">
        <v>3113</v>
      </c>
      <c r="G162" s="609" t="s">
        <v>149</v>
      </c>
      <c r="H162" s="610" t="s">
        <v>87</v>
      </c>
      <c r="I162" s="516">
        <v>38820264</v>
      </c>
      <c r="J162" s="431">
        <v>27352175</v>
      </c>
      <c r="K162" s="541">
        <v>116600</v>
      </c>
      <c r="L162" s="496">
        <v>9284446</v>
      </c>
      <c r="M162" s="517">
        <v>547043</v>
      </c>
      <c r="N162" s="431">
        <v>1520000</v>
      </c>
      <c r="O162" s="432">
        <v>50.896000000000001</v>
      </c>
      <c r="P162" s="436">
        <v>39.657200000000003</v>
      </c>
      <c r="Q162" s="709">
        <v>11.238799999999999</v>
      </c>
      <c r="R162" s="520">
        <v>19000</v>
      </c>
      <c r="S162" s="507">
        <v>0</v>
      </c>
      <c r="T162" s="507">
        <v>0</v>
      </c>
      <c r="U162" s="507">
        <v>0</v>
      </c>
      <c r="V162" s="507">
        <f>SUM(R162:U162)</f>
        <v>19000</v>
      </c>
      <c r="W162" s="507">
        <v>-19000</v>
      </c>
      <c r="X162" s="507">
        <v>0</v>
      </c>
      <c r="Y162" s="507">
        <v>98420</v>
      </c>
      <c r="Z162" s="507">
        <f t="shared" ref="Z162:Z166" si="191">SUM(W162:Y162)</f>
        <v>79420</v>
      </c>
      <c r="AA162" s="507">
        <f>V162+Z162</f>
        <v>98420</v>
      </c>
      <c r="AB162" s="180">
        <f t="shared" si="169"/>
        <v>0</v>
      </c>
      <c r="AC162" s="180">
        <f>ROUND(V162*2%,0)</f>
        <v>380</v>
      </c>
      <c r="AD162" s="507">
        <v>0</v>
      </c>
      <c r="AE162" s="507">
        <v>0</v>
      </c>
      <c r="AF162" s="507">
        <f t="shared" si="170"/>
        <v>0</v>
      </c>
      <c r="AG162" s="507">
        <f t="shared" si="171"/>
        <v>98800</v>
      </c>
      <c r="AH162" s="522">
        <v>0</v>
      </c>
      <c r="AI162" s="522">
        <v>0.1</v>
      </c>
      <c r="AJ162" s="522">
        <v>0</v>
      </c>
      <c r="AK162" s="522">
        <v>0</v>
      </c>
      <c r="AL162" s="522">
        <v>0</v>
      </c>
      <c r="AM162" s="522">
        <v>0</v>
      </c>
      <c r="AN162" s="522">
        <v>0</v>
      </c>
      <c r="AO162" s="522">
        <f>AH162+AJ162+AK162+AM162</f>
        <v>0</v>
      </c>
      <c r="AP162" s="522">
        <f>AI162+AL162+AN162</f>
        <v>0.1</v>
      </c>
      <c r="AQ162" s="523">
        <f t="shared" si="172"/>
        <v>0.1</v>
      </c>
      <c r="AR162" s="520">
        <f>I162+AG162</f>
        <v>38919064</v>
      </c>
      <c r="AS162" s="507">
        <f>J162+V162</f>
        <v>27371175</v>
      </c>
      <c r="AT162" s="507">
        <f>K162+Z162</f>
        <v>196020</v>
      </c>
      <c r="AU162" s="507">
        <f t="shared" si="173"/>
        <v>98420</v>
      </c>
      <c r="AV162" s="507">
        <f t="shared" ref="AV162:AW166" si="192">L162+AB162</f>
        <v>9284446</v>
      </c>
      <c r="AW162" s="507">
        <f t="shared" si="192"/>
        <v>547423</v>
      </c>
      <c r="AX162" s="507">
        <f>N162+AF162</f>
        <v>1520000</v>
      </c>
      <c r="AY162" s="522">
        <f>O162+AQ162</f>
        <v>50.996000000000002</v>
      </c>
      <c r="AZ162" s="522">
        <f t="shared" ref="AZ162:BA166" si="193">P162+AO162</f>
        <v>39.657200000000003</v>
      </c>
      <c r="BA162" s="523">
        <f t="shared" si="193"/>
        <v>11.338799999999999</v>
      </c>
    </row>
    <row r="163" spans="1:53" ht="14.1" customHeight="1" x14ac:dyDescent="0.2">
      <c r="A163" s="606">
        <v>38</v>
      </c>
      <c r="B163" s="607">
        <v>2307</v>
      </c>
      <c r="C163" s="608">
        <v>600079911</v>
      </c>
      <c r="D163" s="607">
        <v>72743212</v>
      </c>
      <c r="E163" s="609" t="s">
        <v>168</v>
      </c>
      <c r="F163" s="606">
        <v>3113</v>
      </c>
      <c r="G163" s="211" t="s">
        <v>92</v>
      </c>
      <c r="H163" s="610" t="s">
        <v>83</v>
      </c>
      <c r="I163" s="516">
        <v>2074565</v>
      </c>
      <c r="J163" s="517">
        <v>1514260</v>
      </c>
      <c r="K163" s="496">
        <v>0</v>
      </c>
      <c r="L163" s="496">
        <v>511820</v>
      </c>
      <c r="M163" s="517">
        <v>30285</v>
      </c>
      <c r="N163" s="517">
        <v>18200</v>
      </c>
      <c r="O163" s="432">
        <v>4.38</v>
      </c>
      <c r="P163" s="518">
        <v>4.38</v>
      </c>
      <c r="Q163" s="519">
        <v>0</v>
      </c>
      <c r="R163" s="520">
        <v>0</v>
      </c>
      <c r="S163" s="507">
        <v>-28300</v>
      </c>
      <c r="T163" s="507">
        <v>0</v>
      </c>
      <c r="U163" s="507">
        <v>0</v>
      </c>
      <c r="V163" s="507">
        <f>SUM(R163:U163)</f>
        <v>-28300</v>
      </c>
      <c r="W163" s="507">
        <v>0</v>
      </c>
      <c r="X163" s="507">
        <v>0</v>
      </c>
      <c r="Y163" s="507">
        <v>0</v>
      </c>
      <c r="Z163" s="507">
        <f t="shared" si="191"/>
        <v>0</v>
      </c>
      <c r="AA163" s="507">
        <f>V163+Z163</f>
        <v>-28300</v>
      </c>
      <c r="AB163" s="180">
        <f t="shared" si="169"/>
        <v>-9565</v>
      </c>
      <c r="AC163" s="180">
        <f>ROUND(V163*2%,0)</f>
        <v>-566</v>
      </c>
      <c r="AD163" s="507">
        <v>0</v>
      </c>
      <c r="AE163" s="507">
        <v>0</v>
      </c>
      <c r="AF163" s="507">
        <f t="shared" si="170"/>
        <v>0</v>
      </c>
      <c r="AG163" s="507">
        <f t="shared" si="171"/>
        <v>-38431</v>
      </c>
      <c r="AH163" s="522">
        <v>0</v>
      </c>
      <c r="AI163" s="522">
        <v>0</v>
      </c>
      <c r="AJ163" s="522">
        <v>-0.09</v>
      </c>
      <c r="AK163" s="522">
        <v>0</v>
      </c>
      <c r="AL163" s="522">
        <v>0</v>
      </c>
      <c r="AM163" s="522">
        <v>0</v>
      </c>
      <c r="AN163" s="522">
        <v>0</v>
      </c>
      <c r="AO163" s="522">
        <f>AH163+AJ163+AK163+AM163</f>
        <v>-0.09</v>
      </c>
      <c r="AP163" s="522">
        <f>AI163+AL163+AN163</f>
        <v>0</v>
      </c>
      <c r="AQ163" s="523">
        <f t="shared" si="172"/>
        <v>-0.09</v>
      </c>
      <c r="AR163" s="520">
        <f>I163+AG163</f>
        <v>2036134</v>
      </c>
      <c r="AS163" s="507">
        <f>J163+V163</f>
        <v>1485960</v>
      </c>
      <c r="AT163" s="507">
        <f>K163+Z163</f>
        <v>0</v>
      </c>
      <c r="AU163" s="507">
        <f t="shared" si="173"/>
        <v>0</v>
      </c>
      <c r="AV163" s="507">
        <f t="shared" si="192"/>
        <v>502255</v>
      </c>
      <c r="AW163" s="507">
        <f t="shared" si="192"/>
        <v>29719</v>
      </c>
      <c r="AX163" s="507">
        <f>N163+AF163</f>
        <v>18200</v>
      </c>
      <c r="AY163" s="522">
        <f>O163+AQ163</f>
        <v>4.29</v>
      </c>
      <c r="AZ163" s="522">
        <f t="shared" si="193"/>
        <v>4.29</v>
      </c>
      <c r="BA163" s="523">
        <f t="shared" si="193"/>
        <v>0</v>
      </c>
    </row>
    <row r="164" spans="1:53" ht="14.1" customHeight="1" x14ac:dyDescent="0.2">
      <c r="A164" s="606">
        <v>38</v>
      </c>
      <c r="B164" s="607">
        <v>2307</v>
      </c>
      <c r="C164" s="608">
        <v>600079911</v>
      </c>
      <c r="D164" s="607">
        <v>72743212</v>
      </c>
      <c r="E164" s="609" t="s">
        <v>168</v>
      </c>
      <c r="F164" s="606">
        <v>3143</v>
      </c>
      <c r="G164" s="211" t="s">
        <v>150</v>
      </c>
      <c r="H164" s="610" t="s">
        <v>87</v>
      </c>
      <c r="I164" s="516">
        <v>3511213</v>
      </c>
      <c r="J164" s="431">
        <v>2585576</v>
      </c>
      <c r="K164" s="541">
        <v>0</v>
      </c>
      <c r="L164" s="496">
        <v>873925</v>
      </c>
      <c r="M164" s="517">
        <v>51712</v>
      </c>
      <c r="N164" s="517">
        <v>0</v>
      </c>
      <c r="O164" s="432">
        <v>5.4107000000000003</v>
      </c>
      <c r="P164" s="436">
        <v>5.4107000000000003</v>
      </c>
      <c r="Q164" s="519">
        <v>0</v>
      </c>
      <c r="R164" s="520">
        <v>0</v>
      </c>
      <c r="S164" s="507">
        <v>0</v>
      </c>
      <c r="T164" s="507">
        <v>0</v>
      </c>
      <c r="U164" s="507">
        <v>0</v>
      </c>
      <c r="V164" s="507">
        <f>SUM(R164:U164)</f>
        <v>0</v>
      </c>
      <c r="W164" s="507">
        <v>0</v>
      </c>
      <c r="X164" s="507">
        <v>0</v>
      </c>
      <c r="Y164" s="507">
        <v>0</v>
      </c>
      <c r="Z164" s="507">
        <f t="shared" si="191"/>
        <v>0</v>
      </c>
      <c r="AA164" s="507">
        <f>V164+Z164</f>
        <v>0</v>
      </c>
      <c r="AB164" s="180">
        <f t="shared" si="169"/>
        <v>0</v>
      </c>
      <c r="AC164" s="180">
        <f>ROUND(V164*2%,0)</f>
        <v>0</v>
      </c>
      <c r="AD164" s="507">
        <v>0</v>
      </c>
      <c r="AE164" s="507">
        <v>0</v>
      </c>
      <c r="AF164" s="507">
        <f t="shared" si="170"/>
        <v>0</v>
      </c>
      <c r="AG164" s="507">
        <f t="shared" si="171"/>
        <v>0</v>
      </c>
      <c r="AH164" s="522">
        <v>0</v>
      </c>
      <c r="AI164" s="522">
        <v>0</v>
      </c>
      <c r="AJ164" s="522">
        <v>0</v>
      </c>
      <c r="AK164" s="522">
        <v>0</v>
      </c>
      <c r="AL164" s="522">
        <v>0</v>
      </c>
      <c r="AM164" s="522">
        <v>0</v>
      </c>
      <c r="AN164" s="522">
        <v>0</v>
      </c>
      <c r="AO164" s="522">
        <f>AH164+AJ164+AK164+AM164</f>
        <v>0</v>
      </c>
      <c r="AP164" s="522">
        <f>AI164+AL164+AN164</f>
        <v>0</v>
      </c>
      <c r="AQ164" s="523">
        <f t="shared" si="172"/>
        <v>0</v>
      </c>
      <c r="AR164" s="520">
        <f>I164+AG164</f>
        <v>3511213</v>
      </c>
      <c r="AS164" s="507">
        <f>J164+V164</f>
        <v>2585576</v>
      </c>
      <c r="AT164" s="507">
        <f>K164+Z164</f>
        <v>0</v>
      </c>
      <c r="AU164" s="507">
        <f t="shared" si="173"/>
        <v>0</v>
      </c>
      <c r="AV164" s="507">
        <f t="shared" si="192"/>
        <v>873925</v>
      </c>
      <c r="AW164" s="507">
        <f t="shared" si="192"/>
        <v>51712</v>
      </c>
      <c r="AX164" s="507">
        <f>N164+AF164</f>
        <v>0</v>
      </c>
      <c r="AY164" s="522">
        <f>O164+AQ164</f>
        <v>5.4107000000000003</v>
      </c>
      <c r="AZ164" s="522">
        <f t="shared" si="193"/>
        <v>5.4107000000000003</v>
      </c>
      <c r="BA164" s="523">
        <f t="shared" si="193"/>
        <v>0</v>
      </c>
    </row>
    <row r="165" spans="1:53" ht="14.1" customHeight="1" x14ac:dyDescent="0.2">
      <c r="A165" s="606">
        <v>38</v>
      </c>
      <c r="B165" s="607">
        <v>2307</v>
      </c>
      <c r="C165" s="608">
        <v>600079911</v>
      </c>
      <c r="D165" s="607">
        <v>72743212</v>
      </c>
      <c r="E165" s="609" t="s">
        <v>168</v>
      </c>
      <c r="F165" s="606">
        <v>3143</v>
      </c>
      <c r="G165" s="211" t="s">
        <v>151</v>
      </c>
      <c r="H165" s="610" t="s">
        <v>83</v>
      </c>
      <c r="I165" s="516">
        <v>125695</v>
      </c>
      <c r="J165" s="517">
        <v>88605</v>
      </c>
      <c r="K165" s="496">
        <v>0</v>
      </c>
      <c r="L165" s="496">
        <v>29948</v>
      </c>
      <c r="M165" s="517">
        <v>1772</v>
      </c>
      <c r="N165" s="517">
        <v>5370</v>
      </c>
      <c r="O165" s="432">
        <v>0.37</v>
      </c>
      <c r="P165" s="518">
        <v>0</v>
      </c>
      <c r="Q165" s="519">
        <v>0.37</v>
      </c>
      <c r="R165" s="520">
        <v>0</v>
      </c>
      <c r="S165" s="507">
        <v>0</v>
      </c>
      <c r="T165" s="507">
        <v>0</v>
      </c>
      <c r="U165" s="507">
        <v>0</v>
      </c>
      <c r="V165" s="507">
        <f>SUM(R165:U165)</f>
        <v>0</v>
      </c>
      <c r="W165" s="507">
        <v>0</v>
      </c>
      <c r="X165" s="507">
        <v>0</v>
      </c>
      <c r="Y165" s="507">
        <v>0</v>
      </c>
      <c r="Z165" s="507">
        <f t="shared" si="191"/>
        <v>0</v>
      </c>
      <c r="AA165" s="507">
        <f>V165+Z165</f>
        <v>0</v>
      </c>
      <c r="AB165" s="180">
        <f t="shared" si="169"/>
        <v>0</v>
      </c>
      <c r="AC165" s="180">
        <f>ROUND(V165*2%,0)</f>
        <v>0</v>
      </c>
      <c r="AD165" s="507">
        <v>0</v>
      </c>
      <c r="AE165" s="507">
        <v>0</v>
      </c>
      <c r="AF165" s="507">
        <f t="shared" si="170"/>
        <v>0</v>
      </c>
      <c r="AG165" s="507">
        <f t="shared" si="171"/>
        <v>0</v>
      </c>
      <c r="AH165" s="522">
        <v>0</v>
      </c>
      <c r="AI165" s="522">
        <v>0</v>
      </c>
      <c r="AJ165" s="522">
        <v>0</v>
      </c>
      <c r="AK165" s="522">
        <v>0</v>
      </c>
      <c r="AL165" s="522">
        <v>0</v>
      </c>
      <c r="AM165" s="522">
        <v>0</v>
      </c>
      <c r="AN165" s="522">
        <v>0</v>
      </c>
      <c r="AO165" s="522">
        <f>AH165+AJ165+AK165+AM165</f>
        <v>0</v>
      </c>
      <c r="AP165" s="522">
        <f>AI165+AL165+AN165</f>
        <v>0</v>
      </c>
      <c r="AQ165" s="523">
        <f t="shared" si="172"/>
        <v>0</v>
      </c>
      <c r="AR165" s="520">
        <f>I165+AG165</f>
        <v>125695</v>
      </c>
      <c r="AS165" s="507">
        <f>J165+V165</f>
        <v>88605</v>
      </c>
      <c r="AT165" s="507">
        <f>K165+Z165</f>
        <v>0</v>
      </c>
      <c r="AU165" s="507">
        <f t="shared" si="173"/>
        <v>0</v>
      </c>
      <c r="AV165" s="507">
        <f t="shared" si="192"/>
        <v>29948</v>
      </c>
      <c r="AW165" s="507">
        <f t="shared" si="192"/>
        <v>1772</v>
      </c>
      <c r="AX165" s="507">
        <f>N165+AF165</f>
        <v>5370</v>
      </c>
      <c r="AY165" s="522">
        <f>O165+AQ165</f>
        <v>0.37</v>
      </c>
      <c r="AZ165" s="522">
        <f t="shared" si="193"/>
        <v>0</v>
      </c>
      <c r="BA165" s="523">
        <f t="shared" si="193"/>
        <v>0.37</v>
      </c>
    </row>
    <row r="166" spans="1:53" ht="14.1" customHeight="1" x14ac:dyDescent="0.2">
      <c r="A166" s="606">
        <v>38</v>
      </c>
      <c r="B166" s="607">
        <v>2307</v>
      </c>
      <c r="C166" s="608">
        <v>600079911</v>
      </c>
      <c r="D166" s="607">
        <v>72743212</v>
      </c>
      <c r="E166" s="609" t="s">
        <v>168</v>
      </c>
      <c r="F166" s="606">
        <v>3143</v>
      </c>
      <c r="G166" s="211" t="s">
        <v>169</v>
      </c>
      <c r="H166" s="610" t="s">
        <v>83</v>
      </c>
      <c r="I166" s="516">
        <v>336984</v>
      </c>
      <c r="J166" s="517">
        <v>247440</v>
      </c>
      <c r="K166" s="496">
        <v>0</v>
      </c>
      <c r="L166" s="496">
        <v>83635</v>
      </c>
      <c r="M166" s="517">
        <v>4949</v>
      </c>
      <c r="N166" s="517">
        <v>960</v>
      </c>
      <c r="O166" s="432">
        <v>0.57000000000000006</v>
      </c>
      <c r="P166" s="518">
        <v>0.5</v>
      </c>
      <c r="Q166" s="519">
        <v>7.0000000000000007E-2</v>
      </c>
      <c r="R166" s="520">
        <v>0</v>
      </c>
      <c r="S166" s="507">
        <v>0</v>
      </c>
      <c r="T166" s="507">
        <v>0</v>
      </c>
      <c r="U166" s="507">
        <v>0</v>
      </c>
      <c r="V166" s="507">
        <f>SUM(R166:U166)</f>
        <v>0</v>
      </c>
      <c r="W166" s="507">
        <v>0</v>
      </c>
      <c r="X166" s="507">
        <v>0</v>
      </c>
      <c r="Y166" s="507">
        <v>0</v>
      </c>
      <c r="Z166" s="507">
        <f t="shared" si="191"/>
        <v>0</v>
      </c>
      <c r="AA166" s="507">
        <f>V166+Z166</f>
        <v>0</v>
      </c>
      <c r="AB166" s="180">
        <f t="shared" si="169"/>
        <v>0</v>
      </c>
      <c r="AC166" s="180">
        <f>ROUND(V166*2%,0)</f>
        <v>0</v>
      </c>
      <c r="AD166" s="507">
        <v>0</v>
      </c>
      <c r="AE166" s="507">
        <v>0</v>
      </c>
      <c r="AF166" s="507">
        <f t="shared" si="170"/>
        <v>0</v>
      </c>
      <c r="AG166" s="507">
        <f t="shared" si="171"/>
        <v>0</v>
      </c>
      <c r="AH166" s="522">
        <v>0</v>
      </c>
      <c r="AI166" s="522">
        <v>0</v>
      </c>
      <c r="AJ166" s="522">
        <v>0</v>
      </c>
      <c r="AK166" s="522">
        <v>0</v>
      </c>
      <c r="AL166" s="522">
        <v>0</v>
      </c>
      <c r="AM166" s="522">
        <v>0</v>
      </c>
      <c r="AN166" s="522">
        <v>0</v>
      </c>
      <c r="AO166" s="522">
        <f>AH166+AJ166+AK166+AM166</f>
        <v>0</v>
      </c>
      <c r="AP166" s="522">
        <f>AI166+AL166+AN166</f>
        <v>0</v>
      </c>
      <c r="AQ166" s="523">
        <f t="shared" si="172"/>
        <v>0</v>
      </c>
      <c r="AR166" s="520">
        <f>I166+AG166</f>
        <v>336984</v>
      </c>
      <c r="AS166" s="507">
        <f>J166+V166</f>
        <v>247440</v>
      </c>
      <c r="AT166" s="507">
        <f>K166+Z166</f>
        <v>0</v>
      </c>
      <c r="AU166" s="507">
        <f t="shared" si="173"/>
        <v>0</v>
      </c>
      <c r="AV166" s="507">
        <f t="shared" si="192"/>
        <v>83635</v>
      </c>
      <c r="AW166" s="507">
        <f t="shared" si="192"/>
        <v>4949</v>
      </c>
      <c r="AX166" s="507">
        <f>N166+AF166</f>
        <v>960</v>
      </c>
      <c r="AY166" s="522">
        <f>O166+AQ166</f>
        <v>0.57000000000000006</v>
      </c>
      <c r="AZ166" s="522">
        <f t="shared" si="193"/>
        <v>0.5</v>
      </c>
      <c r="BA166" s="523">
        <f t="shared" si="193"/>
        <v>7.0000000000000007E-2</v>
      </c>
    </row>
    <row r="167" spans="1:53" ht="14.1" customHeight="1" x14ac:dyDescent="0.2">
      <c r="A167" s="183">
        <v>38</v>
      </c>
      <c r="B167" s="181">
        <v>2307</v>
      </c>
      <c r="C167" s="182">
        <v>600079911</v>
      </c>
      <c r="D167" s="181">
        <v>72743212</v>
      </c>
      <c r="E167" s="599" t="s">
        <v>170</v>
      </c>
      <c r="F167" s="183"/>
      <c r="G167" s="599"/>
      <c r="H167" s="600"/>
      <c r="I167" s="601">
        <v>44868721</v>
      </c>
      <c r="J167" s="602">
        <v>31788056</v>
      </c>
      <c r="K167" s="602">
        <v>116600</v>
      </c>
      <c r="L167" s="602">
        <v>10783774</v>
      </c>
      <c r="M167" s="602">
        <v>635761</v>
      </c>
      <c r="N167" s="602">
        <v>1544530</v>
      </c>
      <c r="O167" s="603">
        <v>61.6267</v>
      </c>
      <c r="P167" s="603">
        <v>49.947900000000004</v>
      </c>
      <c r="Q167" s="605">
        <v>11.678799999999999</v>
      </c>
      <c r="R167" s="604">
        <f t="shared" ref="R167:BA167" si="194">SUM(R162:R166)</f>
        <v>19000</v>
      </c>
      <c r="S167" s="602">
        <f t="shared" si="194"/>
        <v>-28300</v>
      </c>
      <c r="T167" s="602">
        <f t="shared" si="194"/>
        <v>0</v>
      </c>
      <c r="U167" s="602">
        <f t="shared" si="194"/>
        <v>0</v>
      </c>
      <c r="V167" s="602">
        <f t="shared" si="194"/>
        <v>-9300</v>
      </c>
      <c r="W167" s="602">
        <f t="shared" si="194"/>
        <v>-19000</v>
      </c>
      <c r="X167" s="602">
        <f t="shared" si="194"/>
        <v>0</v>
      </c>
      <c r="Y167" s="602">
        <f t="shared" si="194"/>
        <v>98420</v>
      </c>
      <c r="Z167" s="602">
        <f t="shared" si="194"/>
        <v>79420</v>
      </c>
      <c r="AA167" s="602">
        <f t="shared" si="194"/>
        <v>70120</v>
      </c>
      <c r="AB167" s="602">
        <f t="shared" si="194"/>
        <v>-9565</v>
      </c>
      <c r="AC167" s="602">
        <f t="shared" si="194"/>
        <v>-186</v>
      </c>
      <c r="AD167" s="602">
        <f t="shared" si="194"/>
        <v>0</v>
      </c>
      <c r="AE167" s="602">
        <f t="shared" si="194"/>
        <v>0</v>
      </c>
      <c r="AF167" s="602">
        <f t="shared" si="194"/>
        <v>0</v>
      </c>
      <c r="AG167" s="602">
        <f t="shared" si="194"/>
        <v>60369</v>
      </c>
      <c r="AH167" s="603">
        <f t="shared" si="194"/>
        <v>0</v>
      </c>
      <c r="AI167" s="603">
        <f t="shared" si="194"/>
        <v>0.1</v>
      </c>
      <c r="AJ167" s="603">
        <f t="shared" si="194"/>
        <v>-0.09</v>
      </c>
      <c r="AK167" s="603">
        <f t="shared" ref="AK167:AL167" si="195">SUM(AK162:AK166)</f>
        <v>0</v>
      </c>
      <c r="AL167" s="603">
        <f t="shared" si="195"/>
        <v>0</v>
      </c>
      <c r="AM167" s="603">
        <f t="shared" si="194"/>
        <v>0</v>
      </c>
      <c r="AN167" s="603">
        <f t="shared" si="194"/>
        <v>0</v>
      </c>
      <c r="AO167" s="603">
        <f t="shared" si="194"/>
        <v>-0.09</v>
      </c>
      <c r="AP167" s="603">
        <f t="shared" si="194"/>
        <v>0.1</v>
      </c>
      <c r="AQ167" s="605">
        <f t="shared" si="194"/>
        <v>1.0000000000000009E-2</v>
      </c>
      <c r="AR167" s="604">
        <f t="shared" si="194"/>
        <v>44929090</v>
      </c>
      <c r="AS167" s="602">
        <f t="shared" si="194"/>
        <v>31778756</v>
      </c>
      <c r="AT167" s="602">
        <f t="shared" si="194"/>
        <v>196020</v>
      </c>
      <c r="AU167" s="602">
        <f t="shared" si="194"/>
        <v>98420</v>
      </c>
      <c r="AV167" s="602">
        <f t="shared" si="194"/>
        <v>10774209</v>
      </c>
      <c r="AW167" s="602">
        <f t="shared" si="194"/>
        <v>635575</v>
      </c>
      <c r="AX167" s="602">
        <f t="shared" si="194"/>
        <v>1544530</v>
      </c>
      <c r="AY167" s="603">
        <f t="shared" si="194"/>
        <v>61.636699999999998</v>
      </c>
      <c r="AZ167" s="603">
        <f t="shared" si="194"/>
        <v>49.857900000000001</v>
      </c>
      <c r="BA167" s="605">
        <f t="shared" si="194"/>
        <v>11.778799999999999</v>
      </c>
    </row>
    <row r="168" spans="1:53" ht="14.1" customHeight="1" x14ac:dyDescent="0.2">
      <c r="A168" s="606">
        <v>39</v>
      </c>
      <c r="B168" s="607">
        <v>2478</v>
      </c>
      <c r="C168" s="608">
        <v>600079929</v>
      </c>
      <c r="D168" s="607">
        <v>72743379</v>
      </c>
      <c r="E168" s="609" t="s">
        <v>171</v>
      </c>
      <c r="F168" s="606">
        <v>3113</v>
      </c>
      <c r="G168" s="609" t="s">
        <v>149</v>
      </c>
      <c r="H168" s="610" t="s">
        <v>87</v>
      </c>
      <c r="I168" s="516">
        <v>28119658</v>
      </c>
      <c r="J168" s="431">
        <v>19946655</v>
      </c>
      <c r="K168" s="541">
        <v>50000</v>
      </c>
      <c r="L168" s="496">
        <v>6758870</v>
      </c>
      <c r="M168" s="517">
        <v>398933</v>
      </c>
      <c r="N168" s="431">
        <v>965200</v>
      </c>
      <c r="O168" s="432">
        <v>38.777799999999999</v>
      </c>
      <c r="P168" s="436">
        <v>30.245200000000001</v>
      </c>
      <c r="Q168" s="709">
        <v>8.5326000000000004</v>
      </c>
      <c r="R168" s="520">
        <v>20000</v>
      </c>
      <c r="S168" s="507">
        <v>0</v>
      </c>
      <c r="T168" s="507">
        <v>0</v>
      </c>
      <c r="U168" s="507">
        <v>0</v>
      </c>
      <c r="V168" s="507">
        <f>SUM(R168:U168)</f>
        <v>20000</v>
      </c>
      <c r="W168" s="507">
        <v>-20000</v>
      </c>
      <c r="X168" s="507">
        <v>0</v>
      </c>
      <c r="Y168" s="507">
        <v>239538</v>
      </c>
      <c r="Z168" s="507">
        <f t="shared" ref="Z168:Z172" si="196">SUM(W168:Y168)</f>
        <v>219538</v>
      </c>
      <c r="AA168" s="507">
        <f>V168+Z168</f>
        <v>239538</v>
      </c>
      <c r="AB168" s="180">
        <f t="shared" si="169"/>
        <v>0</v>
      </c>
      <c r="AC168" s="180">
        <f>ROUND(V168*2%,0)</f>
        <v>400</v>
      </c>
      <c r="AD168" s="507">
        <v>0</v>
      </c>
      <c r="AE168" s="507">
        <v>0</v>
      </c>
      <c r="AF168" s="507">
        <f t="shared" si="170"/>
        <v>0</v>
      </c>
      <c r="AG168" s="507">
        <f t="shared" si="171"/>
        <v>239938</v>
      </c>
      <c r="AH168" s="522">
        <v>0</v>
      </c>
      <c r="AI168" s="522">
        <v>0.03</v>
      </c>
      <c r="AJ168" s="522">
        <v>0</v>
      </c>
      <c r="AK168" s="522">
        <v>0</v>
      </c>
      <c r="AL168" s="522">
        <v>0</v>
      </c>
      <c r="AM168" s="522">
        <v>0</v>
      </c>
      <c r="AN168" s="522">
        <v>0</v>
      </c>
      <c r="AO168" s="522">
        <f>AH168+AJ168+AK168+AM168</f>
        <v>0</v>
      </c>
      <c r="AP168" s="522">
        <f>AI168+AL168+AN168</f>
        <v>0.03</v>
      </c>
      <c r="AQ168" s="523">
        <f t="shared" si="172"/>
        <v>0.03</v>
      </c>
      <c r="AR168" s="520">
        <f>I168+AG168</f>
        <v>28359596</v>
      </c>
      <c r="AS168" s="507">
        <f>J168+V168</f>
        <v>19966655</v>
      </c>
      <c r="AT168" s="507">
        <f>K168+Z168</f>
        <v>269538</v>
      </c>
      <c r="AU168" s="507">
        <f t="shared" si="173"/>
        <v>239538</v>
      </c>
      <c r="AV168" s="507">
        <f t="shared" ref="AV168:AW172" si="197">L168+AB168</f>
        <v>6758870</v>
      </c>
      <c r="AW168" s="507">
        <f t="shared" si="197"/>
        <v>399333</v>
      </c>
      <c r="AX168" s="507">
        <f>N168+AF168</f>
        <v>965200</v>
      </c>
      <c r="AY168" s="522">
        <f>O168+AQ168</f>
        <v>38.8078</v>
      </c>
      <c r="AZ168" s="522">
        <f t="shared" ref="AZ168:BA172" si="198">P168+AO168</f>
        <v>30.245200000000001</v>
      </c>
      <c r="BA168" s="523">
        <f t="shared" si="198"/>
        <v>8.5625999999999998</v>
      </c>
    </row>
    <row r="169" spans="1:53" ht="14.1" customHeight="1" x14ac:dyDescent="0.2">
      <c r="A169" s="606">
        <v>39</v>
      </c>
      <c r="B169" s="607">
        <v>2478</v>
      </c>
      <c r="C169" s="608">
        <v>600079929</v>
      </c>
      <c r="D169" s="607">
        <v>72743379</v>
      </c>
      <c r="E169" s="609" t="s">
        <v>171</v>
      </c>
      <c r="F169" s="606">
        <v>3113</v>
      </c>
      <c r="G169" s="211" t="s">
        <v>92</v>
      </c>
      <c r="H169" s="610" t="s">
        <v>83</v>
      </c>
      <c r="I169" s="516">
        <v>4869990</v>
      </c>
      <c r="J169" s="517">
        <v>3579337</v>
      </c>
      <c r="K169" s="496">
        <v>0</v>
      </c>
      <c r="L169" s="496">
        <v>1209816</v>
      </c>
      <c r="M169" s="517">
        <v>71587</v>
      </c>
      <c r="N169" s="517">
        <v>9250</v>
      </c>
      <c r="O169" s="432">
        <v>10.42</v>
      </c>
      <c r="P169" s="518">
        <v>10.42</v>
      </c>
      <c r="Q169" s="519">
        <v>0</v>
      </c>
      <c r="R169" s="520">
        <v>0</v>
      </c>
      <c r="S169" s="507">
        <v>76769</v>
      </c>
      <c r="T169" s="507">
        <v>0</v>
      </c>
      <c r="U169" s="507">
        <v>0</v>
      </c>
      <c r="V169" s="507">
        <f>SUM(R169:U169)</f>
        <v>76769</v>
      </c>
      <c r="W169" s="507">
        <v>0</v>
      </c>
      <c r="X169" s="507">
        <v>0</v>
      </c>
      <c r="Y169" s="507">
        <v>0</v>
      </c>
      <c r="Z169" s="507">
        <f t="shared" si="196"/>
        <v>0</v>
      </c>
      <c r="AA169" s="507">
        <f>V169+Z169</f>
        <v>76769</v>
      </c>
      <c r="AB169" s="180">
        <f t="shared" si="169"/>
        <v>25948</v>
      </c>
      <c r="AC169" s="180">
        <f>ROUND(V169*2%,0)</f>
        <v>1535</v>
      </c>
      <c r="AD169" s="507">
        <v>5700</v>
      </c>
      <c r="AE169" s="507">
        <v>0</v>
      </c>
      <c r="AF169" s="507">
        <f t="shared" si="170"/>
        <v>5700</v>
      </c>
      <c r="AG169" s="507">
        <f t="shared" si="171"/>
        <v>109952</v>
      </c>
      <c r="AH169" s="522">
        <v>0</v>
      </c>
      <c r="AI169" s="522">
        <v>0</v>
      </c>
      <c r="AJ169" s="522">
        <v>0.25</v>
      </c>
      <c r="AK169" s="522">
        <v>0</v>
      </c>
      <c r="AL169" s="522">
        <v>0</v>
      </c>
      <c r="AM169" s="522">
        <v>0</v>
      </c>
      <c r="AN169" s="522">
        <v>0</v>
      </c>
      <c r="AO169" s="522">
        <f>AH169+AJ169+AK169+AM169</f>
        <v>0.25</v>
      </c>
      <c r="AP169" s="522">
        <f>AI169+AL169+AN169</f>
        <v>0</v>
      </c>
      <c r="AQ169" s="523">
        <f t="shared" si="172"/>
        <v>0.25</v>
      </c>
      <c r="AR169" s="520">
        <f>I169+AG169</f>
        <v>4979942</v>
      </c>
      <c r="AS169" s="507">
        <f>J169+V169</f>
        <v>3656106</v>
      </c>
      <c r="AT169" s="507">
        <f>K169+Z169</f>
        <v>0</v>
      </c>
      <c r="AU169" s="507">
        <f t="shared" si="173"/>
        <v>0</v>
      </c>
      <c r="AV169" s="507">
        <f t="shared" si="197"/>
        <v>1235764</v>
      </c>
      <c r="AW169" s="507">
        <f t="shared" si="197"/>
        <v>73122</v>
      </c>
      <c r="AX169" s="507">
        <f>N169+AF169</f>
        <v>14950</v>
      </c>
      <c r="AY169" s="522">
        <f>O169+AQ169</f>
        <v>10.67</v>
      </c>
      <c r="AZ169" s="522">
        <f t="shared" si="198"/>
        <v>10.67</v>
      </c>
      <c r="BA169" s="523">
        <f t="shared" si="198"/>
        <v>0</v>
      </c>
    </row>
    <row r="170" spans="1:53" ht="14.1" customHeight="1" x14ac:dyDescent="0.2">
      <c r="A170" s="606">
        <v>39</v>
      </c>
      <c r="B170" s="607">
        <v>2478</v>
      </c>
      <c r="C170" s="608">
        <v>600079929</v>
      </c>
      <c r="D170" s="607">
        <v>72743379</v>
      </c>
      <c r="E170" s="609" t="s">
        <v>171</v>
      </c>
      <c r="F170" s="606">
        <v>3141</v>
      </c>
      <c r="G170" s="609" t="s">
        <v>89</v>
      </c>
      <c r="H170" s="610" t="s">
        <v>83</v>
      </c>
      <c r="I170" s="516">
        <v>2115710</v>
      </c>
      <c r="J170" s="517">
        <v>1528874</v>
      </c>
      <c r="K170" s="496">
        <v>15000</v>
      </c>
      <c r="L170" s="496">
        <v>521829</v>
      </c>
      <c r="M170" s="517">
        <v>30577</v>
      </c>
      <c r="N170" s="517">
        <v>19430</v>
      </c>
      <c r="O170" s="432">
        <v>5.22</v>
      </c>
      <c r="P170" s="518">
        <v>0</v>
      </c>
      <c r="Q170" s="519">
        <v>5.22</v>
      </c>
      <c r="R170" s="520">
        <v>10000</v>
      </c>
      <c r="S170" s="507">
        <v>0</v>
      </c>
      <c r="T170" s="507">
        <v>0</v>
      </c>
      <c r="U170" s="507">
        <v>0</v>
      </c>
      <c r="V170" s="507">
        <f>SUM(R170:U170)</f>
        <v>10000</v>
      </c>
      <c r="W170" s="507">
        <v>-10000</v>
      </c>
      <c r="X170" s="507">
        <v>0</v>
      </c>
      <c r="Y170" s="507">
        <v>0</v>
      </c>
      <c r="Z170" s="507">
        <f t="shared" si="196"/>
        <v>-10000</v>
      </c>
      <c r="AA170" s="507">
        <f>V170+Z170</f>
        <v>0</v>
      </c>
      <c r="AB170" s="180">
        <f t="shared" si="169"/>
        <v>0</v>
      </c>
      <c r="AC170" s="180">
        <f>ROUND(V170*2%,0)</f>
        <v>200</v>
      </c>
      <c r="AD170" s="507">
        <v>0</v>
      </c>
      <c r="AE170" s="507">
        <v>0</v>
      </c>
      <c r="AF170" s="507">
        <f t="shared" si="170"/>
        <v>0</v>
      </c>
      <c r="AG170" s="507">
        <f t="shared" si="171"/>
        <v>200</v>
      </c>
      <c r="AH170" s="522">
        <v>0</v>
      </c>
      <c r="AI170" s="522">
        <v>0.04</v>
      </c>
      <c r="AJ170" s="522">
        <v>0</v>
      </c>
      <c r="AK170" s="522">
        <v>0</v>
      </c>
      <c r="AL170" s="522">
        <v>0</v>
      </c>
      <c r="AM170" s="522">
        <v>0</v>
      </c>
      <c r="AN170" s="522">
        <v>0</v>
      </c>
      <c r="AO170" s="522">
        <f>AH170+AJ170+AK170+AM170</f>
        <v>0</v>
      </c>
      <c r="AP170" s="522">
        <f>AI170+AL170+AN170</f>
        <v>0.04</v>
      </c>
      <c r="AQ170" s="523">
        <f t="shared" si="172"/>
        <v>0.04</v>
      </c>
      <c r="AR170" s="520">
        <f>I170+AG170</f>
        <v>2115910</v>
      </c>
      <c r="AS170" s="507">
        <f>J170+V170</f>
        <v>1538874</v>
      </c>
      <c r="AT170" s="507">
        <f>K170+Z170</f>
        <v>5000</v>
      </c>
      <c r="AU170" s="507">
        <f t="shared" si="173"/>
        <v>0</v>
      </c>
      <c r="AV170" s="507">
        <f t="shared" si="197"/>
        <v>521829</v>
      </c>
      <c r="AW170" s="507">
        <f t="shared" si="197"/>
        <v>30777</v>
      </c>
      <c r="AX170" s="507">
        <f>N170+AF170</f>
        <v>19430</v>
      </c>
      <c r="AY170" s="522">
        <f>O170+AQ170</f>
        <v>5.26</v>
      </c>
      <c r="AZ170" s="522">
        <f t="shared" si="198"/>
        <v>0</v>
      </c>
      <c r="BA170" s="523">
        <f t="shared" si="198"/>
        <v>5.26</v>
      </c>
    </row>
    <row r="171" spans="1:53" ht="14.1" customHeight="1" x14ac:dyDescent="0.2">
      <c r="A171" s="606">
        <v>39</v>
      </c>
      <c r="B171" s="607">
        <v>2478</v>
      </c>
      <c r="C171" s="608">
        <v>600079929</v>
      </c>
      <c r="D171" s="607">
        <v>72743379</v>
      </c>
      <c r="E171" s="609" t="s">
        <v>171</v>
      </c>
      <c r="F171" s="606">
        <v>3143</v>
      </c>
      <c r="G171" s="211" t="s">
        <v>150</v>
      </c>
      <c r="H171" s="610" t="s">
        <v>87</v>
      </c>
      <c r="I171" s="516">
        <v>3034951</v>
      </c>
      <c r="J171" s="431">
        <v>2180678</v>
      </c>
      <c r="K171" s="541">
        <v>55000</v>
      </c>
      <c r="L171" s="496">
        <v>755659</v>
      </c>
      <c r="M171" s="517">
        <v>43614</v>
      </c>
      <c r="N171" s="517">
        <v>0</v>
      </c>
      <c r="O171" s="432">
        <v>5.0331999999999999</v>
      </c>
      <c r="P171" s="436">
        <v>5.0331999999999999</v>
      </c>
      <c r="Q171" s="519">
        <v>0</v>
      </c>
      <c r="R171" s="520">
        <v>25000</v>
      </c>
      <c r="S171" s="507">
        <v>0</v>
      </c>
      <c r="T171" s="507">
        <v>0</v>
      </c>
      <c r="U171" s="507">
        <v>0</v>
      </c>
      <c r="V171" s="507">
        <f>SUM(R171:U171)</f>
        <v>25000</v>
      </c>
      <c r="W171" s="507">
        <v>-25000</v>
      </c>
      <c r="X171" s="507">
        <v>0</v>
      </c>
      <c r="Y171" s="507">
        <v>0</v>
      </c>
      <c r="Z171" s="507">
        <f t="shared" si="196"/>
        <v>-25000</v>
      </c>
      <c r="AA171" s="507">
        <f>V171+Z171</f>
        <v>0</v>
      </c>
      <c r="AB171" s="180">
        <f t="shared" si="169"/>
        <v>0</v>
      </c>
      <c r="AC171" s="180">
        <f>ROUND(V171*2%,0)</f>
        <v>500</v>
      </c>
      <c r="AD171" s="507">
        <v>0</v>
      </c>
      <c r="AE171" s="507">
        <v>0</v>
      </c>
      <c r="AF171" s="507">
        <f t="shared" si="170"/>
        <v>0</v>
      </c>
      <c r="AG171" s="507">
        <f t="shared" si="171"/>
        <v>500</v>
      </c>
      <c r="AH171" s="522">
        <v>0.08</v>
      </c>
      <c r="AI171" s="522">
        <v>0</v>
      </c>
      <c r="AJ171" s="522">
        <v>0</v>
      </c>
      <c r="AK171" s="522">
        <v>0</v>
      </c>
      <c r="AL171" s="522">
        <v>0</v>
      </c>
      <c r="AM171" s="522">
        <v>0</v>
      </c>
      <c r="AN171" s="522">
        <v>0</v>
      </c>
      <c r="AO171" s="522">
        <f>AH171+AJ171+AK171+AM171</f>
        <v>0.08</v>
      </c>
      <c r="AP171" s="522">
        <f>AI171+AL171+AN171</f>
        <v>0</v>
      </c>
      <c r="AQ171" s="523">
        <f t="shared" si="172"/>
        <v>0.08</v>
      </c>
      <c r="AR171" s="520">
        <f>I171+AG171</f>
        <v>3035451</v>
      </c>
      <c r="AS171" s="507">
        <f>J171+V171</f>
        <v>2205678</v>
      </c>
      <c r="AT171" s="507">
        <f>K171+Z171</f>
        <v>30000</v>
      </c>
      <c r="AU171" s="507">
        <f t="shared" si="173"/>
        <v>0</v>
      </c>
      <c r="AV171" s="507">
        <f t="shared" si="197"/>
        <v>755659</v>
      </c>
      <c r="AW171" s="507">
        <f t="shared" si="197"/>
        <v>44114</v>
      </c>
      <c r="AX171" s="507">
        <f>N171+AF171</f>
        <v>0</v>
      </c>
      <c r="AY171" s="522">
        <f>O171+AQ171</f>
        <v>5.1132</v>
      </c>
      <c r="AZ171" s="522">
        <f t="shared" si="198"/>
        <v>5.1132</v>
      </c>
      <c r="BA171" s="523">
        <f t="shared" si="198"/>
        <v>0</v>
      </c>
    </row>
    <row r="172" spans="1:53" ht="14.1" customHeight="1" x14ac:dyDescent="0.2">
      <c r="A172" s="606">
        <v>39</v>
      </c>
      <c r="B172" s="607">
        <v>2478</v>
      </c>
      <c r="C172" s="608">
        <v>600079929</v>
      </c>
      <c r="D172" s="607">
        <v>72743379</v>
      </c>
      <c r="E172" s="609" t="s">
        <v>171</v>
      </c>
      <c r="F172" s="606">
        <v>3143</v>
      </c>
      <c r="G172" s="211" t="s">
        <v>151</v>
      </c>
      <c r="H172" s="610" t="s">
        <v>83</v>
      </c>
      <c r="I172" s="516">
        <v>97607</v>
      </c>
      <c r="J172" s="517">
        <v>68805</v>
      </c>
      <c r="K172" s="496">
        <v>0</v>
      </c>
      <c r="L172" s="496">
        <v>23256</v>
      </c>
      <c r="M172" s="517">
        <v>1376</v>
      </c>
      <c r="N172" s="517">
        <v>4170</v>
      </c>
      <c r="O172" s="432">
        <v>0.28999999999999998</v>
      </c>
      <c r="P172" s="518">
        <v>0</v>
      </c>
      <c r="Q172" s="519">
        <v>0.28999999999999998</v>
      </c>
      <c r="R172" s="520">
        <v>0</v>
      </c>
      <c r="S172" s="507">
        <v>0</v>
      </c>
      <c r="T172" s="507">
        <v>0</v>
      </c>
      <c r="U172" s="507">
        <v>0</v>
      </c>
      <c r="V172" s="507">
        <f>SUM(R172:U172)</f>
        <v>0</v>
      </c>
      <c r="W172" s="507">
        <v>0</v>
      </c>
      <c r="X172" s="507">
        <v>0</v>
      </c>
      <c r="Y172" s="507">
        <v>0</v>
      </c>
      <c r="Z172" s="507">
        <f t="shared" si="196"/>
        <v>0</v>
      </c>
      <c r="AA172" s="507">
        <f>V172+Z172</f>
        <v>0</v>
      </c>
      <c r="AB172" s="180">
        <f t="shared" si="169"/>
        <v>0</v>
      </c>
      <c r="AC172" s="180">
        <f>ROUND(V172*2%,0)</f>
        <v>0</v>
      </c>
      <c r="AD172" s="507">
        <v>0</v>
      </c>
      <c r="AE172" s="507">
        <v>0</v>
      </c>
      <c r="AF172" s="507">
        <f t="shared" si="170"/>
        <v>0</v>
      </c>
      <c r="AG172" s="507">
        <f t="shared" si="171"/>
        <v>0</v>
      </c>
      <c r="AH172" s="522">
        <v>0</v>
      </c>
      <c r="AI172" s="522">
        <v>0</v>
      </c>
      <c r="AJ172" s="522">
        <v>0</v>
      </c>
      <c r="AK172" s="522">
        <v>0</v>
      </c>
      <c r="AL172" s="522">
        <v>0</v>
      </c>
      <c r="AM172" s="522">
        <v>0</v>
      </c>
      <c r="AN172" s="522">
        <v>0</v>
      </c>
      <c r="AO172" s="522">
        <f>AH172+AJ172+AK172+AM172</f>
        <v>0</v>
      </c>
      <c r="AP172" s="522">
        <f>AI172+AL172+AN172</f>
        <v>0</v>
      </c>
      <c r="AQ172" s="523">
        <f t="shared" si="172"/>
        <v>0</v>
      </c>
      <c r="AR172" s="520">
        <f>I172+AG172</f>
        <v>97607</v>
      </c>
      <c r="AS172" s="507">
        <f>J172+V172</f>
        <v>68805</v>
      </c>
      <c r="AT172" s="507">
        <f>K172+Z172</f>
        <v>0</v>
      </c>
      <c r="AU172" s="507">
        <f t="shared" si="173"/>
        <v>0</v>
      </c>
      <c r="AV172" s="507">
        <f t="shared" si="197"/>
        <v>23256</v>
      </c>
      <c r="AW172" s="507">
        <f t="shared" si="197"/>
        <v>1376</v>
      </c>
      <c r="AX172" s="507">
        <f>N172+AF172</f>
        <v>4170</v>
      </c>
      <c r="AY172" s="522">
        <f>O172+AQ172</f>
        <v>0.28999999999999998</v>
      </c>
      <c r="AZ172" s="522">
        <f t="shared" si="198"/>
        <v>0</v>
      </c>
      <c r="BA172" s="523">
        <f t="shared" si="198"/>
        <v>0.28999999999999998</v>
      </c>
    </row>
    <row r="173" spans="1:53" ht="14.1" customHeight="1" x14ac:dyDescent="0.2">
      <c r="A173" s="183">
        <v>39</v>
      </c>
      <c r="B173" s="181">
        <v>2478</v>
      </c>
      <c r="C173" s="182">
        <v>600079929</v>
      </c>
      <c r="D173" s="181">
        <v>72743379</v>
      </c>
      <c r="E173" s="599" t="s">
        <v>172</v>
      </c>
      <c r="F173" s="183"/>
      <c r="G173" s="599"/>
      <c r="H173" s="600"/>
      <c r="I173" s="601">
        <v>38237916</v>
      </c>
      <c r="J173" s="602">
        <v>27304349</v>
      </c>
      <c r="K173" s="602">
        <v>120000</v>
      </c>
      <c r="L173" s="602">
        <v>9269430</v>
      </c>
      <c r="M173" s="602">
        <v>546087</v>
      </c>
      <c r="N173" s="602">
        <v>998050</v>
      </c>
      <c r="O173" s="603">
        <v>59.741</v>
      </c>
      <c r="P173" s="603">
        <v>45.698399999999999</v>
      </c>
      <c r="Q173" s="605">
        <v>14.0426</v>
      </c>
      <c r="R173" s="604">
        <f t="shared" ref="R173:BA173" si="199">SUM(R168:R172)</f>
        <v>55000</v>
      </c>
      <c r="S173" s="602">
        <f t="shared" si="199"/>
        <v>76769</v>
      </c>
      <c r="T173" s="602">
        <f t="shared" si="199"/>
        <v>0</v>
      </c>
      <c r="U173" s="602">
        <f t="shared" si="199"/>
        <v>0</v>
      </c>
      <c r="V173" s="602">
        <f t="shared" si="199"/>
        <v>131769</v>
      </c>
      <c r="W173" s="602">
        <f t="shared" si="199"/>
        <v>-55000</v>
      </c>
      <c r="X173" s="602">
        <f t="shared" si="199"/>
        <v>0</v>
      </c>
      <c r="Y173" s="602">
        <f t="shared" si="199"/>
        <v>239538</v>
      </c>
      <c r="Z173" s="602">
        <f t="shared" si="199"/>
        <v>184538</v>
      </c>
      <c r="AA173" s="602">
        <f t="shared" si="199"/>
        <v>316307</v>
      </c>
      <c r="AB173" s="602">
        <f t="shared" si="199"/>
        <v>25948</v>
      </c>
      <c r="AC173" s="602">
        <f t="shared" si="199"/>
        <v>2635</v>
      </c>
      <c r="AD173" s="602">
        <f t="shared" si="199"/>
        <v>5700</v>
      </c>
      <c r="AE173" s="602">
        <f t="shared" si="199"/>
        <v>0</v>
      </c>
      <c r="AF173" s="602">
        <f t="shared" si="199"/>
        <v>5700</v>
      </c>
      <c r="AG173" s="602">
        <f t="shared" si="199"/>
        <v>350590</v>
      </c>
      <c r="AH173" s="603">
        <f t="shared" si="199"/>
        <v>0.08</v>
      </c>
      <c r="AI173" s="603">
        <f t="shared" si="199"/>
        <v>7.0000000000000007E-2</v>
      </c>
      <c r="AJ173" s="603">
        <f t="shared" si="199"/>
        <v>0.25</v>
      </c>
      <c r="AK173" s="603">
        <f t="shared" ref="AK173:AL173" si="200">SUM(AK168:AK172)</f>
        <v>0</v>
      </c>
      <c r="AL173" s="603">
        <f t="shared" si="200"/>
        <v>0</v>
      </c>
      <c r="AM173" s="603">
        <f t="shared" si="199"/>
        <v>0</v>
      </c>
      <c r="AN173" s="603">
        <f t="shared" si="199"/>
        <v>0</v>
      </c>
      <c r="AO173" s="603">
        <f t="shared" si="199"/>
        <v>0.33</v>
      </c>
      <c r="AP173" s="603">
        <f t="shared" si="199"/>
        <v>7.0000000000000007E-2</v>
      </c>
      <c r="AQ173" s="605">
        <f t="shared" si="199"/>
        <v>0.4</v>
      </c>
      <c r="AR173" s="604">
        <f t="shared" si="199"/>
        <v>38588506</v>
      </c>
      <c r="AS173" s="602">
        <f t="shared" si="199"/>
        <v>27436118</v>
      </c>
      <c r="AT173" s="602">
        <f t="shared" si="199"/>
        <v>304538</v>
      </c>
      <c r="AU173" s="602">
        <f t="shared" si="199"/>
        <v>239538</v>
      </c>
      <c r="AV173" s="602">
        <f t="shared" si="199"/>
        <v>9295378</v>
      </c>
      <c r="AW173" s="602">
        <f t="shared" si="199"/>
        <v>548722</v>
      </c>
      <c r="AX173" s="602">
        <f t="shared" si="199"/>
        <v>1003750</v>
      </c>
      <c r="AY173" s="603">
        <f t="shared" si="199"/>
        <v>60.140999999999998</v>
      </c>
      <c r="AZ173" s="603">
        <f t="shared" si="199"/>
        <v>46.028399999999998</v>
      </c>
      <c r="BA173" s="605">
        <f t="shared" si="199"/>
        <v>14.112599999999999</v>
      </c>
    </row>
    <row r="174" spans="1:53" ht="14.1" customHeight="1" x14ac:dyDescent="0.2">
      <c r="A174" s="606">
        <v>40</v>
      </c>
      <c r="B174" s="607">
        <v>2465</v>
      </c>
      <c r="C174" s="608">
        <v>650018273</v>
      </c>
      <c r="D174" s="607">
        <v>72741791</v>
      </c>
      <c r="E174" s="609" t="s">
        <v>173</v>
      </c>
      <c r="F174" s="606">
        <v>3111</v>
      </c>
      <c r="G174" s="609" t="s">
        <v>86</v>
      </c>
      <c r="H174" s="610" t="s">
        <v>87</v>
      </c>
      <c r="I174" s="516">
        <v>3045591</v>
      </c>
      <c r="J174" s="431">
        <v>2206046</v>
      </c>
      <c r="K174" s="541">
        <v>10000</v>
      </c>
      <c r="L174" s="496">
        <v>749024</v>
      </c>
      <c r="M174" s="517">
        <v>44121</v>
      </c>
      <c r="N174" s="431">
        <v>36400</v>
      </c>
      <c r="O174" s="432">
        <v>5.9876000000000005</v>
      </c>
      <c r="P174" s="436">
        <v>4.6048</v>
      </c>
      <c r="Q174" s="709">
        <v>1.3828</v>
      </c>
      <c r="R174" s="520">
        <v>0</v>
      </c>
      <c r="S174" s="507">
        <v>0</v>
      </c>
      <c r="T174" s="507">
        <v>0</v>
      </c>
      <c r="U174" s="507">
        <v>0</v>
      </c>
      <c r="V174" s="507">
        <f t="shared" ref="V174:V179" si="201">SUM(R174:U174)</f>
        <v>0</v>
      </c>
      <c r="W174" s="507">
        <v>0</v>
      </c>
      <c r="X174" s="507">
        <v>0</v>
      </c>
      <c r="Y174" s="507">
        <v>0</v>
      </c>
      <c r="Z174" s="507">
        <f t="shared" ref="Z174:Z179" si="202">SUM(W174:Y174)</f>
        <v>0</v>
      </c>
      <c r="AA174" s="507">
        <f t="shared" ref="AA174:AA179" si="203">V174+Z174</f>
        <v>0</v>
      </c>
      <c r="AB174" s="180">
        <f t="shared" si="169"/>
        <v>0</v>
      </c>
      <c r="AC174" s="180">
        <f t="shared" ref="AC174:AC179" si="204">ROUND(V174*2%,0)</f>
        <v>0</v>
      </c>
      <c r="AD174" s="507">
        <v>0</v>
      </c>
      <c r="AE174" s="507">
        <v>0</v>
      </c>
      <c r="AF174" s="507">
        <f t="shared" si="170"/>
        <v>0</v>
      </c>
      <c r="AG174" s="507">
        <f t="shared" si="171"/>
        <v>0</v>
      </c>
      <c r="AH174" s="522">
        <v>0</v>
      </c>
      <c r="AI174" s="522">
        <v>0</v>
      </c>
      <c r="AJ174" s="522">
        <v>0</v>
      </c>
      <c r="AK174" s="522">
        <v>0</v>
      </c>
      <c r="AL174" s="522">
        <v>0</v>
      </c>
      <c r="AM174" s="522">
        <v>0</v>
      </c>
      <c r="AN174" s="522">
        <v>0</v>
      </c>
      <c r="AO174" s="522">
        <f t="shared" ref="AO174:AO179" si="205">AH174+AJ174+AK174+AM174</f>
        <v>0</v>
      </c>
      <c r="AP174" s="522">
        <f t="shared" ref="AP174:AP179" si="206">AI174+AL174+AN174</f>
        <v>0</v>
      </c>
      <c r="AQ174" s="523">
        <f t="shared" si="172"/>
        <v>0</v>
      </c>
      <c r="AR174" s="520">
        <f t="shared" ref="AR174:AR179" si="207">I174+AG174</f>
        <v>3045591</v>
      </c>
      <c r="AS174" s="507">
        <f t="shared" ref="AS174:AS179" si="208">J174+V174</f>
        <v>2206046</v>
      </c>
      <c r="AT174" s="507">
        <f t="shared" ref="AT174:AT179" si="209">K174+Z174</f>
        <v>10000</v>
      </c>
      <c r="AU174" s="507">
        <f t="shared" si="173"/>
        <v>0</v>
      </c>
      <c r="AV174" s="507">
        <f t="shared" ref="AV174:AW179" si="210">L174+AB174</f>
        <v>749024</v>
      </c>
      <c r="AW174" s="507">
        <f t="shared" si="210"/>
        <v>44121</v>
      </c>
      <c r="AX174" s="507">
        <f t="shared" ref="AX174:AX179" si="211">N174+AF174</f>
        <v>36400</v>
      </c>
      <c r="AY174" s="522">
        <f t="shared" ref="AY174:AY179" si="212">O174+AQ174</f>
        <v>5.9876000000000005</v>
      </c>
      <c r="AZ174" s="522">
        <f t="shared" ref="AZ174:BA179" si="213">P174+AO174</f>
        <v>4.6048</v>
      </c>
      <c r="BA174" s="523">
        <f t="shared" si="213"/>
        <v>1.3828</v>
      </c>
    </row>
    <row r="175" spans="1:53" ht="14.1" customHeight="1" x14ac:dyDescent="0.2">
      <c r="A175" s="606">
        <v>40</v>
      </c>
      <c r="B175" s="607">
        <v>2465</v>
      </c>
      <c r="C175" s="608">
        <v>650018273</v>
      </c>
      <c r="D175" s="607">
        <v>72741791</v>
      </c>
      <c r="E175" s="609" t="s">
        <v>173</v>
      </c>
      <c r="F175" s="606">
        <v>3113</v>
      </c>
      <c r="G175" s="609" t="s">
        <v>149</v>
      </c>
      <c r="H175" s="610" t="s">
        <v>87</v>
      </c>
      <c r="I175" s="516">
        <v>18731011</v>
      </c>
      <c r="J175" s="431">
        <v>13261673</v>
      </c>
      <c r="K175" s="541">
        <v>70000</v>
      </c>
      <c r="L175" s="496">
        <v>4506105</v>
      </c>
      <c r="M175" s="517">
        <v>265233</v>
      </c>
      <c r="N175" s="431">
        <v>628000</v>
      </c>
      <c r="O175" s="432">
        <v>26.01</v>
      </c>
      <c r="P175" s="436">
        <v>19.209800000000001</v>
      </c>
      <c r="Q175" s="709">
        <v>6.8002000000000002</v>
      </c>
      <c r="R175" s="520">
        <v>0</v>
      </c>
      <c r="S175" s="507">
        <v>0</v>
      </c>
      <c r="T175" s="507">
        <v>0</v>
      </c>
      <c r="U175" s="507">
        <v>0</v>
      </c>
      <c r="V175" s="507">
        <f t="shared" si="201"/>
        <v>0</v>
      </c>
      <c r="W175" s="507">
        <v>0</v>
      </c>
      <c r="X175" s="507">
        <v>0</v>
      </c>
      <c r="Y175" s="507">
        <v>40552</v>
      </c>
      <c r="Z175" s="507">
        <f t="shared" si="202"/>
        <v>40552</v>
      </c>
      <c r="AA175" s="507">
        <f t="shared" si="203"/>
        <v>40552</v>
      </c>
      <c r="AB175" s="180">
        <f t="shared" si="169"/>
        <v>0</v>
      </c>
      <c r="AC175" s="180">
        <f t="shared" si="204"/>
        <v>0</v>
      </c>
      <c r="AD175" s="507">
        <v>0</v>
      </c>
      <c r="AE175" s="507">
        <v>0</v>
      </c>
      <c r="AF175" s="507">
        <f t="shared" si="170"/>
        <v>0</v>
      </c>
      <c r="AG175" s="507">
        <f t="shared" si="171"/>
        <v>40552</v>
      </c>
      <c r="AH175" s="522">
        <v>0</v>
      </c>
      <c r="AI175" s="522">
        <v>0</v>
      </c>
      <c r="AJ175" s="522">
        <v>0</v>
      </c>
      <c r="AK175" s="522">
        <v>0</v>
      </c>
      <c r="AL175" s="522">
        <v>0</v>
      </c>
      <c r="AM175" s="522">
        <v>0</v>
      </c>
      <c r="AN175" s="522">
        <v>0</v>
      </c>
      <c r="AO175" s="522">
        <f t="shared" si="205"/>
        <v>0</v>
      </c>
      <c r="AP175" s="522">
        <f t="shared" si="206"/>
        <v>0</v>
      </c>
      <c r="AQ175" s="523">
        <f t="shared" si="172"/>
        <v>0</v>
      </c>
      <c r="AR175" s="520">
        <f t="shared" si="207"/>
        <v>18771563</v>
      </c>
      <c r="AS175" s="507">
        <f t="shared" si="208"/>
        <v>13261673</v>
      </c>
      <c r="AT175" s="507">
        <f t="shared" si="209"/>
        <v>110552</v>
      </c>
      <c r="AU175" s="507">
        <f t="shared" si="173"/>
        <v>40552</v>
      </c>
      <c r="AV175" s="507">
        <f t="shared" si="210"/>
        <v>4506105</v>
      </c>
      <c r="AW175" s="507">
        <f t="shared" si="210"/>
        <v>265233</v>
      </c>
      <c r="AX175" s="507">
        <f t="shared" si="211"/>
        <v>628000</v>
      </c>
      <c r="AY175" s="522">
        <f t="shared" si="212"/>
        <v>26.01</v>
      </c>
      <c r="AZ175" s="522">
        <f t="shared" si="213"/>
        <v>19.209800000000001</v>
      </c>
      <c r="BA175" s="523">
        <f t="shared" si="213"/>
        <v>6.8002000000000002</v>
      </c>
    </row>
    <row r="176" spans="1:53" ht="14.1" customHeight="1" x14ac:dyDescent="0.2">
      <c r="A176" s="606">
        <v>40</v>
      </c>
      <c r="B176" s="607">
        <v>2465</v>
      </c>
      <c r="C176" s="608">
        <v>650018273</v>
      </c>
      <c r="D176" s="607">
        <v>72741791</v>
      </c>
      <c r="E176" s="609" t="s">
        <v>173</v>
      </c>
      <c r="F176" s="606">
        <v>3113</v>
      </c>
      <c r="G176" s="211" t="s">
        <v>92</v>
      </c>
      <c r="H176" s="610" t="s">
        <v>83</v>
      </c>
      <c r="I176" s="516">
        <v>2365476</v>
      </c>
      <c r="J176" s="517">
        <v>1737832</v>
      </c>
      <c r="K176" s="496">
        <v>0</v>
      </c>
      <c r="L176" s="496">
        <v>587387</v>
      </c>
      <c r="M176" s="517">
        <v>34757</v>
      </c>
      <c r="N176" s="517">
        <v>5500</v>
      </c>
      <c r="O176" s="432">
        <v>5.05</v>
      </c>
      <c r="P176" s="518">
        <v>5.05</v>
      </c>
      <c r="Q176" s="519">
        <v>0</v>
      </c>
      <c r="R176" s="520">
        <v>0</v>
      </c>
      <c r="S176" s="507">
        <v>27696</v>
      </c>
      <c r="T176" s="507">
        <v>0</v>
      </c>
      <c r="U176" s="507">
        <v>0</v>
      </c>
      <c r="V176" s="507">
        <f t="shared" si="201"/>
        <v>27696</v>
      </c>
      <c r="W176" s="507">
        <v>0</v>
      </c>
      <c r="X176" s="507">
        <v>0</v>
      </c>
      <c r="Y176" s="507">
        <v>0</v>
      </c>
      <c r="Z176" s="507">
        <f t="shared" si="202"/>
        <v>0</v>
      </c>
      <c r="AA176" s="507">
        <f t="shared" si="203"/>
        <v>27696</v>
      </c>
      <c r="AB176" s="180">
        <f t="shared" si="169"/>
        <v>9361</v>
      </c>
      <c r="AC176" s="180">
        <f t="shared" si="204"/>
        <v>554</v>
      </c>
      <c r="AD176" s="507">
        <v>0</v>
      </c>
      <c r="AE176" s="507">
        <v>0</v>
      </c>
      <c r="AF176" s="507">
        <f t="shared" si="170"/>
        <v>0</v>
      </c>
      <c r="AG176" s="507">
        <f t="shared" si="171"/>
        <v>37611</v>
      </c>
      <c r="AH176" s="522">
        <v>0</v>
      </c>
      <c r="AI176" s="522">
        <v>0</v>
      </c>
      <c r="AJ176" s="522">
        <v>7.0000000000000007E-2</v>
      </c>
      <c r="AK176" s="522">
        <v>0</v>
      </c>
      <c r="AL176" s="522">
        <v>0</v>
      </c>
      <c r="AM176" s="522">
        <v>0</v>
      </c>
      <c r="AN176" s="522">
        <v>0</v>
      </c>
      <c r="AO176" s="522">
        <f t="shared" si="205"/>
        <v>7.0000000000000007E-2</v>
      </c>
      <c r="AP176" s="522">
        <f t="shared" si="206"/>
        <v>0</v>
      </c>
      <c r="AQ176" s="523">
        <f t="shared" si="172"/>
        <v>7.0000000000000007E-2</v>
      </c>
      <c r="AR176" s="520">
        <f t="shared" si="207"/>
        <v>2403087</v>
      </c>
      <c r="AS176" s="507">
        <f t="shared" si="208"/>
        <v>1765528</v>
      </c>
      <c r="AT176" s="507">
        <f t="shared" si="209"/>
        <v>0</v>
      </c>
      <c r="AU176" s="507">
        <f t="shared" si="173"/>
        <v>0</v>
      </c>
      <c r="AV176" s="507">
        <f t="shared" si="210"/>
        <v>596748</v>
      </c>
      <c r="AW176" s="507">
        <f t="shared" si="210"/>
        <v>35311</v>
      </c>
      <c r="AX176" s="507">
        <f t="shared" si="211"/>
        <v>5500</v>
      </c>
      <c r="AY176" s="522">
        <f t="shared" si="212"/>
        <v>5.12</v>
      </c>
      <c r="AZ176" s="522">
        <f t="shared" si="213"/>
        <v>5.12</v>
      </c>
      <c r="BA176" s="523">
        <f t="shared" si="213"/>
        <v>0</v>
      </c>
    </row>
    <row r="177" spans="1:53" ht="14.1" customHeight="1" x14ac:dyDescent="0.2">
      <c r="A177" s="606">
        <v>40</v>
      </c>
      <c r="B177" s="607">
        <v>2465</v>
      </c>
      <c r="C177" s="608">
        <v>650018273</v>
      </c>
      <c r="D177" s="607">
        <v>72741791</v>
      </c>
      <c r="E177" s="609" t="s">
        <v>173</v>
      </c>
      <c r="F177" s="606">
        <v>3141</v>
      </c>
      <c r="G177" s="609" t="s">
        <v>89</v>
      </c>
      <c r="H177" s="610" t="s">
        <v>83</v>
      </c>
      <c r="I177" s="516">
        <v>1043429</v>
      </c>
      <c r="J177" s="517">
        <v>745407</v>
      </c>
      <c r="K177" s="496">
        <v>15000</v>
      </c>
      <c r="L177" s="496">
        <v>257018</v>
      </c>
      <c r="M177" s="517">
        <v>14908</v>
      </c>
      <c r="N177" s="517">
        <v>11096</v>
      </c>
      <c r="O177" s="432">
        <v>2.59</v>
      </c>
      <c r="P177" s="518">
        <v>0</v>
      </c>
      <c r="Q177" s="519">
        <v>2.59</v>
      </c>
      <c r="R177" s="520">
        <v>0</v>
      </c>
      <c r="S177" s="507">
        <v>0</v>
      </c>
      <c r="T177" s="507">
        <v>0</v>
      </c>
      <c r="U177" s="507">
        <v>0</v>
      </c>
      <c r="V177" s="507">
        <f t="shared" si="201"/>
        <v>0</v>
      </c>
      <c r="W177" s="507">
        <v>0</v>
      </c>
      <c r="X177" s="507">
        <v>0</v>
      </c>
      <c r="Y177" s="507">
        <v>0</v>
      </c>
      <c r="Z177" s="507">
        <f t="shared" si="202"/>
        <v>0</v>
      </c>
      <c r="AA177" s="507">
        <f t="shared" si="203"/>
        <v>0</v>
      </c>
      <c r="AB177" s="180">
        <f t="shared" si="169"/>
        <v>0</v>
      </c>
      <c r="AC177" s="180">
        <f t="shared" si="204"/>
        <v>0</v>
      </c>
      <c r="AD177" s="507">
        <v>0</v>
      </c>
      <c r="AE177" s="507">
        <v>0</v>
      </c>
      <c r="AF177" s="507">
        <f t="shared" si="170"/>
        <v>0</v>
      </c>
      <c r="AG177" s="507">
        <f t="shared" si="171"/>
        <v>0</v>
      </c>
      <c r="AH177" s="522">
        <v>0</v>
      </c>
      <c r="AI177" s="522">
        <v>0</v>
      </c>
      <c r="AJ177" s="522">
        <v>0</v>
      </c>
      <c r="AK177" s="522">
        <v>0</v>
      </c>
      <c r="AL177" s="522">
        <v>0</v>
      </c>
      <c r="AM177" s="522">
        <v>0</v>
      </c>
      <c r="AN177" s="522">
        <v>0</v>
      </c>
      <c r="AO177" s="522">
        <f t="shared" si="205"/>
        <v>0</v>
      </c>
      <c r="AP177" s="522">
        <f t="shared" si="206"/>
        <v>0</v>
      </c>
      <c r="AQ177" s="523">
        <f t="shared" si="172"/>
        <v>0</v>
      </c>
      <c r="AR177" s="520">
        <f t="shared" si="207"/>
        <v>1043429</v>
      </c>
      <c r="AS177" s="507">
        <f t="shared" si="208"/>
        <v>745407</v>
      </c>
      <c r="AT177" s="507">
        <f t="shared" si="209"/>
        <v>15000</v>
      </c>
      <c r="AU177" s="507">
        <f t="shared" si="173"/>
        <v>0</v>
      </c>
      <c r="AV177" s="507">
        <f t="shared" si="210"/>
        <v>257018</v>
      </c>
      <c r="AW177" s="507">
        <f t="shared" si="210"/>
        <v>14908</v>
      </c>
      <c r="AX177" s="507">
        <f t="shared" si="211"/>
        <v>11096</v>
      </c>
      <c r="AY177" s="522">
        <f t="shared" si="212"/>
        <v>2.59</v>
      </c>
      <c r="AZ177" s="522">
        <f t="shared" si="213"/>
        <v>0</v>
      </c>
      <c r="BA177" s="523">
        <f t="shared" si="213"/>
        <v>2.59</v>
      </c>
    </row>
    <row r="178" spans="1:53" ht="14.1" customHeight="1" x14ac:dyDescent="0.2">
      <c r="A178" s="606">
        <v>40</v>
      </c>
      <c r="B178" s="607">
        <v>2465</v>
      </c>
      <c r="C178" s="608">
        <v>650018273</v>
      </c>
      <c r="D178" s="607">
        <v>72741791</v>
      </c>
      <c r="E178" s="609" t="s">
        <v>173</v>
      </c>
      <c r="F178" s="606">
        <v>3143</v>
      </c>
      <c r="G178" s="211" t="s">
        <v>150</v>
      </c>
      <c r="H178" s="610" t="s">
        <v>87</v>
      </c>
      <c r="I178" s="516">
        <v>1631550</v>
      </c>
      <c r="J178" s="431">
        <v>1191583</v>
      </c>
      <c r="K178" s="541">
        <v>10000</v>
      </c>
      <c r="L178" s="496">
        <v>406135</v>
      </c>
      <c r="M178" s="517">
        <v>23832</v>
      </c>
      <c r="N178" s="517">
        <v>0</v>
      </c>
      <c r="O178" s="432">
        <v>2.9424000000000001</v>
      </c>
      <c r="P178" s="436">
        <v>2.9424000000000001</v>
      </c>
      <c r="Q178" s="519">
        <v>0</v>
      </c>
      <c r="R178" s="520">
        <v>0</v>
      </c>
      <c r="S178" s="507">
        <v>0</v>
      </c>
      <c r="T178" s="507">
        <v>0</v>
      </c>
      <c r="U178" s="507">
        <v>0</v>
      </c>
      <c r="V178" s="507">
        <f t="shared" si="201"/>
        <v>0</v>
      </c>
      <c r="W178" s="507">
        <v>0</v>
      </c>
      <c r="X178" s="507">
        <v>0</v>
      </c>
      <c r="Y178" s="507">
        <v>0</v>
      </c>
      <c r="Z178" s="507">
        <f t="shared" si="202"/>
        <v>0</v>
      </c>
      <c r="AA178" s="507">
        <f t="shared" si="203"/>
        <v>0</v>
      </c>
      <c r="AB178" s="180">
        <f t="shared" si="169"/>
        <v>0</v>
      </c>
      <c r="AC178" s="180">
        <f t="shared" si="204"/>
        <v>0</v>
      </c>
      <c r="AD178" s="507">
        <v>0</v>
      </c>
      <c r="AE178" s="507">
        <v>0</v>
      </c>
      <c r="AF178" s="507">
        <f t="shared" si="170"/>
        <v>0</v>
      </c>
      <c r="AG178" s="507">
        <f t="shared" si="171"/>
        <v>0</v>
      </c>
      <c r="AH178" s="522">
        <v>0</v>
      </c>
      <c r="AI178" s="522">
        <v>0</v>
      </c>
      <c r="AJ178" s="522">
        <v>0</v>
      </c>
      <c r="AK178" s="522">
        <v>0</v>
      </c>
      <c r="AL178" s="522">
        <v>0</v>
      </c>
      <c r="AM178" s="522">
        <v>0</v>
      </c>
      <c r="AN178" s="522">
        <v>0</v>
      </c>
      <c r="AO178" s="522">
        <f t="shared" si="205"/>
        <v>0</v>
      </c>
      <c r="AP178" s="522">
        <f t="shared" si="206"/>
        <v>0</v>
      </c>
      <c r="AQ178" s="523">
        <f t="shared" si="172"/>
        <v>0</v>
      </c>
      <c r="AR178" s="520">
        <f t="shared" si="207"/>
        <v>1631550</v>
      </c>
      <c r="AS178" s="507">
        <f t="shared" si="208"/>
        <v>1191583</v>
      </c>
      <c r="AT178" s="507">
        <f t="shared" si="209"/>
        <v>10000</v>
      </c>
      <c r="AU178" s="507">
        <f t="shared" si="173"/>
        <v>0</v>
      </c>
      <c r="AV178" s="507">
        <f t="shared" si="210"/>
        <v>406135</v>
      </c>
      <c r="AW178" s="507">
        <f t="shared" si="210"/>
        <v>23832</v>
      </c>
      <c r="AX178" s="507">
        <f t="shared" si="211"/>
        <v>0</v>
      </c>
      <c r="AY178" s="522">
        <f t="shared" si="212"/>
        <v>2.9424000000000001</v>
      </c>
      <c r="AZ178" s="522">
        <f t="shared" si="213"/>
        <v>2.9424000000000001</v>
      </c>
      <c r="BA178" s="523">
        <f t="shared" si="213"/>
        <v>0</v>
      </c>
    </row>
    <row r="179" spans="1:53" ht="14.1" customHeight="1" x14ac:dyDescent="0.2">
      <c r="A179" s="606">
        <v>40</v>
      </c>
      <c r="B179" s="607">
        <v>2465</v>
      </c>
      <c r="C179" s="608">
        <v>650018273</v>
      </c>
      <c r="D179" s="607">
        <v>72741791</v>
      </c>
      <c r="E179" s="609" t="s">
        <v>173</v>
      </c>
      <c r="F179" s="606">
        <v>3143</v>
      </c>
      <c r="G179" s="211" t="s">
        <v>151</v>
      </c>
      <c r="H179" s="610" t="s">
        <v>83</v>
      </c>
      <c r="I179" s="516">
        <v>61794</v>
      </c>
      <c r="J179" s="517">
        <v>43560</v>
      </c>
      <c r="K179" s="496">
        <v>0</v>
      </c>
      <c r="L179" s="496">
        <v>14723</v>
      </c>
      <c r="M179" s="517">
        <v>871</v>
      </c>
      <c r="N179" s="517">
        <v>2640</v>
      </c>
      <c r="O179" s="432">
        <v>0.18</v>
      </c>
      <c r="P179" s="518">
        <v>0</v>
      </c>
      <c r="Q179" s="519">
        <v>0.18</v>
      </c>
      <c r="R179" s="520">
        <v>0</v>
      </c>
      <c r="S179" s="507">
        <v>0</v>
      </c>
      <c r="T179" s="507">
        <v>0</v>
      </c>
      <c r="U179" s="507">
        <v>0</v>
      </c>
      <c r="V179" s="507">
        <f t="shared" si="201"/>
        <v>0</v>
      </c>
      <c r="W179" s="507">
        <v>0</v>
      </c>
      <c r="X179" s="507">
        <v>0</v>
      </c>
      <c r="Y179" s="507">
        <v>0</v>
      </c>
      <c r="Z179" s="507">
        <f t="shared" si="202"/>
        <v>0</v>
      </c>
      <c r="AA179" s="507">
        <f t="shared" si="203"/>
        <v>0</v>
      </c>
      <c r="AB179" s="180">
        <f t="shared" si="169"/>
        <v>0</v>
      </c>
      <c r="AC179" s="180">
        <f t="shared" si="204"/>
        <v>0</v>
      </c>
      <c r="AD179" s="507">
        <v>0</v>
      </c>
      <c r="AE179" s="507">
        <v>0</v>
      </c>
      <c r="AF179" s="507">
        <f t="shared" si="170"/>
        <v>0</v>
      </c>
      <c r="AG179" s="507">
        <f t="shared" si="171"/>
        <v>0</v>
      </c>
      <c r="AH179" s="522">
        <v>0</v>
      </c>
      <c r="AI179" s="522">
        <v>0</v>
      </c>
      <c r="AJ179" s="522">
        <v>0</v>
      </c>
      <c r="AK179" s="522">
        <v>0</v>
      </c>
      <c r="AL179" s="522">
        <v>0</v>
      </c>
      <c r="AM179" s="522">
        <v>0</v>
      </c>
      <c r="AN179" s="522">
        <v>0</v>
      </c>
      <c r="AO179" s="522">
        <f t="shared" si="205"/>
        <v>0</v>
      </c>
      <c r="AP179" s="522">
        <f t="shared" si="206"/>
        <v>0</v>
      </c>
      <c r="AQ179" s="523">
        <f t="shared" si="172"/>
        <v>0</v>
      </c>
      <c r="AR179" s="520">
        <f t="shared" si="207"/>
        <v>61794</v>
      </c>
      <c r="AS179" s="507">
        <f t="shared" si="208"/>
        <v>43560</v>
      </c>
      <c r="AT179" s="507">
        <f t="shared" si="209"/>
        <v>0</v>
      </c>
      <c r="AU179" s="507">
        <f t="shared" si="173"/>
        <v>0</v>
      </c>
      <c r="AV179" s="507">
        <f t="shared" si="210"/>
        <v>14723</v>
      </c>
      <c r="AW179" s="507">
        <f t="shared" si="210"/>
        <v>871</v>
      </c>
      <c r="AX179" s="507">
        <f t="shared" si="211"/>
        <v>2640</v>
      </c>
      <c r="AY179" s="522">
        <f t="shared" si="212"/>
        <v>0.18</v>
      </c>
      <c r="AZ179" s="522">
        <f t="shared" si="213"/>
        <v>0</v>
      </c>
      <c r="BA179" s="523">
        <f t="shared" si="213"/>
        <v>0.18</v>
      </c>
    </row>
    <row r="180" spans="1:53" ht="14.1" customHeight="1" x14ac:dyDescent="0.2">
      <c r="A180" s="183">
        <v>40</v>
      </c>
      <c r="B180" s="181">
        <v>2465</v>
      </c>
      <c r="C180" s="182">
        <v>650018273</v>
      </c>
      <c r="D180" s="181">
        <v>72741791</v>
      </c>
      <c r="E180" s="599" t="s">
        <v>174</v>
      </c>
      <c r="F180" s="183"/>
      <c r="G180" s="599"/>
      <c r="H180" s="600"/>
      <c r="I180" s="601">
        <v>26878851</v>
      </c>
      <c r="J180" s="602">
        <v>19186101</v>
      </c>
      <c r="K180" s="602">
        <v>105000</v>
      </c>
      <c r="L180" s="602">
        <v>6520392</v>
      </c>
      <c r="M180" s="602">
        <v>383722</v>
      </c>
      <c r="N180" s="602">
        <v>683636</v>
      </c>
      <c r="O180" s="603">
        <v>42.760000000000005</v>
      </c>
      <c r="P180" s="603">
        <v>31.807000000000002</v>
      </c>
      <c r="Q180" s="605">
        <v>10.952999999999999</v>
      </c>
      <c r="R180" s="604">
        <f t="shared" ref="R180:BA180" si="214">SUM(R174:R179)</f>
        <v>0</v>
      </c>
      <c r="S180" s="602">
        <f t="shared" si="214"/>
        <v>27696</v>
      </c>
      <c r="T180" s="602">
        <f t="shared" si="214"/>
        <v>0</v>
      </c>
      <c r="U180" s="602">
        <f t="shared" si="214"/>
        <v>0</v>
      </c>
      <c r="V180" s="602">
        <f t="shared" si="214"/>
        <v>27696</v>
      </c>
      <c r="W180" s="602">
        <f t="shared" si="214"/>
        <v>0</v>
      </c>
      <c r="X180" s="602">
        <f t="shared" si="214"/>
        <v>0</v>
      </c>
      <c r="Y180" s="602">
        <f t="shared" si="214"/>
        <v>40552</v>
      </c>
      <c r="Z180" s="602">
        <f t="shared" si="214"/>
        <v>40552</v>
      </c>
      <c r="AA180" s="602">
        <f t="shared" si="214"/>
        <v>68248</v>
      </c>
      <c r="AB180" s="602">
        <f t="shared" si="214"/>
        <v>9361</v>
      </c>
      <c r="AC180" s="602">
        <f t="shared" si="214"/>
        <v>554</v>
      </c>
      <c r="AD180" s="602">
        <f t="shared" si="214"/>
        <v>0</v>
      </c>
      <c r="AE180" s="602">
        <f t="shared" si="214"/>
        <v>0</v>
      </c>
      <c r="AF180" s="602">
        <f t="shared" si="214"/>
        <v>0</v>
      </c>
      <c r="AG180" s="602">
        <f t="shared" si="214"/>
        <v>78163</v>
      </c>
      <c r="AH180" s="603">
        <f t="shared" si="214"/>
        <v>0</v>
      </c>
      <c r="AI180" s="603">
        <f t="shared" si="214"/>
        <v>0</v>
      </c>
      <c r="AJ180" s="603">
        <f t="shared" si="214"/>
        <v>7.0000000000000007E-2</v>
      </c>
      <c r="AK180" s="603">
        <f t="shared" ref="AK180:AL180" si="215">SUM(AK174:AK179)</f>
        <v>0</v>
      </c>
      <c r="AL180" s="603">
        <f t="shared" si="215"/>
        <v>0</v>
      </c>
      <c r="AM180" s="603">
        <f t="shared" si="214"/>
        <v>0</v>
      </c>
      <c r="AN180" s="603">
        <f t="shared" si="214"/>
        <v>0</v>
      </c>
      <c r="AO180" s="603">
        <f t="shared" si="214"/>
        <v>7.0000000000000007E-2</v>
      </c>
      <c r="AP180" s="603">
        <f t="shared" si="214"/>
        <v>0</v>
      </c>
      <c r="AQ180" s="605">
        <f t="shared" si="214"/>
        <v>7.0000000000000007E-2</v>
      </c>
      <c r="AR180" s="604">
        <f t="shared" si="214"/>
        <v>26957014</v>
      </c>
      <c r="AS180" s="602">
        <f t="shared" si="214"/>
        <v>19213797</v>
      </c>
      <c r="AT180" s="602">
        <f t="shared" si="214"/>
        <v>145552</v>
      </c>
      <c r="AU180" s="602">
        <f t="shared" si="214"/>
        <v>40552</v>
      </c>
      <c r="AV180" s="602">
        <f t="shared" si="214"/>
        <v>6529753</v>
      </c>
      <c r="AW180" s="602">
        <f t="shared" si="214"/>
        <v>384276</v>
      </c>
      <c r="AX180" s="602">
        <f t="shared" si="214"/>
        <v>683636</v>
      </c>
      <c r="AY180" s="603">
        <f t="shared" si="214"/>
        <v>42.83</v>
      </c>
      <c r="AZ180" s="603">
        <f t="shared" si="214"/>
        <v>31.877000000000002</v>
      </c>
      <c r="BA180" s="605">
        <f t="shared" si="214"/>
        <v>10.952999999999999</v>
      </c>
    </row>
    <row r="181" spans="1:53" ht="14.1" customHeight="1" x14ac:dyDescent="0.2">
      <c r="A181" s="606">
        <v>41</v>
      </c>
      <c r="B181" s="607">
        <v>2480</v>
      </c>
      <c r="C181" s="608">
        <v>600080293</v>
      </c>
      <c r="D181" s="607">
        <v>46744924</v>
      </c>
      <c r="E181" s="609" t="s">
        <v>175</v>
      </c>
      <c r="F181" s="606">
        <v>3113</v>
      </c>
      <c r="G181" s="609" t="s">
        <v>149</v>
      </c>
      <c r="H181" s="610" t="s">
        <v>87</v>
      </c>
      <c r="I181" s="516">
        <v>30902965</v>
      </c>
      <c r="J181" s="431">
        <v>21909297</v>
      </c>
      <c r="K181" s="541">
        <v>30000</v>
      </c>
      <c r="L181" s="496">
        <v>7415482</v>
      </c>
      <c r="M181" s="517">
        <v>438186</v>
      </c>
      <c r="N181" s="431">
        <v>1110000</v>
      </c>
      <c r="O181" s="432">
        <v>40.3596</v>
      </c>
      <c r="P181" s="436">
        <v>31.196999999999999</v>
      </c>
      <c r="Q181" s="709">
        <v>9.1625999999999994</v>
      </c>
      <c r="R181" s="520">
        <v>0</v>
      </c>
      <c r="S181" s="507">
        <v>0</v>
      </c>
      <c r="T181" s="507">
        <v>0</v>
      </c>
      <c r="U181" s="507">
        <v>0</v>
      </c>
      <c r="V181" s="507">
        <f t="shared" ref="V181:V186" si="216">SUM(R181:U181)</f>
        <v>0</v>
      </c>
      <c r="W181" s="507">
        <v>0</v>
      </c>
      <c r="X181" s="507">
        <v>0</v>
      </c>
      <c r="Y181" s="507">
        <v>164102</v>
      </c>
      <c r="Z181" s="507">
        <f t="shared" ref="Z181:Z186" si="217">SUM(W181:Y181)</f>
        <v>164102</v>
      </c>
      <c r="AA181" s="507">
        <f t="shared" ref="AA181:AA186" si="218">V181+Z181</f>
        <v>164102</v>
      </c>
      <c r="AB181" s="180">
        <f t="shared" si="169"/>
        <v>0</v>
      </c>
      <c r="AC181" s="180">
        <f t="shared" ref="AC181:AC186" si="219">ROUND(V181*2%,0)</f>
        <v>0</v>
      </c>
      <c r="AD181" s="507">
        <v>0</v>
      </c>
      <c r="AE181" s="507">
        <v>0</v>
      </c>
      <c r="AF181" s="507">
        <f t="shared" si="170"/>
        <v>0</v>
      </c>
      <c r="AG181" s="507">
        <f t="shared" si="171"/>
        <v>164102</v>
      </c>
      <c r="AH181" s="522">
        <v>0</v>
      </c>
      <c r="AI181" s="522">
        <v>0</v>
      </c>
      <c r="AJ181" s="522">
        <v>0</v>
      </c>
      <c r="AK181" s="522">
        <v>0</v>
      </c>
      <c r="AL181" s="522">
        <v>0</v>
      </c>
      <c r="AM181" s="522">
        <v>0</v>
      </c>
      <c r="AN181" s="522">
        <v>0</v>
      </c>
      <c r="AO181" s="522">
        <f t="shared" ref="AO181:AO186" si="220">AH181+AJ181+AK181+AM181</f>
        <v>0</v>
      </c>
      <c r="AP181" s="522">
        <f t="shared" ref="AP181:AP186" si="221">AI181+AL181+AN181</f>
        <v>0</v>
      </c>
      <c r="AQ181" s="523">
        <f t="shared" si="172"/>
        <v>0</v>
      </c>
      <c r="AR181" s="520">
        <f t="shared" ref="AR181:AR186" si="222">I181+AG181</f>
        <v>31067067</v>
      </c>
      <c r="AS181" s="507">
        <f t="shared" ref="AS181:AS186" si="223">J181+V181</f>
        <v>21909297</v>
      </c>
      <c r="AT181" s="507">
        <f t="shared" ref="AT181:AT186" si="224">K181+Z181</f>
        <v>194102</v>
      </c>
      <c r="AU181" s="507">
        <f t="shared" si="173"/>
        <v>164102</v>
      </c>
      <c r="AV181" s="507">
        <f t="shared" ref="AV181:AW186" si="225">L181+AB181</f>
        <v>7415482</v>
      </c>
      <c r="AW181" s="507">
        <f t="shared" si="225"/>
        <v>438186</v>
      </c>
      <c r="AX181" s="507">
        <f t="shared" ref="AX181:AX186" si="226">N181+AF181</f>
        <v>1110000</v>
      </c>
      <c r="AY181" s="522">
        <f t="shared" ref="AY181:AY186" si="227">O181+AQ181</f>
        <v>40.3596</v>
      </c>
      <c r="AZ181" s="522">
        <f t="shared" ref="AZ181:BA186" si="228">P181+AO181</f>
        <v>31.196999999999999</v>
      </c>
      <c r="BA181" s="523">
        <f t="shared" si="228"/>
        <v>9.1625999999999994</v>
      </c>
    </row>
    <row r="182" spans="1:53" ht="14.1" customHeight="1" x14ac:dyDescent="0.2">
      <c r="A182" s="606">
        <v>41</v>
      </c>
      <c r="B182" s="607">
        <v>2480</v>
      </c>
      <c r="C182" s="608">
        <v>600080293</v>
      </c>
      <c r="D182" s="607">
        <v>46744924</v>
      </c>
      <c r="E182" s="609" t="s">
        <v>175</v>
      </c>
      <c r="F182" s="606">
        <v>3113</v>
      </c>
      <c r="G182" s="211" t="s">
        <v>92</v>
      </c>
      <c r="H182" s="610" t="s">
        <v>83</v>
      </c>
      <c r="I182" s="516">
        <v>1663441</v>
      </c>
      <c r="J182" s="517">
        <v>1224920</v>
      </c>
      <c r="K182" s="496">
        <v>0</v>
      </c>
      <c r="L182" s="496">
        <v>414023</v>
      </c>
      <c r="M182" s="517">
        <v>24498</v>
      </c>
      <c r="N182" s="517">
        <v>0</v>
      </c>
      <c r="O182" s="432">
        <v>3.1900000000000004</v>
      </c>
      <c r="P182" s="518">
        <v>3.1900000000000004</v>
      </c>
      <c r="Q182" s="519">
        <v>0</v>
      </c>
      <c r="R182" s="520">
        <v>0</v>
      </c>
      <c r="S182" s="507">
        <v>172948</v>
      </c>
      <c r="T182" s="507">
        <v>0</v>
      </c>
      <c r="U182" s="507">
        <v>0</v>
      </c>
      <c r="V182" s="507">
        <f t="shared" si="216"/>
        <v>172948</v>
      </c>
      <c r="W182" s="507">
        <v>0</v>
      </c>
      <c r="X182" s="507">
        <v>0</v>
      </c>
      <c r="Y182" s="507">
        <v>0</v>
      </c>
      <c r="Z182" s="507">
        <f t="shared" si="217"/>
        <v>0</v>
      </c>
      <c r="AA182" s="507">
        <f t="shared" si="218"/>
        <v>172948</v>
      </c>
      <c r="AB182" s="180">
        <f t="shared" si="169"/>
        <v>58456</v>
      </c>
      <c r="AC182" s="180">
        <f t="shared" si="219"/>
        <v>3459</v>
      </c>
      <c r="AD182" s="507">
        <v>0</v>
      </c>
      <c r="AE182" s="507">
        <v>0</v>
      </c>
      <c r="AF182" s="507">
        <f t="shared" si="170"/>
        <v>0</v>
      </c>
      <c r="AG182" s="507">
        <f t="shared" si="171"/>
        <v>234863</v>
      </c>
      <c r="AH182" s="522">
        <v>0</v>
      </c>
      <c r="AI182" s="522">
        <v>0</v>
      </c>
      <c r="AJ182" s="522">
        <v>0.51</v>
      </c>
      <c r="AK182" s="522">
        <v>0</v>
      </c>
      <c r="AL182" s="522">
        <v>0</v>
      </c>
      <c r="AM182" s="522">
        <v>0</v>
      </c>
      <c r="AN182" s="522">
        <v>0</v>
      </c>
      <c r="AO182" s="522">
        <f t="shared" si="220"/>
        <v>0.51</v>
      </c>
      <c r="AP182" s="522">
        <f t="shared" si="221"/>
        <v>0</v>
      </c>
      <c r="AQ182" s="523">
        <f t="shared" si="172"/>
        <v>0.51</v>
      </c>
      <c r="AR182" s="520">
        <f t="shared" si="222"/>
        <v>1898304</v>
      </c>
      <c r="AS182" s="507">
        <f t="shared" si="223"/>
        <v>1397868</v>
      </c>
      <c r="AT182" s="507">
        <f t="shared" si="224"/>
        <v>0</v>
      </c>
      <c r="AU182" s="507">
        <f t="shared" si="173"/>
        <v>0</v>
      </c>
      <c r="AV182" s="507">
        <f t="shared" si="225"/>
        <v>472479</v>
      </c>
      <c r="AW182" s="507">
        <f t="shared" si="225"/>
        <v>27957</v>
      </c>
      <c r="AX182" s="507">
        <f t="shared" si="226"/>
        <v>0</v>
      </c>
      <c r="AY182" s="522">
        <f t="shared" si="227"/>
        <v>3.7</v>
      </c>
      <c r="AZ182" s="522">
        <f t="shared" si="228"/>
        <v>3.7</v>
      </c>
      <c r="BA182" s="523">
        <f t="shared" si="228"/>
        <v>0</v>
      </c>
    </row>
    <row r="183" spans="1:53" ht="14.1" customHeight="1" x14ac:dyDescent="0.2">
      <c r="A183" s="606">
        <v>41</v>
      </c>
      <c r="B183" s="607">
        <v>2480</v>
      </c>
      <c r="C183" s="608">
        <v>600080293</v>
      </c>
      <c r="D183" s="607">
        <v>46744924</v>
      </c>
      <c r="E183" s="609" t="s">
        <v>175</v>
      </c>
      <c r="F183" s="606">
        <v>3141</v>
      </c>
      <c r="G183" s="609" t="s">
        <v>89</v>
      </c>
      <c r="H183" s="610" t="s">
        <v>83</v>
      </c>
      <c r="I183" s="516">
        <v>2927843</v>
      </c>
      <c r="J183" s="517">
        <v>2134556</v>
      </c>
      <c r="K183" s="496">
        <v>0</v>
      </c>
      <c r="L183" s="496">
        <v>721480</v>
      </c>
      <c r="M183" s="517">
        <v>42691</v>
      </c>
      <c r="N183" s="517">
        <v>29116</v>
      </c>
      <c r="O183" s="432">
        <v>7.26</v>
      </c>
      <c r="P183" s="518">
        <v>0</v>
      </c>
      <c r="Q183" s="519">
        <v>7.26</v>
      </c>
      <c r="R183" s="520">
        <v>0</v>
      </c>
      <c r="S183" s="507">
        <v>0</v>
      </c>
      <c r="T183" s="507">
        <v>0</v>
      </c>
      <c r="U183" s="507">
        <v>0</v>
      </c>
      <c r="V183" s="507">
        <f t="shared" si="216"/>
        <v>0</v>
      </c>
      <c r="W183" s="507">
        <v>0</v>
      </c>
      <c r="X183" s="507">
        <v>0</v>
      </c>
      <c r="Y183" s="507">
        <v>0</v>
      </c>
      <c r="Z183" s="507">
        <f t="shared" si="217"/>
        <v>0</v>
      </c>
      <c r="AA183" s="507">
        <f t="shared" si="218"/>
        <v>0</v>
      </c>
      <c r="AB183" s="180">
        <f t="shared" si="169"/>
        <v>0</v>
      </c>
      <c r="AC183" s="180">
        <f t="shared" si="219"/>
        <v>0</v>
      </c>
      <c r="AD183" s="507">
        <v>0</v>
      </c>
      <c r="AE183" s="507">
        <v>0</v>
      </c>
      <c r="AF183" s="507">
        <f t="shared" si="170"/>
        <v>0</v>
      </c>
      <c r="AG183" s="507">
        <f t="shared" si="171"/>
        <v>0</v>
      </c>
      <c r="AH183" s="522">
        <v>0</v>
      </c>
      <c r="AI183" s="522">
        <v>0</v>
      </c>
      <c r="AJ183" s="522">
        <v>0</v>
      </c>
      <c r="AK183" s="522">
        <v>0</v>
      </c>
      <c r="AL183" s="522">
        <v>0</v>
      </c>
      <c r="AM183" s="522">
        <v>0</v>
      </c>
      <c r="AN183" s="522">
        <v>0</v>
      </c>
      <c r="AO183" s="522">
        <f t="shared" si="220"/>
        <v>0</v>
      </c>
      <c r="AP183" s="522">
        <f t="shared" si="221"/>
        <v>0</v>
      </c>
      <c r="AQ183" s="523">
        <f t="shared" si="172"/>
        <v>0</v>
      </c>
      <c r="AR183" s="520">
        <f t="shared" si="222"/>
        <v>2927843</v>
      </c>
      <c r="AS183" s="507">
        <f t="shared" si="223"/>
        <v>2134556</v>
      </c>
      <c r="AT183" s="507">
        <f t="shared" si="224"/>
        <v>0</v>
      </c>
      <c r="AU183" s="507">
        <f t="shared" si="173"/>
        <v>0</v>
      </c>
      <c r="AV183" s="507">
        <f t="shared" si="225"/>
        <v>721480</v>
      </c>
      <c r="AW183" s="507">
        <f t="shared" si="225"/>
        <v>42691</v>
      </c>
      <c r="AX183" s="507">
        <f t="shared" si="226"/>
        <v>29116</v>
      </c>
      <c r="AY183" s="522">
        <f t="shared" si="227"/>
        <v>7.26</v>
      </c>
      <c r="AZ183" s="522">
        <f t="shared" si="228"/>
        <v>0</v>
      </c>
      <c r="BA183" s="523">
        <f t="shared" si="228"/>
        <v>7.26</v>
      </c>
    </row>
    <row r="184" spans="1:53" ht="14.1" customHeight="1" x14ac:dyDescent="0.2">
      <c r="A184" s="606">
        <v>41</v>
      </c>
      <c r="B184" s="607">
        <v>2480</v>
      </c>
      <c r="C184" s="608">
        <v>600080293</v>
      </c>
      <c r="D184" s="607">
        <v>46744924</v>
      </c>
      <c r="E184" s="609" t="s">
        <v>175</v>
      </c>
      <c r="F184" s="606">
        <v>3143</v>
      </c>
      <c r="G184" s="211" t="s">
        <v>150</v>
      </c>
      <c r="H184" s="610" t="s">
        <v>87</v>
      </c>
      <c r="I184" s="516">
        <v>3247942</v>
      </c>
      <c r="J184" s="431">
        <v>2391710</v>
      </c>
      <c r="K184" s="541">
        <v>0</v>
      </c>
      <c r="L184" s="496">
        <v>808398</v>
      </c>
      <c r="M184" s="517">
        <v>47834</v>
      </c>
      <c r="N184" s="517">
        <v>0</v>
      </c>
      <c r="O184" s="432">
        <v>5.1029999999999998</v>
      </c>
      <c r="P184" s="436">
        <v>5.1029999999999998</v>
      </c>
      <c r="Q184" s="519">
        <v>0</v>
      </c>
      <c r="R184" s="520">
        <v>0</v>
      </c>
      <c r="S184" s="507">
        <v>0</v>
      </c>
      <c r="T184" s="507">
        <v>0</v>
      </c>
      <c r="U184" s="507">
        <v>0</v>
      </c>
      <c r="V184" s="507">
        <f t="shared" si="216"/>
        <v>0</v>
      </c>
      <c r="W184" s="507">
        <v>0</v>
      </c>
      <c r="X184" s="507">
        <v>0</v>
      </c>
      <c r="Y184" s="507">
        <v>0</v>
      </c>
      <c r="Z184" s="507">
        <f t="shared" si="217"/>
        <v>0</v>
      </c>
      <c r="AA184" s="507">
        <f t="shared" si="218"/>
        <v>0</v>
      </c>
      <c r="AB184" s="180">
        <f t="shared" si="169"/>
        <v>0</v>
      </c>
      <c r="AC184" s="180">
        <f t="shared" si="219"/>
        <v>0</v>
      </c>
      <c r="AD184" s="507">
        <v>0</v>
      </c>
      <c r="AE184" s="507">
        <v>0</v>
      </c>
      <c r="AF184" s="507">
        <f t="shared" si="170"/>
        <v>0</v>
      </c>
      <c r="AG184" s="507">
        <f t="shared" si="171"/>
        <v>0</v>
      </c>
      <c r="AH184" s="522">
        <v>0</v>
      </c>
      <c r="AI184" s="522">
        <v>0</v>
      </c>
      <c r="AJ184" s="522">
        <v>0</v>
      </c>
      <c r="AK184" s="522">
        <v>0</v>
      </c>
      <c r="AL184" s="522">
        <v>0</v>
      </c>
      <c r="AM184" s="522">
        <v>0</v>
      </c>
      <c r="AN184" s="522">
        <v>0</v>
      </c>
      <c r="AO184" s="522">
        <f t="shared" si="220"/>
        <v>0</v>
      </c>
      <c r="AP184" s="522">
        <f t="shared" si="221"/>
        <v>0</v>
      </c>
      <c r="AQ184" s="523">
        <f t="shared" si="172"/>
        <v>0</v>
      </c>
      <c r="AR184" s="520">
        <f t="shared" si="222"/>
        <v>3247942</v>
      </c>
      <c r="AS184" s="507">
        <f t="shared" si="223"/>
        <v>2391710</v>
      </c>
      <c r="AT184" s="507">
        <f t="shared" si="224"/>
        <v>0</v>
      </c>
      <c r="AU184" s="507">
        <f t="shared" si="173"/>
        <v>0</v>
      </c>
      <c r="AV184" s="507">
        <f t="shared" si="225"/>
        <v>808398</v>
      </c>
      <c r="AW184" s="507">
        <f t="shared" si="225"/>
        <v>47834</v>
      </c>
      <c r="AX184" s="507">
        <f t="shared" si="226"/>
        <v>0</v>
      </c>
      <c r="AY184" s="522">
        <f t="shared" si="227"/>
        <v>5.1029999999999998</v>
      </c>
      <c r="AZ184" s="522">
        <f t="shared" si="228"/>
        <v>5.1029999999999998</v>
      </c>
      <c r="BA184" s="523">
        <f t="shared" si="228"/>
        <v>0</v>
      </c>
    </row>
    <row r="185" spans="1:53" ht="14.1" customHeight="1" x14ac:dyDescent="0.2">
      <c r="A185" s="606">
        <v>41</v>
      </c>
      <c r="B185" s="607">
        <v>2480</v>
      </c>
      <c r="C185" s="608">
        <v>600080293</v>
      </c>
      <c r="D185" s="607">
        <v>46744924</v>
      </c>
      <c r="E185" s="609" t="s">
        <v>175</v>
      </c>
      <c r="F185" s="606">
        <v>3143</v>
      </c>
      <c r="G185" s="211" t="s">
        <v>151</v>
      </c>
      <c r="H185" s="610" t="s">
        <v>83</v>
      </c>
      <c r="I185" s="516">
        <v>113758</v>
      </c>
      <c r="J185" s="517">
        <v>80190</v>
      </c>
      <c r="K185" s="496">
        <v>0</v>
      </c>
      <c r="L185" s="496">
        <v>27104</v>
      </c>
      <c r="M185" s="517">
        <v>1604</v>
      </c>
      <c r="N185" s="517">
        <v>4860</v>
      </c>
      <c r="O185" s="432">
        <v>0.34</v>
      </c>
      <c r="P185" s="518">
        <v>0</v>
      </c>
      <c r="Q185" s="519">
        <v>0.34</v>
      </c>
      <c r="R185" s="520">
        <v>0</v>
      </c>
      <c r="S185" s="507">
        <v>0</v>
      </c>
      <c r="T185" s="507">
        <v>0</v>
      </c>
      <c r="U185" s="507">
        <v>0</v>
      </c>
      <c r="V185" s="507">
        <f t="shared" si="216"/>
        <v>0</v>
      </c>
      <c r="W185" s="507">
        <v>0</v>
      </c>
      <c r="X185" s="507">
        <v>0</v>
      </c>
      <c r="Y185" s="507">
        <v>0</v>
      </c>
      <c r="Z185" s="507">
        <f t="shared" si="217"/>
        <v>0</v>
      </c>
      <c r="AA185" s="507">
        <f t="shared" si="218"/>
        <v>0</v>
      </c>
      <c r="AB185" s="180">
        <f t="shared" si="169"/>
        <v>0</v>
      </c>
      <c r="AC185" s="180">
        <f t="shared" si="219"/>
        <v>0</v>
      </c>
      <c r="AD185" s="507">
        <v>0</v>
      </c>
      <c r="AE185" s="507">
        <v>0</v>
      </c>
      <c r="AF185" s="507">
        <f t="shared" si="170"/>
        <v>0</v>
      </c>
      <c r="AG185" s="507">
        <f t="shared" si="171"/>
        <v>0</v>
      </c>
      <c r="AH185" s="522">
        <v>0</v>
      </c>
      <c r="AI185" s="522">
        <v>0</v>
      </c>
      <c r="AJ185" s="522">
        <v>0</v>
      </c>
      <c r="AK185" s="522">
        <v>0</v>
      </c>
      <c r="AL185" s="522">
        <v>0</v>
      </c>
      <c r="AM185" s="522">
        <v>0</v>
      </c>
      <c r="AN185" s="522">
        <v>0</v>
      </c>
      <c r="AO185" s="522">
        <f t="shared" si="220"/>
        <v>0</v>
      </c>
      <c r="AP185" s="522">
        <f t="shared" si="221"/>
        <v>0</v>
      </c>
      <c r="AQ185" s="523">
        <f t="shared" si="172"/>
        <v>0</v>
      </c>
      <c r="AR185" s="520">
        <f t="shared" si="222"/>
        <v>113758</v>
      </c>
      <c r="AS185" s="507">
        <f t="shared" si="223"/>
        <v>80190</v>
      </c>
      <c r="AT185" s="507">
        <f t="shared" si="224"/>
        <v>0</v>
      </c>
      <c r="AU185" s="507">
        <f t="shared" si="173"/>
        <v>0</v>
      </c>
      <c r="AV185" s="507">
        <f t="shared" si="225"/>
        <v>27104</v>
      </c>
      <c r="AW185" s="507">
        <f t="shared" si="225"/>
        <v>1604</v>
      </c>
      <c r="AX185" s="507">
        <f t="shared" si="226"/>
        <v>4860</v>
      </c>
      <c r="AY185" s="522">
        <f t="shared" si="227"/>
        <v>0.34</v>
      </c>
      <c r="AZ185" s="522">
        <f t="shared" si="228"/>
        <v>0</v>
      </c>
      <c r="BA185" s="523">
        <f t="shared" si="228"/>
        <v>0.34</v>
      </c>
    </row>
    <row r="186" spans="1:53" ht="14.1" customHeight="1" x14ac:dyDescent="0.2">
      <c r="A186" s="606">
        <v>41</v>
      </c>
      <c r="B186" s="607">
        <v>2480</v>
      </c>
      <c r="C186" s="608">
        <v>600080293</v>
      </c>
      <c r="D186" s="607">
        <v>46744924</v>
      </c>
      <c r="E186" s="609" t="s">
        <v>175</v>
      </c>
      <c r="F186" s="606">
        <v>3143</v>
      </c>
      <c r="G186" s="211" t="s">
        <v>169</v>
      </c>
      <c r="H186" s="610" t="s">
        <v>83</v>
      </c>
      <c r="I186" s="516">
        <v>1100821</v>
      </c>
      <c r="J186" s="517">
        <v>804080</v>
      </c>
      <c r="K186" s="496">
        <v>0</v>
      </c>
      <c r="L186" s="496">
        <v>271779</v>
      </c>
      <c r="M186" s="517">
        <v>16082</v>
      </c>
      <c r="N186" s="517">
        <v>8880</v>
      </c>
      <c r="O186" s="432">
        <v>2.04</v>
      </c>
      <c r="P186" s="518">
        <v>1.42</v>
      </c>
      <c r="Q186" s="519">
        <v>0.62</v>
      </c>
      <c r="R186" s="520">
        <v>0</v>
      </c>
      <c r="S186" s="507">
        <v>0</v>
      </c>
      <c r="T186" s="507">
        <v>0</v>
      </c>
      <c r="U186" s="507">
        <v>0</v>
      </c>
      <c r="V186" s="507">
        <f t="shared" si="216"/>
        <v>0</v>
      </c>
      <c r="W186" s="507">
        <v>0</v>
      </c>
      <c r="X186" s="507">
        <v>0</v>
      </c>
      <c r="Y186" s="507">
        <v>0</v>
      </c>
      <c r="Z186" s="507">
        <f t="shared" si="217"/>
        <v>0</v>
      </c>
      <c r="AA186" s="507">
        <f t="shared" si="218"/>
        <v>0</v>
      </c>
      <c r="AB186" s="180">
        <f t="shared" si="169"/>
        <v>0</v>
      </c>
      <c r="AC186" s="180">
        <f t="shared" si="219"/>
        <v>0</v>
      </c>
      <c r="AD186" s="507">
        <v>0</v>
      </c>
      <c r="AE186" s="507">
        <v>0</v>
      </c>
      <c r="AF186" s="507">
        <f t="shared" si="170"/>
        <v>0</v>
      </c>
      <c r="AG186" s="507">
        <f t="shared" si="171"/>
        <v>0</v>
      </c>
      <c r="AH186" s="522">
        <v>0</v>
      </c>
      <c r="AI186" s="522">
        <v>0</v>
      </c>
      <c r="AJ186" s="522">
        <v>0</v>
      </c>
      <c r="AK186" s="522">
        <v>0</v>
      </c>
      <c r="AL186" s="522">
        <v>0</v>
      </c>
      <c r="AM186" s="522">
        <v>0</v>
      </c>
      <c r="AN186" s="522">
        <v>0</v>
      </c>
      <c r="AO186" s="522">
        <f t="shared" si="220"/>
        <v>0</v>
      </c>
      <c r="AP186" s="522">
        <f t="shared" si="221"/>
        <v>0</v>
      </c>
      <c r="AQ186" s="523">
        <f t="shared" si="172"/>
        <v>0</v>
      </c>
      <c r="AR186" s="520">
        <f t="shared" si="222"/>
        <v>1100821</v>
      </c>
      <c r="AS186" s="507">
        <f t="shared" si="223"/>
        <v>804080</v>
      </c>
      <c r="AT186" s="507">
        <f t="shared" si="224"/>
        <v>0</v>
      </c>
      <c r="AU186" s="507">
        <f t="shared" si="173"/>
        <v>0</v>
      </c>
      <c r="AV186" s="507">
        <f t="shared" si="225"/>
        <v>271779</v>
      </c>
      <c r="AW186" s="507">
        <f t="shared" si="225"/>
        <v>16082</v>
      </c>
      <c r="AX186" s="507">
        <f t="shared" si="226"/>
        <v>8880</v>
      </c>
      <c r="AY186" s="522">
        <f t="shared" si="227"/>
        <v>2.04</v>
      </c>
      <c r="AZ186" s="522">
        <f t="shared" si="228"/>
        <v>1.42</v>
      </c>
      <c r="BA186" s="523">
        <f t="shared" si="228"/>
        <v>0.62</v>
      </c>
    </row>
    <row r="187" spans="1:53" ht="14.1" customHeight="1" x14ac:dyDescent="0.2">
      <c r="A187" s="183">
        <v>41</v>
      </c>
      <c r="B187" s="181">
        <v>2480</v>
      </c>
      <c r="C187" s="182">
        <v>600080293</v>
      </c>
      <c r="D187" s="181">
        <v>46744924</v>
      </c>
      <c r="E187" s="599" t="s">
        <v>176</v>
      </c>
      <c r="F187" s="183"/>
      <c r="G187" s="599"/>
      <c r="H187" s="600"/>
      <c r="I187" s="601">
        <v>39956770</v>
      </c>
      <c r="J187" s="602">
        <v>28544753</v>
      </c>
      <c r="K187" s="602">
        <v>30000</v>
      </c>
      <c r="L187" s="602">
        <v>9658266</v>
      </c>
      <c r="M187" s="602">
        <v>570895</v>
      </c>
      <c r="N187" s="602">
        <v>1152856</v>
      </c>
      <c r="O187" s="603">
        <v>58.2926</v>
      </c>
      <c r="P187" s="603">
        <v>40.910000000000004</v>
      </c>
      <c r="Q187" s="605">
        <v>17.3826</v>
      </c>
      <c r="R187" s="604">
        <f t="shared" ref="R187:BA187" si="229">SUM(R181:R186)</f>
        <v>0</v>
      </c>
      <c r="S187" s="602">
        <f t="shared" si="229"/>
        <v>172948</v>
      </c>
      <c r="T187" s="602">
        <f t="shared" si="229"/>
        <v>0</v>
      </c>
      <c r="U187" s="602">
        <f t="shared" si="229"/>
        <v>0</v>
      </c>
      <c r="V187" s="602">
        <f t="shared" si="229"/>
        <v>172948</v>
      </c>
      <c r="W187" s="602">
        <f t="shared" si="229"/>
        <v>0</v>
      </c>
      <c r="X187" s="602">
        <f t="shared" si="229"/>
        <v>0</v>
      </c>
      <c r="Y187" s="602">
        <f t="shared" si="229"/>
        <v>164102</v>
      </c>
      <c r="Z187" s="602">
        <f t="shared" si="229"/>
        <v>164102</v>
      </c>
      <c r="AA187" s="602">
        <f t="shared" si="229"/>
        <v>337050</v>
      </c>
      <c r="AB187" s="602">
        <f t="shared" si="229"/>
        <v>58456</v>
      </c>
      <c r="AC187" s="602">
        <f t="shared" si="229"/>
        <v>3459</v>
      </c>
      <c r="AD187" s="602">
        <f t="shared" si="229"/>
        <v>0</v>
      </c>
      <c r="AE187" s="602">
        <f t="shared" si="229"/>
        <v>0</v>
      </c>
      <c r="AF187" s="602">
        <f t="shared" si="229"/>
        <v>0</v>
      </c>
      <c r="AG187" s="602">
        <f t="shared" si="229"/>
        <v>398965</v>
      </c>
      <c r="AH187" s="603">
        <f t="shared" si="229"/>
        <v>0</v>
      </c>
      <c r="AI187" s="603">
        <f t="shared" si="229"/>
        <v>0</v>
      </c>
      <c r="AJ187" s="603">
        <f t="shared" si="229"/>
        <v>0.51</v>
      </c>
      <c r="AK187" s="603">
        <f t="shared" ref="AK187:AL187" si="230">SUM(AK181:AK186)</f>
        <v>0</v>
      </c>
      <c r="AL187" s="603">
        <f t="shared" si="230"/>
        <v>0</v>
      </c>
      <c r="AM187" s="603">
        <f t="shared" si="229"/>
        <v>0</v>
      </c>
      <c r="AN187" s="603">
        <f t="shared" si="229"/>
        <v>0</v>
      </c>
      <c r="AO187" s="603">
        <f t="shared" si="229"/>
        <v>0.51</v>
      </c>
      <c r="AP187" s="603">
        <f t="shared" si="229"/>
        <v>0</v>
      </c>
      <c r="AQ187" s="605">
        <f t="shared" si="229"/>
        <v>0.51</v>
      </c>
      <c r="AR187" s="604">
        <f t="shared" si="229"/>
        <v>40355735</v>
      </c>
      <c r="AS187" s="602">
        <f t="shared" si="229"/>
        <v>28717701</v>
      </c>
      <c r="AT187" s="602">
        <f t="shared" si="229"/>
        <v>194102</v>
      </c>
      <c r="AU187" s="602">
        <f t="shared" si="229"/>
        <v>164102</v>
      </c>
      <c r="AV187" s="602">
        <f t="shared" si="229"/>
        <v>9716722</v>
      </c>
      <c r="AW187" s="602">
        <f t="shared" si="229"/>
        <v>574354</v>
      </c>
      <c r="AX187" s="602">
        <f t="shared" si="229"/>
        <v>1152856</v>
      </c>
      <c r="AY187" s="603">
        <f t="shared" si="229"/>
        <v>58.802600000000005</v>
      </c>
      <c r="AZ187" s="603">
        <f t="shared" si="229"/>
        <v>41.42</v>
      </c>
      <c r="BA187" s="605">
        <f t="shared" si="229"/>
        <v>17.3826</v>
      </c>
    </row>
    <row r="188" spans="1:53" ht="14.1" customHeight="1" x14ac:dyDescent="0.2">
      <c r="A188" s="606">
        <v>42</v>
      </c>
      <c r="B188" s="607">
        <v>2482</v>
      </c>
      <c r="C188" s="608">
        <v>600079945</v>
      </c>
      <c r="D188" s="607">
        <v>72741716</v>
      </c>
      <c r="E188" s="609" t="s">
        <v>177</v>
      </c>
      <c r="F188" s="606">
        <v>3113</v>
      </c>
      <c r="G188" s="609" t="s">
        <v>149</v>
      </c>
      <c r="H188" s="610" t="s">
        <v>87</v>
      </c>
      <c r="I188" s="516">
        <v>14352189</v>
      </c>
      <c r="J188" s="431">
        <v>10059580</v>
      </c>
      <c r="K188" s="541">
        <v>160000</v>
      </c>
      <c r="L188" s="496">
        <v>3454218</v>
      </c>
      <c r="M188" s="517">
        <v>201191</v>
      </c>
      <c r="N188" s="431">
        <v>477200</v>
      </c>
      <c r="O188" s="432">
        <v>18.625999999999998</v>
      </c>
      <c r="P188" s="436">
        <v>14.6615</v>
      </c>
      <c r="Q188" s="709">
        <v>3.9645000000000001</v>
      </c>
      <c r="R188" s="520">
        <v>0</v>
      </c>
      <c r="S188" s="507">
        <v>0</v>
      </c>
      <c r="T188" s="507">
        <v>0</v>
      </c>
      <c r="U188" s="507">
        <v>0</v>
      </c>
      <c r="V188" s="507">
        <f>SUM(R188:U188)</f>
        <v>0</v>
      </c>
      <c r="W188" s="507">
        <v>0</v>
      </c>
      <c r="X188" s="507">
        <v>0</v>
      </c>
      <c r="Y188" s="507">
        <v>88415</v>
      </c>
      <c r="Z188" s="507">
        <f t="shared" ref="Z188:Z192" si="231">SUM(W188:Y188)</f>
        <v>88415</v>
      </c>
      <c r="AA188" s="507">
        <f>V188+Z188</f>
        <v>88415</v>
      </c>
      <c r="AB188" s="180">
        <f t="shared" si="169"/>
        <v>0</v>
      </c>
      <c r="AC188" s="180">
        <f>ROUND(V188*2%,0)</f>
        <v>0</v>
      </c>
      <c r="AD188" s="507">
        <v>0</v>
      </c>
      <c r="AE188" s="507">
        <v>0</v>
      </c>
      <c r="AF188" s="507">
        <f t="shared" si="170"/>
        <v>0</v>
      </c>
      <c r="AG188" s="507">
        <f t="shared" si="171"/>
        <v>88415</v>
      </c>
      <c r="AH188" s="522">
        <v>0.02</v>
      </c>
      <c r="AI188" s="522">
        <v>0.61</v>
      </c>
      <c r="AJ188" s="522">
        <v>0</v>
      </c>
      <c r="AK188" s="522">
        <v>0</v>
      </c>
      <c r="AL188" s="522">
        <v>0</v>
      </c>
      <c r="AM188" s="522">
        <v>0</v>
      </c>
      <c r="AN188" s="522">
        <v>0</v>
      </c>
      <c r="AO188" s="522">
        <f>AH188+AJ188+AK188+AM188</f>
        <v>0.02</v>
      </c>
      <c r="AP188" s="522">
        <f>AI188+AL188+AN188</f>
        <v>0.61</v>
      </c>
      <c r="AQ188" s="523">
        <f t="shared" si="172"/>
        <v>0.63</v>
      </c>
      <c r="AR188" s="520">
        <f>I188+AG188</f>
        <v>14440604</v>
      </c>
      <c r="AS188" s="507">
        <f>J188+V188</f>
        <v>10059580</v>
      </c>
      <c r="AT188" s="507">
        <f>K188+Z188</f>
        <v>248415</v>
      </c>
      <c r="AU188" s="507">
        <f t="shared" si="173"/>
        <v>88415</v>
      </c>
      <c r="AV188" s="507">
        <f t="shared" ref="AV188:AW192" si="232">L188+AB188</f>
        <v>3454218</v>
      </c>
      <c r="AW188" s="507">
        <f t="shared" si="232"/>
        <v>201191</v>
      </c>
      <c r="AX188" s="507">
        <f>N188+AF188</f>
        <v>477200</v>
      </c>
      <c r="AY188" s="522">
        <f>O188+AQ188</f>
        <v>19.255999999999997</v>
      </c>
      <c r="AZ188" s="522">
        <f t="shared" ref="AZ188:BA192" si="233">P188+AO188</f>
        <v>14.6815</v>
      </c>
      <c r="BA188" s="523">
        <f t="shared" si="233"/>
        <v>4.5745000000000005</v>
      </c>
    </row>
    <row r="189" spans="1:53" ht="14.1" customHeight="1" x14ac:dyDescent="0.2">
      <c r="A189" s="606">
        <v>42</v>
      </c>
      <c r="B189" s="607">
        <v>2482</v>
      </c>
      <c r="C189" s="608">
        <v>600079945</v>
      </c>
      <c r="D189" s="607">
        <v>72741716</v>
      </c>
      <c r="E189" s="609" t="s">
        <v>177</v>
      </c>
      <c r="F189" s="606">
        <v>3113</v>
      </c>
      <c r="G189" s="211" t="s">
        <v>92</v>
      </c>
      <c r="H189" s="610" t="s">
        <v>83</v>
      </c>
      <c r="I189" s="516">
        <v>1289581</v>
      </c>
      <c r="J189" s="517">
        <v>948514</v>
      </c>
      <c r="K189" s="496">
        <v>0</v>
      </c>
      <c r="L189" s="496">
        <v>320597</v>
      </c>
      <c r="M189" s="517">
        <v>18970</v>
      </c>
      <c r="N189" s="517">
        <v>1500</v>
      </c>
      <c r="O189" s="432">
        <v>2.74</v>
      </c>
      <c r="P189" s="518">
        <v>2.74</v>
      </c>
      <c r="Q189" s="519">
        <v>0</v>
      </c>
      <c r="R189" s="520">
        <v>0</v>
      </c>
      <c r="S189" s="507">
        <v>83160</v>
      </c>
      <c r="T189" s="507">
        <v>0</v>
      </c>
      <c r="U189" s="507">
        <v>0</v>
      </c>
      <c r="V189" s="507">
        <f>SUM(R189:U189)</f>
        <v>83160</v>
      </c>
      <c r="W189" s="507">
        <v>0</v>
      </c>
      <c r="X189" s="507">
        <v>0</v>
      </c>
      <c r="Y189" s="507">
        <v>0</v>
      </c>
      <c r="Z189" s="507">
        <f t="shared" si="231"/>
        <v>0</v>
      </c>
      <c r="AA189" s="507">
        <f>V189+Z189</f>
        <v>83160</v>
      </c>
      <c r="AB189" s="180">
        <f t="shared" si="169"/>
        <v>28108</v>
      </c>
      <c r="AC189" s="180">
        <f>ROUND(V189*2%,0)</f>
        <v>1663</v>
      </c>
      <c r="AD189" s="507">
        <v>0</v>
      </c>
      <c r="AE189" s="507">
        <v>0</v>
      </c>
      <c r="AF189" s="507">
        <f t="shared" si="170"/>
        <v>0</v>
      </c>
      <c r="AG189" s="507">
        <f t="shared" si="171"/>
        <v>112931</v>
      </c>
      <c r="AH189" s="522">
        <v>0</v>
      </c>
      <c r="AI189" s="522">
        <v>0</v>
      </c>
      <c r="AJ189" s="522">
        <v>0.18</v>
      </c>
      <c r="AK189" s="522">
        <v>0</v>
      </c>
      <c r="AL189" s="522">
        <v>0</v>
      </c>
      <c r="AM189" s="522">
        <v>0</v>
      </c>
      <c r="AN189" s="522">
        <v>0</v>
      </c>
      <c r="AO189" s="522">
        <f>AH189+AJ189+AK189+AM189</f>
        <v>0.18</v>
      </c>
      <c r="AP189" s="522">
        <f>AI189+AL189+AN189</f>
        <v>0</v>
      </c>
      <c r="AQ189" s="523">
        <f t="shared" si="172"/>
        <v>0.18</v>
      </c>
      <c r="AR189" s="520">
        <f>I189+AG189</f>
        <v>1402512</v>
      </c>
      <c r="AS189" s="507">
        <f>J189+V189</f>
        <v>1031674</v>
      </c>
      <c r="AT189" s="507">
        <f>K189+Z189</f>
        <v>0</v>
      </c>
      <c r="AU189" s="507">
        <f t="shared" si="173"/>
        <v>0</v>
      </c>
      <c r="AV189" s="507">
        <f t="shared" si="232"/>
        <v>348705</v>
      </c>
      <c r="AW189" s="507">
        <f t="shared" si="232"/>
        <v>20633</v>
      </c>
      <c r="AX189" s="507">
        <f>N189+AF189</f>
        <v>1500</v>
      </c>
      <c r="AY189" s="522">
        <f>O189+AQ189</f>
        <v>2.9200000000000004</v>
      </c>
      <c r="AZ189" s="522">
        <f t="shared" si="233"/>
        <v>2.9200000000000004</v>
      </c>
      <c r="BA189" s="523">
        <f t="shared" si="233"/>
        <v>0</v>
      </c>
    </row>
    <row r="190" spans="1:53" ht="14.1" customHeight="1" x14ac:dyDescent="0.2">
      <c r="A190" s="606">
        <v>42</v>
      </c>
      <c r="B190" s="607">
        <v>2482</v>
      </c>
      <c r="C190" s="608">
        <v>600079945</v>
      </c>
      <c r="D190" s="607">
        <v>72741716</v>
      </c>
      <c r="E190" s="609" t="s">
        <v>177</v>
      </c>
      <c r="F190" s="606">
        <v>3141</v>
      </c>
      <c r="G190" s="609" t="s">
        <v>89</v>
      </c>
      <c r="H190" s="610" t="s">
        <v>83</v>
      </c>
      <c r="I190" s="516">
        <v>1414498</v>
      </c>
      <c r="J190" s="517">
        <v>1032976</v>
      </c>
      <c r="K190" s="496">
        <v>0</v>
      </c>
      <c r="L190" s="496">
        <v>349146</v>
      </c>
      <c r="M190" s="517">
        <v>20660</v>
      </c>
      <c r="N190" s="517">
        <v>11716</v>
      </c>
      <c r="O190" s="432">
        <v>3.51</v>
      </c>
      <c r="P190" s="518">
        <v>0</v>
      </c>
      <c r="Q190" s="519">
        <v>3.51</v>
      </c>
      <c r="R190" s="520">
        <v>0</v>
      </c>
      <c r="S190" s="507">
        <v>0</v>
      </c>
      <c r="T190" s="507">
        <v>0</v>
      </c>
      <c r="U190" s="507">
        <v>0</v>
      </c>
      <c r="V190" s="507">
        <f>SUM(R190:U190)</f>
        <v>0</v>
      </c>
      <c r="W190" s="507">
        <v>0</v>
      </c>
      <c r="X190" s="507">
        <v>0</v>
      </c>
      <c r="Y190" s="507">
        <v>0</v>
      </c>
      <c r="Z190" s="507">
        <f t="shared" si="231"/>
        <v>0</v>
      </c>
      <c r="AA190" s="507">
        <f>V190+Z190</f>
        <v>0</v>
      </c>
      <c r="AB190" s="180">
        <f t="shared" si="169"/>
        <v>0</v>
      </c>
      <c r="AC190" s="180">
        <f>ROUND(V190*2%,0)</f>
        <v>0</v>
      </c>
      <c r="AD190" s="507">
        <v>0</v>
      </c>
      <c r="AE190" s="507">
        <v>0</v>
      </c>
      <c r="AF190" s="507">
        <f t="shared" si="170"/>
        <v>0</v>
      </c>
      <c r="AG190" s="507">
        <f t="shared" si="171"/>
        <v>0</v>
      </c>
      <c r="AH190" s="522">
        <v>0</v>
      </c>
      <c r="AI190" s="522">
        <v>0</v>
      </c>
      <c r="AJ190" s="522">
        <v>0</v>
      </c>
      <c r="AK190" s="522">
        <v>0</v>
      </c>
      <c r="AL190" s="522">
        <v>0</v>
      </c>
      <c r="AM190" s="522">
        <v>0</v>
      </c>
      <c r="AN190" s="522">
        <v>0</v>
      </c>
      <c r="AO190" s="522">
        <f>AH190+AJ190+AK190+AM190</f>
        <v>0</v>
      </c>
      <c r="AP190" s="522">
        <f>AI190+AL190+AN190</f>
        <v>0</v>
      </c>
      <c r="AQ190" s="523">
        <f t="shared" si="172"/>
        <v>0</v>
      </c>
      <c r="AR190" s="520">
        <f>I190+AG190</f>
        <v>1414498</v>
      </c>
      <c r="AS190" s="507">
        <f>J190+V190</f>
        <v>1032976</v>
      </c>
      <c r="AT190" s="507">
        <f>K190+Z190</f>
        <v>0</v>
      </c>
      <c r="AU190" s="507">
        <f t="shared" si="173"/>
        <v>0</v>
      </c>
      <c r="AV190" s="507">
        <f t="shared" si="232"/>
        <v>349146</v>
      </c>
      <c r="AW190" s="507">
        <f t="shared" si="232"/>
        <v>20660</v>
      </c>
      <c r="AX190" s="507">
        <f>N190+AF190</f>
        <v>11716</v>
      </c>
      <c r="AY190" s="522">
        <f>O190+AQ190</f>
        <v>3.51</v>
      </c>
      <c r="AZ190" s="522">
        <f t="shared" si="233"/>
        <v>0</v>
      </c>
      <c r="BA190" s="523">
        <f t="shared" si="233"/>
        <v>3.51</v>
      </c>
    </row>
    <row r="191" spans="1:53" ht="14.1" customHeight="1" x14ac:dyDescent="0.2">
      <c r="A191" s="606">
        <v>42</v>
      </c>
      <c r="B191" s="607">
        <v>2482</v>
      </c>
      <c r="C191" s="608">
        <v>600079945</v>
      </c>
      <c r="D191" s="607">
        <v>72741716</v>
      </c>
      <c r="E191" s="609" t="s">
        <v>177</v>
      </c>
      <c r="F191" s="606">
        <v>3143</v>
      </c>
      <c r="G191" s="211" t="s">
        <v>150</v>
      </c>
      <c r="H191" s="610" t="s">
        <v>87</v>
      </c>
      <c r="I191" s="516">
        <v>1516588</v>
      </c>
      <c r="J191" s="431">
        <v>1116780</v>
      </c>
      <c r="K191" s="541">
        <v>0</v>
      </c>
      <c r="L191" s="496">
        <v>377472</v>
      </c>
      <c r="M191" s="517">
        <v>22336</v>
      </c>
      <c r="N191" s="517">
        <v>0</v>
      </c>
      <c r="O191" s="432">
        <v>2.5</v>
      </c>
      <c r="P191" s="436">
        <v>2.5</v>
      </c>
      <c r="Q191" s="519">
        <v>0</v>
      </c>
      <c r="R191" s="520">
        <v>0</v>
      </c>
      <c r="S191" s="507">
        <v>0</v>
      </c>
      <c r="T191" s="507">
        <v>0</v>
      </c>
      <c r="U191" s="507">
        <v>0</v>
      </c>
      <c r="V191" s="507">
        <f>SUM(R191:U191)</f>
        <v>0</v>
      </c>
      <c r="W191" s="507">
        <v>0</v>
      </c>
      <c r="X191" s="507">
        <v>0</v>
      </c>
      <c r="Y191" s="507">
        <v>0</v>
      </c>
      <c r="Z191" s="507">
        <f t="shared" si="231"/>
        <v>0</v>
      </c>
      <c r="AA191" s="507">
        <f>V191+Z191</f>
        <v>0</v>
      </c>
      <c r="AB191" s="180">
        <f t="shared" si="169"/>
        <v>0</v>
      </c>
      <c r="AC191" s="180">
        <f>ROUND(V191*2%,0)</f>
        <v>0</v>
      </c>
      <c r="AD191" s="507">
        <v>0</v>
      </c>
      <c r="AE191" s="507">
        <v>0</v>
      </c>
      <c r="AF191" s="507">
        <f t="shared" si="170"/>
        <v>0</v>
      </c>
      <c r="AG191" s="507">
        <f t="shared" si="171"/>
        <v>0</v>
      </c>
      <c r="AH191" s="522">
        <v>0</v>
      </c>
      <c r="AI191" s="522">
        <v>0</v>
      </c>
      <c r="AJ191" s="522">
        <v>0</v>
      </c>
      <c r="AK191" s="522">
        <v>0</v>
      </c>
      <c r="AL191" s="522">
        <v>0</v>
      </c>
      <c r="AM191" s="522">
        <v>0</v>
      </c>
      <c r="AN191" s="522">
        <v>0</v>
      </c>
      <c r="AO191" s="522">
        <f>AH191+AJ191+AK191+AM191</f>
        <v>0</v>
      </c>
      <c r="AP191" s="522">
        <f>AI191+AL191+AN191</f>
        <v>0</v>
      </c>
      <c r="AQ191" s="523">
        <f t="shared" si="172"/>
        <v>0</v>
      </c>
      <c r="AR191" s="520">
        <f>I191+AG191</f>
        <v>1516588</v>
      </c>
      <c r="AS191" s="507">
        <f>J191+V191</f>
        <v>1116780</v>
      </c>
      <c r="AT191" s="507">
        <f>K191+Z191</f>
        <v>0</v>
      </c>
      <c r="AU191" s="507">
        <f t="shared" si="173"/>
        <v>0</v>
      </c>
      <c r="AV191" s="507">
        <f t="shared" si="232"/>
        <v>377472</v>
      </c>
      <c r="AW191" s="507">
        <f t="shared" si="232"/>
        <v>22336</v>
      </c>
      <c r="AX191" s="507">
        <f>N191+AF191</f>
        <v>0</v>
      </c>
      <c r="AY191" s="522">
        <f>O191+AQ191</f>
        <v>2.5</v>
      </c>
      <c r="AZ191" s="522">
        <f t="shared" si="233"/>
        <v>2.5</v>
      </c>
      <c r="BA191" s="523">
        <f t="shared" si="233"/>
        <v>0</v>
      </c>
    </row>
    <row r="192" spans="1:53" ht="14.1" customHeight="1" x14ac:dyDescent="0.2">
      <c r="A192" s="606">
        <v>42</v>
      </c>
      <c r="B192" s="607">
        <v>2482</v>
      </c>
      <c r="C192" s="608">
        <v>600079945</v>
      </c>
      <c r="D192" s="607">
        <v>72741716</v>
      </c>
      <c r="E192" s="609" t="s">
        <v>177</v>
      </c>
      <c r="F192" s="606">
        <v>3143</v>
      </c>
      <c r="G192" s="211" t="s">
        <v>151</v>
      </c>
      <c r="H192" s="610" t="s">
        <v>83</v>
      </c>
      <c r="I192" s="516">
        <v>42133</v>
      </c>
      <c r="J192" s="517">
        <v>29700</v>
      </c>
      <c r="K192" s="496">
        <v>0</v>
      </c>
      <c r="L192" s="496">
        <v>10039</v>
      </c>
      <c r="M192" s="517">
        <v>594</v>
      </c>
      <c r="N192" s="517">
        <v>1800</v>
      </c>
      <c r="O192" s="432">
        <v>0.13</v>
      </c>
      <c r="P192" s="518">
        <v>0</v>
      </c>
      <c r="Q192" s="519">
        <v>0.13</v>
      </c>
      <c r="R192" s="520">
        <v>0</v>
      </c>
      <c r="S192" s="507">
        <v>0</v>
      </c>
      <c r="T192" s="507">
        <v>0</v>
      </c>
      <c r="U192" s="507">
        <v>0</v>
      </c>
      <c r="V192" s="507">
        <f>SUM(R192:U192)</f>
        <v>0</v>
      </c>
      <c r="W192" s="507">
        <v>0</v>
      </c>
      <c r="X192" s="507">
        <v>0</v>
      </c>
      <c r="Y192" s="507">
        <v>0</v>
      </c>
      <c r="Z192" s="507">
        <f t="shared" si="231"/>
        <v>0</v>
      </c>
      <c r="AA192" s="507">
        <f>V192+Z192</f>
        <v>0</v>
      </c>
      <c r="AB192" s="180">
        <f t="shared" si="169"/>
        <v>0</v>
      </c>
      <c r="AC192" s="180">
        <f>ROUND(V192*2%,0)</f>
        <v>0</v>
      </c>
      <c r="AD192" s="507">
        <v>0</v>
      </c>
      <c r="AE192" s="507">
        <v>0</v>
      </c>
      <c r="AF192" s="507">
        <f t="shared" si="170"/>
        <v>0</v>
      </c>
      <c r="AG192" s="507">
        <f t="shared" si="171"/>
        <v>0</v>
      </c>
      <c r="AH192" s="522">
        <v>0</v>
      </c>
      <c r="AI192" s="522">
        <v>0</v>
      </c>
      <c r="AJ192" s="522">
        <v>0</v>
      </c>
      <c r="AK192" s="522">
        <v>0</v>
      </c>
      <c r="AL192" s="522">
        <v>0</v>
      </c>
      <c r="AM192" s="522">
        <v>0</v>
      </c>
      <c r="AN192" s="522">
        <v>0</v>
      </c>
      <c r="AO192" s="522">
        <f>AH192+AJ192+AK192+AM192</f>
        <v>0</v>
      </c>
      <c r="AP192" s="522">
        <f>AI192+AL192+AN192</f>
        <v>0</v>
      </c>
      <c r="AQ192" s="523">
        <f t="shared" si="172"/>
        <v>0</v>
      </c>
      <c r="AR192" s="520">
        <f>I192+AG192</f>
        <v>42133</v>
      </c>
      <c r="AS192" s="507">
        <f>J192+V192</f>
        <v>29700</v>
      </c>
      <c r="AT192" s="507">
        <f>K192+Z192</f>
        <v>0</v>
      </c>
      <c r="AU192" s="507">
        <f t="shared" si="173"/>
        <v>0</v>
      </c>
      <c r="AV192" s="507">
        <f t="shared" si="232"/>
        <v>10039</v>
      </c>
      <c r="AW192" s="507">
        <f t="shared" si="232"/>
        <v>594</v>
      </c>
      <c r="AX192" s="507">
        <f>N192+AF192</f>
        <v>1800</v>
      </c>
      <c r="AY192" s="522">
        <f>O192+AQ192</f>
        <v>0.13</v>
      </c>
      <c r="AZ192" s="522">
        <f t="shared" si="233"/>
        <v>0</v>
      </c>
      <c r="BA192" s="523">
        <f t="shared" si="233"/>
        <v>0.13</v>
      </c>
    </row>
    <row r="193" spans="1:53" ht="14.1" customHeight="1" x14ac:dyDescent="0.2">
      <c r="A193" s="183">
        <v>42</v>
      </c>
      <c r="B193" s="181">
        <v>2482</v>
      </c>
      <c r="C193" s="182">
        <v>600079945</v>
      </c>
      <c r="D193" s="181">
        <v>72741716</v>
      </c>
      <c r="E193" s="599" t="s">
        <v>178</v>
      </c>
      <c r="F193" s="183"/>
      <c r="G193" s="599"/>
      <c r="H193" s="600"/>
      <c r="I193" s="601">
        <v>18614989</v>
      </c>
      <c r="J193" s="602">
        <v>13187550</v>
      </c>
      <c r="K193" s="602">
        <v>160000</v>
      </c>
      <c r="L193" s="602">
        <v>4511472</v>
      </c>
      <c r="M193" s="602">
        <v>263751</v>
      </c>
      <c r="N193" s="602">
        <v>492216</v>
      </c>
      <c r="O193" s="603">
        <v>27.505999999999997</v>
      </c>
      <c r="P193" s="603">
        <v>19.901499999999999</v>
      </c>
      <c r="Q193" s="605">
        <v>7.6044999999999998</v>
      </c>
      <c r="R193" s="604">
        <f t="shared" ref="R193:BA193" si="234">SUM(R188:R192)</f>
        <v>0</v>
      </c>
      <c r="S193" s="602">
        <f t="shared" si="234"/>
        <v>83160</v>
      </c>
      <c r="T193" s="602">
        <f t="shared" si="234"/>
        <v>0</v>
      </c>
      <c r="U193" s="602">
        <f t="shared" si="234"/>
        <v>0</v>
      </c>
      <c r="V193" s="602">
        <f t="shared" si="234"/>
        <v>83160</v>
      </c>
      <c r="W193" s="602">
        <f t="shared" si="234"/>
        <v>0</v>
      </c>
      <c r="X193" s="602">
        <f t="shared" si="234"/>
        <v>0</v>
      </c>
      <c r="Y193" s="602">
        <f t="shared" si="234"/>
        <v>88415</v>
      </c>
      <c r="Z193" s="602">
        <f t="shared" si="234"/>
        <v>88415</v>
      </c>
      <c r="AA193" s="602">
        <f t="shared" si="234"/>
        <v>171575</v>
      </c>
      <c r="AB193" s="602">
        <f t="shared" si="234"/>
        <v>28108</v>
      </c>
      <c r="AC193" s="602">
        <f t="shared" si="234"/>
        <v>1663</v>
      </c>
      <c r="AD193" s="602">
        <f t="shared" si="234"/>
        <v>0</v>
      </c>
      <c r="AE193" s="602">
        <f t="shared" si="234"/>
        <v>0</v>
      </c>
      <c r="AF193" s="602">
        <f t="shared" si="234"/>
        <v>0</v>
      </c>
      <c r="AG193" s="602">
        <f t="shared" si="234"/>
        <v>201346</v>
      </c>
      <c r="AH193" s="603">
        <f t="shared" si="234"/>
        <v>0.02</v>
      </c>
      <c r="AI193" s="603">
        <f t="shared" si="234"/>
        <v>0.61</v>
      </c>
      <c r="AJ193" s="603">
        <f t="shared" si="234"/>
        <v>0.18</v>
      </c>
      <c r="AK193" s="603">
        <f t="shared" ref="AK193:AL193" si="235">SUM(AK188:AK192)</f>
        <v>0</v>
      </c>
      <c r="AL193" s="603">
        <f t="shared" si="235"/>
        <v>0</v>
      </c>
      <c r="AM193" s="603">
        <f t="shared" si="234"/>
        <v>0</v>
      </c>
      <c r="AN193" s="603">
        <f t="shared" si="234"/>
        <v>0</v>
      </c>
      <c r="AO193" s="603">
        <f t="shared" si="234"/>
        <v>0.19999999999999998</v>
      </c>
      <c r="AP193" s="603">
        <f t="shared" si="234"/>
        <v>0.61</v>
      </c>
      <c r="AQ193" s="605">
        <f t="shared" si="234"/>
        <v>0.81</v>
      </c>
      <c r="AR193" s="604">
        <f t="shared" si="234"/>
        <v>18816335</v>
      </c>
      <c r="AS193" s="602">
        <f t="shared" si="234"/>
        <v>13270710</v>
      </c>
      <c r="AT193" s="602">
        <f t="shared" si="234"/>
        <v>248415</v>
      </c>
      <c r="AU193" s="602">
        <f t="shared" si="234"/>
        <v>88415</v>
      </c>
      <c r="AV193" s="602">
        <f t="shared" si="234"/>
        <v>4539580</v>
      </c>
      <c r="AW193" s="602">
        <f t="shared" si="234"/>
        <v>265414</v>
      </c>
      <c r="AX193" s="602">
        <f t="shared" si="234"/>
        <v>492216</v>
      </c>
      <c r="AY193" s="603">
        <f t="shared" si="234"/>
        <v>28.315999999999999</v>
      </c>
      <c r="AZ193" s="603">
        <f t="shared" si="234"/>
        <v>20.101500000000001</v>
      </c>
      <c r="BA193" s="605">
        <f t="shared" si="234"/>
        <v>8.214500000000001</v>
      </c>
    </row>
    <row r="194" spans="1:53" ht="14.1" customHeight="1" x14ac:dyDescent="0.2">
      <c r="A194" s="606">
        <v>43</v>
      </c>
      <c r="B194" s="607">
        <v>2328</v>
      </c>
      <c r="C194" s="608">
        <v>691006041</v>
      </c>
      <c r="D194" s="607">
        <v>71294988</v>
      </c>
      <c r="E194" s="609" t="s">
        <v>179</v>
      </c>
      <c r="F194" s="606">
        <v>3113</v>
      </c>
      <c r="G194" s="609" t="s">
        <v>149</v>
      </c>
      <c r="H194" s="610" t="s">
        <v>87</v>
      </c>
      <c r="I194" s="516">
        <v>23434057</v>
      </c>
      <c r="J194" s="431">
        <v>16368190</v>
      </c>
      <c r="K194" s="541">
        <v>183000</v>
      </c>
      <c r="L194" s="496">
        <v>5594303</v>
      </c>
      <c r="M194" s="517">
        <v>327364</v>
      </c>
      <c r="N194" s="431">
        <v>961200</v>
      </c>
      <c r="O194" s="432">
        <v>30.066399999999998</v>
      </c>
      <c r="P194" s="436">
        <v>22.9998</v>
      </c>
      <c r="Q194" s="709">
        <v>7.0666000000000011</v>
      </c>
      <c r="R194" s="520">
        <v>0</v>
      </c>
      <c r="S194" s="507">
        <v>0</v>
      </c>
      <c r="T194" s="507">
        <v>0</v>
      </c>
      <c r="U194" s="507">
        <v>0</v>
      </c>
      <c r="V194" s="507">
        <f>SUM(R194:U194)</f>
        <v>0</v>
      </c>
      <c r="W194" s="507">
        <v>0</v>
      </c>
      <c r="X194" s="507">
        <v>0</v>
      </c>
      <c r="Y194" s="507">
        <v>60828</v>
      </c>
      <c r="Z194" s="507">
        <f t="shared" ref="Z194:Z198" si="236">SUM(W194:Y194)</f>
        <v>60828</v>
      </c>
      <c r="AA194" s="507">
        <f>V194+Z194</f>
        <v>60828</v>
      </c>
      <c r="AB194" s="180">
        <f t="shared" si="169"/>
        <v>0</v>
      </c>
      <c r="AC194" s="180">
        <f>ROUND(V194*2%,0)</f>
        <v>0</v>
      </c>
      <c r="AD194" s="507">
        <v>0</v>
      </c>
      <c r="AE194" s="507">
        <v>0</v>
      </c>
      <c r="AF194" s="507">
        <f t="shared" si="170"/>
        <v>0</v>
      </c>
      <c r="AG194" s="507">
        <f t="shared" si="171"/>
        <v>60828</v>
      </c>
      <c r="AH194" s="522">
        <v>0</v>
      </c>
      <c r="AI194" s="522">
        <v>-0.1</v>
      </c>
      <c r="AJ194" s="522">
        <v>0</v>
      </c>
      <c r="AK194" s="522">
        <v>0</v>
      </c>
      <c r="AL194" s="522">
        <v>0</v>
      </c>
      <c r="AM194" s="522">
        <v>0</v>
      </c>
      <c r="AN194" s="522">
        <v>0</v>
      </c>
      <c r="AO194" s="522">
        <f>AH194+AJ194+AK194+AM194</f>
        <v>0</v>
      </c>
      <c r="AP194" s="522">
        <f>AI194+AL194+AN194</f>
        <v>-0.1</v>
      </c>
      <c r="AQ194" s="523">
        <f t="shared" si="172"/>
        <v>-0.1</v>
      </c>
      <c r="AR194" s="520">
        <f>I194+AG194</f>
        <v>23494885</v>
      </c>
      <c r="AS194" s="507">
        <f>J194+V194</f>
        <v>16368190</v>
      </c>
      <c r="AT194" s="507">
        <f>K194+Z194</f>
        <v>243828</v>
      </c>
      <c r="AU194" s="507">
        <f t="shared" si="173"/>
        <v>60828</v>
      </c>
      <c r="AV194" s="507">
        <f t="shared" ref="AV194:AW198" si="237">L194+AB194</f>
        <v>5594303</v>
      </c>
      <c r="AW194" s="507">
        <f t="shared" si="237"/>
        <v>327364</v>
      </c>
      <c r="AX194" s="507">
        <f>N194+AF194</f>
        <v>961200</v>
      </c>
      <c r="AY194" s="522">
        <f>O194+AQ194</f>
        <v>29.966399999999997</v>
      </c>
      <c r="AZ194" s="522">
        <f t="shared" ref="AZ194:BA198" si="238">P194+AO194</f>
        <v>22.9998</v>
      </c>
      <c r="BA194" s="523">
        <f t="shared" si="238"/>
        <v>6.9666000000000015</v>
      </c>
    </row>
    <row r="195" spans="1:53" ht="14.1" customHeight="1" x14ac:dyDescent="0.2">
      <c r="A195" s="606">
        <v>43</v>
      </c>
      <c r="B195" s="607">
        <v>2328</v>
      </c>
      <c r="C195" s="608">
        <v>691006041</v>
      </c>
      <c r="D195" s="607">
        <v>71294988</v>
      </c>
      <c r="E195" s="609" t="s">
        <v>179</v>
      </c>
      <c r="F195" s="606">
        <v>3113</v>
      </c>
      <c r="G195" s="211" t="s">
        <v>92</v>
      </c>
      <c r="H195" s="610" t="s">
        <v>83</v>
      </c>
      <c r="I195" s="516">
        <v>1395125</v>
      </c>
      <c r="J195" s="517">
        <v>1027338</v>
      </c>
      <c r="K195" s="496">
        <v>0</v>
      </c>
      <c r="L195" s="496">
        <v>347240</v>
      </c>
      <c r="M195" s="517">
        <v>20547</v>
      </c>
      <c r="N195" s="517">
        <v>0</v>
      </c>
      <c r="O195" s="432">
        <v>3.0100000000000002</v>
      </c>
      <c r="P195" s="518">
        <v>3.0100000000000002</v>
      </c>
      <c r="Q195" s="519">
        <v>0</v>
      </c>
      <c r="R195" s="520">
        <v>0</v>
      </c>
      <c r="S195" s="507">
        <v>157224</v>
      </c>
      <c r="T195" s="507">
        <v>0</v>
      </c>
      <c r="U195" s="507">
        <v>0</v>
      </c>
      <c r="V195" s="507">
        <f>SUM(R195:U195)</f>
        <v>157224</v>
      </c>
      <c r="W195" s="507">
        <v>0</v>
      </c>
      <c r="X195" s="507">
        <v>0</v>
      </c>
      <c r="Y195" s="507">
        <v>0</v>
      </c>
      <c r="Z195" s="507">
        <f t="shared" si="236"/>
        <v>0</v>
      </c>
      <c r="AA195" s="507">
        <f>V195+Z195</f>
        <v>157224</v>
      </c>
      <c r="AB195" s="180">
        <f t="shared" si="169"/>
        <v>53142</v>
      </c>
      <c r="AC195" s="180">
        <f>ROUND(V195*2%,0)</f>
        <v>3144</v>
      </c>
      <c r="AD195" s="507">
        <v>0</v>
      </c>
      <c r="AE195" s="507">
        <v>0</v>
      </c>
      <c r="AF195" s="507">
        <f t="shared" si="170"/>
        <v>0</v>
      </c>
      <c r="AG195" s="507">
        <f t="shared" si="171"/>
        <v>213510</v>
      </c>
      <c r="AH195" s="522">
        <v>0</v>
      </c>
      <c r="AI195" s="522">
        <v>0</v>
      </c>
      <c r="AJ195" s="522">
        <v>0.46</v>
      </c>
      <c r="AK195" s="522">
        <v>0</v>
      </c>
      <c r="AL195" s="522">
        <v>0</v>
      </c>
      <c r="AM195" s="522">
        <v>0</v>
      </c>
      <c r="AN195" s="522">
        <v>0</v>
      </c>
      <c r="AO195" s="522">
        <f>AH195+AJ195+AK195+AM195</f>
        <v>0.46</v>
      </c>
      <c r="AP195" s="522">
        <f>AI195+AL195+AN195</f>
        <v>0</v>
      </c>
      <c r="AQ195" s="523">
        <f t="shared" si="172"/>
        <v>0.46</v>
      </c>
      <c r="AR195" s="520">
        <f>I195+AG195</f>
        <v>1608635</v>
      </c>
      <c r="AS195" s="507">
        <f>J195+V195</f>
        <v>1184562</v>
      </c>
      <c r="AT195" s="507">
        <f>K195+Z195</f>
        <v>0</v>
      </c>
      <c r="AU195" s="507">
        <f t="shared" si="173"/>
        <v>0</v>
      </c>
      <c r="AV195" s="507">
        <f t="shared" si="237"/>
        <v>400382</v>
      </c>
      <c r="AW195" s="507">
        <f t="shared" si="237"/>
        <v>23691</v>
      </c>
      <c r="AX195" s="507">
        <f>N195+AF195</f>
        <v>0</v>
      </c>
      <c r="AY195" s="522">
        <f>O195+AQ195</f>
        <v>3.47</v>
      </c>
      <c r="AZ195" s="522">
        <f t="shared" si="238"/>
        <v>3.47</v>
      </c>
      <c r="BA195" s="523">
        <f t="shared" si="238"/>
        <v>0</v>
      </c>
    </row>
    <row r="196" spans="1:53" ht="14.1" customHeight="1" x14ac:dyDescent="0.2">
      <c r="A196" s="606">
        <v>43</v>
      </c>
      <c r="B196" s="607">
        <v>2328</v>
      </c>
      <c r="C196" s="608">
        <v>691006041</v>
      </c>
      <c r="D196" s="607">
        <v>71294988</v>
      </c>
      <c r="E196" s="609" t="s">
        <v>179</v>
      </c>
      <c r="F196" s="606">
        <v>3141</v>
      </c>
      <c r="G196" s="609" t="s">
        <v>89</v>
      </c>
      <c r="H196" s="610" t="s">
        <v>83</v>
      </c>
      <c r="I196" s="516">
        <v>2409940</v>
      </c>
      <c r="J196" s="517">
        <v>1757797</v>
      </c>
      <c r="K196" s="496">
        <v>0</v>
      </c>
      <c r="L196" s="496">
        <v>594135</v>
      </c>
      <c r="M196" s="517">
        <v>35156</v>
      </c>
      <c r="N196" s="517">
        <v>22852</v>
      </c>
      <c r="O196" s="432">
        <v>5.98</v>
      </c>
      <c r="P196" s="518">
        <v>0</v>
      </c>
      <c r="Q196" s="519">
        <v>5.98</v>
      </c>
      <c r="R196" s="520">
        <v>0</v>
      </c>
      <c r="S196" s="507">
        <v>0</v>
      </c>
      <c r="T196" s="507">
        <v>0</v>
      </c>
      <c r="U196" s="507">
        <v>0</v>
      </c>
      <c r="V196" s="507">
        <f>SUM(R196:U196)</f>
        <v>0</v>
      </c>
      <c r="W196" s="507">
        <v>0</v>
      </c>
      <c r="X196" s="507">
        <v>0</v>
      </c>
      <c r="Y196" s="507">
        <v>0</v>
      </c>
      <c r="Z196" s="507">
        <f t="shared" si="236"/>
        <v>0</v>
      </c>
      <c r="AA196" s="507">
        <f>V196+Z196</f>
        <v>0</v>
      </c>
      <c r="AB196" s="180">
        <f t="shared" si="169"/>
        <v>0</v>
      </c>
      <c r="AC196" s="180">
        <f>ROUND(V196*2%,0)</f>
        <v>0</v>
      </c>
      <c r="AD196" s="507">
        <v>0</v>
      </c>
      <c r="AE196" s="507">
        <v>0</v>
      </c>
      <c r="AF196" s="507">
        <f t="shared" si="170"/>
        <v>0</v>
      </c>
      <c r="AG196" s="507">
        <f t="shared" si="171"/>
        <v>0</v>
      </c>
      <c r="AH196" s="522">
        <v>0</v>
      </c>
      <c r="AI196" s="522">
        <v>0</v>
      </c>
      <c r="AJ196" s="522">
        <v>0</v>
      </c>
      <c r="AK196" s="522">
        <v>0</v>
      </c>
      <c r="AL196" s="522">
        <v>0</v>
      </c>
      <c r="AM196" s="522">
        <v>0</v>
      </c>
      <c r="AN196" s="522">
        <v>0</v>
      </c>
      <c r="AO196" s="522">
        <f>AH196+AJ196+AK196+AM196</f>
        <v>0</v>
      </c>
      <c r="AP196" s="522">
        <f>AI196+AL196+AN196</f>
        <v>0</v>
      </c>
      <c r="AQ196" s="523">
        <f t="shared" si="172"/>
        <v>0</v>
      </c>
      <c r="AR196" s="520">
        <f>I196+AG196</f>
        <v>2409940</v>
      </c>
      <c r="AS196" s="507">
        <f>J196+V196</f>
        <v>1757797</v>
      </c>
      <c r="AT196" s="507">
        <f>K196+Z196</f>
        <v>0</v>
      </c>
      <c r="AU196" s="507">
        <f t="shared" si="173"/>
        <v>0</v>
      </c>
      <c r="AV196" s="507">
        <f t="shared" si="237"/>
        <v>594135</v>
      </c>
      <c r="AW196" s="507">
        <f t="shared" si="237"/>
        <v>35156</v>
      </c>
      <c r="AX196" s="507">
        <f>N196+AF196</f>
        <v>22852</v>
      </c>
      <c r="AY196" s="522">
        <f>O196+AQ196</f>
        <v>5.98</v>
      </c>
      <c r="AZ196" s="522">
        <f t="shared" si="238"/>
        <v>0</v>
      </c>
      <c r="BA196" s="523">
        <f t="shared" si="238"/>
        <v>5.98</v>
      </c>
    </row>
    <row r="197" spans="1:53" ht="14.1" customHeight="1" x14ac:dyDescent="0.2">
      <c r="A197" s="606">
        <v>43</v>
      </c>
      <c r="B197" s="607">
        <v>2328</v>
      </c>
      <c r="C197" s="608">
        <v>691006041</v>
      </c>
      <c r="D197" s="607">
        <v>71294988</v>
      </c>
      <c r="E197" s="609" t="s">
        <v>179</v>
      </c>
      <c r="F197" s="606">
        <v>3143</v>
      </c>
      <c r="G197" s="211" t="s">
        <v>150</v>
      </c>
      <c r="H197" s="610" t="s">
        <v>87</v>
      </c>
      <c r="I197" s="516">
        <v>2976006</v>
      </c>
      <c r="J197" s="431">
        <v>2191463</v>
      </c>
      <c r="K197" s="541">
        <v>0</v>
      </c>
      <c r="L197" s="496">
        <v>740714</v>
      </c>
      <c r="M197" s="517">
        <v>43829</v>
      </c>
      <c r="N197" s="517">
        <v>0</v>
      </c>
      <c r="O197" s="432">
        <v>4.8</v>
      </c>
      <c r="P197" s="436">
        <v>4.8</v>
      </c>
      <c r="Q197" s="519">
        <v>0</v>
      </c>
      <c r="R197" s="520">
        <v>-20000</v>
      </c>
      <c r="S197" s="507">
        <v>0</v>
      </c>
      <c r="T197" s="507">
        <v>0</v>
      </c>
      <c r="U197" s="507">
        <v>0</v>
      </c>
      <c r="V197" s="507">
        <f>SUM(R197:U197)</f>
        <v>-20000</v>
      </c>
      <c r="W197" s="507">
        <v>20000</v>
      </c>
      <c r="X197" s="507">
        <v>0</v>
      </c>
      <c r="Y197" s="507">
        <v>0</v>
      </c>
      <c r="Z197" s="507">
        <f t="shared" si="236"/>
        <v>20000</v>
      </c>
      <c r="AA197" s="507">
        <f>V197+Z197</f>
        <v>0</v>
      </c>
      <c r="AB197" s="180">
        <f t="shared" si="169"/>
        <v>0</v>
      </c>
      <c r="AC197" s="180">
        <f>ROUND(V197*2%,0)</f>
        <v>-400</v>
      </c>
      <c r="AD197" s="507">
        <v>0</v>
      </c>
      <c r="AE197" s="507">
        <v>0</v>
      </c>
      <c r="AF197" s="507">
        <f t="shared" si="170"/>
        <v>0</v>
      </c>
      <c r="AG197" s="507">
        <f t="shared" si="171"/>
        <v>-400</v>
      </c>
      <c r="AH197" s="522">
        <v>0</v>
      </c>
      <c r="AI197" s="522">
        <v>0</v>
      </c>
      <c r="AJ197" s="522">
        <v>0</v>
      </c>
      <c r="AK197" s="522">
        <v>0</v>
      </c>
      <c r="AL197" s="522">
        <v>0</v>
      </c>
      <c r="AM197" s="522">
        <v>0</v>
      </c>
      <c r="AN197" s="522">
        <v>0</v>
      </c>
      <c r="AO197" s="522">
        <f>AH197+AJ197+AK197+AM197</f>
        <v>0</v>
      </c>
      <c r="AP197" s="522">
        <f>AI197+AL197+AN197</f>
        <v>0</v>
      </c>
      <c r="AQ197" s="523">
        <f t="shared" si="172"/>
        <v>0</v>
      </c>
      <c r="AR197" s="520">
        <f>I197+AG197</f>
        <v>2975606</v>
      </c>
      <c r="AS197" s="507">
        <f>J197+V197</f>
        <v>2171463</v>
      </c>
      <c r="AT197" s="507">
        <f>K197+Z197</f>
        <v>20000</v>
      </c>
      <c r="AU197" s="507">
        <f t="shared" si="173"/>
        <v>0</v>
      </c>
      <c r="AV197" s="507">
        <f t="shared" si="237"/>
        <v>740714</v>
      </c>
      <c r="AW197" s="507">
        <f t="shared" si="237"/>
        <v>43429</v>
      </c>
      <c r="AX197" s="507">
        <f>N197+AF197</f>
        <v>0</v>
      </c>
      <c r="AY197" s="522">
        <f>O197+AQ197</f>
        <v>4.8</v>
      </c>
      <c r="AZ197" s="522">
        <f t="shared" si="238"/>
        <v>4.8</v>
      </c>
      <c r="BA197" s="523">
        <f t="shared" si="238"/>
        <v>0</v>
      </c>
    </row>
    <row r="198" spans="1:53" ht="14.1" customHeight="1" x14ac:dyDescent="0.2">
      <c r="A198" s="606">
        <v>43</v>
      </c>
      <c r="B198" s="607">
        <v>2328</v>
      </c>
      <c r="C198" s="608">
        <v>691006041</v>
      </c>
      <c r="D198" s="607">
        <v>71294988</v>
      </c>
      <c r="E198" s="609" t="s">
        <v>179</v>
      </c>
      <c r="F198" s="606">
        <v>3143</v>
      </c>
      <c r="G198" s="211" t="s">
        <v>151</v>
      </c>
      <c r="H198" s="610" t="s">
        <v>83</v>
      </c>
      <c r="I198" s="516">
        <v>86372</v>
      </c>
      <c r="J198" s="517">
        <v>60885</v>
      </c>
      <c r="K198" s="496">
        <v>0</v>
      </c>
      <c r="L198" s="496">
        <v>20579</v>
      </c>
      <c r="M198" s="517">
        <v>1218</v>
      </c>
      <c r="N198" s="517">
        <v>3690</v>
      </c>
      <c r="O198" s="432">
        <v>0.26</v>
      </c>
      <c r="P198" s="518">
        <v>0</v>
      </c>
      <c r="Q198" s="519">
        <v>0.26</v>
      </c>
      <c r="R198" s="520">
        <v>0</v>
      </c>
      <c r="S198" s="507">
        <v>0</v>
      </c>
      <c r="T198" s="507">
        <v>0</v>
      </c>
      <c r="U198" s="507">
        <v>0</v>
      </c>
      <c r="V198" s="507">
        <f>SUM(R198:U198)</f>
        <v>0</v>
      </c>
      <c r="W198" s="507">
        <v>0</v>
      </c>
      <c r="X198" s="507">
        <v>0</v>
      </c>
      <c r="Y198" s="507">
        <v>0</v>
      </c>
      <c r="Z198" s="507">
        <f t="shared" si="236"/>
        <v>0</v>
      </c>
      <c r="AA198" s="507">
        <f>V198+Z198</f>
        <v>0</v>
      </c>
      <c r="AB198" s="180">
        <f t="shared" si="169"/>
        <v>0</v>
      </c>
      <c r="AC198" s="180">
        <f>ROUND(V198*2%,0)</f>
        <v>0</v>
      </c>
      <c r="AD198" s="507">
        <v>0</v>
      </c>
      <c r="AE198" s="507">
        <v>0</v>
      </c>
      <c r="AF198" s="507">
        <f t="shared" si="170"/>
        <v>0</v>
      </c>
      <c r="AG198" s="507">
        <f t="shared" si="171"/>
        <v>0</v>
      </c>
      <c r="AH198" s="522">
        <v>0</v>
      </c>
      <c r="AI198" s="522">
        <v>0</v>
      </c>
      <c r="AJ198" s="522">
        <v>0</v>
      </c>
      <c r="AK198" s="522">
        <v>0</v>
      </c>
      <c r="AL198" s="522">
        <v>0</v>
      </c>
      <c r="AM198" s="522">
        <v>0</v>
      </c>
      <c r="AN198" s="522">
        <v>0</v>
      </c>
      <c r="AO198" s="522">
        <f>AH198+AJ198+AK198+AM198</f>
        <v>0</v>
      </c>
      <c r="AP198" s="522">
        <f>AI198+AL198+AN198</f>
        <v>0</v>
      </c>
      <c r="AQ198" s="523">
        <f t="shared" si="172"/>
        <v>0</v>
      </c>
      <c r="AR198" s="520">
        <f>I198+AG198</f>
        <v>86372</v>
      </c>
      <c r="AS198" s="507">
        <f>J198+V198</f>
        <v>60885</v>
      </c>
      <c r="AT198" s="507">
        <f>K198+Z198</f>
        <v>0</v>
      </c>
      <c r="AU198" s="507">
        <f t="shared" si="173"/>
        <v>0</v>
      </c>
      <c r="AV198" s="507">
        <f t="shared" si="237"/>
        <v>20579</v>
      </c>
      <c r="AW198" s="507">
        <f t="shared" si="237"/>
        <v>1218</v>
      </c>
      <c r="AX198" s="507">
        <f>N198+AF198</f>
        <v>3690</v>
      </c>
      <c r="AY198" s="522">
        <f>O198+AQ198</f>
        <v>0.26</v>
      </c>
      <c r="AZ198" s="522">
        <f t="shared" si="238"/>
        <v>0</v>
      </c>
      <c r="BA198" s="523">
        <f t="shared" si="238"/>
        <v>0.26</v>
      </c>
    </row>
    <row r="199" spans="1:53" ht="14.1" customHeight="1" x14ac:dyDescent="0.2">
      <c r="A199" s="183">
        <v>43</v>
      </c>
      <c r="B199" s="181">
        <v>2328</v>
      </c>
      <c r="C199" s="182">
        <v>691006041</v>
      </c>
      <c r="D199" s="181">
        <v>71294988</v>
      </c>
      <c r="E199" s="599" t="s">
        <v>180</v>
      </c>
      <c r="F199" s="183"/>
      <c r="G199" s="599"/>
      <c r="H199" s="600"/>
      <c r="I199" s="601">
        <v>30301500</v>
      </c>
      <c r="J199" s="602">
        <v>21405673</v>
      </c>
      <c r="K199" s="602">
        <v>183000</v>
      </c>
      <c r="L199" s="602">
        <v>7296971</v>
      </c>
      <c r="M199" s="602">
        <v>428114</v>
      </c>
      <c r="N199" s="602">
        <v>987742</v>
      </c>
      <c r="O199" s="603">
        <v>44.116399999999992</v>
      </c>
      <c r="P199" s="603">
        <v>30.809800000000003</v>
      </c>
      <c r="Q199" s="605">
        <v>13.306600000000001</v>
      </c>
      <c r="R199" s="604">
        <f t="shared" ref="R199:BA199" si="239">SUM(R194:R198)</f>
        <v>-20000</v>
      </c>
      <c r="S199" s="602">
        <f t="shared" si="239"/>
        <v>157224</v>
      </c>
      <c r="T199" s="602">
        <f t="shared" si="239"/>
        <v>0</v>
      </c>
      <c r="U199" s="602">
        <f t="shared" si="239"/>
        <v>0</v>
      </c>
      <c r="V199" s="602">
        <f t="shared" si="239"/>
        <v>137224</v>
      </c>
      <c r="W199" s="602">
        <f t="shared" si="239"/>
        <v>20000</v>
      </c>
      <c r="X199" s="602">
        <f t="shared" si="239"/>
        <v>0</v>
      </c>
      <c r="Y199" s="602">
        <f t="shared" si="239"/>
        <v>60828</v>
      </c>
      <c r="Z199" s="602">
        <f t="shared" si="239"/>
        <v>80828</v>
      </c>
      <c r="AA199" s="602">
        <f t="shared" si="239"/>
        <v>218052</v>
      </c>
      <c r="AB199" s="602">
        <f t="shared" si="239"/>
        <v>53142</v>
      </c>
      <c r="AC199" s="602">
        <f t="shared" si="239"/>
        <v>2744</v>
      </c>
      <c r="AD199" s="602">
        <f t="shared" si="239"/>
        <v>0</v>
      </c>
      <c r="AE199" s="602">
        <f t="shared" si="239"/>
        <v>0</v>
      </c>
      <c r="AF199" s="602">
        <f t="shared" si="239"/>
        <v>0</v>
      </c>
      <c r="AG199" s="602">
        <f t="shared" si="239"/>
        <v>273938</v>
      </c>
      <c r="AH199" s="603">
        <f t="shared" si="239"/>
        <v>0</v>
      </c>
      <c r="AI199" s="603">
        <f t="shared" si="239"/>
        <v>-0.1</v>
      </c>
      <c r="AJ199" s="603">
        <f t="shared" si="239"/>
        <v>0.46</v>
      </c>
      <c r="AK199" s="603">
        <f t="shared" ref="AK199:AL199" si="240">SUM(AK194:AK198)</f>
        <v>0</v>
      </c>
      <c r="AL199" s="603">
        <f t="shared" si="240"/>
        <v>0</v>
      </c>
      <c r="AM199" s="603">
        <f t="shared" si="239"/>
        <v>0</v>
      </c>
      <c r="AN199" s="603">
        <f t="shared" si="239"/>
        <v>0</v>
      </c>
      <c r="AO199" s="603">
        <f t="shared" si="239"/>
        <v>0.46</v>
      </c>
      <c r="AP199" s="603">
        <f t="shared" si="239"/>
        <v>-0.1</v>
      </c>
      <c r="AQ199" s="605">
        <f t="shared" si="239"/>
        <v>0.36</v>
      </c>
      <c r="AR199" s="604">
        <f t="shared" si="239"/>
        <v>30575438</v>
      </c>
      <c r="AS199" s="602">
        <f t="shared" si="239"/>
        <v>21542897</v>
      </c>
      <c r="AT199" s="602">
        <f t="shared" si="239"/>
        <v>263828</v>
      </c>
      <c r="AU199" s="602">
        <f t="shared" si="239"/>
        <v>60828</v>
      </c>
      <c r="AV199" s="602">
        <f t="shared" si="239"/>
        <v>7350113</v>
      </c>
      <c r="AW199" s="602">
        <f t="shared" si="239"/>
        <v>430858</v>
      </c>
      <c r="AX199" s="602">
        <f t="shared" si="239"/>
        <v>987742</v>
      </c>
      <c r="AY199" s="603">
        <f t="shared" si="239"/>
        <v>44.476399999999991</v>
      </c>
      <c r="AZ199" s="603">
        <f t="shared" si="239"/>
        <v>31.2698</v>
      </c>
      <c r="BA199" s="605">
        <f t="shared" si="239"/>
        <v>13.206600000000002</v>
      </c>
    </row>
    <row r="200" spans="1:53" ht="14.1" customHeight="1" x14ac:dyDescent="0.2">
      <c r="A200" s="606">
        <v>44</v>
      </c>
      <c r="B200" s="607">
        <v>2486</v>
      </c>
      <c r="C200" s="608">
        <v>600079970</v>
      </c>
      <c r="D200" s="607">
        <v>46744908</v>
      </c>
      <c r="E200" s="609" t="s">
        <v>181</v>
      </c>
      <c r="F200" s="606">
        <v>3113</v>
      </c>
      <c r="G200" s="609" t="s">
        <v>149</v>
      </c>
      <c r="H200" s="610" t="s">
        <v>87</v>
      </c>
      <c r="I200" s="516">
        <v>20171255</v>
      </c>
      <c r="J200" s="431">
        <v>14284083</v>
      </c>
      <c r="K200" s="541">
        <v>115000</v>
      </c>
      <c r="L200" s="496">
        <v>4866890</v>
      </c>
      <c r="M200" s="517">
        <v>285682</v>
      </c>
      <c r="N200" s="431">
        <v>619600</v>
      </c>
      <c r="O200" s="432">
        <v>25.902400000000004</v>
      </c>
      <c r="P200" s="436">
        <v>20.084700000000002</v>
      </c>
      <c r="Q200" s="709">
        <v>5.8177000000000003</v>
      </c>
      <c r="R200" s="520">
        <v>15000</v>
      </c>
      <c r="S200" s="507">
        <v>0</v>
      </c>
      <c r="T200" s="507">
        <v>0</v>
      </c>
      <c r="U200" s="507">
        <v>0</v>
      </c>
      <c r="V200" s="507">
        <f t="shared" ref="V200:V205" si="241">SUM(R200:U200)</f>
        <v>15000</v>
      </c>
      <c r="W200" s="507">
        <v>-15000</v>
      </c>
      <c r="X200" s="507">
        <v>0</v>
      </c>
      <c r="Y200" s="507">
        <v>41884</v>
      </c>
      <c r="Z200" s="507">
        <f t="shared" ref="Z200:Z205" si="242">SUM(W200:Y200)</f>
        <v>26884</v>
      </c>
      <c r="AA200" s="507">
        <f t="shared" ref="AA200:AA205" si="243">V200+Z200</f>
        <v>41884</v>
      </c>
      <c r="AB200" s="180">
        <f t="shared" si="169"/>
        <v>0</v>
      </c>
      <c r="AC200" s="180">
        <f t="shared" ref="AC200:AC205" si="244">ROUND(V200*2%,0)</f>
        <v>300</v>
      </c>
      <c r="AD200" s="507">
        <v>0</v>
      </c>
      <c r="AE200" s="507">
        <v>0</v>
      </c>
      <c r="AF200" s="507">
        <f t="shared" si="170"/>
        <v>0</v>
      </c>
      <c r="AG200" s="507">
        <f t="shared" si="171"/>
        <v>42184</v>
      </c>
      <c r="AH200" s="522">
        <v>0.03</v>
      </c>
      <c r="AI200" s="522">
        <v>0</v>
      </c>
      <c r="AJ200" s="522">
        <v>0</v>
      </c>
      <c r="AK200" s="522">
        <v>0</v>
      </c>
      <c r="AL200" s="522">
        <v>0</v>
      </c>
      <c r="AM200" s="522">
        <v>0</v>
      </c>
      <c r="AN200" s="522">
        <v>0</v>
      </c>
      <c r="AO200" s="522">
        <f t="shared" ref="AO200:AO205" si="245">AH200+AJ200+AK200+AM200</f>
        <v>0.03</v>
      </c>
      <c r="AP200" s="522">
        <f t="shared" ref="AP200:AP205" si="246">AI200+AL200+AN200</f>
        <v>0</v>
      </c>
      <c r="AQ200" s="523">
        <f t="shared" si="172"/>
        <v>0.03</v>
      </c>
      <c r="AR200" s="520">
        <f t="shared" ref="AR200:AR205" si="247">I200+AG200</f>
        <v>20213439</v>
      </c>
      <c r="AS200" s="507">
        <f t="shared" ref="AS200:AS205" si="248">J200+V200</f>
        <v>14299083</v>
      </c>
      <c r="AT200" s="507">
        <f t="shared" ref="AT200:AT205" si="249">K200+Z200</f>
        <v>141884</v>
      </c>
      <c r="AU200" s="507">
        <f t="shared" si="173"/>
        <v>41884</v>
      </c>
      <c r="AV200" s="507">
        <f t="shared" ref="AV200:AW205" si="250">L200+AB200</f>
        <v>4866890</v>
      </c>
      <c r="AW200" s="507">
        <f t="shared" si="250"/>
        <v>285982</v>
      </c>
      <c r="AX200" s="507">
        <f t="shared" ref="AX200:AX205" si="251">N200+AF200</f>
        <v>619600</v>
      </c>
      <c r="AY200" s="522">
        <f t="shared" ref="AY200:AY205" si="252">O200+AQ200</f>
        <v>25.932400000000005</v>
      </c>
      <c r="AZ200" s="522">
        <f t="shared" ref="AZ200:BA205" si="253">P200+AO200</f>
        <v>20.114700000000003</v>
      </c>
      <c r="BA200" s="523">
        <f t="shared" si="253"/>
        <v>5.8177000000000003</v>
      </c>
    </row>
    <row r="201" spans="1:53" ht="14.1" customHeight="1" x14ac:dyDescent="0.2">
      <c r="A201" s="606">
        <v>44</v>
      </c>
      <c r="B201" s="607">
        <v>2486</v>
      </c>
      <c r="C201" s="608">
        <v>600079970</v>
      </c>
      <c r="D201" s="607">
        <v>46744908</v>
      </c>
      <c r="E201" s="609" t="s">
        <v>181</v>
      </c>
      <c r="F201" s="606">
        <v>3113</v>
      </c>
      <c r="G201" s="211" t="s">
        <v>92</v>
      </c>
      <c r="H201" s="610" t="s">
        <v>83</v>
      </c>
      <c r="I201" s="516">
        <v>1352676</v>
      </c>
      <c r="J201" s="517">
        <v>996080</v>
      </c>
      <c r="K201" s="496">
        <v>0</v>
      </c>
      <c r="L201" s="496">
        <v>336675</v>
      </c>
      <c r="M201" s="517">
        <v>19921</v>
      </c>
      <c r="N201" s="517">
        <v>0</v>
      </c>
      <c r="O201" s="432">
        <v>2.97</v>
      </c>
      <c r="P201" s="518">
        <v>2.97</v>
      </c>
      <c r="Q201" s="519">
        <v>0</v>
      </c>
      <c r="R201" s="520">
        <v>0</v>
      </c>
      <c r="S201" s="507">
        <v>136484</v>
      </c>
      <c r="T201" s="507">
        <v>0</v>
      </c>
      <c r="U201" s="507">
        <v>0</v>
      </c>
      <c r="V201" s="507">
        <f t="shared" si="241"/>
        <v>136484</v>
      </c>
      <c r="W201" s="507">
        <v>0</v>
      </c>
      <c r="X201" s="507">
        <v>0</v>
      </c>
      <c r="Y201" s="507">
        <v>0</v>
      </c>
      <c r="Z201" s="507">
        <f t="shared" si="242"/>
        <v>0</v>
      </c>
      <c r="AA201" s="507">
        <f t="shared" si="243"/>
        <v>136484</v>
      </c>
      <c r="AB201" s="180">
        <f t="shared" si="169"/>
        <v>46132</v>
      </c>
      <c r="AC201" s="180">
        <f t="shared" si="244"/>
        <v>2730</v>
      </c>
      <c r="AD201" s="507">
        <v>0</v>
      </c>
      <c r="AE201" s="507">
        <v>0</v>
      </c>
      <c r="AF201" s="507">
        <f t="shared" si="170"/>
        <v>0</v>
      </c>
      <c r="AG201" s="507">
        <f t="shared" si="171"/>
        <v>185346</v>
      </c>
      <c r="AH201" s="522">
        <v>0</v>
      </c>
      <c r="AI201" s="522">
        <v>0</v>
      </c>
      <c r="AJ201" s="522">
        <v>0.4</v>
      </c>
      <c r="AK201" s="522">
        <v>0</v>
      </c>
      <c r="AL201" s="522">
        <v>0</v>
      </c>
      <c r="AM201" s="522">
        <v>0</v>
      </c>
      <c r="AN201" s="522">
        <v>0</v>
      </c>
      <c r="AO201" s="522">
        <f t="shared" si="245"/>
        <v>0.4</v>
      </c>
      <c r="AP201" s="522">
        <f t="shared" si="246"/>
        <v>0</v>
      </c>
      <c r="AQ201" s="523">
        <f t="shared" si="172"/>
        <v>0.4</v>
      </c>
      <c r="AR201" s="520">
        <f t="shared" si="247"/>
        <v>1538022</v>
      </c>
      <c r="AS201" s="507">
        <f t="shared" si="248"/>
        <v>1132564</v>
      </c>
      <c r="AT201" s="507">
        <f t="shared" si="249"/>
        <v>0</v>
      </c>
      <c r="AU201" s="507">
        <f t="shared" si="173"/>
        <v>0</v>
      </c>
      <c r="AV201" s="507">
        <f t="shared" si="250"/>
        <v>382807</v>
      </c>
      <c r="AW201" s="507">
        <f t="shared" si="250"/>
        <v>22651</v>
      </c>
      <c r="AX201" s="507">
        <f t="shared" si="251"/>
        <v>0</v>
      </c>
      <c r="AY201" s="522">
        <f t="shared" si="252"/>
        <v>3.37</v>
      </c>
      <c r="AZ201" s="522">
        <f t="shared" si="253"/>
        <v>3.37</v>
      </c>
      <c r="BA201" s="523">
        <f t="shared" si="253"/>
        <v>0</v>
      </c>
    </row>
    <row r="202" spans="1:53" ht="14.1" customHeight="1" x14ac:dyDescent="0.2">
      <c r="A202" s="606">
        <v>44</v>
      </c>
      <c r="B202" s="607">
        <v>2486</v>
      </c>
      <c r="C202" s="608">
        <v>600079970</v>
      </c>
      <c r="D202" s="607">
        <v>46744908</v>
      </c>
      <c r="E202" s="609" t="s">
        <v>181</v>
      </c>
      <c r="F202" s="606">
        <v>3141</v>
      </c>
      <c r="G202" s="609" t="s">
        <v>89</v>
      </c>
      <c r="H202" s="610" t="s">
        <v>83</v>
      </c>
      <c r="I202" s="516">
        <v>737499</v>
      </c>
      <c r="J202" s="517">
        <v>535242</v>
      </c>
      <c r="K202" s="496">
        <v>0</v>
      </c>
      <c r="L202" s="496">
        <v>180912</v>
      </c>
      <c r="M202" s="517">
        <v>10705</v>
      </c>
      <c r="N202" s="517">
        <v>10640</v>
      </c>
      <c r="O202" s="432">
        <v>1.82</v>
      </c>
      <c r="P202" s="518">
        <v>0</v>
      </c>
      <c r="Q202" s="519">
        <v>1.82</v>
      </c>
      <c r="R202" s="520">
        <v>0</v>
      </c>
      <c r="S202" s="507">
        <v>0</v>
      </c>
      <c r="T202" s="507">
        <v>0</v>
      </c>
      <c r="U202" s="507">
        <v>0</v>
      </c>
      <c r="V202" s="507">
        <f t="shared" si="241"/>
        <v>0</v>
      </c>
      <c r="W202" s="507">
        <v>0</v>
      </c>
      <c r="X202" s="507">
        <v>0</v>
      </c>
      <c r="Y202" s="507">
        <v>0</v>
      </c>
      <c r="Z202" s="507">
        <f t="shared" si="242"/>
        <v>0</v>
      </c>
      <c r="AA202" s="507">
        <f t="shared" si="243"/>
        <v>0</v>
      </c>
      <c r="AB202" s="180">
        <f t="shared" si="169"/>
        <v>0</v>
      </c>
      <c r="AC202" s="180">
        <f t="shared" si="244"/>
        <v>0</v>
      </c>
      <c r="AD202" s="507">
        <v>0</v>
      </c>
      <c r="AE202" s="507">
        <v>0</v>
      </c>
      <c r="AF202" s="507">
        <f t="shared" si="170"/>
        <v>0</v>
      </c>
      <c r="AG202" s="507">
        <f t="shared" si="171"/>
        <v>0</v>
      </c>
      <c r="AH202" s="522">
        <v>0</v>
      </c>
      <c r="AI202" s="522">
        <v>0</v>
      </c>
      <c r="AJ202" s="522">
        <v>0</v>
      </c>
      <c r="AK202" s="522">
        <v>0</v>
      </c>
      <c r="AL202" s="522">
        <v>0</v>
      </c>
      <c r="AM202" s="522">
        <v>0</v>
      </c>
      <c r="AN202" s="522">
        <v>0</v>
      </c>
      <c r="AO202" s="522">
        <f t="shared" si="245"/>
        <v>0</v>
      </c>
      <c r="AP202" s="522">
        <f t="shared" si="246"/>
        <v>0</v>
      </c>
      <c r="AQ202" s="523">
        <f t="shared" si="172"/>
        <v>0</v>
      </c>
      <c r="AR202" s="520">
        <f t="shared" si="247"/>
        <v>737499</v>
      </c>
      <c r="AS202" s="507">
        <f t="shared" si="248"/>
        <v>535242</v>
      </c>
      <c r="AT202" s="507">
        <f t="shared" si="249"/>
        <v>0</v>
      </c>
      <c r="AU202" s="507">
        <f t="shared" si="173"/>
        <v>0</v>
      </c>
      <c r="AV202" s="507">
        <f t="shared" si="250"/>
        <v>180912</v>
      </c>
      <c r="AW202" s="507">
        <f t="shared" si="250"/>
        <v>10705</v>
      </c>
      <c r="AX202" s="507">
        <f t="shared" si="251"/>
        <v>10640</v>
      </c>
      <c r="AY202" s="522">
        <f t="shared" si="252"/>
        <v>1.82</v>
      </c>
      <c r="AZ202" s="522">
        <f t="shared" si="253"/>
        <v>0</v>
      </c>
      <c r="BA202" s="523">
        <f t="shared" si="253"/>
        <v>1.82</v>
      </c>
    </row>
    <row r="203" spans="1:53" ht="14.1" customHeight="1" x14ac:dyDescent="0.2">
      <c r="A203" s="606">
        <v>44</v>
      </c>
      <c r="B203" s="607">
        <v>2486</v>
      </c>
      <c r="C203" s="608">
        <v>600079970</v>
      </c>
      <c r="D203" s="607">
        <v>46744908</v>
      </c>
      <c r="E203" s="609" t="s">
        <v>181</v>
      </c>
      <c r="F203" s="606">
        <v>3143</v>
      </c>
      <c r="G203" s="211" t="s">
        <v>150</v>
      </c>
      <c r="H203" s="610" t="s">
        <v>87</v>
      </c>
      <c r="I203" s="516">
        <v>1626529</v>
      </c>
      <c r="J203" s="431">
        <v>1195768</v>
      </c>
      <c r="K203" s="541">
        <v>2000</v>
      </c>
      <c r="L203" s="496">
        <v>404846</v>
      </c>
      <c r="M203" s="517">
        <v>23915</v>
      </c>
      <c r="N203" s="517">
        <v>0</v>
      </c>
      <c r="O203" s="432">
        <v>2.4900000000000002</v>
      </c>
      <c r="P203" s="436">
        <v>2.4900000000000002</v>
      </c>
      <c r="Q203" s="519">
        <v>0</v>
      </c>
      <c r="R203" s="520">
        <v>0</v>
      </c>
      <c r="S203" s="507">
        <v>0</v>
      </c>
      <c r="T203" s="507">
        <v>0</v>
      </c>
      <c r="U203" s="507">
        <v>0</v>
      </c>
      <c r="V203" s="507">
        <f t="shared" si="241"/>
        <v>0</v>
      </c>
      <c r="W203" s="507">
        <v>0</v>
      </c>
      <c r="X203" s="507">
        <v>0</v>
      </c>
      <c r="Y203" s="507">
        <v>0</v>
      </c>
      <c r="Z203" s="507">
        <f t="shared" si="242"/>
        <v>0</v>
      </c>
      <c r="AA203" s="507">
        <f t="shared" si="243"/>
        <v>0</v>
      </c>
      <c r="AB203" s="180">
        <f t="shared" si="169"/>
        <v>0</v>
      </c>
      <c r="AC203" s="180">
        <f t="shared" si="244"/>
        <v>0</v>
      </c>
      <c r="AD203" s="507">
        <v>0</v>
      </c>
      <c r="AE203" s="507">
        <v>0</v>
      </c>
      <c r="AF203" s="507">
        <f t="shared" si="170"/>
        <v>0</v>
      </c>
      <c r="AG203" s="507">
        <f t="shared" si="171"/>
        <v>0</v>
      </c>
      <c r="AH203" s="522">
        <v>0</v>
      </c>
      <c r="AI203" s="522">
        <v>0</v>
      </c>
      <c r="AJ203" s="522">
        <v>0</v>
      </c>
      <c r="AK203" s="522">
        <v>0</v>
      </c>
      <c r="AL203" s="522">
        <v>0</v>
      </c>
      <c r="AM203" s="522">
        <v>0</v>
      </c>
      <c r="AN203" s="522">
        <v>0</v>
      </c>
      <c r="AO203" s="522">
        <f t="shared" si="245"/>
        <v>0</v>
      </c>
      <c r="AP203" s="522">
        <f t="shared" si="246"/>
        <v>0</v>
      </c>
      <c r="AQ203" s="523">
        <f t="shared" si="172"/>
        <v>0</v>
      </c>
      <c r="AR203" s="520">
        <f t="shared" si="247"/>
        <v>1626529</v>
      </c>
      <c r="AS203" s="507">
        <f t="shared" si="248"/>
        <v>1195768</v>
      </c>
      <c r="AT203" s="507">
        <f t="shared" si="249"/>
        <v>2000</v>
      </c>
      <c r="AU203" s="507">
        <f t="shared" si="173"/>
        <v>0</v>
      </c>
      <c r="AV203" s="507">
        <f t="shared" si="250"/>
        <v>404846</v>
      </c>
      <c r="AW203" s="507">
        <f t="shared" si="250"/>
        <v>23915</v>
      </c>
      <c r="AX203" s="507">
        <f t="shared" si="251"/>
        <v>0</v>
      </c>
      <c r="AY203" s="522">
        <f t="shared" si="252"/>
        <v>2.4900000000000002</v>
      </c>
      <c r="AZ203" s="522">
        <f t="shared" si="253"/>
        <v>2.4900000000000002</v>
      </c>
      <c r="BA203" s="523">
        <f t="shared" si="253"/>
        <v>0</v>
      </c>
    </row>
    <row r="204" spans="1:53" ht="14.1" customHeight="1" x14ac:dyDescent="0.2">
      <c r="A204" s="606">
        <v>44</v>
      </c>
      <c r="B204" s="607">
        <v>2486</v>
      </c>
      <c r="C204" s="608">
        <v>600079970</v>
      </c>
      <c r="D204" s="607">
        <v>46744908</v>
      </c>
      <c r="E204" s="609" t="s">
        <v>181</v>
      </c>
      <c r="F204" s="606">
        <v>3143</v>
      </c>
      <c r="G204" s="211" t="s">
        <v>151</v>
      </c>
      <c r="H204" s="610" t="s">
        <v>83</v>
      </c>
      <c r="I204" s="516">
        <v>50559</v>
      </c>
      <c r="J204" s="517">
        <v>35640</v>
      </c>
      <c r="K204" s="496">
        <v>0</v>
      </c>
      <c r="L204" s="496">
        <v>12046</v>
      </c>
      <c r="M204" s="517">
        <v>713</v>
      </c>
      <c r="N204" s="517">
        <v>2160</v>
      </c>
      <c r="O204" s="432">
        <v>0.15</v>
      </c>
      <c r="P204" s="518">
        <v>0</v>
      </c>
      <c r="Q204" s="519">
        <v>0.15</v>
      </c>
      <c r="R204" s="520">
        <v>0</v>
      </c>
      <c r="S204" s="507">
        <v>0</v>
      </c>
      <c r="T204" s="507">
        <v>0</v>
      </c>
      <c r="U204" s="507">
        <v>0</v>
      </c>
      <c r="V204" s="507">
        <f t="shared" si="241"/>
        <v>0</v>
      </c>
      <c r="W204" s="507">
        <v>0</v>
      </c>
      <c r="X204" s="507">
        <v>0</v>
      </c>
      <c r="Y204" s="507">
        <v>0</v>
      </c>
      <c r="Z204" s="507">
        <f t="shared" si="242"/>
        <v>0</v>
      </c>
      <c r="AA204" s="507">
        <f t="shared" si="243"/>
        <v>0</v>
      </c>
      <c r="AB204" s="180">
        <f t="shared" si="169"/>
        <v>0</v>
      </c>
      <c r="AC204" s="180">
        <f t="shared" si="244"/>
        <v>0</v>
      </c>
      <c r="AD204" s="507">
        <v>0</v>
      </c>
      <c r="AE204" s="507">
        <v>0</v>
      </c>
      <c r="AF204" s="507">
        <f t="shared" si="170"/>
        <v>0</v>
      </c>
      <c r="AG204" s="507">
        <f t="shared" si="171"/>
        <v>0</v>
      </c>
      <c r="AH204" s="522">
        <v>0</v>
      </c>
      <c r="AI204" s="522">
        <v>0</v>
      </c>
      <c r="AJ204" s="522">
        <v>0</v>
      </c>
      <c r="AK204" s="522">
        <v>0</v>
      </c>
      <c r="AL204" s="522">
        <v>0</v>
      </c>
      <c r="AM204" s="522">
        <v>0</v>
      </c>
      <c r="AN204" s="522">
        <v>0</v>
      </c>
      <c r="AO204" s="522">
        <f t="shared" si="245"/>
        <v>0</v>
      </c>
      <c r="AP204" s="522">
        <f t="shared" si="246"/>
        <v>0</v>
      </c>
      <c r="AQ204" s="523">
        <f t="shared" si="172"/>
        <v>0</v>
      </c>
      <c r="AR204" s="520">
        <f t="shared" si="247"/>
        <v>50559</v>
      </c>
      <c r="AS204" s="507">
        <f t="shared" si="248"/>
        <v>35640</v>
      </c>
      <c r="AT204" s="507">
        <f t="shared" si="249"/>
        <v>0</v>
      </c>
      <c r="AU204" s="507">
        <f t="shared" si="173"/>
        <v>0</v>
      </c>
      <c r="AV204" s="507">
        <f t="shared" si="250"/>
        <v>12046</v>
      </c>
      <c r="AW204" s="507">
        <f t="shared" si="250"/>
        <v>713</v>
      </c>
      <c r="AX204" s="507">
        <f t="shared" si="251"/>
        <v>2160</v>
      </c>
      <c r="AY204" s="522">
        <f t="shared" si="252"/>
        <v>0.15</v>
      </c>
      <c r="AZ204" s="522">
        <f t="shared" si="253"/>
        <v>0</v>
      </c>
      <c r="BA204" s="523">
        <f t="shared" si="253"/>
        <v>0.15</v>
      </c>
    </row>
    <row r="205" spans="1:53" ht="14.1" customHeight="1" x14ac:dyDescent="0.2">
      <c r="A205" s="606">
        <v>44</v>
      </c>
      <c r="B205" s="607">
        <v>2486</v>
      </c>
      <c r="C205" s="608">
        <v>600079970</v>
      </c>
      <c r="D205" s="607">
        <v>46744908</v>
      </c>
      <c r="E205" s="609" t="s">
        <v>181</v>
      </c>
      <c r="F205" s="606">
        <v>3233</v>
      </c>
      <c r="G205" s="609" t="s">
        <v>82</v>
      </c>
      <c r="H205" s="610" t="s">
        <v>83</v>
      </c>
      <c r="I205" s="516">
        <v>739804</v>
      </c>
      <c r="J205" s="517">
        <v>460470</v>
      </c>
      <c r="K205" s="496">
        <v>83000</v>
      </c>
      <c r="L205" s="496">
        <v>183693</v>
      </c>
      <c r="M205" s="517">
        <v>9209</v>
      </c>
      <c r="N205" s="517">
        <v>3432</v>
      </c>
      <c r="O205" s="432">
        <v>0.99</v>
      </c>
      <c r="P205" s="518">
        <v>0.79</v>
      </c>
      <c r="Q205" s="519">
        <v>0.19999999999999998</v>
      </c>
      <c r="R205" s="520">
        <v>25000</v>
      </c>
      <c r="S205" s="507">
        <v>0</v>
      </c>
      <c r="T205" s="507">
        <v>0</v>
      </c>
      <c r="U205" s="507">
        <v>0</v>
      </c>
      <c r="V205" s="507">
        <f t="shared" si="241"/>
        <v>25000</v>
      </c>
      <c r="W205" s="507">
        <v>-25000</v>
      </c>
      <c r="X205" s="507">
        <v>0</v>
      </c>
      <c r="Y205" s="507">
        <v>0</v>
      </c>
      <c r="Z205" s="507">
        <f t="shared" si="242"/>
        <v>-25000</v>
      </c>
      <c r="AA205" s="507">
        <f t="shared" si="243"/>
        <v>0</v>
      </c>
      <c r="AB205" s="180">
        <f t="shared" ref="AB205:AB268" si="254">ROUND((V205+W205)*33.8%,0)</f>
        <v>0</v>
      </c>
      <c r="AC205" s="180">
        <f t="shared" si="244"/>
        <v>500</v>
      </c>
      <c r="AD205" s="507">
        <v>0</v>
      </c>
      <c r="AE205" s="507">
        <v>0</v>
      </c>
      <c r="AF205" s="507">
        <f t="shared" si="170"/>
        <v>0</v>
      </c>
      <c r="AG205" s="507">
        <f t="shared" si="171"/>
        <v>500</v>
      </c>
      <c r="AH205" s="522">
        <v>0.05</v>
      </c>
      <c r="AI205" s="522">
        <v>0</v>
      </c>
      <c r="AJ205" s="522">
        <v>0</v>
      </c>
      <c r="AK205" s="522">
        <v>0</v>
      </c>
      <c r="AL205" s="522">
        <v>0</v>
      </c>
      <c r="AM205" s="522">
        <v>0</v>
      </c>
      <c r="AN205" s="522">
        <v>0</v>
      </c>
      <c r="AO205" s="522">
        <f t="shared" si="245"/>
        <v>0.05</v>
      </c>
      <c r="AP205" s="522">
        <f t="shared" si="246"/>
        <v>0</v>
      </c>
      <c r="AQ205" s="523">
        <f t="shared" si="172"/>
        <v>0.05</v>
      </c>
      <c r="AR205" s="520">
        <f t="shared" si="247"/>
        <v>740304</v>
      </c>
      <c r="AS205" s="507">
        <f t="shared" si="248"/>
        <v>485470</v>
      </c>
      <c r="AT205" s="507">
        <f t="shared" si="249"/>
        <v>58000</v>
      </c>
      <c r="AU205" s="507">
        <f t="shared" ref="AU205:AU268" si="255">Y205</f>
        <v>0</v>
      </c>
      <c r="AV205" s="507">
        <f t="shared" si="250"/>
        <v>183693</v>
      </c>
      <c r="AW205" s="507">
        <f t="shared" si="250"/>
        <v>9709</v>
      </c>
      <c r="AX205" s="507">
        <f t="shared" si="251"/>
        <v>3432</v>
      </c>
      <c r="AY205" s="522">
        <f t="shared" si="252"/>
        <v>1.04</v>
      </c>
      <c r="AZ205" s="522">
        <f t="shared" si="253"/>
        <v>0.84000000000000008</v>
      </c>
      <c r="BA205" s="523">
        <f t="shared" si="253"/>
        <v>0.19999999999999998</v>
      </c>
    </row>
    <row r="206" spans="1:53" ht="14.1" customHeight="1" x14ac:dyDescent="0.2">
      <c r="A206" s="183">
        <v>44</v>
      </c>
      <c r="B206" s="181">
        <v>2486</v>
      </c>
      <c r="C206" s="182">
        <v>600079970</v>
      </c>
      <c r="D206" s="181">
        <v>46744908</v>
      </c>
      <c r="E206" s="599" t="s">
        <v>182</v>
      </c>
      <c r="F206" s="183"/>
      <c r="G206" s="599"/>
      <c r="H206" s="600"/>
      <c r="I206" s="601">
        <v>24678322</v>
      </c>
      <c r="J206" s="602">
        <v>17507283</v>
      </c>
      <c r="K206" s="602">
        <v>200000</v>
      </c>
      <c r="L206" s="602">
        <v>5985062</v>
      </c>
      <c r="M206" s="602">
        <v>350145</v>
      </c>
      <c r="N206" s="602">
        <v>635832</v>
      </c>
      <c r="O206" s="603">
        <v>34.322400000000002</v>
      </c>
      <c r="P206" s="603">
        <v>26.334699999999998</v>
      </c>
      <c r="Q206" s="605">
        <v>7.9877000000000011</v>
      </c>
      <c r="R206" s="604">
        <f t="shared" ref="R206:BA206" si="256">SUM(R200:R205)</f>
        <v>40000</v>
      </c>
      <c r="S206" s="602">
        <f t="shared" si="256"/>
        <v>136484</v>
      </c>
      <c r="T206" s="602">
        <f t="shared" si="256"/>
        <v>0</v>
      </c>
      <c r="U206" s="602">
        <f t="shared" si="256"/>
        <v>0</v>
      </c>
      <c r="V206" s="602">
        <f t="shared" si="256"/>
        <v>176484</v>
      </c>
      <c r="W206" s="602">
        <f t="shared" si="256"/>
        <v>-40000</v>
      </c>
      <c r="X206" s="602">
        <f t="shared" si="256"/>
        <v>0</v>
      </c>
      <c r="Y206" s="602">
        <f t="shared" si="256"/>
        <v>41884</v>
      </c>
      <c r="Z206" s="602">
        <f t="shared" si="256"/>
        <v>1884</v>
      </c>
      <c r="AA206" s="602">
        <f t="shared" si="256"/>
        <v>178368</v>
      </c>
      <c r="AB206" s="602">
        <f t="shared" si="256"/>
        <v>46132</v>
      </c>
      <c r="AC206" s="602">
        <f t="shared" si="256"/>
        <v>3530</v>
      </c>
      <c r="AD206" s="602">
        <f t="shared" si="256"/>
        <v>0</v>
      </c>
      <c r="AE206" s="602">
        <f t="shared" si="256"/>
        <v>0</v>
      </c>
      <c r="AF206" s="602">
        <f t="shared" si="256"/>
        <v>0</v>
      </c>
      <c r="AG206" s="602">
        <f t="shared" si="256"/>
        <v>228030</v>
      </c>
      <c r="AH206" s="603">
        <f t="shared" si="256"/>
        <v>0.08</v>
      </c>
      <c r="AI206" s="603">
        <f t="shared" si="256"/>
        <v>0</v>
      </c>
      <c r="AJ206" s="603">
        <f t="shared" si="256"/>
        <v>0.4</v>
      </c>
      <c r="AK206" s="603">
        <f t="shared" ref="AK206:AL206" si="257">SUM(AK200:AK205)</f>
        <v>0</v>
      </c>
      <c r="AL206" s="603">
        <f t="shared" si="257"/>
        <v>0</v>
      </c>
      <c r="AM206" s="603">
        <f t="shared" si="256"/>
        <v>0</v>
      </c>
      <c r="AN206" s="603">
        <f t="shared" si="256"/>
        <v>0</v>
      </c>
      <c r="AO206" s="603">
        <f t="shared" si="256"/>
        <v>0.48000000000000004</v>
      </c>
      <c r="AP206" s="603">
        <f t="shared" si="256"/>
        <v>0</v>
      </c>
      <c r="AQ206" s="605">
        <f t="shared" si="256"/>
        <v>0.48000000000000004</v>
      </c>
      <c r="AR206" s="604">
        <f t="shared" si="256"/>
        <v>24906352</v>
      </c>
      <c r="AS206" s="602">
        <f t="shared" si="256"/>
        <v>17683767</v>
      </c>
      <c r="AT206" s="602">
        <f t="shared" si="256"/>
        <v>201884</v>
      </c>
      <c r="AU206" s="602">
        <f t="shared" si="256"/>
        <v>41884</v>
      </c>
      <c r="AV206" s="602">
        <f t="shared" si="256"/>
        <v>6031194</v>
      </c>
      <c r="AW206" s="602">
        <f t="shared" si="256"/>
        <v>353675</v>
      </c>
      <c r="AX206" s="602">
        <f t="shared" si="256"/>
        <v>635832</v>
      </c>
      <c r="AY206" s="603">
        <f t="shared" si="256"/>
        <v>34.802400000000006</v>
      </c>
      <c r="AZ206" s="603">
        <f t="shared" si="256"/>
        <v>26.814700000000006</v>
      </c>
      <c r="BA206" s="605">
        <f t="shared" si="256"/>
        <v>7.9877000000000011</v>
      </c>
    </row>
    <row r="207" spans="1:53" ht="14.1" customHeight="1" x14ac:dyDescent="0.2">
      <c r="A207" s="606">
        <v>45</v>
      </c>
      <c r="B207" s="607">
        <v>2487</v>
      </c>
      <c r="C207" s="608">
        <v>600079996</v>
      </c>
      <c r="D207" s="607">
        <v>68974639</v>
      </c>
      <c r="E207" s="609" t="s">
        <v>183</v>
      </c>
      <c r="F207" s="606">
        <v>3113</v>
      </c>
      <c r="G207" s="609" t="s">
        <v>149</v>
      </c>
      <c r="H207" s="610" t="s">
        <v>87</v>
      </c>
      <c r="I207" s="516">
        <v>25037720</v>
      </c>
      <c r="J207" s="431">
        <v>17753100</v>
      </c>
      <c r="K207" s="541">
        <v>45000</v>
      </c>
      <c r="L207" s="496">
        <v>6015758</v>
      </c>
      <c r="M207" s="517">
        <v>355062</v>
      </c>
      <c r="N207" s="431">
        <v>868800</v>
      </c>
      <c r="O207" s="432">
        <v>33.940800000000003</v>
      </c>
      <c r="P207" s="436">
        <v>26.458200000000001</v>
      </c>
      <c r="Q207" s="709">
        <v>7.4825999999999997</v>
      </c>
      <c r="R207" s="520">
        <v>10000</v>
      </c>
      <c r="S207" s="507">
        <v>0</v>
      </c>
      <c r="T207" s="507">
        <v>0</v>
      </c>
      <c r="U207" s="507">
        <v>0</v>
      </c>
      <c r="V207" s="507">
        <f>SUM(R207:U207)</f>
        <v>10000</v>
      </c>
      <c r="W207" s="507">
        <v>-10000</v>
      </c>
      <c r="X207" s="507">
        <v>0</v>
      </c>
      <c r="Y207" s="507">
        <v>222799</v>
      </c>
      <c r="Z207" s="507">
        <f t="shared" ref="Z207:Z211" si="258">SUM(W207:Y207)</f>
        <v>212799</v>
      </c>
      <c r="AA207" s="507">
        <f>V207+Z207</f>
        <v>222799</v>
      </c>
      <c r="AB207" s="180">
        <f t="shared" si="254"/>
        <v>0</v>
      </c>
      <c r="AC207" s="180">
        <f>ROUND(V207*2%,0)</f>
        <v>200</v>
      </c>
      <c r="AD207" s="507">
        <v>0</v>
      </c>
      <c r="AE207" s="507">
        <v>0</v>
      </c>
      <c r="AF207" s="507">
        <f t="shared" ref="AF207:AF268" si="259">SUM(AD207:AE207)</f>
        <v>0</v>
      </c>
      <c r="AG207" s="507">
        <f t="shared" ref="AG207:AG268" si="260">AA207+AB207+AC207+AF207</f>
        <v>222999</v>
      </c>
      <c r="AH207" s="522">
        <v>0</v>
      </c>
      <c r="AI207" s="522">
        <v>0.05</v>
      </c>
      <c r="AJ207" s="522">
        <v>0</v>
      </c>
      <c r="AK207" s="522">
        <v>0</v>
      </c>
      <c r="AL207" s="522">
        <v>0</v>
      </c>
      <c r="AM207" s="522">
        <v>0</v>
      </c>
      <c r="AN207" s="522">
        <v>0</v>
      </c>
      <c r="AO207" s="522">
        <f>AH207+AJ207+AK207+AM207</f>
        <v>0</v>
      </c>
      <c r="AP207" s="522">
        <f>AI207+AL207+AN207</f>
        <v>0.05</v>
      </c>
      <c r="AQ207" s="523">
        <f t="shared" ref="AQ207:AQ268" si="261">SUM(AO207:AP207)</f>
        <v>0.05</v>
      </c>
      <c r="AR207" s="520">
        <f>I207+AG207</f>
        <v>25260719</v>
      </c>
      <c r="AS207" s="507">
        <f>J207+V207</f>
        <v>17763100</v>
      </c>
      <c r="AT207" s="507">
        <f>K207+Z207</f>
        <v>257799</v>
      </c>
      <c r="AU207" s="507">
        <f t="shared" si="255"/>
        <v>222799</v>
      </c>
      <c r="AV207" s="507">
        <f t="shared" ref="AV207:AW211" si="262">L207+AB207</f>
        <v>6015758</v>
      </c>
      <c r="AW207" s="507">
        <f t="shared" si="262"/>
        <v>355262</v>
      </c>
      <c r="AX207" s="507">
        <f>N207+AF207</f>
        <v>868800</v>
      </c>
      <c r="AY207" s="522">
        <f>O207+AQ207</f>
        <v>33.9908</v>
      </c>
      <c r="AZ207" s="522">
        <f t="shared" ref="AZ207:BA211" si="263">P207+AO207</f>
        <v>26.458200000000001</v>
      </c>
      <c r="BA207" s="523">
        <f t="shared" si="263"/>
        <v>7.5325999999999995</v>
      </c>
    </row>
    <row r="208" spans="1:53" ht="14.1" customHeight="1" x14ac:dyDescent="0.2">
      <c r="A208" s="606">
        <v>45</v>
      </c>
      <c r="B208" s="607">
        <v>2487</v>
      </c>
      <c r="C208" s="608">
        <v>600079996</v>
      </c>
      <c r="D208" s="607">
        <v>68974639</v>
      </c>
      <c r="E208" s="609" t="s">
        <v>183</v>
      </c>
      <c r="F208" s="606">
        <v>3113</v>
      </c>
      <c r="G208" s="211" t="s">
        <v>92</v>
      </c>
      <c r="H208" s="610" t="s">
        <v>83</v>
      </c>
      <c r="I208" s="516">
        <v>838067</v>
      </c>
      <c r="J208" s="517">
        <v>617133</v>
      </c>
      <c r="K208" s="496">
        <v>0</v>
      </c>
      <c r="L208" s="496">
        <v>208591</v>
      </c>
      <c r="M208" s="517">
        <v>12343</v>
      </c>
      <c r="N208" s="517">
        <v>0</v>
      </c>
      <c r="O208" s="432">
        <v>1.74</v>
      </c>
      <c r="P208" s="518">
        <v>1.74</v>
      </c>
      <c r="Q208" s="519">
        <v>0</v>
      </c>
      <c r="R208" s="520">
        <v>0</v>
      </c>
      <c r="S208" s="507">
        <v>-41480</v>
      </c>
      <c r="T208" s="507">
        <v>0</v>
      </c>
      <c r="U208" s="507">
        <v>0</v>
      </c>
      <c r="V208" s="507">
        <f>SUM(R208:U208)</f>
        <v>-41480</v>
      </c>
      <c r="W208" s="507">
        <v>0</v>
      </c>
      <c r="X208" s="507">
        <v>0</v>
      </c>
      <c r="Y208" s="507">
        <v>0</v>
      </c>
      <c r="Z208" s="507">
        <f t="shared" si="258"/>
        <v>0</v>
      </c>
      <c r="AA208" s="507">
        <f>V208+Z208</f>
        <v>-41480</v>
      </c>
      <c r="AB208" s="180">
        <f t="shared" si="254"/>
        <v>-14020</v>
      </c>
      <c r="AC208" s="180">
        <f>ROUND(V208*2%,0)</f>
        <v>-830</v>
      </c>
      <c r="AD208" s="507">
        <v>0</v>
      </c>
      <c r="AE208" s="507">
        <v>0</v>
      </c>
      <c r="AF208" s="507">
        <f t="shared" si="259"/>
        <v>0</v>
      </c>
      <c r="AG208" s="507">
        <f t="shared" si="260"/>
        <v>-56330</v>
      </c>
      <c r="AH208" s="522">
        <v>0</v>
      </c>
      <c r="AI208" s="522">
        <v>0</v>
      </c>
      <c r="AJ208" s="522">
        <v>-0.13</v>
      </c>
      <c r="AK208" s="522">
        <v>0</v>
      </c>
      <c r="AL208" s="522">
        <v>0</v>
      </c>
      <c r="AM208" s="522">
        <v>0</v>
      </c>
      <c r="AN208" s="522">
        <v>0</v>
      </c>
      <c r="AO208" s="522">
        <f>AH208+AJ208+AK208+AM208</f>
        <v>-0.13</v>
      </c>
      <c r="AP208" s="522">
        <f>AI208+AL208+AN208</f>
        <v>0</v>
      </c>
      <c r="AQ208" s="523">
        <f t="shared" si="261"/>
        <v>-0.13</v>
      </c>
      <c r="AR208" s="520">
        <f>I208+AG208</f>
        <v>781737</v>
      </c>
      <c r="AS208" s="507">
        <f>J208+V208</f>
        <v>575653</v>
      </c>
      <c r="AT208" s="507">
        <f>K208+Z208</f>
        <v>0</v>
      </c>
      <c r="AU208" s="507">
        <f t="shared" si="255"/>
        <v>0</v>
      </c>
      <c r="AV208" s="507">
        <f t="shared" si="262"/>
        <v>194571</v>
      </c>
      <c r="AW208" s="507">
        <f t="shared" si="262"/>
        <v>11513</v>
      </c>
      <c r="AX208" s="507">
        <f>N208+AF208</f>
        <v>0</v>
      </c>
      <c r="AY208" s="522">
        <f>O208+AQ208</f>
        <v>1.6099999999999999</v>
      </c>
      <c r="AZ208" s="522">
        <f t="shared" si="263"/>
        <v>1.6099999999999999</v>
      </c>
      <c r="BA208" s="523">
        <f t="shared" si="263"/>
        <v>0</v>
      </c>
    </row>
    <row r="209" spans="1:53" ht="14.1" customHeight="1" x14ac:dyDescent="0.2">
      <c r="A209" s="606">
        <v>45</v>
      </c>
      <c r="B209" s="607">
        <v>2487</v>
      </c>
      <c r="C209" s="608">
        <v>600079996</v>
      </c>
      <c r="D209" s="607">
        <v>68974639</v>
      </c>
      <c r="E209" s="609" t="s">
        <v>183</v>
      </c>
      <c r="F209" s="606">
        <v>3141</v>
      </c>
      <c r="G209" s="609" t="s">
        <v>89</v>
      </c>
      <c r="H209" s="610" t="s">
        <v>83</v>
      </c>
      <c r="I209" s="516">
        <v>2909068</v>
      </c>
      <c r="J209" s="517">
        <v>2120901</v>
      </c>
      <c r="K209" s="496">
        <v>0</v>
      </c>
      <c r="L209" s="496">
        <v>716865</v>
      </c>
      <c r="M209" s="517">
        <v>42418</v>
      </c>
      <c r="N209" s="517">
        <v>28884</v>
      </c>
      <c r="O209" s="432">
        <v>7.21</v>
      </c>
      <c r="P209" s="518">
        <v>0</v>
      </c>
      <c r="Q209" s="519">
        <v>7.21</v>
      </c>
      <c r="R209" s="520">
        <v>0</v>
      </c>
      <c r="S209" s="507">
        <v>0</v>
      </c>
      <c r="T209" s="507">
        <v>0</v>
      </c>
      <c r="U209" s="507">
        <v>0</v>
      </c>
      <c r="V209" s="507">
        <f>SUM(R209:U209)</f>
        <v>0</v>
      </c>
      <c r="W209" s="507">
        <v>0</v>
      </c>
      <c r="X209" s="507">
        <v>0</v>
      </c>
      <c r="Y209" s="507">
        <v>0</v>
      </c>
      <c r="Z209" s="507">
        <f t="shared" si="258"/>
        <v>0</v>
      </c>
      <c r="AA209" s="507">
        <f>V209+Z209</f>
        <v>0</v>
      </c>
      <c r="AB209" s="180">
        <f t="shared" si="254"/>
        <v>0</v>
      </c>
      <c r="AC209" s="180">
        <f>ROUND(V209*2%,0)</f>
        <v>0</v>
      </c>
      <c r="AD209" s="507">
        <v>0</v>
      </c>
      <c r="AE209" s="507">
        <v>0</v>
      </c>
      <c r="AF209" s="507">
        <f t="shared" si="259"/>
        <v>0</v>
      </c>
      <c r="AG209" s="507">
        <f t="shared" si="260"/>
        <v>0</v>
      </c>
      <c r="AH209" s="522">
        <v>0</v>
      </c>
      <c r="AI209" s="522">
        <v>0</v>
      </c>
      <c r="AJ209" s="522">
        <v>0</v>
      </c>
      <c r="AK209" s="522">
        <v>0</v>
      </c>
      <c r="AL209" s="522">
        <v>0</v>
      </c>
      <c r="AM209" s="522">
        <v>0</v>
      </c>
      <c r="AN209" s="522">
        <v>0</v>
      </c>
      <c r="AO209" s="522">
        <f>AH209+AJ209+AK209+AM209</f>
        <v>0</v>
      </c>
      <c r="AP209" s="522">
        <f>AI209+AL209+AN209</f>
        <v>0</v>
      </c>
      <c r="AQ209" s="523">
        <f t="shared" si="261"/>
        <v>0</v>
      </c>
      <c r="AR209" s="520">
        <f>I209+AG209</f>
        <v>2909068</v>
      </c>
      <c r="AS209" s="507">
        <f>J209+V209</f>
        <v>2120901</v>
      </c>
      <c r="AT209" s="507">
        <f>K209+Z209</f>
        <v>0</v>
      </c>
      <c r="AU209" s="507">
        <f t="shared" si="255"/>
        <v>0</v>
      </c>
      <c r="AV209" s="507">
        <f t="shared" si="262"/>
        <v>716865</v>
      </c>
      <c r="AW209" s="507">
        <f t="shared" si="262"/>
        <v>42418</v>
      </c>
      <c r="AX209" s="507">
        <f>N209+AF209</f>
        <v>28884</v>
      </c>
      <c r="AY209" s="522">
        <f>O209+AQ209</f>
        <v>7.21</v>
      </c>
      <c r="AZ209" s="522">
        <f t="shared" si="263"/>
        <v>0</v>
      </c>
      <c r="BA209" s="523">
        <f t="shared" si="263"/>
        <v>7.21</v>
      </c>
    </row>
    <row r="210" spans="1:53" ht="14.1" customHeight="1" x14ac:dyDescent="0.2">
      <c r="A210" s="606">
        <v>45</v>
      </c>
      <c r="B210" s="607">
        <v>2487</v>
      </c>
      <c r="C210" s="608">
        <v>600079996</v>
      </c>
      <c r="D210" s="607">
        <v>68974639</v>
      </c>
      <c r="E210" s="609" t="s">
        <v>183</v>
      </c>
      <c r="F210" s="606">
        <v>3143</v>
      </c>
      <c r="G210" s="211" t="s">
        <v>150</v>
      </c>
      <c r="H210" s="610" t="s">
        <v>87</v>
      </c>
      <c r="I210" s="516">
        <v>2225914</v>
      </c>
      <c r="J210" s="431">
        <v>1639112</v>
      </c>
      <c r="K210" s="541">
        <v>0</v>
      </c>
      <c r="L210" s="496">
        <v>554020</v>
      </c>
      <c r="M210" s="517">
        <v>32782</v>
      </c>
      <c r="N210" s="517">
        <v>0</v>
      </c>
      <c r="O210" s="432">
        <v>3.5</v>
      </c>
      <c r="P210" s="436">
        <v>3.5</v>
      </c>
      <c r="Q210" s="519">
        <v>0</v>
      </c>
      <c r="R210" s="520">
        <v>0</v>
      </c>
      <c r="S210" s="507">
        <v>0</v>
      </c>
      <c r="T210" s="507">
        <v>0</v>
      </c>
      <c r="U210" s="507">
        <v>0</v>
      </c>
      <c r="V210" s="507">
        <f>SUM(R210:U210)</f>
        <v>0</v>
      </c>
      <c r="W210" s="507">
        <v>0</v>
      </c>
      <c r="X210" s="507">
        <v>0</v>
      </c>
      <c r="Y210" s="507">
        <v>0</v>
      </c>
      <c r="Z210" s="507">
        <f t="shared" si="258"/>
        <v>0</v>
      </c>
      <c r="AA210" s="507">
        <f>V210+Z210</f>
        <v>0</v>
      </c>
      <c r="AB210" s="180">
        <f t="shared" si="254"/>
        <v>0</v>
      </c>
      <c r="AC210" s="180">
        <f>ROUND(V210*2%,0)</f>
        <v>0</v>
      </c>
      <c r="AD210" s="507">
        <v>0</v>
      </c>
      <c r="AE210" s="507">
        <v>0</v>
      </c>
      <c r="AF210" s="507">
        <f t="shared" si="259"/>
        <v>0</v>
      </c>
      <c r="AG210" s="507">
        <f t="shared" si="260"/>
        <v>0</v>
      </c>
      <c r="AH210" s="522">
        <v>0</v>
      </c>
      <c r="AI210" s="522">
        <v>0</v>
      </c>
      <c r="AJ210" s="522">
        <v>0</v>
      </c>
      <c r="AK210" s="522">
        <v>0</v>
      </c>
      <c r="AL210" s="522">
        <v>0</v>
      </c>
      <c r="AM210" s="522">
        <v>0</v>
      </c>
      <c r="AN210" s="522">
        <v>0</v>
      </c>
      <c r="AO210" s="522">
        <f>AH210+AJ210+AK210+AM210</f>
        <v>0</v>
      </c>
      <c r="AP210" s="522">
        <f>AI210+AL210+AN210</f>
        <v>0</v>
      </c>
      <c r="AQ210" s="523">
        <f t="shared" si="261"/>
        <v>0</v>
      </c>
      <c r="AR210" s="520">
        <f>I210+AG210</f>
        <v>2225914</v>
      </c>
      <c r="AS210" s="507">
        <f>J210+V210</f>
        <v>1639112</v>
      </c>
      <c r="AT210" s="507">
        <f>K210+Z210</f>
        <v>0</v>
      </c>
      <c r="AU210" s="507">
        <f t="shared" si="255"/>
        <v>0</v>
      </c>
      <c r="AV210" s="507">
        <f t="shared" si="262"/>
        <v>554020</v>
      </c>
      <c r="AW210" s="507">
        <f t="shared" si="262"/>
        <v>32782</v>
      </c>
      <c r="AX210" s="507">
        <f>N210+AF210</f>
        <v>0</v>
      </c>
      <c r="AY210" s="522">
        <f>O210+AQ210</f>
        <v>3.5</v>
      </c>
      <c r="AZ210" s="522">
        <f t="shared" si="263"/>
        <v>3.5</v>
      </c>
      <c r="BA210" s="523">
        <f t="shared" si="263"/>
        <v>0</v>
      </c>
    </row>
    <row r="211" spans="1:53" ht="14.1" customHeight="1" x14ac:dyDescent="0.2">
      <c r="A211" s="606">
        <v>45</v>
      </c>
      <c r="B211" s="607">
        <v>2487</v>
      </c>
      <c r="C211" s="608">
        <v>600079996</v>
      </c>
      <c r="D211" s="607">
        <v>68974639</v>
      </c>
      <c r="E211" s="609" t="s">
        <v>183</v>
      </c>
      <c r="F211" s="606">
        <v>3143</v>
      </c>
      <c r="G211" s="211" t="s">
        <v>151</v>
      </c>
      <c r="H211" s="610" t="s">
        <v>83</v>
      </c>
      <c r="I211" s="516">
        <v>77243</v>
      </c>
      <c r="J211" s="517">
        <v>54450</v>
      </c>
      <c r="K211" s="496">
        <v>0</v>
      </c>
      <c r="L211" s="496">
        <v>18404</v>
      </c>
      <c r="M211" s="517">
        <v>1089</v>
      </c>
      <c r="N211" s="517">
        <v>3300</v>
      </c>
      <c r="O211" s="432">
        <v>0.23</v>
      </c>
      <c r="P211" s="518">
        <v>0</v>
      </c>
      <c r="Q211" s="519">
        <v>0.23</v>
      </c>
      <c r="R211" s="520">
        <v>0</v>
      </c>
      <c r="S211" s="507">
        <v>0</v>
      </c>
      <c r="T211" s="507">
        <v>0</v>
      </c>
      <c r="U211" s="507">
        <v>0</v>
      </c>
      <c r="V211" s="507">
        <f>SUM(R211:U211)</f>
        <v>0</v>
      </c>
      <c r="W211" s="507">
        <v>0</v>
      </c>
      <c r="X211" s="507">
        <v>0</v>
      </c>
      <c r="Y211" s="507">
        <v>0</v>
      </c>
      <c r="Z211" s="507">
        <f t="shared" si="258"/>
        <v>0</v>
      </c>
      <c r="AA211" s="507">
        <f>V211+Z211</f>
        <v>0</v>
      </c>
      <c r="AB211" s="180">
        <f t="shared" si="254"/>
        <v>0</v>
      </c>
      <c r="AC211" s="180">
        <f>ROUND(V211*2%,0)</f>
        <v>0</v>
      </c>
      <c r="AD211" s="507">
        <v>0</v>
      </c>
      <c r="AE211" s="507">
        <v>0</v>
      </c>
      <c r="AF211" s="507">
        <f t="shared" si="259"/>
        <v>0</v>
      </c>
      <c r="AG211" s="507">
        <f t="shared" si="260"/>
        <v>0</v>
      </c>
      <c r="AH211" s="522">
        <v>0</v>
      </c>
      <c r="AI211" s="522">
        <v>0</v>
      </c>
      <c r="AJ211" s="522">
        <v>0</v>
      </c>
      <c r="AK211" s="522">
        <v>0</v>
      </c>
      <c r="AL211" s="522">
        <v>0</v>
      </c>
      <c r="AM211" s="522">
        <v>0</v>
      </c>
      <c r="AN211" s="522">
        <v>0</v>
      </c>
      <c r="AO211" s="522">
        <f>AH211+AJ211+AK211+AM211</f>
        <v>0</v>
      </c>
      <c r="AP211" s="522">
        <f>AI211+AL211+AN211</f>
        <v>0</v>
      </c>
      <c r="AQ211" s="523">
        <f t="shared" si="261"/>
        <v>0</v>
      </c>
      <c r="AR211" s="520">
        <f>I211+AG211</f>
        <v>77243</v>
      </c>
      <c r="AS211" s="507">
        <f>J211+V211</f>
        <v>54450</v>
      </c>
      <c r="AT211" s="507">
        <f>K211+Z211</f>
        <v>0</v>
      </c>
      <c r="AU211" s="507">
        <f t="shared" si="255"/>
        <v>0</v>
      </c>
      <c r="AV211" s="507">
        <f t="shared" si="262"/>
        <v>18404</v>
      </c>
      <c r="AW211" s="507">
        <f t="shared" si="262"/>
        <v>1089</v>
      </c>
      <c r="AX211" s="507">
        <f>N211+AF211</f>
        <v>3300</v>
      </c>
      <c r="AY211" s="522">
        <f>O211+AQ211</f>
        <v>0.23</v>
      </c>
      <c r="AZ211" s="522">
        <f t="shared" si="263"/>
        <v>0</v>
      </c>
      <c r="BA211" s="523">
        <f t="shared" si="263"/>
        <v>0.23</v>
      </c>
    </row>
    <row r="212" spans="1:53" ht="14.1" customHeight="1" x14ac:dyDescent="0.2">
      <c r="A212" s="183">
        <v>45</v>
      </c>
      <c r="B212" s="181">
        <v>2487</v>
      </c>
      <c r="C212" s="182">
        <v>600079996</v>
      </c>
      <c r="D212" s="181">
        <v>68974639</v>
      </c>
      <c r="E212" s="599" t="s">
        <v>184</v>
      </c>
      <c r="F212" s="183"/>
      <c r="G212" s="599"/>
      <c r="H212" s="600"/>
      <c r="I212" s="601">
        <v>31088012</v>
      </c>
      <c r="J212" s="602">
        <v>22184696</v>
      </c>
      <c r="K212" s="602">
        <v>45000</v>
      </c>
      <c r="L212" s="602">
        <v>7513638</v>
      </c>
      <c r="M212" s="602">
        <v>443694</v>
      </c>
      <c r="N212" s="602">
        <v>900984</v>
      </c>
      <c r="O212" s="603">
        <v>46.620800000000003</v>
      </c>
      <c r="P212" s="603">
        <v>31.6982</v>
      </c>
      <c r="Q212" s="605">
        <v>14.922599999999999</v>
      </c>
      <c r="R212" s="604">
        <f t="shared" ref="R212:BA212" si="264">SUM(R207:R211)</f>
        <v>10000</v>
      </c>
      <c r="S212" s="602">
        <f t="shared" si="264"/>
        <v>-41480</v>
      </c>
      <c r="T212" s="602">
        <f t="shared" si="264"/>
        <v>0</v>
      </c>
      <c r="U212" s="602">
        <f t="shared" si="264"/>
        <v>0</v>
      </c>
      <c r="V212" s="602">
        <f t="shared" si="264"/>
        <v>-31480</v>
      </c>
      <c r="W212" s="602">
        <f t="shared" si="264"/>
        <v>-10000</v>
      </c>
      <c r="X212" s="602">
        <f t="shared" si="264"/>
        <v>0</v>
      </c>
      <c r="Y212" s="602">
        <f t="shared" si="264"/>
        <v>222799</v>
      </c>
      <c r="Z212" s="602">
        <f t="shared" si="264"/>
        <v>212799</v>
      </c>
      <c r="AA212" s="602">
        <f t="shared" si="264"/>
        <v>181319</v>
      </c>
      <c r="AB212" s="602">
        <f t="shared" si="264"/>
        <v>-14020</v>
      </c>
      <c r="AC212" s="602">
        <f t="shared" si="264"/>
        <v>-630</v>
      </c>
      <c r="AD212" s="602">
        <f t="shared" si="264"/>
        <v>0</v>
      </c>
      <c r="AE212" s="602">
        <f t="shared" si="264"/>
        <v>0</v>
      </c>
      <c r="AF212" s="602">
        <f t="shared" si="264"/>
        <v>0</v>
      </c>
      <c r="AG212" s="602">
        <f t="shared" si="264"/>
        <v>166669</v>
      </c>
      <c r="AH212" s="603">
        <f t="shared" si="264"/>
        <v>0</v>
      </c>
      <c r="AI212" s="603">
        <f t="shared" si="264"/>
        <v>0.05</v>
      </c>
      <c r="AJ212" s="603">
        <f t="shared" si="264"/>
        <v>-0.13</v>
      </c>
      <c r="AK212" s="603">
        <f t="shared" ref="AK212:AL212" si="265">SUM(AK207:AK211)</f>
        <v>0</v>
      </c>
      <c r="AL212" s="603">
        <f t="shared" si="265"/>
        <v>0</v>
      </c>
      <c r="AM212" s="603">
        <f t="shared" si="264"/>
        <v>0</v>
      </c>
      <c r="AN212" s="603">
        <f t="shared" si="264"/>
        <v>0</v>
      </c>
      <c r="AO212" s="603">
        <f t="shared" si="264"/>
        <v>-0.13</v>
      </c>
      <c r="AP212" s="603">
        <f t="shared" si="264"/>
        <v>0.05</v>
      </c>
      <c r="AQ212" s="605">
        <f t="shared" si="264"/>
        <v>-0.08</v>
      </c>
      <c r="AR212" s="604">
        <f t="shared" si="264"/>
        <v>31254681</v>
      </c>
      <c r="AS212" s="602">
        <f t="shared" si="264"/>
        <v>22153216</v>
      </c>
      <c r="AT212" s="602">
        <f t="shared" si="264"/>
        <v>257799</v>
      </c>
      <c r="AU212" s="602">
        <f t="shared" si="264"/>
        <v>222799</v>
      </c>
      <c r="AV212" s="602">
        <f t="shared" si="264"/>
        <v>7499618</v>
      </c>
      <c r="AW212" s="602">
        <f t="shared" si="264"/>
        <v>443064</v>
      </c>
      <c r="AX212" s="602">
        <f t="shared" si="264"/>
        <v>900984</v>
      </c>
      <c r="AY212" s="603">
        <f t="shared" si="264"/>
        <v>46.540799999999997</v>
      </c>
      <c r="AZ212" s="603">
        <f t="shared" si="264"/>
        <v>31.568200000000001</v>
      </c>
      <c r="BA212" s="605">
        <f t="shared" si="264"/>
        <v>14.9726</v>
      </c>
    </row>
    <row r="213" spans="1:53" ht="14.1" customHeight="1" x14ac:dyDescent="0.2">
      <c r="A213" s="606">
        <v>46</v>
      </c>
      <c r="B213" s="607">
        <v>2488</v>
      </c>
      <c r="C213" s="608">
        <v>600079902</v>
      </c>
      <c r="D213" s="607">
        <v>70884978</v>
      </c>
      <c r="E213" s="609" t="s">
        <v>185</v>
      </c>
      <c r="F213" s="606">
        <v>3113</v>
      </c>
      <c r="G213" s="609" t="s">
        <v>149</v>
      </c>
      <c r="H213" s="610" t="s">
        <v>87</v>
      </c>
      <c r="I213" s="516">
        <v>21572636</v>
      </c>
      <c r="J213" s="431">
        <v>15300249</v>
      </c>
      <c r="K213" s="541">
        <v>21000</v>
      </c>
      <c r="L213" s="496">
        <v>5178582</v>
      </c>
      <c r="M213" s="517">
        <v>306005</v>
      </c>
      <c r="N213" s="431">
        <v>766800</v>
      </c>
      <c r="O213" s="432">
        <v>29.044899999999998</v>
      </c>
      <c r="P213" s="436">
        <v>22.4087</v>
      </c>
      <c r="Q213" s="709">
        <v>6.6362000000000005</v>
      </c>
      <c r="R213" s="520">
        <v>0</v>
      </c>
      <c r="S213" s="507">
        <v>0</v>
      </c>
      <c r="T213" s="507">
        <v>0</v>
      </c>
      <c r="U213" s="507">
        <v>0</v>
      </c>
      <c r="V213" s="507">
        <f>SUM(R213:U213)</f>
        <v>0</v>
      </c>
      <c r="W213" s="507">
        <v>0</v>
      </c>
      <c r="X213" s="507">
        <v>0</v>
      </c>
      <c r="Y213" s="507">
        <v>49728</v>
      </c>
      <c r="Z213" s="507">
        <f t="shared" ref="Z213:Z217" si="266">SUM(W213:Y213)</f>
        <v>49728</v>
      </c>
      <c r="AA213" s="507">
        <f>V213+Z213</f>
        <v>49728</v>
      </c>
      <c r="AB213" s="180">
        <f t="shared" si="254"/>
        <v>0</v>
      </c>
      <c r="AC213" s="180">
        <f>ROUND(V213*2%,0)</f>
        <v>0</v>
      </c>
      <c r="AD213" s="507">
        <v>0</v>
      </c>
      <c r="AE213" s="507">
        <v>0</v>
      </c>
      <c r="AF213" s="507">
        <f t="shared" si="259"/>
        <v>0</v>
      </c>
      <c r="AG213" s="507">
        <f t="shared" si="260"/>
        <v>49728</v>
      </c>
      <c r="AH213" s="522">
        <v>0</v>
      </c>
      <c r="AI213" s="522">
        <v>0</v>
      </c>
      <c r="AJ213" s="522">
        <v>0</v>
      </c>
      <c r="AK213" s="522">
        <v>0</v>
      </c>
      <c r="AL213" s="522">
        <v>0</v>
      </c>
      <c r="AM213" s="522">
        <v>0</v>
      </c>
      <c r="AN213" s="522">
        <v>0</v>
      </c>
      <c r="AO213" s="522">
        <f>AH213+AJ213+AK213+AM213</f>
        <v>0</v>
      </c>
      <c r="AP213" s="522">
        <f>AI213+AL213+AN213</f>
        <v>0</v>
      </c>
      <c r="AQ213" s="523">
        <f t="shared" si="261"/>
        <v>0</v>
      </c>
      <c r="AR213" s="520">
        <f>I213+AG213</f>
        <v>21622364</v>
      </c>
      <c r="AS213" s="507">
        <f>J213+V213</f>
        <v>15300249</v>
      </c>
      <c r="AT213" s="507">
        <f>K213+Z213</f>
        <v>70728</v>
      </c>
      <c r="AU213" s="507">
        <f t="shared" si="255"/>
        <v>49728</v>
      </c>
      <c r="AV213" s="507">
        <f t="shared" ref="AV213:AW217" si="267">L213+AB213</f>
        <v>5178582</v>
      </c>
      <c r="AW213" s="507">
        <f t="shared" si="267"/>
        <v>306005</v>
      </c>
      <c r="AX213" s="507">
        <f>N213+AF213</f>
        <v>766800</v>
      </c>
      <c r="AY213" s="522">
        <f>O213+AQ213</f>
        <v>29.044899999999998</v>
      </c>
      <c r="AZ213" s="522">
        <f t="shared" ref="AZ213:BA217" si="268">P213+AO213</f>
        <v>22.4087</v>
      </c>
      <c r="BA213" s="523">
        <f t="shared" si="268"/>
        <v>6.6362000000000005</v>
      </c>
    </row>
    <row r="214" spans="1:53" ht="14.1" customHeight="1" x14ac:dyDescent="0.2">
      <c r="A214" s="606">
        <v>46</v>
      </c>
      <c r="B214" s="607">
        <v>2488</v>
      </c>
      <c r="C214" s="608">
        <v>600079902</v>
      </c>
      <c r="D214" s="607">
        <v>70884978</v>
      </c>
      <c r="E214" s="609" t="s">
        <v>185</v>
      </c>
      <c r="F214" s="606">
        <v>3113</v>
      </c>
      <c r="G214" s="211" t="s">
        <v>92</v>
      </c>
      <c r="H214" s="610" t="s">
        <v>83</v>
      </c>
      <c r="I214" s="516">
        <v>2448362</v>
      </c>
      <c r="J214" s="517">
        <v>1801997</v>
      </c>
      <c r="K214" s="496">
        <v>0</v>
      </c>
      <c r="L214" s="496">
        <v>609075</v>
      </c>
      <c r="M214" s="517">
        <v>36040</v>
      </c>
      <c r="N214" s="517">
        <v>1250</v>
      </c>
      <c r="O214" s="432">
        <v>5.22</v>
      </c>
      <c r="P214" s="518">
        <v>5.22</v>
      </c>
      <c r="Q214" s="519">
        <v>0</v>
      </c>
      <c r="R214" s="520">
        <v>0</v>
      </c>
      <c r="S214" s="507">
        <v>91490</v>
      </c>
      <c r="T214" s="507">
        <v>0</v>
      </c>
      <c r="U214" s="507">
        <v>0</v>
      </c>
      <c r="V214" s="507">
        <f>SUM(R214:U214)</f>
        <v>91490</v>
      </c>
      <c r="W214" s="507">
        <v>0</v>
      </c>
      <c r="X214" s="507">
        <v>0</v>
      </c>
      <c r="Y214" s="507">
        <v>0</v>
      </c>
      <c r="Z214" s="507">
        <f t="shared" si="266"/>
        <v>0</v>
      </c>
      <c r="AA214" s="507">
        <f>V214+Z214</f>
        <v>91490</v>
      </c>
      <c r="AB214" s="180">
        <f t="shared" si="254"/>
        <v>30924</v>
      </c>
      <c r="AC214" s="180">
        <f>ROUND(V214*2%,0)</f>
        <v>1830</v>
      </c>
      <c r="AD214" s="507">
        <v>0</v>
      </c>
      <c r="AE214" s="507">
        <v>0</v>
      </c>
      <c r="AF214" s="507">
        <f t="shared" si="259"/>
        <v>0</v>
      </c>
      <c r="AG214" s="507">
        <f t="shared" si="260"/>
        <v>124244</v>
      </c>
      <c r="AH214" s="522">
        <v>0</v>
      </c>
      <c r="AI214" s="522">
        <v>0</v>
      </c>
      <c r="AJ214" s="522">
        <v>0.28000000000000003</v>
      </c>
      <c r="AK214" s="522">
        <v>0</v>
      </c>
      <c r="AL214" s="522">
        <v>0</v>
      </c>
      <c r="AM214" s="522">
        <v>0</v>
      </c>
      <c r="AN214" s="522">
        <v>0</v>
      </c>
      <c r="AO214" s="522">
        <f>AH214+AJ214+AK214+AM214</f>
        <v>0.28000000000000003</v>
      </c>
      <c r="AP214" s="522">
        <f>AI214+AL214+AN214</f>
        <v>0</v>
      </c>
      <c r="AQ214" s="523">
        <f t="shared" si="261"/>
        <v>0.28000000000000003</v>
      </c>
      <c r="AR214" s="520">
        <f>I214+AG214</f>
        <v>2572606</v>
      </c>
      <c r="AS214" s="507">
        <f>J214+V214</f>
        <v>1893487</v>
      </c>
      <c r="AT214" s="507">
        <f>K214+Z214</f>
        <v>0</v>
      </c>
      <c r="AU214" s="507">
        <f t="shared" si="255"/>
        <v>0</v>
      </c>
      <c r="AV214" s="507">
        <f t="shared" si="267"/>
        <v>639999</v>
      </c>
      <c r="AW214" s="507">
        <f t="shared" si="267"/>
        <v>37870</v>
      </c>
      <c r="AX214" s="507">
        <f>N214+AF214</f>
        <v>1250</v>
      </c>
      <c r="AY214" s="522">
        <f>O214+AQ214</f>
        <v>5.5</v>
      </c>
      <c r="AZ214" s="522">
        <f t="shared" si="268"/>
        <v>5.5</v>
      </c>
      <c r="BA214" s="523">
        <f t="shared" si="268"/>
        <v>0</v>
      </c>
    </row>
    <row r="215" spans="1:53" ht="14.1" customHeight="1" x14ac:dyDescent="0.2">
      <c r="A215" s="606">
        <v>46</v>
      </c>
      <c r="B215" s="607">
        <v>2488</v>
      </c>
      <c r="C215" s="608">
        <v>600079902</v>
      </c>
      <c r="D215" s="607">
        <v>70884978</v>
      </c>
      <c r="E215" s="609" t="s">
        <v>185</v>
      </c>
      <c r="F215" s="606">
        <v>3141</v>
      </c>
      <c r="G215" s="609" t="s">
        <v>89</v>
      </c>
      <c r="H215" s="610" t="s">
        <v>83</v>
      </c>
      <c r="I215" s="516">
        <v>1733363</v>
      </c>
      <c r="J215" s="517">
        <v>1258365</v>
      </c>
      <c r="K215" s="496">
        <v>7000</v>
      </c>
      <c r="L215" s="496">
        <v>427693</v>
      </c>
      <c r="M215" s="517">
        <v>25167</v>
      </c>
      <c r="N215" s="517">
        <v>15138</v>
      </c>
      <c r="O215" s="432">
        <v>4.3</v>
      </c>
      <c r="P215" s="518">
        <v>0</v>
      </c>
      <c r="Q215" s="519">
        <v>4.3</v>
      </c>
      <c r="R215" s="520">
        <v>0</v>
      </c>
      <c r="S215" s="507">
        <v>0</v>
      </c>
      <c r="T215" s="507">
        <v>0</v>
      </c>
      <c r="U215" s="507">
        <v>0</v>
      </c>
      <c r="V215" s="507">
        <f>SUM(R215:U215)</f>
        <v>0</v>
      </c>
      <c r="W215" s="507">
        <v>0</v>
      </c>
      <c r="X215" s="507">
        <v>0</v>
      </c>
      <c r="Y215" s="507">
        <v>0</v>
      </c>
      <c r="Z215" s="507">
        <f t="shared" si="266"/>
        <v>0</v>
      </c>
      <c r="AA215" s="507">
        <f>V215+Z215</f>
        <v>0</v>
      </c>
      <c r="AB215" s="180">
        <f t="shared" si="254"/>
        <v>0</v>
      </c>
      <c r="AC215" s="180">
        <f>ROUND(V215*2%,0)</f>
        <v>0</v>
      </c>
      <c r="AD215" s="507">
        <v>0</v>
      </c>
      <c r="AE215" s="507">
        <v>0</v>
      </c>
      <c r="AF215" s="507">
        <f t="shared" si="259"/>
        <v>0</v>
      </c>
      <c r="AG215" s="507">
        <f t="shared" si="260"/>
        <v>0</v>
      </c>
      <c r="AH215" s="522">
        <v>0</v>
      </c>
      <c r="AI215" s="522">
        <v>0</v>
      </c>
      <c r="AJ215" s="522">
        <v>0</v>
      </c>
      <c r="AK215" s="522">
        <v>0</v>
      </c>
      <c r="AL215" s="522">
        <v>0</v>
      </c>
      <c r="AM215" s="522">
        <v>0</v>
      </c>
      <c r="AN215" s="522">
        <v>0</v>
      </c>
      <c r="AO215" s="522">
        <f>AH215+AJ215+AK215+AM215</f>
        <v>0</v>
      </c>
      <c r="AP215" s="522">
        <f>AI215+AL215+AN215</f>
        <v>0</v>
      </c>
      <c r="AQ215" s="523">
        <f t="shared" si="261"/>
        <v>0</v>
      </c>
      <c r="AR215" s="520">
        <f>I215+AG215</f>
        <v>1733363</v>
      </c>
      <c r="AS215" s="507">
        <f>J215+V215</f>
        <v>1258365</v>
      </c>
      <c r="AT215" s="507">
        <f>K215+Z215</f>
        <v>7000</v>
      </c>
      <c r="AU215" s="507">
        <f t="shared" si="255"/>
        <v>0</v>
      </c>
      <c r="AV215" s="507">
        <f t="shared" si="267"/>
        <v>427693</v>
      </c>
      <c r="AW215" s="507">
        <f t="shared" si="267"/>
        <v>25167</v>
      </c>
      <c r="AX215" s="507">
        <f>N215+AF215</f>
        <v>15138</v>
      </c>
      <c r="AY215" s="522">
        <f>O215+AQ215</f>
        <v>4.3</v>
      </c>
      <c r="AZ215" s="522">
        <f t="shared" si="268"/>
        <v>0</v>
      </c>
      <c r="BA215" s="523">
        <f t="shared" si="268"/>
        <v>4.3</v>
      </c>
    </row>
    <row r="216" spans="1:53" ht="14.1" customHeight="1" x14ac:dyDescent="0.2">
      <c r="A216" s="606">
        <v>46</v>
      </c>
      <c r="B216" s="607">
        <v>2488</v>
      </c>
      <c r="C216" s="608">
        <v>600079902</v>
      </c>
      <c r="D216" s="607">
        <v>70884978</v>
      </c>
      <c r="E216" s="609" t="s">
        <v>185</v>
      </c>
      <c r="F216" s="606">
        <v>3143</v>
      </c>
      <c r="G216" s="211" t="s">
        <v>150</v>
      </c>
      <c r="H216" s="610" t="s">
        <v>87</v>
      </c>
      <c r="I216" s="516">
        <v>2041981</v>
      </c>
      <c r="J216" s="431">
        <v>1501697</v>
      </c>
      <c r="K216" s="541">
        <v>2000</v>
      </c>
      <c r="L216" s="496">
        <v>508250</v>
      </c>
      <c r="M216" s="517">
        <v>30034</v>
      </c>
      <c r="N216" s="517">
        <v>0</v>
      </c>
      <c r="O216" s="432">
        <v>3.2858000000000001</v>
      </c>
      <c r="P216" s="436">
        <v>3.2858000000000001</v>
      </c>
      <c r="Q216" s="519">
        <v>0</v>
      </c>
      <c r="R216" s="520">
        <v>0</v>
      </c>
      <c r="S216" s="507">
        <v>0</v>
      </c>
      <c r="T216" s="507">
        <v>0</v>
      </c>
      <c r="U216" s="507">
        <v>0</v>
      </c>
      <c r="V216" s="507">
        <f>SUM(R216:U216)</f>
        <v>0</v>
      </c>
      <c r="W216" s="507">
        <v>0</v>
      </c>
      <c r="X216" s="507">
        <v>0</v>
      </c>
      <c r="Y216" s="507">
        <v>0</v>
      </c>
      <c r="Z216" s="507">
        <f t="shared" si="266"/>
        <v>0</v>
      </c>
      <c r="AA216" s="507">
        <f>V216+Z216</f>
        <v>0</v>
      </c>
      <c r="AB216" s="180">
        <f t="shared" si="254"/>
        <v>0</v>
      </c>
      <c r="AC216" s="180">
        <f>ROUND(V216*2%,0)</f>
        <v>0</v>
      </c>
      <c r="AD216" s="507">
        <v>0</v>
      </c>
      <c r="AE216" s="507">
        <v>0</v>
      </c>
      <c r="AF216" s="507">
        <f t="shared" si="259"/>
        <v>0</v>
      </c>
      <c r="AG216" s="507">
        <f t="shared" si="260"/>
        <v>0</v>
      </c>
      <c r="AH216" s="522">
        <v>0</v>
      </c>
      <c r="AI216" s="522">
        <v>0</v>
      </c>
      <c r="AJ216" s="522">
        <v>0</v>
      </c>
      <c r="AK216" s="522">
        <v>0</v>
      </c>
      <c r="AL216" s="522">
        <v>0</v>
      </c>
      <c r="AM216" s="522">
        <v>0</v>
      </c>
      <c r="AN216" s="522">
        <v>0</v>
      </c>
      <c r="AO216" s="522">
        <f>AH216+AJ216+AK216+AM216</f>
        <v>0</v>
      </c>
      <c r="AP216" s="522">
        <f>AI216+AL216+AN216</f>
        <v>0</v>
      </c>
      <c r="AQ216" s="523">
        <f t="shared" si="261"/>
        <v>0</v>
      </c>
      <c r="AR216" s="520">
        <f>I216+AG216</f>
        <v>2041981</v>
      </c>
      <c r="AS216" s="507">
        <f>J216+V216</f>
        <v>1501697</v>
      </c>
      <c r="AT216" s="507">
        <f>K216+Z216</f>
        <v>2000</v>
      </c>
      <c r="AU216" s="507">
        <f t="shared" si="255"/>
        <v>0</v>
      </c>
      <c r="AV216" s="507">
        <f t="shared" si="267"/>
        <v>508250</v>
      </c>
      <c r="AW216" s="507">
        <f t="shared" si="267"/>
        <v>30034</v>
      </c>
      <c r="AX216" s="507">
        <f>N216+AF216</f>
        <v>0</v>
      </c>
      <c r="AY216" s="522">
        <f>O216+AQ216</f>
        <v>3.2858000000000001</v>
      </c>
      <c r="AZ216" s="522">
        <f t="shared" si="268"/>
        <v>3.2858000000000001</v>
      </c>
      <c r="BA216" s="523">
        <f t="shared" si="268"/>
        <v>0</v>
      </c>
    </row>
    <row r="217" spans="1:53" ht="14.1" customHeight="1" x14ac:dyDescent="0.2">
      <c r="A217" s="606">
        <v>46</v>
      </c>
      <c r="B217" s="607">
        <v>2488</v>
      </c>
      <c r="C217" s="608">
        <v>600079902</v>
      </c>
      <c r="D217" s="607">
        <v>70884978</v>
      </c>
      <c r="E217" s="609" t="s">
        <v>185</v>
      </c>
      <c r="F217" s="606">
        <v>3143</v>
      </c>
      <c r="G217" s="211" t="s">
        <v>151</v>
      </c>
      <c r="H217" s="610" t="s">
        <v>83</v>
      </c>
      <c r="I217" s="516">
        <v>66710</v>
      </c>
      <c r="J217" s="517">
        <v>47025</v>
      </c>
      <c r="K217" s="496">
        <v>0</v>
      </c>
      <c r="L217" s="496">
        <v>15894</v>
      </c>
      <c r="M217" s="517">
        <v>941</v>
      </c>
      <c r="N217" s="517">
        <v>2850</v>
      </c>
      <c r="O217" s="432">
        <v>0.2</v>
      </c>
      <c r="P217" s="518">
        <v>0</v>
      </c>
      <c r="Q217" s="519">
        <v>0.2</v>
      </c>
      <c r="R217" s="520">
        <v>0</v>
      </c>
      <c r="S217" s="507">
        <v>0</v>
      </c>
      <c r="T217" s="507">
        <v>0</v>
      </c>
      <c r="U217" s="507">
        <v>0</v>
      </c>
      <c r="V217" s="507">
        <f>SUM(R217:U217)</f>
        <v>0</v>
      </c>
      <c r="W217" s="507">
        <v>0</v>
      </c>
      <c r="X217" s="507">
        <v>0</v>
      </c>
      <c r="Y217" s="507">
        <v>0</v>
      </c>
      <c r="Z217" s="507">
        <f t="shared" si="266"/>
        <v>0</v>
      </c>
      <c r="AA217" s="507">
        <f>V217+Z217</f>
        <v>0</v>
      </c>
      <c r="AB217" s="180">
        <f t="shared" si="254"/>
        <v>0</v>
      </c>
      <c r="AC217" s="180">
        <f>ROUND(V217*2%,0)</f>
        <v>0</v>
      </c>
      <c r="AD217" s="507">
        <v>0</v>
      </c>
      <c r="AE217" s="507">
        <v>0</v>
      </c>
      <c r="AF217" s="507">
        <f t="shared" si="259"/>
        <v>0</v>
      </c>
      <c r="AG217" s="507">
        <f t="shared" si="260"/>
        <v>0</v>
      </c>
      <c r="AH217" s="522">
        <v>0</v>
      </c>
      <c r="AI217" s="522">
        <v>0</v>
      </c>
      <c r="AJ217" s="522">
        <v>0</v>
      </c>
      <c r="AK217" s="522">
        <v>0</v>
      </c>
      <c r="AL217" s="522">
        <v>0</v>
      </c>
      <c r="AM217" s="522">
        <v>0</v>
      </c>
      <c r="AN217" s="522">
        <v>0</v>
      </c>
      <c r="AO217" s="522">
        <f>AH217+AJ217+AK217+AM217</f>
        <v>0</v>
      </c>
      <c r="AP217" s="522">
        <f>AI217+AL217+AN217</f>
        <v>0</v>
      </c>
      <c r="AQ217" s="523">
        <f t="shared" si="261"/>
        <v>0</v>
      </c>
      <c r="AR217" s="520">
        <f>I217+AG217</f>
        <v>66710</v>
      </c>
      <c r="AS217" s="507">
        <f>J217+V217</f>
        <v>47025</v>
      </c>
      <c r="AT217" s="507">
        <f>K217+Z217</f>
        <v>0</v>
      </c>
      <c r="AU217" s="507">
        <f t="shared" si="255"/>
        <v>0</v>
      </c>
      <c r="AV217" s="507">
        <f t="shared" si="267"/>
        <v>15894</v>
      </c>
      <c r="AW217" s="507">
        <f t="shared" si="267"/>
        <v>941</v>
      </c>
      <c r="AX217" s="507">
        <f>N217+AF217</f>
        <v>2850</v>
      </c>
      <c r="AY217" s="522">
        <f>O217+AQ217</f>
        <v>0.2</v>
      </c>
      <c r="AZ217" s="522">
        <f t="shared" si="268"/>
        <v>0</v>
      </c>
      <c r="BA217" s="523">
        <f t="shared" si="268"/>
        <v>0.2</v>
      </c>
    </row>
    <row r="218" spans="1:53" ht="14.1" customHeight="1" x14ac:dyDescent="0.2">
      <c r="A218" s="183">
        <v>46</v>
      </c>
      <c r="B218" s="181">
        <v>2488</v>
      </c>
      <c r="C218" s="182">
        <v>600079902</v>
      </c>
      <c r="D218" s="181">
        <v>70884978</v>
      </c>
      <c r="E218" s="599" t="s">
        <v>186</v>
      </c>
      <c r="F218" s="183"/>
      <c r="G218" s="599"/>
      <c r="H218" s="600"/>
      <c r="I218" s="601">
        <v>27863052</v>
      </c>
      <c r="J218" s="602">
        <v>19909333</v>
      </c>
      <c r="K218" s="602">
        <v>30000</v>
      </c>
      <c r="L218" s="602">
        <v>6739494</v>
      </c>
      <c r="M218" s="602">
        <v>398187</v>
      </c>
      <c r="N218" s="602">
        <v>786038</v>
      </c>
      <c r="O218" s="603">
        <v>42.050699999999999</v>
      </c>
      <c r="P218" s="603">
        <v>30.914499999999997</v>
      </c>
      <c r="Q218" s="605">
        <v>11.136199999999999</v>
      </c>
      <c r="R218" s="604">
        <f t="shared" ref="R218:BA218" si="269">SUM(R213:R217)</f>
        <v>0</v>
      </c>
      <c r="S218" s="602">
        <f t="shared" si="269"/>
        <v>91490</v>
      </c>
      <c r="T218" s="602">
        <f t="shared" si="269"/>
        <v>0</v>
      </c>
      <c r="U218" s="602">
        <f t="shared" si="269"/>
        <v>0</v>
      </c>
      <c r="V218" s="602">
        <f t="shared" si="269"/>
        <v>91490</v>
      </c>
      <c r="W218" s="602">
        <f t="shared" si="269"/>
        <v>0</v>
      </c>
      <c r="X218" s="602">
        <f t="shared" si="269"/>
        <v>0</v>
      </c>
      <c r="Y218" s="602">
        <f t="shared" si="269"/>
        <v>49728</v>
      </c>
      <c r="Z218" s="602">
        <f t="shared" si="269"/>
        <v>49728</v>
      </c>
      <c r="AA218" s="602">
        <f t="shared" si="269"/>
        <v>141218</v>
      </c>
      <c r="AB218" s="602">
        <f t="shared" si="269"/>
        <v>30924</v>
      </c>
      <c r="AC218" s="602">
        <f t="shared" si="269"/>
        <v>1830</v>
      </c>
      <c r="AD218" s="602">
        <f t="shared" si="269"/>
        <v>0</v>
      </c>
      <c r="AE218" s="602">
        <f t="shared" si="269"/>
        <v>0</v>
      </c>
      <c r="AF218" s="602">
        <f t="shared" si="269"/>
        <v>0</v>
      </c>
      <c r="AG218" s="602">
        <f t="shared" si="269"/>
        <v>173972</v>
      </c>
      <c r="AH218" s="603">
        <f t="shared" si="269"/>
        <v>0</v>
      </c>
      <c r="AI218" s="603">
        <f t="shared" si="269"/>
        <v>0</v>
      </c>
      <c r="AJ218" s="603">
        <f t="shared" si="269"/>
        <v>0.28000000000000003</v>
      </c>
      <c r="AK218" s="603">
        <f t="shared" ref="AK218:AL218" si="270">SUM(AK213:AK217)</f>
        <v>0</v>
      </c>
      <c r="AL218" s="603">
        <f t="shared" si="270"/>
        <v>0</v>
      </c>
      <c r="AM218" s="603">
        <f t="shared" si="269"/>
        <v>0</v>
      </c>
      <c r="AN218" s="603">
        <f t="shared" si="269"/>
        <v>0</v>
      </c>
      <c r="AO218" s="603">
        <f t="shared" si="269"/>
        <v>0.28000000000000003</v>
      </c>
      <c r="AP218" s="603">
        <f t="shared" si="269"/>
        <v>0</v>
      </c>
      <c r="AQ218" s="605">
        <f t="shared" si="269"/>
        <v>0.28000000000000003</v>
      </c>
      <c r="AR218" s="604">
        <f t="shared" si="269"/>
        <v>28037024</v>
      </c>
      <c r="AS218" s="602">
        <f t="shared" si="269"/>
        <v>20000823</v>
      </c>
      <c r="AT218" s="602">
        <f t="shared" si="269"/>
        <v>79728</v>
      </c>
      <c r="AU218" s="602">
        <f t="shared" si="269"/>
        <v>49728</v>
      </c>
      <c r="AV218" s="602">
        <f t="shared" si="269"/>
        <v>6770418</v>
      </c>
      <c r="AW218" s="602">
        <f t="shared" si="269"/>
        <v>400017</v>
      </c>
      <c r="AX218" s="602">
        <f t="shared" si="269"/>
        <v>786038</v>
      </c>
      <c r="AY218" s="603">
        <f t="shared" si="269"/>
        <v>42.3307</v>
      </c>
      <c r="AZ218" s="603">
        <f t="shared" si="269"/>
        <v>31.194499999999998</v>
      </c>
      <c r="BA218" s="605">
        <f t="shared" si="269"/>
        <v>11.136199999999999</v>
      </c>
    </row>
    <row r="219" spans="1:53" ht="14.1" customHeight="1" x14ac:dyDescent="0.2">
      <c r="A219" s="606">
        <v>47</v>
      </c>
      <c r="B219" s="607">
        <v>2472</v>
      </c>
      <c r="C219" s="608">
        <v>600080277</v>
      </c>
      <c r="D219" s="607">
        <v>72743131</v>
      </c>
      <c r="E219" s="609" t="s">
        <v>187</v>
      </c>
      <c r="F219" s="606">
        <v>3113</v>
      </c>
      <c r="G219" s="609" t="s">
        <v>149</v>
      </c>
      <c r="H219" s="610" t="s">
        <v>87</v>
      </c>
      <c r="I219" s="516">
        <v>26531343</v>
      </c>
      <c r="J219" s="431">
        <v>18722550</v>
      </c>
      <c r="K219" s="541">
        <v>261200</v>
      </c>
      <c r="L219" s="496">
        <v>6392442</v>
      </c>
      <c r="M219" s="517">
        <v>374451</v>
      </c>
      <c r="N219" s="431">
        <v>780700</v>
      </c>
      <c r="O219" s="432">
        <v>35.752400000000002</v>
      </c>
      <c r="P219" s="436">
        <v>27.093</v>
      </c>
      <c r="Q219" s="709">
        <v>8.6594000000000015</v>
      </c>
      <c r="R219" s="520">
        <v>82000</v>
      </c>
      <c r="S219" s="507">
        <v>0</v>
      </c>
      <c r="T219" s="507">
        <v>0</v>
      </c>
      <c r="U219" s="507">
        <v>0</v>
      </c>
      <c r="V219" s="507">
        <f>SUM(R219:U219)</f>
        <v>82000</v>
      </c>
      <c r="W219" s="507">
        <v>-82000</v>
      </c>
      <c r="X219" s="507">
        <v>2382</v>
      </c>
      <c r="Y219" s="507">
        <v>184127</v>
      </c>
      <c r="Z219" s="507">
        <f t="shared" ref="Z219:Z223" si="271">SUM(W219:Y219)</f>
        <v>104509</v>
      </c>
      <c r="AA219" s="507">
        <f>V219+Z219</f>
        <v>186509</v>
      </c>
      <c r="AB219" s="180">
        <f t="shared" si="254"/>
        <v>0</v>
      </c>
      <c r="AC219" s="180">
        <f>ROUND(V219*2%,0)</f>
        <v>1640</v>
      </c>
      <c r="AD219" s="507">
        <v>0</v>
      </c>
      <c r="AE219" s="507">
        <v>0</v>
      </c>
      <c r="AF219" s="507">
        <f t="shared" si="259"/>
        <v>0</v>
      </c>
      <c r="AG219" s="507">
        <f t="shared" si="260"/>
        <v>188149</v>
      </c>
      <c r="AH219" s="522">
        <v>0.09</v>
      </c>
      <c r="AI219" s="522">
        <v>7.0000000000000007E-2</v>
      </c>
      <c r="AJ219" s="522">
        <v>0</v>
      </c>
      <c r="AK219" s="522">
        <v>0</v>
      </c>
      <c r="AL219" s="522">
        <v>0</v>
      </c>
      <c r="AM219" s="522">
        <v>0</v>
      </c>
      <c r="AN219" s="522">
        <v>0</v>
      </c>
      <c r="AO219" s="522">
        <f>AH219+AJ219+AK219+AM219</f>
        <v>0.09</v>
      </c>
      <c r="AP219" s="522">
        <f>AI219+AL219+AN219</f>
        <v>7.0000000000000007E-2</v>
      </c>
      <c r="AQ219" s="523">
        <f t="shared" si="261"/>
        <v>0.16</v>
      </c>
      <c r="AR219" s="520">
        <f>I219+AG219</f>
        <v>26719492</v>
      </c>
      <c r="AS219" s="507">
        <f>J219+V219</f>
        <v>18804550</v>
      </c>
      <c r="AT219" s="507">
        <f>K219+Z219</f>
        <v>365709</v>
      </c>
      <c r="AU219" s="507">
        <f t="shared" si="255"/>
        <v>184127</v>
      </c>
      <c r="AV219" s="507">
        <f t="shared" ref="AV219:AW223" si="272">L219+AB219</f>
        <v>6392442</v>
      </c>
      <c r="AW219" s="507">
        <f t="shared" si="272"/>
        <v>376091</v>
      </c>
      <c r="AX219" s="507">
        <f>N219+AF219</f>
        <v>780700</v>
      </c>
      <c r="AY219" s="522">
        <f>O219+AQ219</f>
        <v>35.912399999999998</v>
      </c>
      <c r="AZ219" s="522">
        <f t="shared" ref="AZ219:BA223" si="273">P219+AO219</f>
        <v>27.183</v>
      </c>
      <c r="BA219" s="523">
        <f t="shared" si="273"/>
        <v>8.7294000000000018</v>
      </c>
    </row>
    <row r="220" spans="1:53" ht="14.1" customHeight="1" x14ac:dyDescent="0.2">
      <c r="A220" s="606">
        <v>47</v>
      </c>
      <c r="B220" s="607">
        <v>2472</v>
      </c>
      <c r="C220" s="608">
        <v>600080277</v>
      </c>
      <c r="D220" s="607">
        <v>72743131</v>
      </c>
      <c r="E220" s="609" t="s">
        <v>187</v>
      </c>
      <c r="F220" s="606">
        <v>3113</v>
      </c>
      <c r="G220" s="211" t="s">
        <v>92</v>
      </c>
      <c r="H220" s="610" t="s">
        <v>83</v>
      </c>
      <c r="I220" s="516">
        <v>3948674</v>
      </c>
      <c r="J220" s="517">
        <v>2907713</v>
      </c>
      <c r="K220" s="496">
        <v>0</v>
      </c>
      <c r="L220" s="496">
        <v>982807</v>
      </c>
      <c r="M220" s="517">
        <v>58154</v>
      </c>
      <c r="N220" s="517">
        <v>0</v>
      </c>
      <c r="O220" s="432">
        <v>8.26</v>
      </c>
      <c r="P220" s="518">
        <v>8.26</v>
      </c>
      <c r="Q220" s="519">
        <v>0</v>
      </c>
      <c r="R220" s="520">
        <v>0</v>
      </c>
      <c r="S220" s="507">
        <v>7561</v>
      </c>
      <c r="T220" s="507">
        <v>0</v>
      </c>
      <c r="U220" s="507">
        <v>0</v>
      </c>
      <c r="V220" s="507">
        <f>SUM(R220:U220)</f>
        <v>7561</v>
      </c>
      <c r="W220" s="507">
        <v>0</v>
      </c>
      <c r="X220" s="507">
        <v>0</v>
      </c>
      <c r="Y220" s="507">
        <v>0</v>
      </c>
      <c r="Z220" s="507">
        <f t="shared" si="271"/>
        <v>0</v>
      </c>
      <c r="AA220" s="507">
        <f>V220+Z220</f>
        <v>7561</v>
      </c>
      <c r="AB220" s="180">
        <f t="shared" si="254"/>
        <v>2556</v>
      </c>
      <c r="AC220" s="180">
        <f>ROUND(V220*2%,0)</f>
        <v>151</v>
      </c>
      <c r="AD220" s="507">
        <v>2000</v>
      </c>
      <c r="AE220" s="507">
        <v>0</v>
      </c>
      <c r="AF220" s="507">
        <f t="shared" si="259"/>
        <v>2000</v>
      </c>
      <c r="AG220" s="507">
        <f t="shared" si="260"/>
        <v>12268</v>
      </c>
      <c r="AH220" s="522">
        <v>0</v>
      </c>
      <c r="AI220" s="522">
        <v>0</v>
      </c>
      <c r="AJ220" s="522">
        <v>0.03</v>
      </c>
      <c r="AK220" s="522">
        <v>0</v>
      </c>
      <c r="AL220" s="522">
        <v>0</v>
      </c>
      <c r="AM220" s="522">
        <v>0</v>
      </c>
      <c r="AN220" s="522">
        <v>0</v>
      </c>
      <c r="AO220" s="522">
        <f>AH220+AJ220+AK220+AM220</f>
        <v>0.03</v>
      </c>
      <c r="AP220" s="522">
        <f>AI220+AL220+AN220</f>
        <v>0</v>
      </c>
      <c r="AQ220" s="523">
        <f t="shared" si="261"/>
        <v>0.03</v>
      </c>
      <c r="AR220" s="520">
        <f>I220+AG220</f>
        <v>3960942</v>
      </c>
      <c r="AS220" s="507">
        <f>J220+V220</f>
        <v>2915274</v>
      </c>
      <c r="AT220" s="507">
        <f>K220+Z220</f>
        <v>0</v>
      </c>
      <c r="AU220" s="507">
        <f t="shared" si="255"/>
        <v>0</v>
      </c>
      <c r="AV220" s="507">
        <f t="shared" si="272"/>
        <v>985363</v>
      </c>
      <c r="AW220" s="507">
        <f t="shared" si="272"/>
        <v>58305</v>
      </c>
      <c r="AX220" s="507">
        <f>N220+AF220</f>
        <v>2000</v>
      </c>
      <c r="AY220" s="522">
        <f>O220+AQ220</f>
        <v>8.2899999999999991</v>
      </c>
      <c r="AZ220" s="522">
        <f t="shared" si="273"/>
        <v>8.2899999999999991</v>
      </c>
      <c r="BA220" s="523">
        <f t="shared" si="273"/>
        <v>0</v>
      </c>
    </row>
    <row r="221" spans="1:53" ht="14.1" customHeight="1" x14ac:dyDescent="0.2">
      <c r="A221" s="606">
        <v>47</v>
      </c>
      <c r="B221" s="607">
        <v>2472</v>
      </c>
      <c r="C221" s="608">
        <v>600080277</v>
      </c>
      <c r="D221" s="607">
        <v>72743131</v>
      </c>
      <c r="E221" s="609" t="s">
        <v>187</v>
      </c>
      <c r="F221" s="606">
        <v>3141</v>
      </c>
      <c r="G221" s="609" t="s">
        <v>89</v>
      </c>
      <c r="H221" s="610" t="s">
        <v>83</v>
      </c>
      <c r="I221" s="516">
        <v>1759711</v>
      </c>
      <c r="J221" s="517">
        <v>1274597</v>
      </c>
      <c r="K221" s="496">
        <v>10000</v>
      </c>
      <c r="L221" s="496">
        <v>434194</v>
      </c>
      <c r="M221" s="517">
        <v>25492</v>
      </c>
      <c r="N221" s="517">
        <v>15428</v>
      </c>
      <c r="O221" s="432">
        <v>4.37</v>
      </c>
      <c r="P221" s="518">
        <v>0</v>
      </c>
      <c r="Q221" s="519">
        <v>4.37</v>
      </c>
      <c r="R221" s="520">
        <v>3000</v>
      </c>
      <c r="S221" s="507">
        <v>0</v>
      </c>
      <c r="T221" s="507">
        <v>0</v>
      </c>
      <c r="U221" s="507">
        <v>0</v>
      </c>
      <c r="V221" s="507">
        <f>SUM(R221:U221)</f>
        <v>3000</v>
      </c>
      <c r="W221" s="507">
        <v>-3000</v>
      </c>
      <c r="X221" s="507">
        <v>0</v>
      </c>
      <c r="Y221" s="507">
        <v>0</v>
      </c>
      <c r="Z221" s="507">
        <f t="shared" si="271"/>
        <v>-3000</v>
      </c>
      <c r="AA221" s="507">
        <f>V221+Z221</f>
        <v>0</v>
      </c>
      <c r="AB221" s="180">
        <f t="shared" si="254"/>
        <v>0</v>
      </c>
      <c r="AC221" s="180">
        <f>ROUND(V221*2%,0)</f>
        <v>60</v>
      </c>
      <c r="AD221" s="507">
        <v>0</v>
      </c>
      <c r="AE221" s="507">
        <v>0</v>
      </c>
      <c r="AF221" s="507">
        <f t="shared" si="259"/>
        <v>0</v>
      </c>
      <c r="AG221" s="507">
        <f t="shared" si="260"/>
        <v>60</v>
      </c>
      <c r="AH221" s="522">
        <v>0</v>
      </c>
      <c r="AI221" s="522">
        <v>0</v>
      </c>
      <c r="AJ221" s="522">
        <v>0</v>
      </c>
      <c r="AK221" s="522">
        <v>0</v>
      </c>
      <c r="AL221" s="522">
        <v>0</v>
      </c>
      <c r="AM221" s="522">
        <v>0</v>
      </c>
      <c r="AN221" s="522">
        <v>0</v>
      </c>
      <c r="AO221" s="522">
        <f>AH221+AJ221+AK221+AM221</f>
        <v>0</v>
      </c>
      <c r="AP221" s="522">
        <f>AI221+AL221+AN221</f>
        <v>0</v>
      </c>
      <c r="AQ221" s="523">
        <f t="shared" si="261"/>
        <v>0</v>
      </c>
      <c r="AR221" s="520">
        <f>I221+AG221</f>
        <v>1759771</v>
      </c>
      <c r="AS221" s="507">
        <f>J221+V221</f>
        <v>1277597</v>
      </c>
      <c r="AT221" s="507">
        <f>K221+Z221</f>
        <v>7000</v>
      </c>
      <c r="AU221" s="507">
        <f t="shared" si="255"/>
        <v>0</v>
      </c>
      <c r="AV221" s="507">
        <f t="shared" si="272"/>
        <v>434194</v>
      </c>
      <c r="AW221" s="507">
        <f t="shared" si="272"/>
        <v>25552</v>
      </c>
      <c r="AX221" s="507">
        <f>N221+AF221</f>
        <v>15428</v>
      </c>
      <c r="AY221" s="522">
        <f>O221+AQ221</f>
        <v>4.37</v>
      </c>
      <c r="AZ221" s="522">
        <f t="shared" si="273"/>
        <v>0</v>
      </c>
      <c r="BA221" s="523">
        <f t="shared" si="273"/>
        <v>4.37</v>
      </c>
    </row>
    <row r="222" spans="1:53" ht="14.1" customHeight="1" x14ac:dyDescent="0.2">
      <c r="A222" s="606">
        <v>47</v>
      </c>
      <c r="B222" s="607">
        <v>2472</v>
      </c>
      <c r="C222" s="608">
        <v>600080277</v>
      </c>
      <c r="D222" s="607">
        <v>72743131</v>
      </c>
      <c r="E222" s="609" t="s">
        <v>187</v>
      </c>
      <c r="F222" s="606">
        <v>3143</v>
      </c>
      <c r="G222" s="211" t="s">
        <v>150</v>
      </c>
      <c r="H222" s="610" t="s">
        <v>87</v>
      </c>
      <c r="I222" s="516">
        <v>2730347</v>
      </c>
      <c r="J222" s="431">
        <v>2000712</v>
      </c>
      <c r="K222" s="541">
        <v>10000</v>
      </c>
      <c r="L222" s="496">
        <v>679621</v>
      </c>
      <c r="M222" s="517">
        <v>40014</v>
      </c>
      <c r="N222" s="517">
        <v>0</v>
      </c>
      <c r="O222" s="432">
        <v>4.4165999999999999</v>
      </c>
      <c r="P222" s="436">
        <v>4.4165999999999999</v>
      </c>
      <c r="Q222" s="519">
        <v>0</v>
      </c>
      <c r="R222" s="520">
        <v>0</v>
      </c>
      <c r="S222" s="507">
        <v>0</v>
      </c>
      <c r="T222" s="507">
        <v>0</v>
      </c>
      <c r="U222" s="507">
        <v>0</v>
      </c>
      <c r="V222" s="507">
        <f>SUM(R222:U222)</f>
        <v>0</v>
      </c>
      <c r="W222" s="507">
        <v>0</v>
      </c>
      <c r="X222" s="507">
        <v>0</v>
      </c>
      <c r="Y222" s="507">
        <v>0</v>
      </c>
      <c r="Z222" s="507">
        <f t="shared" si="271"/>
        <v>0</v>
      </c>
      <c r="AA222" s="507">
        <f>V222+Z222</f>
        <v>0</v>
      </c>
      <c r="AB222" s="180">
        <f t="shared" si="254"/>
        <v>0</v>
      </c>
      <c r="AC222" s="180">
        <f>ROUND(V222*2%,0)</f>
        <v>0</v>
      </c>
      <c r="AD222" s="507">
        <v>0</v>
      </c>
      <c r="AE222" s="507">
        <v>0</v>
      </c>
      <c r="AF222" s="507">
        <f t="shared" si="259"/>
        <v>0</v>
      </c>
      <c r="AG222" s="507">
        <f t="shared" si="260"/>
        <v>0</v>
      </c>
      <c r="AH222" s="522">
        <v>0</v>
      </c>
      <c r="AI222" s="522">
        <v>0</v>
      </c>
      <c r="AJ222" s="522">
        <v>0</v>
      </c>
      <c r="AK222" s="522">
        <v>0</v>
      </c>
      <c r="AL222" s="522">
        <v>0</v>
      </c>
      <c r="AM222" s="522">
        <v>0</v>
      </c>
      <c r="AN222" s="522">
        <v>0</v>
      </c>
      <c r="AO222" s="522">
        <f>AH222+AJ222+AK222+AM222</f>
        <v>0</v>
      </c>
      <c r="AP222" s="522">
        <f>AI222+AL222+AN222</f>
        <v>0</v>
      </c>
      <c r="AQ222" s="523">
        <f t="shared" si="261"/>
        <v>0</v>
      </c>
      <c r="AR222" s="520">
        <f>I222+AG222</f>
        <v>2730347</v>
      </c>
      <c r="AS222" s="507">
        <f>J222+V222</f>
        <v>2000712</v>
      </c>
      <c r="AT222" s="507">
        <f>K222+Z222</f>
        <v>10000</v>
      </c>
      <c r="AU222" s="507">
        <f t="shared" si="255"/>
        <v>0</v>
      </c>
      <c r="AV222" s="507">
        <f t="shared" si="272"/>
        <v>679621</v>
      </c>
      <c r="AW222" s="507">
        <f t="shared" si="272"/>
        <v>40014</v>
      </c>
      <c r="AX222" s="507">
        <f>N222+AF222</f>
        <v>0</v>
      </c>
      <c r="AY222" s="522">
        <f>O222+AQ222</f>
        <v>4.4165999999999999</v>
      </c>
      <c r="AZ222" s="522">
        <f t="shared" si="273"/>
        <v>4.4165999999999999</v>
      </c>
      <c r="BA222" s="523">
        <f t="shared" si="273"/>
        <v>0</v>
      </c>
    </row>
    <row r="223" spans="1:53" ht="14.1" customHeight="1" x14ac:dyDescent="0.2">
      <c r="A223" s="606">
        <v>47</v>
      </c>
      <c r="B223" s="607">
        <v>2472</v>
      </c>
      <c r="C223" s="608">
        <v>600080277</v>
      </c>
      <c r="D223" s="607">
        <v>72743131</v>
      </c>
      <c r="E223" s="609" t="s">
        <v>187</v>
      </c>
      <c r="F223" s="606">
        <v>3143</v>
      </c>
      <c r="G223" s="211" t="s">
        <v>151</v>
      </c>
      <c r="H223" s="610" t="s">
        <v>83</v>
      </c>
      <c r="I223" s="516">
        <v>66610</v>
      </c>
      <c r="J223" s="517">
        <v>42025</v>
      </c>
      <c r="K223" s="496">
        <v>5000</v>
      </c>
      <c r="L223" s="496">
        <v>15894</v>
      </c>
      <c r="M223" s="517">
        <v>841</v>
      </c>
      <c r="N223" s="517">
        <v>2850</v>
      </c>
      <c r="O223" s="432">
        <v>0.2</v>
      </c>
      <c r="P223" s="518">
        <v>0</v>
      </c>
      <c r="Q223" s="519">
        <v>0.2</v>
      </c>
      <c r="R223" s="520">
        <v>0</v>
      </c>
      <c r="S223" s="507">
        <v>0</v>
      </c>
      <c r="T223" s="507">
        <v>0</v>
      </c>
      <c r="U223" s="507">
        <v>0</v>
      </c>
      <c r="V223" s="507">
        <f>SUM(R223:U223)</f>
        <v>0</v>
      </c>
      <c r="W223" s="507">
        <v>0</v>
      </c>
      <c r="X223" s="507">
        <v>0</v>
      </c>
      <c r="Y223" s="507">
        <v>0</v>
      </c>
      <c r="Z223" s="507">
        <f t="shared" si="271"/>
        <v>0</v>
      </c>
      <c r="AA223" s="507">
        <f>V223+Z223</f>
        <v>0</v>
      </c>
      <c r="AB223" s="180">
        <f t="shared" si="254"/>
        <v>0</v>
      </c>
      <c r="AC223" s="180">
        <f>ROUND(V223*2%,0)</f>
        <v>0</v>
      </c>
      <c r="AD223" s="507">
        <v>0</v>
      </c>
      <c r="AE223" s="507">
        <v>0</v>
      </c>
      <c r="AF223" s="507">
        <f t="shared" si="259"/>
        <v>0</v>
      </c>
      <c r="AG223" s="507">
        <f t="shared" si="260"/>
        <v>0</v>
      </c>
      <c r="AH223" s="522">
        <v>0</v>
      </c>
      <c r="AI223" s="522">
        <v>0</v>
      </c>
      <c r="AJ223" s="522">
        <v>0</v>
      </c>
      <c r="AK223" s="522">
        <v>0</v>
      </c>
      <c r="AL223" s="522">
        <v>0</v>
      </c>
      <c r="AM223" s="522">
        <v>0</v>
      </c>
      <c r="AN223" s="522">
        <v>0</v>
      </c>
      <c r="AO223" s="522">
        <f>AH223+AJ223+AK223+AM223</f>
        <v>0</v>
      </c>
      <c r="AP223" s="522">
        <f>AI223+AL223+AN223</f>
        <v>0</v>
      </c>
      <c r="AQ223" s="523">
        <f t="shared" si="261"/>
        <v>0</v>
      </c>
      <c r="AR223" s="520">
        <f>I223+AG223</f>
        <v>66610</v>
      </c>
      <c r="AS223" s="507">
        <f>J223+V223</f>
        <v>42025</v>
      </c>
      <c r="AT223" s="507">
        <f>K223+Z223</f>
        <v>5000</v>
      </c>
      <c r="AU223" s="507">
        <f t="shared" si="255"/>
        <v>0</v>
      </c>
      <c r="AV223" s="507">
        <f t="shared" si="272"/>
        <v>15894</v>
      </c>
      <c r="AW223" s="507">
        <f t="shared" si="272"/>
        <v>841</v>
      </c>
      <c r="AX223" s="507">
        <f>N223+AF223</f>
        <v>2850</v>
      </c>
      <c r="AY223" s="522">
        <f>O223+AQ223</f>
        <v>0.2</v>
      </c>
      <c r="AZ223" s="522">
        <f t="shared" si="273"/>
        <v>0</v>
      </c>
      <c r="BA223" s="523">
        <f t="shared" si="273"/>
        <v>0.2</v>
      </c>
    </row>
    <row r="224" spans="1:53" ht="14.1" customHeight="1" x14ac:dyDescent="0.2">
      <c r="A224" s="183">
        <v>47</v>
      </c>
      <c r="B224" s="181">
        <v>2472</v>
      </c>
      <c r="C224" s="182">
        <v>600080277</v>
      </c>
      <c r="D224" s="181">
        <v>72743131</v>
      </c>
      <c r="E224" s="599" t="s">
        <v>188</v>
      </c>
      <c r="F224" s="183"/>
      <c r="G224" s="599"/>
      <c r="H224" s="600"/>
      <c r="I224" s="601">
        <v>35036685</v>
      </c>
      <c r="J224" s="602">
        <v>24947597</v>
      </c>
      <c r="K224" s="602">
        <v>286200</v>
      </c>
      <c r="L224" s="602">
        <v>8504958</v>
      </c>
      <c r="M224" s="602">
        <v>498952</v>
      </c>
      <c r="N224" s="602">
        <v>798978</v>
      </c>
      <c r="O224" s="603">
        <v>52.999000000000002</v>
      </c>
      <c r="P224" s="603">
        <v>39.769600000000004</v>
      </c>
      <c r="Q224" s="605">
        <v>13.229400000000002</v>
      </c>
      <c r="R224" s="604">
        <f t="shared" ref="R224:BA224" si="274">SUM(R219:R223)</f>
        <v>85000</v>
      </c>
      <c r="S224" s="602">
        <f t="shared" si="274"/>
        <v>7561</v>
      </c>
      <c r="T224" s="602">
        <f t="shared" si="274"/>
        <v>0</v>
      </c>
      <c r="U224" s="602">
        <f t="shared" si="274"/>
        <v>0</v>
      </c>
      <c r="V224" s="602">
        <f t="shared" si="274"/>
        <v>92561</v>
      </c>
      <c r="W224" s="602">
        <f t="shared" si="274"/>
        <v>-85000</v>
      </c>
      <c r="X224" s="602">
        <f t="shared" si="274"/>
        <v>2382</v>
      </c>
      <c r="Y224" s="602">
        <f t="shared" si="274"/>
        <v>184127</v>
      </c>
      <c r="Z224" s="602">
        <f t="shared" si="274"/>
        <v>101509</v>
      </c>
      <c r="AA224" s="602">
        <f t="shared" si="274"/>
        <v>194070</v>
      </c>
      <c r="AB224" s="602">
        <f t="shared" si="274"/>
        <v>2556</v>
      </c>
      <c r="AC224" s="602">
        <f t="shared" si="274"/>
        <v>1851</v>
      </c>
      <c r="AD224" s="602">
        <f t="shared" si="274"/>
        <v>2000</v>
      </c>
      <c r="AE224" s="602">
        <f t="shared" si="274"/>
        <v>0</v>
      </c>
      <c r="AF224" s="602">
        <f t="shared" si="274"/>
        <v>2000</v>
      </c>
      <c r="AG224" s="602">
        <f t="shared" si="274"/>
        <v>200477</v>
      </c>
      <c r="AH224" s="603">
        <f t="shared" si="274"/>
        <v>0.09</v>
      </c>
      <c r="AI224" s="603">
        <f t="shared" si="274"/>
        <v>7.0000000000000007E-2</v>
      </c>
      <c r="AJ224" s="603">
        <f t="shared" si="274"/>
        <v>0.03</v>
      </c>
      <c r="AK224" s="603">
        <f t="shared" ref="AK224:AL224" si="275">SUM(AK219:AK223)</f>
        <v>0</v>
      </c>
      <c r="AL224" s="603">
        <f t="shared" si="275"/>
        <v>0</v>
      </c>
      <c r="AM224" s="603">
        <f t="shared" si="274"/>
        <v>0</v>
      </c>
      <c r="AN224" s="603">
        <f t="shared" si="274"/>
        <v>0</v>
      </c>
      <c r="AO224" s="603">
        <f t="shared" si="274"/>
        <v>0.12</v>
      </c>
      <c r="AP224" s="603">
        <f t="shared" si="274"/>
        <v>7.0000000000000007E-2</v>
      </c>
      <c r="AQ224" s="605">
        <f t="shared" si="274"/>
        <v>0.19</v>
      </c>
      <c r="AR224" s="604">
        <f t="shared" si="274"/>
        <v>35237162</v>
      </c>
      <c r="AS224" s="602">
        <f t="shared" si="274"/>
        <v>25040158</v>
      </c>
      <c r="AT224" s="602">
        <f t="shared" si="274"/>
        <v>387709</v>
      </c>
      <c r="AU224" s="602">
        <f t="shared" si="274"/>
        <v>184127</v>
      </c>
      <c r="AV224" s="602">
        <f t="shared" si="274"/>
        <v>8507514</v>
      </c>
      <c r="AW224" s="602">
        <f t="shared" si="274"/>
        <v>500803</v>
      </c>
      <c r="AX224" s="602">
        <f t="shared" si="274"/>
        <v>800978</v>
      </c>
      <c r="AY224" s="603">
        <f t="shared" si="274"/>
        <v>53.189</v>
      </c>
      <c r="AZ224" s="603">
        <f t="shared" si="274"/>
        <v>39.889600000000002</v>
      </c>
      <c r="BA224" s="605">
        <f t="shared" si="274"/>
        <v>13.299400000000002</v>
      </c>
    </row>
    <row r="225" spans="1:53" ht="14.1" customHeight="1" x14ac:dyDescent="0.2">
      <c r="A225" s="606">
        <v>48</v>
      </c>
      <c r="B225" s="607">
        <v>2489</v>
      </c>
      <c r="C225" s="608">
        <v>600080188</v>
      </c>
      <c r="D225" s="607">
        <v>64040402</v>
      </c>
      <c r="E225" s="609" t="s">
        <v>189</v>
      </c>
      <c r="F225" s="606">
        <v>3113</v>
      </c>
      <c r="G225" s="609" t="s">
        <v>149</v>
      </c>
      <c r="H225" s="610" t="s">
        <v>87</v>
      </c>
      <c r="I225" s="516">
        <v>28353473</v>
      </c>
      <c r="J225" s="431">
        <v>20018662</v>
      </c>
      <c r="K225" s="541">
        <v>85000</v>
      </c>
      <c r="L225" s="496">
        <v>6795038</v>
      </c>
      <c r="M225" s="517">
        <v>400373</v>
      </c>
      <c r="N225" s="431">
        <v>1054400</v>
      </c>
      <c r="O225" s="432">
        <v>38.275799999999997</v>
      </c>
      <c r="P225" s="436">
        <v>29.116399999999999</v>
      </c>
      <c r="Q225" s="709">
        <v>9.1593999999999998</v>
      </c>
      <c r="R225" s="520">
        <v>-35000</v>
      </c>
      <c r="S225" s="507">
        <v>0</v>
      </c>
      <c r="T225" s="507">
        <v>0</v>
      </c>
      <c r="U225" s="507">
        <v>0</v>
      </c>
      <c r="V225" s="507">
        <f>SUM(R225:U225)</f>
        <v>-35000</v>
      </c>
      <c r="W225" s="507">
        <v>35000</v>
      </c>
      <c r="X225" s="507">
        <v>0</v>
      </c>
      <c r="Y225" s="507">
        <v>271284</v>
      </c>
      <c r="Z225" s="507">
        <f t="shared" ref="Z225:Z229" si="276">SUM(W225:Y225)</f>
        <v>306284</v>
      </c>
      <c r="AA225" s="507">
        <f>V225+Z225</f>
        <v>271284</v>
      </c>
      <c r="AB225" s="180">
        <f t="shared" si="254"/>
        <v>0</v>
      </c>
      <c r="AC225" s="180">
        <f>ROUND(V225*2%,0)</f>
        <v>-700</v>
      </c>
      <c r="AD225" s="507">
        <v>0</v>
      </c>
      <c r="AE225" s="507">
        <v>0</v>
      </c>
      <c r="AF225" s="507">
        <f t="shared" si="259"/>
        <v>0</v>
      </c>
      <c r="AG225" s="507">
        <f t="shared" si="260"/>
        <v>270584</v>
      </c>
      <c r="AH225" s="522">
        <v>-0.04</v>
      </c>
      <c r="AI225" s="522">
        <v>0</v>
      </c>
      <c r="AJ225" s="522">
        <v>0</v>
      </c>
      <c r="AK225" s="522">
        <v>0</v>
      </c>
      <c r="AL225" s="522">
        <v>0</v>
      </c>
      <c r="AM225" s="522">
        <v>0</v>
      </c>
      <c r="AN225" s="522">
        <v>0</v>
      </c>
      <c r="AO225" s="522">
        <f>AH225+AJ225+AK225+AM225</f>
        <v>-0.04</v>
      </c>
      <c r="AP225" s="522">
        <f>AI225+AL225+AN225</f>
        <v>0</v>
      </c>
      <c r="AQ225" s="523">
        <f t="shared" si="261"/>
        <v>-0.04</v>
      </c>
      <c r="AR225" s="520">
        <f>I225+AG225</f>
        <v>28624057</v>
      </c>
      <c r="AS225" s="507">
        <f>J225+V225</f>
        <v>19983662</v>
      </c>
      <c r="AT225" s="507">
        <f>K225+Z225</f>
        <v>391284</v>
      </c>
      <c r="AU225" s="507">
        <f t="shared" si="255"/>
        <v>271284</v>
      </c>
      <c r="AV225" s="507">
        <f t="shared" ref="AV225:AW229" si="277">L225+AB225</f>
        <v>6795038</v>
      </c>
      <c r="AW225" s="507">
        <f t="shared" si="277"/>
        <v>399673</v>
      </c>
      <c r="AX225" s="507">
        <f>N225+AF225</f>
        <v>1054400</v>
      </c>
      <c r="AY225" s="522">
        <f>O225+AQ225</f>
        <v>38.235799999999998</v>
      </c>
      <c r="AZ225" s="522">
        <f t="shared" ref="AZ225:BA229" si="278">P225+AO225</f>
        <v>29.0764</v>
      </c>
      <c r="BA225" s="523">
        <f t="shared" si="278"/>
        <v>9.1593999999999998</v>
      </c>
    </row>
    <row r="226" spans="1:53" ht="14.1" customHeight="1" x14ac:dyDescent="0.2">
      <c r="A226" s="606">
        <v>48</v>
      </c>
      <c r="B226" s="607">
        <v>2489</v>
      </c>
      <c r="C226" s="608">
        <v>600080188</v>
      </c>
      <c r="D226" s="607">
        <v>64040402</v>
      </c>
      <c r="E226" s="609" t="s">
        <v>189</v>
      </c>
      <c r="F226" s="606">
        <v>3113</v>
      </c>
      <c r="G226" s="211" t="s">
        <v>92</v>
      </c>
      <c r="H226" s="610" t="s">
        <v>83</v>
      </c>
      <c r="I226" s="516">
        <v>1750127</v>
      </c>
      <c r="J226" s="517">
        <v>1286728</v>
      </c>
      <c r="K226" s="496">
        <v>0</v>
      </c>
      <c r="L226" s="496">
        <v>434914</v>
      </c>
      <c r="M226" s="517">
        <v>25735</v>
      </c>
      <c r="N226" s="517">
        <v>2750</v>
      </c>
      <c r="O226" s="432">
        <v>3.73</v>
      </c>
      <c r="P226" s="518">
        <v>3.73</v>
      </c>
      <c r="Q226" s="519">
        <v>0</v>
      </c>
      <c r="R226" s="520">
        <v>0</v>
      </c>
      <c r="S226" s="507">
        <v>56601</v>
      </c>
      <c r="T226" s="507">
        <v>0</v>
      </c>
      <c r="U226" s="507">
        <v>0</v>
      </c>
      <c r="V226" s="507">
        <f>SUM(R226:U226)</f>
        <v>56601</v>
      </c>
      <c r="W226" s="507">
        <v>0</v>
      </c>
      <c r="X226" s="507">
        <v>0</v>
      </c>
      <c r="Y226" s="507">
        <v>0</v>
      </c>
      <c r="Z226" s="507">
        <f t="shared" si="276"/>
        <v>0</v>
      </c>
      <c r="AA226" s="507">
        <f>V226+Z226</f>
        <v>56601</v>
      </c>
      <c r="AB226" s="180">
        <f t="shared" si="254"/>
        <v>19131</v>
      </c>
      <c r="AC226" s="180">
        <f>ROUND(V226*2%,0)</f>
        <v>1132</v>
      </c>
      <c r="AD226" s="507">
        <v>0</v>
      </c>
      <c r="AE226" s="507">
        <v>0</v>
      </c>
      <c r="AF226" s="507">
        <f t="shared" si="259"/>
        <v>0</v>
      </c>
      <c r="AG226" s="507">
        <f t="shared" si="260"/>
        <v>76864</v>
      </c>
      <c r="AH226" s="522">
        <v>0</v>
      </c>
      <c r="AI226" s="522">
        <v>0</v>
      </c>
      <c r="AJ226" s="522">
        <v>0.16</v>
      </c>
      <c r="AK226" s="522">
        <v>0</v>
      </c>
      <c r="AL226" s="522">
        <v>0</v>
      </c>
      <c r="AM226" s="522">
        <v>0</v>
      </c>
      <c r="AN226" s="522">
        <v>0</v>
      </c>
      <c r="AO226" s="522">
        <f>AH226+AJ226+AK226+AM226</f>
        <v>0.16</v>
      </c>
      <c r="AP226" s="522">
        <f>AI226+AL226+AN226</f>
        <v>0</v>
      </c>
      <c r="AQ226" s="523">
        <f t="shared" si="261"/>
        <v>0.16</v>
      </c>
      <c r="AR226" s="520">
        <f>I226+AG226</f>
        <v>1826991</v>
      </c>
      <c r="AS226" s="507">
        <f>J226+V226</f>
        <v>1343329</v>
      </c>
      <c r="AT226" s="507">
        <f>K226+Z226</f>
        <v>0</v>
      </c>
      <c r="AU226" s="507">
        <f t="shared" si="255"/>
        <v>0</v>
      </c>
      <c r="AV226" s="507">
        <f t="shared" si="277"/>
        <v>454045</v>
      </c>
      <c r="AW226" s="507">
        <f t="shared" si="277"/>
        <v>26867</v>
      </c>
      <c r="AX226" s="507">
        <f>N226+AF226</f>
        <v>2750</v>
      </c>
      <c r="AY226" s="522">
        <f>O226+AQ226</f>
        <v>3.89</v>
      </c>
      <c r="AZ226" s="522">
        <f t="shared" si="278"/>
        <v>3.89</v>
      </c>
      <c r="BA226" s="523">
        <f t="shared" si="278"/>
        <v>0</v>
      </c>
    </row>
    <row r="227" spans="1:53" ht="14.1" customHeight="1" x14ac:dyDescent="0.2">
      <c r="A227" s="606">
        <v>48</v>
      </c>
      <c r="B227" s="607">
        <v>2489</v>
      </c>
      <c r="C227" s="608">
        <v>600080188</v>
      </c>
      <c r="D227" s="607">
        <v>64040402</v>
      </c>
      <c r="E227" s="609" t="s">
        <v>189</v>
      </c>
      <c r="F227" s="606">
        <v>3141</v>
      </c>
      <c r="G227" s="609" t="s">
        <v>89</v>
      </c>
      <c r="H227" s="610" t="s">
        <v>83</v>
      </c>
      <c r="I227" s="516">
        <v>2575575</v>
      </c>
      <c r="J227" s="517">
        <v>1878315</v>
      </c>
      <c r="K227" s="496">
        <v>0</v>
      </c>
      <c r="L227" s="496">
        <v>634870</v>
      </c>
      <c r="M227" s="517">
        <v>37566</v>
      </c>
      <c r="N227" s="517">
        <v>24824</v>
      </c>
      <c r="O227" s="432">
        <v>6.39</v>
      </c>
      <c r="P227" s="518">
        <v>0</v>
      </c>
      <c r="Q227" s="519">
        <v>6.39</v>
      </c>
      <c r="R227" s="520">
        <v>0</v>
      </c>
      <c r="S227" s="507">
        <v>0</v>
      </c>
      <c r="T227" s="507">
        <v>0</v>
      </c>
      <c r="U227" s="507">
        <v>0</v>
      </c>
      <c r="V227" s="507">
        <f>SUM(R227:U227)</f>
        <v>0</v>
      </c>
      <c r="W227" s="507">
        <v>0</v>
      </c>
      <c r="X227" s="507">
        <v>0</v>
      </c>
      <c r="Y227" s="507">
        <v>0</v>
      </c>
      <c r="Z227" s="507">
        <f t="shared" si="276"/>
        <v>0</v>
      </c>
      <c r="AA227" s="507">
        <f>V227+Z227</f>
        <v>0</v>
      </c>
      <c r="AB227" s="180">
        <f t="shared" si="254"/>
        <v>0</v>
      </c>
      <c r="AC227" s="180">
        <f>ROUND(V227*2%,0)</f>
        <v>0</v>
      </c>
      <c r="AD227" s="507">
        <v>0</v>
      </c>
      <c r="AE227" s="507">
        <v>0</v>
      </c>
      <c r="AF227" s="507">
        <f t="shared" si="259"/>
        <v>0</v>
      </c>
      <c r="AG227" s="507">
        <f t="shared" si="260"/>
        <v>0</v>
      </c>
      <c r="AH227" s="522">
        <v>0</v>
      </c>
      <c r="AI227" s="522">
        <v>0</v>
      </c>
      <c r="AJ227" s="522">
        <v>0</v>
      </c>
      <c r="AK227" s="522">
        <v>0</v>
      </c>
      <c r="AL227" s="522">
        <v>0</v>
      </c>
      <c r="AM227" s="522">
        <v>0</v>
      </c>
      <c r="AN227" s="522">
        <v>0</v>
      </c>
      <c r="AO227" s="522">
        <f>AH227+AJ227+AK227+AM227</f>
        <v>0</v>
      </c>
      <c r="AP227" s="522">
        <f>AI227+AL227+AN227</f>
        <v>0</v>
      </c>
      <c r="AQ227" s="523">
        <f t="shared" si="261"/>
        <v>0</v>
      </c>
      <c r="AR227" s="520">
        <f>I227+AG227</f>
        <v>2575575</v>
      </c>
      <c r="AS227" s="507">
        <f>J227+V227</f>
        <v>1878315</v>
      </c>
      <c r="AT227" s="507">
        <f>K227+Z227</f>
        <v>0</v>
      </c>
      <c r="AU227" s="507">
        <f t="shared" si="255"/>
        <v>0</v>
      </c>
      <c r="AV227" s="507">
        <f t="shared" si="277"/>
        <v>634870</v>
      </c>
      <c r="AW227" s="507">
        <f t="shared" si="277"/>
        <v>37566</v>
      </c>
      <c r="AX227" s="507">
        <f>N227+AF227</f>
        <v>24824</v>
      </c>
      <c r="AY227" s="522">
        <f>O227+AQ227</f>
        <v>6.39</v>
      </c>
      <c r="AZ227" s="522">
        <f t="shared" si="278"/>
        <v>0</v>
      </c>
      <c r="BA227" s="523">
        <f t="shared" si="278"/>
        <v>6.39</v>
      </c>
    </row>
    <row r="228" spans="1:53" ht="14.1" customHeight="1" x14ac:dyDescent="0.2">
      <c r="A228" s="606">
        <v>48</v>
      </c>
      <c r="B228" s="607">
        <v>2489</v>
      </c>
      <c r="C228" s="608">
        <v>600080188</v>
      </c>
      <c r="D228" s="607">
        <v>64040402</v>
      </c>
      <c r="E228" s="609" t="s">
        <v>189</v>
      </c>
      <c r="F228" s="606">
        <v>3143</v>
      </c>
      <c r="G228" s="211" t="s">
        <v>150</v>
      </c>
      <c r="H228" s="610" t="s">
        <v>87</v>
      </c>
      <c r="I228" s="516">
        <v>2470146</v>
      </c>
      <c r="J228" s="431">
        <v>1809106</v>
      </c>
      <c r="K228" s="541">
        <v>10000</v>
      </c>
      <c r="L228" s="496">
        <v>614858</v>
      </c>
      <c r="M228" s="517">
        <v>36182</v>
      </c>
      <c r="N228" s="517">
        <v>0</v>
      </c>
      <c r="O228" s="432">
        <v>3.9666000000000001</v>
      </c>
      <c r="P228" s="436">
        <v>3.9666000000000001</v>
      </c>
      <c r="Q228" s="519">
        <v>0</v>
      </c>
      <c r="R228" s="520">
        <v>10000</v>
      </c>
      <c r="S228" s="507">
        <v>0</v>
      </c>
      <c r="T228" s="507">
        <v>0</v>
      </c>
      <c r="U228" s="507">
        <v>0</v>
      </c>
      <c r="V228" s="507">
        <f>SUM(R228:U228)</f>
        <v>10000</v>
      </c>
      <c r="W228" s="507">
        <v>-10000</v>
      </c>
      <c r="X228" s="507">
        <v>0</v>
      </c>
      <c r="Y228" s="507">
        <v>0</v>
      </c>
      <c r="Z228" s="507">
        <f t="shared" si="276"/>
        <v>-10000</v>
      </c>
      <c r="AA228" s="507">
        <f>V228+Z228</f>
        <v>0</v>
      </c>
      <c r="AB228" s="180">
        <f t="shared" si="254"/>
        <v>0</v>
      </c>
      <c r="AC228" s="180">
        <f>ROUND(V228*2%,0)</f>
        <v>200</v>
      </c>
      <c r="AD228" s="507">
        <v>0</v>
      </c>
      <c r="AE228" s="507">
        <v>0</v>
      </c>
      <c r="AF228" s="507">
        <f t="shared" si="259"/>
        <v>0</v>
      </c>
      <c r="AG228" s="507">
        <f t="shared" si="260"/>
        <v>200</v>
      </c>
      <c r="AH228" s="522">
        <v>0</v>
      </c>
      <c r="AI228" s="522">
        <v>0</v>
      </c>
      <c r="AJ228" s="522">
        <v>0</v>
      </c>
      <c r="AK228" s="522">
        <v>0</v>
      </c>
      <c r="AL228" s="522">
        <v>0</v>
      </c>
      <c r="AM228" s="522">
        <v>0</v>
      </c>
      <c r="AN228" s="522">
        <v>0</v>
      </c>
      <c r="AO228" s="522">
        <f>AH228+AJ228+AK228+AM228</f>
        <v>0</v>
      </c>
      <c r="AP228" s="522">
        <f>AI228+AL228+AN228</f>
        <v>0</v>
      </c>
      <c r="AQ228" s="523">
        <f t="shared" si="261"/>
        <v>0</v>
      </c>
      <c r="AR228" s="520">
        <f>I228+AG228</f>
        <v>2470346</v>
      </c>
      <c r="AS228" s="507">
        <f>J228+V228</f>
        <v>1819106</v>
      </c>
      <c r="AT228" s="507">
        <f>K228+Z228</f>
        <v>0</v>
      </c>
      <c r="AU228" s="507">
        <f t="shared" si="255"/>
        <v>0</v>
      </c>
      <c r="AV228" s="507">
        <f t="shared" si="277"/>
        <v>614858</v>
      </c>
      <c r="AW228" s="507">
        <f t="shared" si="277"/>
        <v>36382</v>
      </c>
      <c r="AX228" s="507">
        <f>N228+AF228</f>
        <v>0</v>
      </c>
      <c r="AY228" s="522">
        <f>O228+AQ228</f>
        <v>3.9666000000000001</v>
      </c>
      <c r="AZ228" s="522">
        <f t="shared" si="278"/>
        <v>3.9666000000000001</v>
      </c>
      <c r="BA228" s="523">
        <f t="shared" si="278"/>
        <v>0</v>
      </c>
    </row>
    <row r="229" spans="1:53" ht="14.1" customHeight="1" x14ac:dyDescent="0.2">
      <c r="A229" s="606">
        <v>48</v>
      </c>
      <c r="B229" s="607">
        <v>2489</v>
      </c>
      <c r="C229" s="608">
        <v>600080188</v>
      </c>
      <c r="D229" s="607">
        <v>64040402</v>
      </c>
      <c r="E229" s="609" t="s">
        <v>189</v>
      </c>
      <c r="F229" s="606">
        <v>3143</v>
      </c>
      <c r="G229" s="211" t="s">
        <v>151</v>
      </c>
      <c r="H229" s="610" t="s">
        <v>83</v>
      </c>
      <c r="I229" s="516">
        <v>95500</v>
      </c>
      <c r="J229" s="517">
        <v>67320</v>
      </c>
      <c r="K229" s="496">
        <v>0</v>
      </c>
      <c r="L229" s="496">
        <v>22754</v>
      </c>
      <c r="M229" s="517">
        <v>1346</v>
      </c>
      <c r="N229" s="517">
        <v>4080</v>
      </c>
      <c r="O229" s="432">
        <v>0.28000000000000003</v>
      </c>
      <c r="P229" s="518">
        <v>0</v>
      </c>
      <c r="Q229" s="519">
        <v>0.28000000000000003</v>
      </c>
      <c r="R229" s="520">
        <v>0</v>
      </c>
      <c r="S229" s="507">
        <v>0</v>
      </c>
      <c r="T229" s="507">
        <v>0</v>
      </c>
      <c r="U229" s="507">
        <v>0</v>
      </c>
      <c r="V229" s="507">
        <f>SUM(R229:U229)</f>
        <v>0</v>
      </c>
      <c r="W229" s="507">
        <v>0</v>
      </c>
      <c r="X229" s="507">
        <v>0</v>
      </c>
      <c r="Y229" s="507">
        <v>0</v>
      </c>
      <c r="Z229" s="507">
        <f t="shared" si="276"/>
        <v>0</v>
      </c>
      <c r="AA229" s="507">
        <f>V229+Z229</f>
        <v>0</v>
      </c>
      <c r="AB229" s="180">
        <f t="shared" si="254"/>
        <v>0</v>
      </c>
      <c r="AC229" s="180">
        <f>ROUND(V229*2%,0)</f>
        <v>0</v>
      </c>
      <c r="AD229" s="507">
        <v>0</v>
      </c>
      <c r="AE229" s="507">
        <v>0</v>
      </c>
      <c r="AF229" s="507">
        <f t="shared" si="259"/>
        <v>0</v>
      </c>
      <c r="AG229" s="507">
        <f t="shared" si="260"/>
        <v>0</v>
      </c>
      <c r="AH229" s="522">
        <v>0</v>
      </c>
      <c r="AI229" s="522">
        <v>0</v>
      </c>
      <c r="AJ229" s="522">
        <v>0</v>
      </c>
      <c r="AK229" s="522">
        <v>0</v>
      </c>
      <c r="AL229" s="522">
        <v>0</v>
      </c>
      <c r="AM229" s="522">
        <v>0</v>
      </c>
      <c r="AN229" s="522">
        <v>0</v>
      </c>
      <c r="AO229" s="522">
        <f>AH229+AJ229+AK229+AM229</f>
        <v>0</v>
      </c>
      <c r="AP229" s="522">
        <f>AI229+AL229+AN229</f>
        <v>0</v>
      </c>
      <c r="AQ229" s="523">
        <f t="shared" si="261"/>
        <v>0</v>
      </c>
      <c r="AR229" s="520">
        <f>I229+AG229</f>
        <v>95500</v>
      </c>
      <c r="AS229" s="507">
        <f>J229+V229</f>
        <v>67320</v>
      </c>
      <c r="AT229" s="507">
        <f>K229+Z229</f>
        <v>0</v>
      </c>
      <c r="AU229" s="507">
        <f t="shared" si="255"/>
        <v>0</v>
      </c>
      <c r="AV229" s="507">
        <f t="shared" si="277"/>
        <v>22754</v>
      </c>
      <c r="AW229" s="507">
        <f t="shared" si="277"/>
        <v>1346</v>
      </c>
      <c r="AX229" s="507">
        <f>N229+AF229</f>
        <v>4080</v>
      </c>
      <c r="AY229" s="522">
        <f>O229+AQ229</f>
        <v>0.28000000000000003</v>
      </c>
      <c r="AZ229" s="522">
        <f t="shared" si="278"/>
        <v>0</v>
      </c>
      <c r="BA229" s="523">
        <f t="shared" si="278"/>
        <v>0.28000000000000003</v>
      </c>
    </row>
    <row r="230" spans="1:53" ht="14.1" customHeight="1" x14ac:dyDescent="0.2">
      <c r="A230" s="183">
        <v>48</v>
      </c>
      <c r="B230" s="181">
        <v>2489</v>
      </c>
      <c r="C230" s="182">
        <v>600080188</v>
      </c>
      <c r="D230" s="181">
        <v>64040402</v>
      </c>
      <c r="E230" s="599" t="s">
        <v>190</v>
      </c>
      <c r="F230" s="183"/>
      <c r="G230" s="599"/>
      <c r="H230" s="600"/>
      <c r="I230" s="601">
        <v>35244821</v>
      </c>
      <c r="J230" s="602">
        <v>25060131</v>
      </c>
      <c r="K230" s="602">
        <v>95000</v>
      </c>
      <c r="L230" s="602">
        <v>8502434</v>
      </c>
      <c r="M230" s="602">
        <v>501202</v>
      </c>
      <c r="N230" s="602">
        <v>1086054</v>
      </c>
      <c r="O230" s="603">
        <v>52.642399999999995</v>
      </c>
      <c r="P230" s="603">
        <v>36.812999999999995</v>
      </c>
      <c r="Q230" s="605">
        <v>15.829399999999998</v>
      </c>
      <c r="R230" s="604">
        <f t="shared" ref="R230:BA230" si="279">SUM(R225:R229)</f>
        <v>-25000</v>
      </c>
      <c r="S230" s="602">
        <f t="shared" si="279"/>
        <v>56601</v>
      </c>
      <c r="T230" s="602">
        <f t="shared" si="279"/>
        <v>0</v>
      </c>
      <c r="U230" s="602">
        <f t="shared" si="279"/>
        <v>0</v>
      </c>
      <c r="V230" s="602">
        <f t="shared" si="279"/>
        <v>31601</v>
      </c>
      <c r="W230" s="602">
        <f t="shared" si="279"/>
        <v>25000</v>
      </c>
      <c r="X230" s="602">
        <f t="shared" si="279"/>
        <v>0</v>
      </c>
      <c r="Y230" s="602">
        <f t="shared" si="279"/>
        <v>271284</v>
      </c>
      <c r="Z230" s="602">
        <f t="shared" si="279"/>
        <v>296284</v>
      </c>
      <c r="AA230" s="602">
        <f t="shared" si="279"/>
        <v>327885</v>
      </c>
      <c r="AB230" s="602">
        <f t="shared" si="279"/>
        <v>19131</v>
      </c>
      <c r="AC230" s="602">
        <f t="shared" si="279"/>
        <v>632</v>
      </c>
      <c r="AD230" s="602">
        <f t="shared" si="279"/>
        <v>0</v>
      </c>
      <c r="AE230" s="602">
        <f t="shared" si="279"/>
        <v>0</v>
      </c>
      <c r="AF230" s="602">
        <f t="shared" si="279"/>
        <v>0</v>
      </c>
      <c r="AG230" s="602">
        <f t="shared" si="279"/>
        <v>347648</v>
      </c>
      <c r="AH230" s="603">
        <f t="shared" si="279"/>
        <v>-0.04</v>
      </c>
      <c r="AI230" s="603">
        <f t="shared" si="279"/>
        <v>0</v>
      </c>
      <c r="AJ230" s="603">
        <f t="shared" si="279"/>
        <v>0.16</v>
      </c>
      <c r="AK230" s="603">
        <f t="shared" ref="AK230:AL230" si="280">SUM(AK225:AK229)</f>
        <v>0</v>
      </c>
      <c r="AL230" s="603">
        <f t="shared" si="280"/>
        <v>0</v>
      </c>
      <c r="AM230" s="603">
        <f t="shared" si="279"/>
        <v>0</v>
      </c>
      <c r="AN230" s="603">
        <f t="shared" si="279"/>
        <v>0</v>
      </c>
      <c r="AO230" s="603">
        <f t="shared" si="279"/>
        <v>0.12</v>
      </c>
      <c r="AP230" s="603">
        <f t="shared" si="279"/>
        <v>0</v>
      </c>
      <c r="AQ230" s="605">
        <f t="shared" si="279"/>
        <v>0.12</v>
      </c>
      <c r="AR230" s="604">
        <f t="shared" si="279"/>
        <v>35592469</v>
      </c>
      <c r="AS230" s="602">
        <f t="shared" si="279"/>
        <v>25091732</v>
      </c>
      <c r="AT230" s="602">
        <f t="shared" si="279"/>
        <v>391284</v>
      </c>
      <c r="AU230" s="602">
        <f t="shared" si="279"/>
        <v>271284</v>
      </c>
      <c r="AV230" s="602">
        <f t="shared" si="279"/>
        <v>8521565</v>
      </c>
      <c r="AW230" s="602">
        <f t="shared" si="279"/>
        <v>501834</v>
      </c>
      <c r="AX230" s="602">
        <f t="shared" si="279"/>
        <v>1086054</v>
      </c>
      <c r="AY230" s="603">
        <f t="shared" si="279"/>
        <v>52.7624</v>
      </c>
      <c r="AZ230" s="603">
        <f t="shared" si="279"/>
        <v>36.933</v>
      </c>
      <c r="BA230" s="605">
        <f t="shared" si="279"/>
        <v>15.829399999999998</v>
      </c>
    </row>
    <row r="231" spans="1:53" ht="14.1" customHeight="1" x14ac:dyDescent="0.2">
      <c r="A231" s="606">
        <v>49</v>
      </c>
      <c r="B231" s="607">
        <v>2473</v>
      </c>
      <c r="C231" s="608">
        <v>600080285</v>
      </c>
      <c r="D231" s="607">
        <v>65642376</v>
      </c>
      <c r="E231" s="609" t="s">
        <v>191</v>
      </c>
      <c r="F231" s="606">
        <v>3113</v>
      </c>
      <c r="G231" s="609" t="s">
        <v>149</v>
      </c>
      <c r="H231" s="610" t="s">
        <v>87</v>
      </c>
      <c r="I231" s="516">
        <v>34942525</v>
      </c>
      <c r="J231" s="431">
        <v>24738855</v>
      </c>
      <c r="K231" s="541">
        <v>20000</v>
      </c>
      <c r="L231" s="496">
        <v>8368493</v>
      </c>
      <c r="M231" s="517">
        <v>494777</v>
      </c>
      <c r="N231" s="431">
        <v>1320400</v>
      </c>
      <c r="O231" s="432">
        <v>47.681700000000006</v>
      </c>
      <c r="P231" s="436">
        <v>37.4086</v>
      </c>
      <c r="Q231" s="709">
        <v>10.273100000000001</v>
      </c>
      <c r="R231" s="520">
        <v>0</v>
      </c>
      <c r="S231" s="507">
        <v>0</v>
      </c>
      <c r="T231" s="507">
        <v>0</v>
      </c>
      <c r="U231" s="507">
        <v>0</v>
      </c>
      <c r="V231" s="507">
        <f>SUM(R231:U231)</f>
        <v>0</v>
      </c>
      <c r="W231" s="507">
        <v>0</v>
      </c>
      <c r="X231" s="507">
        <v>0</v>
      </c>
      <c r="Y231" s="507">
        <v>332467</v>
      </c>
      <c r="Z231" s="507">
        <f t="shared" ref="Z231:Z235" si="281">SUM(W231:Y231)</f>
        <v>332467</v>
      </c>
      <c r="AA231" s="507">
        <f>V231+Z231</f>
        <v>332467</v>
      </c>
      <c r="AB231" s="180">
        <f t="shared" si="254"/>
        <v>0</v>
      </c>
      <c r="AC231" s="180">
        <f>ROUND(V231*2%,0)</f>
        <v>0</v>
      </c>
      <c r="AD231" s="507">
        <v>0</v>
      </c>
      <c r="AE231" s="507">
        <v>0</v>
      </c>
      <c r="AF231" s="507">
        <f t="shared" si="259"/>
        <v>0</v>
      </c>
      <c r="AG231" s="507">
        <f t="shared" si="260"/>
        <v>332467</v>
      </c>
      <c r="AH231" s="522">
        <v>0</v>
      </c>
      <c r="AI231" s="522">
        <v>0</v>
      </c>
      <c r="AJ231" s="522">
        <v>0</v>
      </c>
      <c r="AK231" s="522">
        <v>0</v>
      </c>
      <c r="AL231" s="522">
        <v>0</v>
      </c>
      <c r="AM231" s="522">
        <v>0</v>
      </c>
      <c r="AN231" s="522">
        <v>0</v>
      </c>
      <c r="AO231" s="522">
        <f>AH231+AJ231+AK231+AM231</f>
        <v>0</v>
      </c>
      <c r="AP231" s="522">
        <f>AI231+AL231+AN231</f>
        <v>0</v>
      </c>
      <c r="AQ231" s="523">
        <f t="shared" si="261"/>
        <v>0</v>
      </c>
      <c r="AR231" s="520">
        <f>I231+AG231</f>
        <v>35274992</v>
      </c>
      <c r="AS231" s="507">
        <f>J231+V231</f>
        <v>24738855</v>
      </c>
      <c r="AT231" s="507">
        <f>K231+Z231</f>
        <v>352467</v>
      </c>
      <c r="AU231" s="507">
        <f t="shared" si="255"/>
        <v>332467</v>
      </c>
      <c r="AV231" s="507">
        <f t="shared" ref="AV231:AW235" si="282">L231+AB231</f>
        <v>8368493</v>
      </c>
      <c r="AW231" s="507">
        <f t="shared" si="282"/>
        <v>494777</v>
      </c>
      <c r="AX231" s="507">
        <f>N231+AF231</f>
        <v>1320400</v>
      </c>
      <c r="AY231" s="522">
        <f>O231+AQ231</f>
        <v>47.681700000000006</v>
      </c>
      <c r="AZ231" s="522">
        <f t="shared" ref="AZ231:BA235" si="283">P231+AO231</f>
        <v>37.4086</v>
      </c>
      <c r="BA231" s="523">
        <f t="shared" si="283"/>
        <v>10.273100000000001</v>
      </c>
    </row>
    <row r="232" spans="1:53" ht="14.1" customHeight="1" x14ac:dyDescent="0.2">
      <c r="A232" s="606">
        <v>49</v>
      </c>
      <c r="B232" s="607">
        <v>2473</v>
      </c>
      <c r="C232" s="608">
        <v>600080285</v>
      </c>
      <c r="D232" s="607">
        <v>65642376</v>
      </c>
      <c r="E232" s="609" t="s">
        <v>191</v>
      </c>
      <c r="F232" s="606">
        <v>3113</v>
      </c>
      <c r="G232" s="211" t="s">
        <v>92</v>
      </c>
      <c r="H232" s="610" t="s">
        <v>83</v>
      </c>
      <c r="I232" s="516">
        <v>7538209</v>
      </c>
      <c r="J232" s="517">
        <v>5543968</v>
      </c>
      <c r="K232" s="496">
        <v>0</v>
      </c>
      <c r="L232" s="496">
        <v>1873861</v>
      </c>
      <c r="M232" s="517">
        <v>110880</v>
      </c>
      <c r="N232" s="517">
        <v>9500</v>
      </c>
      <c r="O232" s="432">
        <v>16.190000000000001</v>
      </c>
      <c r="P232" s="518">
        <v>16.190000000000001</v>
      </c>
      <c r="Q232" s="519">
        <v>0</v>
      </c>
      <c r="R232" s="520">
        <v>0</v>
      </c>
      <c r="S232" s="507">
        <v>352578</v>
      </c>
      <c r="T232" s="507">
        <v>0</v>
      </c>
      <c r="U232" s="507">
        <v>0</v>
      </c>
      <c r="V232" s="507">
        <f>SUM(R232:U232)</f>
        <v>352578</v>
      </c>
      <c r="W232" s="507">
        <v>0</v>
      </c>
      <c r="X232" s="507">
        <v>0</v>
      </c>
      <c r="Y232" s="507">
        <v>0</v>
      </c>
      <c r="Z232" s="507">
        <f t="shared" si="281"/>
        <v>0</v>
      </c>
      <c r="AA232" s="507">
        <f>V232+Z232</f>
        <v>352578</v>
      </c>
      <c r="AB232" s="180">
        <f t="shared" si="254"/>
        <v>119171</v>
      </c>
      <c r="AC232" s="180">
        <f>ROUND(V232*2%,0)</f>
        <v>7052</v>
      </c>
      <c r="AD232" s="507">
        <v>5000</v>
      </c>
      <c r="AE232" s="507">
        <v>0</v>
      </c>
      <c r="AF232" s="507">
        <f t="shared" si="259"/>
        <v>5000</v>
      </c>
      <c r="AG232" s="507">
        <f t="shared" si="260"/>
        <v>483801</v>
      </c>
      <c r="AH232" s="522">
        <v>0</v>
      </c>
      <c r="AI232" s="522">
        <v>0</v>
      </c>
      <c r="AJ232" s="522">
        <v>0.85</v>
      </c>
      <c r="AK232" s="522">
        <v>0</v>
      </c>
      <c r="AL232" s="522">
        <v>0</v>
      </c>
      <c r="AM232" s="522">
        <v>0</v>
      </c>
      <c r="AN232" s="522">
        <v>0</v>
      </c>
      <c r="AO232" s="522">
        <f>AH232+AJ232+AK232+AM232</f>
        <v>0.85</v>
      </c>
      <c r="AP232" s="522">
        <f>AI232+AL232+AN232</f>
        <v>0</v>
      </c>
      <c r="AQ232" s="523">
        <f t="shared" si="261"/>
        <v>0.85</v>
      </c>
      <c r="AR232" s="520">
        <f>I232+AG232</f>
        <v>8022010</v>
      </c>
      <c r="AS232" s="507">
        <f>J232+V232</f>
        <v>5896546</v>
      </c>
      <c r="AT232" s="507">
        <f>K232+Z232</f>
        <v>0</v>
      </c>
      <c r="AU232" s="507">
        <f t="shared" si="255"/>
        <v>0</v>
      </c>
      <c r="AV232" s="507">
        <f t="shared" si="282"/>
        <v>1993032</v>
      </c>
      <c r="AW232" s="507">
        <f t="shared" si="282"/>
        <v>117932</v>
      </c>
      <c r="AX232" s="507">
        <f>N232+AF232</f>
        <v>14500</v>
      </c>
      <c r="AY232" s="522">
        <f>O232+AQ232</f>
        <v>17.040000000000003</v>
      </c>
      <c r="AZ232" s="522">
        <f t="shared" si="283"/>
        <v>17.040000000000003</v>
      </c>
      <c r="BA232" s="523">
        <f t="shared" si="283"/>
        <v>0</v>
      </c>
    </row>
    <row r="233" spans="1:53" ht="14.1" customHeight="1" x14ac:dyDescent="0.2">
      <c r="A233" s="606">
        <v>49</v>
      </c>
      <c r="B233" s="607">
        <v>2473</v>
      </c>
      <c r="C233" s="608">
        <v>600080285</v>
      </c>
      <c r="D233" s="607">
        <v>65642376</v>
      </c>
      <c r="E233" s="609" t="s">
        <v>191</v>
      </c>
      <c r="F233" s="606">
        <v>3141</v>
      </c>
      <c r="G233" s="609" t="s">
        <v>89</v>
      </c>
      <c r="H233" s="610" t="s">
        <v>83</v>
      </c>
      <c r="I233" s="516">
        <v>1205632</v>
      </c>
      <c r="J233" s="517">
        <v>873144</v>
      </c>
      <c r="K233" s="496">
        <v>0</v>
      </c>
      <c r="L233" s="496">
        <v>295123</v>
      </c>
      <c r="M233" s="517">
        <v>17463</v>
      </c>
      <c r="N233" s="517">
        <v>19902</v>
      </c>
      <c r="O233" s="432">
        <v>2.9699999999999998</v>
      </c>
      <c r="P233" s="518">
        <v>0</v>
      </c>
      <c r="Q233" s="519">
        <v>2.9699999999999998</v>
      </c>
      <c r="R233" s="520">
        <v>0</v>
      </c>
      <c r="S233" s="507">
        <v>0</v>
      </c>
      <c r="T233" s="507">
        <v>0</v>
      </c>
      <c r="U233" s="507">
        <v>0</v>
      </c>
      <c r="V233" s="507">
        <f>SUM(R233:U233)</f>
        <v>0</v>
      </c>
      <c r="W233" s="507">
        <v>0</v>
      </c>
      <c r="X233" s="507">
        <v>0</v>
      </c>
      <c r="Y233" s="507">
        <v>0</v>
      </c>
      <c r="Z233" s="507">
        <f t="shared" si="281"/>
        <v>0</v>
      </c>
      <c r="AA233" s="507">
        <f>V233+Z233</f>
        <v>0</v>
      </c>
      <c r="AB233" s="180">
        <f t="shared" si="254"/>
        <v>0</v>
      </c>
      <c r="AC233" s="180">
        <f>ROUND(V233*2%,0)</f>
        <v>0</v>
      </c>
      <c r="AD233" s="507">
        <v>0</v>
      </c>
      <c r="AE233" s="507">
        <v>0</v>
      </c>
      <c r="AF233" s="507">
        <f t="shared" si="259"/>
        <v>0</v>
      </c>
      <c r="AG233" s="507">
        <f t="shared" si="260"/>
        <v>0</v>
      </c>
      <c r="AH233" s="522">
        <v>0</v>
      </c>
      <c r="AI233" s="522">
        <v>0</v>
      </c>
      <c r="AJ233" s="522">
        <v>0</v>
      </c>
      <c r="AK233" s="522">
        <v>0</v>
      </c>
      <c r="AL233" s="522">
        <v>0</v>
      </c>
      <c r="AM233" s="522">
        <v>0</v>
      </c>
      <c r="AN233" s="522">
        <v>0</v>
      </c>
      <c r="AO233" s="522">
        <f>AH233+AJ233+AK233+AM233</f>
        <v>0</v>
      </c>
      <c r="AP233" s="522">
        <f>AI233+AL233+AN233</f>
        <v>0</v>
      </c>
      <c r="AQ233" s="523">
        <f t="shared" si="261"/>
        <v>0</v>
      </c>
      <c r="AR233" s="520">
        <f>I233+AG233</f>
        <v>1205632</v>
      </c>
      <c r="AS233" s="507">
        <f>J233+V233</f>
        <v>873144</v>
      </c>
      <c r="AT233" s="507">
        <f>K233+Z233</f>
        <v>0</v>
      </c>
      <c r="AU233" s="507">
        <f t="shared" si="255"/>
        <v>0</v>
      </c>
      <c r="AV233" s="507">
        <f t="shared" si="282"/>
        <v>295123</v>
      </c>
      <c r="AW233" s="507">
        <f t="shared" si="282"/>
        <v>17463</v>
      </c>
      <c r="AX233" s="507">
        <f>N233+AF233</f>
        <v>19902</v>
      </c>
      <c r="AY233" s="522">
        <f>O233+AQ233</f>
        <v>2.9699999999999998</v>
      </c>
      <c r="AZ233" s="522">
        <f t="shared" si="283"/>
        <v>0</v>
      </c>
      <c r="BA233" s="523">
        <f t="shared" si="283"/>
        <v>2.9699999999999998</v>
      </c>
    </row>
    <row r="234" spans="1:53" ht="14.1" customHeight="1" x14ac:dyDescent="0.2">
      <c r="A234" s="606">
        <v>49</v>
      </c>
      <c r="B234" s="607">
        <v>2473</v>
      </c>
      <c r="C234" s="608">
        <v>600080285</v>
      </c>
      <c r="D234" s="607">
        <v>65642376</v>
      </c>
      <c r="E234" s="609" t="s">
        <v>191</v>
      </c>
      <c r="F234" s="606">
        <v>3143</v>
      </c>
      <c r="G234" s="211" t="s">
        <v>150</v>
      </c>
      <c r="H234" s="610" t="s">
        <v>87</v>
      </c>
      <c r="I234" s="516">
        <v>3258163</v>
      </c>
      <c r="J234" s="431">
        <v>2399236</v>
      </c>
      <c r="K234" s="541">
        <v>0</v>
      </c>
      <c r="L234" s="496">
        <v>810942</v>
      </c>
      <c r="M234" s="517">
        <v>47985</v>
      </c>
      <c r="N234" s="517">
        <v>0</v>
      </c>
      <c r="O234" s="432">
        <v>5.3129999999999997</v>
      </c>
      <c r="P234" s="436">
        <v>5.3129999999999997</v>
      </c>
      <c r="Q234" s="519">
        <v>0</v>
      </c>
      <c r="R234" s="520">
        <v>0</v>
      </c>
      <c r="S234" s="507">
        <v>0</v>
      </c>
      <c r="T234" s="507">
        <v>0</v>
      </c>
      <c r="U234" s="507">
        <v>0</v>
      </c>
      <c r="V234" s="507">
        <f>SUM(R234:U234)</f>
        <v>0</v>
      </c>
      <c r="W234" s="507">
        <v>0</v>
      </c>
      <c r="X234" s="507">
        <v>0</v>
      </c>
      <c r="Y234" s="507">
        <v>0</v>
      </c>
      <c r="Z234" s="507">
        <f t="shared" si="281"/>
        <v>0</v>
      </c>
      <c r="AA234" s="507">
        <f>V234+Z234</f>
        <v>0</v>
      </c>
      <c r="AB234" s="180">
        <f t="shared" si="254"/>
        <v>0</v>
      </c>
      <c r="AC234" s="180">
        <f>ROUND(V234*2%,0)</f>
        <v>0</v>
      </c>
      <c r="AD234" s="507">
        <v>0</v>
      </c>
      <c r="AE234" s="507">
        <v>0</v>
      </c>
      <c r="AF234" s="507">
        <f t="shared" si="259"/>
        <v>0</v>
      </c>
      <c r="AG234" s="507">
        <f t="shared" si="260"/>
        <v>0</v>
      </c>
      <c r="AH234" s="522">
        <v>0</v>
      </c>
      <c r="AI234" s="522">
        <v>0</v>
      </c>
      <c r="AJ234" s="522">
        <v>0</v>
      </c>
      <c r="AK234" s="522">
        <v>0</v>
      </c>
      <c r="AL234" s="522">
        <v>0</v>
      </c>
      <c r="AM234" s="522">
        <v>0</v>
      </c>
      <c r="AN234" s="522">
        <v>0</v>
      </c>
      <c r="AO234" s="522">
        <f>AH234+AJ234+AK234+AM234</f>
        <v>0</v>
      </c>
      <c r="AP234" s="522">
        <f>AI234+AL234+AN234</f>
        <v>0</v>
      </c>
      <c r="AQ234" s="523">
        <f t="shared" si="261"/>
        <v>0</v>
      </c>
      <c r="AR234" s="520">
        <f>I234+AG234</f>
        <v>3258163</v>
      </c>
      <c r="AS234" s="507">
        <f>J234+V234</f>
        <v>2399236</v>
      </c>
      <c r="AT234" s="507">
        <f>K234+Z234</f>
        <v>0</v>
      </c>
      <c r="AU234" s="507">
        <f t="shared" si="255"/>
        <v>0</v>
      </c>
      <c r="AV234" s="507">
        <f t="shared" si="282"/>
        <v>810942</v>
      </c>
      <c r="AW234" s="507">
        <f t="shared" si="282"/>
        <v>47985</v>
      </c>
      <c r="AX234" s="507">
        <f>N234+AF234</f>
        <v>0</v>
      </c>
      <c r="AY234" s="522">
        <f>O234+AQ234</f>
        <v>5.3129999999999997</v>
      </c>
      <c r="AZ234" s="522">
        <f t="shared" si="283"/>
        <v>5.3129999999999997</v>
      </c>
      <c r="BA234" s="523">
        <f t="shared" si="283"/>
        <v>0</v>
      </c>
    </row>
    <row r="235" spans="1:53" ht="14.1" customHeight="1" x14ac:dyDescent="0.2">
      <c r="A235" s="606">
        <v>49</v>
      </c>
      <c r="B235" s="607">
        <v>2473</v>
      </c>
      <c r="C235" s="608">
        <v>600080285</v>
      </c>
      <c r="D235" s="607">
        <v>65642376</v>
      </c>
      <c r="E235" s="609" t="s">
        <v>191</v>
      </c>
      <c r="F235" s="606">
        <v>3143</v>
      </c>
      <c r="G235" s="211" t="s">
        <v>151</v>
      </c>
      <c r="H235" s="610" t="s">
        <v>83</v>
      </c>
      <c r="I235" s="516">
        <v>147464</v>
      </c>
      <c r="J235" s="517">
        <v>103950</v>
      </c>
      <c r="K235" s="496">
        <v>0</v>
      </c>
      <c r="L235" s="496">
        <v>35135</v>
      </c>
      <c r="M235" s="517">
        <v>2079</v>
      </c>
      <c r="N235" s="517">
        <v>6300</v>
      </c>
      <c r="O235" s="432">
        <v>0.44</v>
      </c>
      <c r="P235" s="518">
        <v>0</v>
      </c>
      <c r="Q235" s="519">
        <v>0.44</v>
      </c>
      <c r="R235" s="520">
        <v>0</v>
      </c>
      <c r="S235" s="507">
        <v>0</v>
      </c>
      <c r="T235" s="507">
        <v>0</v>
      </c>
      <c r="U235" s="507">
        <v>0</v>
      </c>
      <c r="V235" s="507">
        <f>SUM(R235:U235)</f>
        <v>0</v>
      </c>
      <c r="W235" s="507">
        <v>0</v>
      </c>
      <c r="X235" s="507">
        <v>0</v>
      </c>
      <c r="Y235" s="507">
        <v>0</v>
      </c>
      <c r="Z235" s="507">
        <f t="shared" si="281"/>
        <v>0</v>
      </c>
      <c r="AA235" s="507">
        <f>V235+Z235</f>
        <v>0</v>
      </c>
      <c r="AB235" s="180">
        <f t="shared" si="254"/>
        <v>0</v>
      </c>
      <c r="AC235" s="180">
        <f>ROUND(V235*2%,0)</f>
        <v>0</v>
      </c>
      <c r="AD235" s="507">
        <v>0</v>
      </c>
      <c r="AE235" s="507">
        <v>0</v>
      </c>
      <c r="AF235" s="507">
        <f t="shared" si="259"/>
        <v>0</v>
      </c>
      <c r="AG235" s="507">
        <f t="shared" si="260"/>
        <v>0</v>
      </c>
      <c r="AH235" s="522">
        <v>0</v>
      </c>
      <c r="AI235" s="522">
        <v>0</v>
      </c>
      <c r="AJ235" s="522">
        <v>0</v>
      </c>
      <c r="AK235" s="522">
        <v>0</v>
      </c>
      <c r="AL235" s="522">
        <v>0</v>
      </c>
      <c r="AM235" s="522">
        <v>0</v>
      </c>
      <c r="AN235" s="522">
        <v>0</v>
      </c>
      <c r="AO235" s="522">
        <f>AH235+AJ235+AK235+AM235</f>
        <v>0</v>
      </c>
      <c r="AP235" s="522">
        <f>AI235+AL235+AN235</f>
        <v>0</v>
      </c>
      <c r="AQ235" s="523">
        <f t="shared" si="261"/>
        <v>0</v>
      </c>
      <c r="AR235" s="520">
        <f>I235+AG235</f>
        <v>147464</v>
      </c>
      <c r="AS235" s="507">
        <f>J235+V235</f>
        <v>103950</v>
      </c>
      <c r="AT235" s="507">
        <f>K235+Z235</f>
        <v>0</v>
      </c>
      <c r="AU235" s="507">
        <f t="shared" si="255"/>
        <v>0</v>
      </c>
      <c r="AV235" s="507">
        <f t="shared" si="282"/>
        <v>35135</v>
      </c>
      <c r="AW235" s="507">
        <f t="shared" si="282"/>
        <v>2079</v>
      </c>
      <c r="AX235" s="507">
        <f>N235+AF235</f>
        <v>6300</v>
      </c>
      <c r="AY235" s="522">
        <f>O235+AQ235</f>
        <v>0.44</v>
      </c>
      <c r="AZ235" s="522">
        <f t="shared" si="283"/>
        <v>0</v>
      </c>
      <c r="BA235" s="523">
        <f t="shared" si="283"/>
        <v>0.44</v>
      </c>
    </row>
    <row r="236" spans="1:53" ht="14.1" customHeight="1" x14ac:dyDescent="0.2">
      <c r="A236" s="183">
        <v>49</v>
      </c>
      <c r="B236" s="181">
        <v>2473</v>
      </c>
      <c r="C236" s="182">
        <v>600080285</v>
      </c>
      <c r="D236" s="181">
        <v>65642376</v>
      </c>
      <c r="E236" s="599" t="s">
        <v>192</v>
      </c>
      <c r="F236" s="183"/>
      <c r="G236" s="599"/>
      <c r="H236" s="600"/>
      <c r="I236" s="601">
        <v>47091993</v>
      </c>
      <c r="J236" s="602">
        <v>33659153</v>
      </c>
      <c r="K236" s="602">
        <v>20000</v>
      </c>
      <c r="L236" s="602">
        <v>11383554</v>
      </c>
      <c r="M236" s="602">
        <v>673184</v>
      </c>
      <c r="N236" s="602">
        <v>1356102</v>
      </c>
      <c r="O236" s="603">
        <v>72.594700000000003</v>
      </c>
      <c r="P236" s="603">
        <v>58.911600000000007</v>
      </c>
      <c r="Q236" s="605">
        <v>13.683100000000001</v>
      </c>
      <c r="R236" s="604">
        <f t="shared" ref="R236:BA236" si="284">SUM(R231:R235)</f>
        <v>0</v>
      </c>
      <c r="S236" s="602">
        <f t="shared" si="284"/>
        <v>352578</v>
      </c>
      <c r="T236" s="602">
        <f t="shared" si="284"/>
        <v>0</v>
      </c>
      <c r="U236" s="602">
        <f t="shared" si="284"/>
        <v>0</v>
      </c>
      <c r="V236" s="602">
        <f t="shared" si="284"/>
        <v>352578</v>
      </c>
      <c r="W236" s="602">
        <f t="shared" si="284"/>
        <v>0</v>
      </c>
      <c r="X236" s="602">
        <f t="shared" si="284"/>
        <v>0</v>
      </c>
      <c r="Y236" s="602">
        <f t="shared" si="284"/>
        <v>332467</v>
      </c>
      <c r="Z236" s="602">
        <f t="shared" si="284"/>
        <v>332467</v>
      </c>
      <c r="AA236" s="602">
        <f t="shared" si="284"/>
        <v>685045</v>
      </c>
      <c r="AB236" s="602">
        <f t="shared" si="284"/>
        <v>119171</v>
      </c>
      <c r="AC236" s="602">
        <f t="shared" si="284"/>
        <v>7052</v>
      </c>
      <c r="AD236" s="602">
        <f t="shared" si="284"/>
        <v>5000</v>
      </c>
      <c r="AE236" s="602">
        <f t="shared" si="284"/>
        <v>0</v>
      </c>
      <c r="AF236" s="602">
        <f t="shared" si="284"/>
        <v>5000</v>
      </c>
      <c r="AG236" s="602">
        <f t="shared" si="284"/>
        <v>816268</v>
      </c>
      <c r="AH236" s="603">
        <f t="shared" si="284"/>
        <v>0</v>
      </c>
      <c r="AI236" s="603">
        <f t="shared" si="284"/>
        <v>0</v>
      </c>
      <c r="AJ236" s="603">
        <f t="shared" si="284"/>
        <v>0.85</v>
      </c>
      <c r="AK236" s="603">
        <f t="shared" ref="AK236:AL236" si="285">SUM(AK231:AK235)</f>
        <v>0</v>
      </c>
      <c r="AL236" s="603">
        <f t="shared" si="285"/>
        <v>0</v>
      </c>
      <c r="AM236" s="603">
        <f t="shared" si="284"/>
        <v>0</v>
      </c>
      <c r="AN236" s="603">
        <f t="shared" si="284"/>
        <v>0</v>
      </c>
      <c r="AO236" s="603">
        <f t="shared" si="284"/>
        <v>0.85</v>
      </c>
      <c r="AP236" s="603">
        <f t="shared" si="284"/>
        <v>0</v>
      </c>
      <c r="AQ236" s="605">
        <f t="shared" si="284"/>
        <v>0.85</v>
      </c>
      <c r="AR236" s="604">
        <f t="shared" si="284"/>
        <v>47908261</v>
      </c>
      <c r="AS236" s="602">
        <f t="shared" si="284"/>
        <v>34011731</v>
      </c>
      <c r="AT236" s="602">
        <f t="shared" si="284"/>
        <v>352467</v>
      </c>
      <c r="AU236" s="602">
        <f t="shared" si="284"/>
        <v>332467</v>
      </c>
      <c r="AV236" s="602">
        <f t="shared" si="284"/>
        <v>11502725</v>
      </c>
      <c r="AW236" s="602">
        <f t="shared" si="284"/>
        <v>680236</v>
      </c>
      <c r="AX236" s="602">
        <f t="shared" si="284"/>
        <v>1361102</v>
      </c>
      <c r="AY236" s="603">
        <f t="shared" si="284"/>
        <v>73.444700000000012</v>
      </c>
      <c r="AZ236" s="603">
        <f t="shared" si="284"/>
        <v>59.761600000000001</v>
      </c>
      <c r="BA236" s="605">
        <f t="shared" si="284"/>
        <v>13.683100000000001</v>
      </c>
    </row>
    <row r="237" spans="1:53" ht="14.1" customHeight="1" x14ac:dyDescent="0.2">
      <c r="A237" s="606">
        <v>50</v>
      </c>
      <c r="B237" s="607">
        <v>2490</v>
      </c>
      <c r="C237" s="608">
        <v>600080005</v>
      </c>
      <c r="D237" s="607">
        <v>46746757</v>
      </c>
      <c r="E237" s="609" t="s">
        <v>193</v>
      </c>
      <c r="F237" s="606">
        <v>3113</v>
      </c>
      <c r="G237" s="609" t="s">
        <v>149</v>
      </c>
      <c r="H237" s="610" t="s">
        <v>87</v>
      </c>
      <c r="I237" s="516">
        <v>23923900</v>
      </c>
      <c r="J237" s="431">
        <v>17013829</v>
      </c>
      <c r="K237" s="541">
        <v>40000</v>
      </c>
      <c r="L237" s="496">
        <v>5764194</v>
      </c>
      <c r="M237" s="517">
        <v>340277</v>
      </c>
      <c r="N237" s="431">
        <v>765600</v>
      </c>
      <c r="O237" s="432">
        <v>31.427</v>
      </c>
      <c r="P237" s="436">
        <v>24.470399999999998</v>
      </c>
      <c r="Q237" s="709">
        <v>6.9565999999999999</v>
      </c>
      <c r="R237" s="520">
        <v>0</v>
      </c>
      <c r="S237" s="507">
        <v>0</v>
      </c>
      <c r="T237" s="507">
        <v>0</v>
      </c>
      <c r="U237" s="507">
        <v>0</v>
      </c>
      <c r="V237" s="507">
        <f>SUM(R237:U237)</f>
        <v>0</v>
      </c>
      <c r="W237" s="507">
        <v>0</v>
      </c>
      <c r="X237" s="507">
        <v>0</v>
      </c>
      <c r="Y237" s="507">
        <v>204329</v>
      </c>
      <c r="Z237" s="507">
        <f t="shared" ref="Z237:Z241" si="286">SUM(W237:Y237)</f>
        <v>204329</v>
      </c>
      <c r="AA237" s="507">
        <f>V237+Z237</f>
        <v>204329</v>
      </c>
      <c r="AB237" s="180">
        <f t="shared" si="254"/>
        <v>0</v>
      </c>
      <c r="AC237" s="180">
        <f>ROUND(V237*2%,0)</f>
        <v>0</v>
      </c>
      <c r="AD237" s="507">
        <v>0</v>
      </c>
      <c r="AE237" s="507">
        <v>0</v>
      </c>
      <c r="AF237" s="507">
        <f t="shared" si="259"/>
        <v>0</v>
      </c>
      <c r="AG237" s="507">
        <f t="shared" si="260"/>
        <v>204329</v>
      </c>
      <c r="AH237" s="522">
        <v>0</v>
      </c>
      <c r="AI237" s="522">
        <v>0</v>
      </c>
      <c r="AJ237" s="522">
        <v>0</v>
      </c>
      <c r="AK237" s="522">
        <v>0</v>
      </c>
      <c r="AL237" s="522">
        <v>0</v>
      </c>
      <c r="AM237" s="522">
        <v>0</v>
      </c>
      <c r="AN237" s="522">
        <v>0</v>
      </c>
      <c r="AO237" s="522">
        <f>AH237+AJ237+AK237+AM237</f>
        <v>0</v>
      </c>
      <c r="AP237" s="522">
        <f>AI237+AL237+AN237</f>
        <v>0</v>
      </c>
      <c r="AQ237" s="523">
        <f t="shared" si="261"/>
        <v>0</v>
      </c>
      <c r="AR237" s="520">
        <f>I237+AG237</f>
        <v>24128229</v>
      </c>
      <c r="AS237" s="507">
        <f>J237+V237</f>
        <v>17013829</v>
      </c>
      <c r="AT237" s="507">
        <f>K237+Z237</f>
        <v>244329</v>
      </c>
      <c r="AU237" s="507">
        <f t="shared" si="255"/>
        <v>204329</v>
      </c>
      <c r="AV237" s="507">
        <f t="shared" ref="AV237:AW241" si="287">L237+AB237</f>
        <v>5764194</v>
      </c>
      <c r="AW237" s="507">
        <f t="shared" si="287"/>
        <v>340277</v>
      </c>
      <c r="AX237" s="507">
        <f>N237+AF237</f>
        <v>765600</v>
      </c>
      <c r="AY237" s="522">
        <f>O237+AQ237</f>
        <v>31.427</v>
      </c>
      <c r="AZ237" s="522">
        <f t="shared" ref="AZ237:BA241" si="288">P237+AO237</f>
        <v>24.470399999999998</v>
      </c>
      <c r="BA237" s="523">
        <f t="shared" si="288"/>
        <v>6.9565999999999999</v>
      </c>
    </row>
    <row r="238" spans="1:53" ht="14.1" customHeight="1" x14ac:dyDescent="0.2">
      <c r="A238" s="606">
        <v>50</v>
      </c>
      <c r="B238" s="607">
        <v>2490</v>
      </c>
      <c r="C238" s="608">
        <v>600080005</v>
      </c>
      <c r="D238" s="607">
        <v>46746757</v>
      </c>
      <c r="E238" s="609" t="s">
        <v>193</v>
      </c>
      <c r="F238" s="606">
        <v>3113</v>
      </c>
      <c r="G238" s="211" t="s">
        <v>92</v>
      </c>
      <c r="H238" s="610" t="s">
        <v>83</v>
      </c>
      <c r="I238" s="516">
        <v>1094598</v>
      </c>
      <c r="J238" s="517">
        <v>803827</v>
      </c>
      <c r="K238" s="496">
        <v>0</v>
      </c>
      <c r="L238" s="496">
        <v>271694</v>
      </c>
      <c r="M238" s="517">
        <v>16077</v>
      </c>
      <c r="N238" s="517">
        <v>3000</v>
      </c>
      <c r="O238" s="432">
        <v>2.11</v>
      </c>
      <c r="P238" s="518">
        <v>2.11</v>
      </c>
      <c r="Q238" s="519">
        <v>0</v>
      </c>
      <c r="R238" s="520">
        <v>0</v>
      </c>
      <c r="S238" s="507">
        <v>105641</v>
      </c>
      <c r="T238" s="507">
        <v>0</v>
      </c>
      <c r="U238" s="507">
        <v>0</v>
      </c>
      <c r="V238" s="507">
        <f>SUM(R238:U238)</f>
        <v>105641</v>
      </c>
      <c r="W238" s="507">
        <v>0</v>
      </c>
      <c r="X238" s="507">
        <v>0</v>
      </c>
      <c r="Y238" s="507">
        <v>0</v>
      </c>
      <c r="Z238" s="507">
        <f t="shared" si="286"/>
        <v>0</v>
      </c>
      <c r="AA238" s="507">
        <f>V238+Z238</f>
        <v>105641</v>
      </c>
      <c r="AB238" s="180">
        <f t="shared" si="254"/>
        <v>35707</v>
      </c>
      <c r="AC238" s="180">
        <f>ROUND(V238*2%,0)</f>
        <v>2113</v>
      </c>
      <c r="AD238" s="507">
        <v>0</v>
      </c>
      <c r="AE238" s="507">
        <v>0</v>
      </c>
      <c r="AF238" s="507">
        <f t="shared" si="259"/>
        <v>0</v>
      </c>
      <c r="AG238" s="507">
        <f t="shared" si="260"/>
        <v>143461</v>
      </c>
      <c r="AH238" s="522">
        <v>0</v>
      </c>
      <c r="AI238" s="522">
        <v>0</v>
      </c>
      <c r="AJ238" s="522">
        <v>0.31</v>
      </c>
      <c r="AK238" s="522">
        <v>0</v>
      </c>
      <c r="AL238" s="522">
        <v>0</v>
      </c>
      <c r="AM238" s="522">
        <v>0</v>
      </c>
      <c r="AN238" s="522">
        <v>0</v>
      </c>
      <c r="AO238" s="522">
        <f>AH238+AJ238+AK238+AM238</f>
        <v>0.31</v>
      </c>
      <c r="AP238" s="522">
        <f>AI238+AL238+AN238</f>
        <v>0</v>
      </c>
      <c r="AQ238" s="523">
        <f t="shared" si="261"/>
        <v>0.31</v>
      </c>
      <c r="AR238" s="520">
        <f>I238+AG238</f>
        <v>1238059</v>
      </c>
      <c r="AS238" s="507">
        <f>J238+V238</f>
        <v>909468</v>
      </c>
      <c r="AT238" s="507">
        <f>K238+Z238</f>
        <v>0</v>
      </c>
      <c r="AU238" s="507">
        <f t="shared" si="255"/>
        <v>0</v>
      </c>
      <c r="AV238" s="507">
        <f t="shared" si="287"/>
        <v>307401</v>
      </c>
      <c r="AW238" s="507">
        <f t="shared" si="287"/>
        <v>18190</v>
      </c>
      <c r="AX238" s="507">
        <f>N238+AF238</f>
        <v>3000</v>
      </c>
      <c r="AY238" s="522">
        <f>O238+AQ238</f>
        <v>2.42</v>
      </c>
      <c r="AZ238" s="522">
        <f t="shared" si="288"/>
        <v>2.42</v>
      </c>
      <c r="BA238" s="523">
        <f t="shared" si="288"/>
        <v>0</v>
      </c>
    </row>
    <row r="239" spans="1:53" ht="14.1" customHeight="1" x14ac:dyDescent="0.2">
      <c r="A239" s="606">
        <v>50</v>
      </c>
      <c r="B239" s="607">
        <v>2490</v>
      </c>
      <c r="C239" s="608">
        <v>600080005</v>
      </c>
      <c r="D239" s="607">
        <v>46746757</v>
      </c>
      <c r="E239" s="609" t="s">
        <v>193</v>
      </c>
      <c r="F239" s="606">
        <v>3141</v>
      </c>
      <c r="G239" s="609" t="s">
        <v>89</v>
      </c>
      <c r="H239" s="610" t="s">
        <v>83</v>
      </c>
      <c r="I239" s="516">
        <v>1968129</v>
      </c>
      <c r="J239" s="517">
        <v>1436216</v>
      </c>
      <c r="K239" s="496">
        <v>0</v>
      </c>
      <c r="L239" s="496">
        <v>485441</v>
      </c>
      <c r="M239" s="517">
        <v>28724</v>
      </c>
      <c r="N239" s="517">
        <v>17748</v>
      </c>
      <c r="O239" s="432">
        <v>4.8899999999999997</v>
      </c>
      <c r="P239" s="518">
        <v>0</v>
      </c>
      <c r="Q239" s="519">
        <v>4.8899999999999997</v>
      </c>
      <c r="R239" s="520">
        <v>0</v>
      </c>
      <c r="S239" s="507">
        <v>0</v>
      </c>
      <c r="T239" s="507">
        <v>0</v>
      </c>
      <c r="U239" s="507">
        <v>0</v>
      </c>
      <c r="V239" s="507">
        <f>SUM(R239:U239)</f>
        <v>0</v>
      </c>
      <c r="W239" s="507">
        <v>0</v>
      </c>
      <c r="X239" s="507">
        <v>0</v>
      </c>
      <c r="Y239" s="507">
        <v>0</v>
      </c>
      <c r="Z239" s="507">
        <f t="shared" si="286"/>
        <v>0</v>
      </c>
      <c r="AA239" s="507">
        <f>V239+Z239</f>
        <v>0</v>
      </c>
      <c r="AB239" s="180">
        <f t="shared" si="254"/>
        <v>0</v>
      </c>
      <c r="AC239" s="180">
        <f>ROUND(V239*2%,0)</f>
        <v>0</v>
      </c>
      <c r="AD239" s="507">
        <v>0</v>
      </c>
      <c r="AE239" s="507">
        <v>0</v>
      </c>
      <c r="AF239" s="507">
        <f t="shared" si="259"/>
        <v>0</v>
      </c>
      <c r="AG239" s="507">
        <f t="shared" si="260"/>
        <v>0</v>
      </c>
      <c r="AH239" s="522">
        <v>0</v>
      </c>
      <c r="AI239" s="522">
        <v>0</v>
      </c>
      <c r="AJ239" s="522">
        <v>0</v>
      </c>
      <c r="AK239" s="522">
        <v>0</v>
      </c>
      <c r="AL239" s="522">
        <v>0</v>
      </c>
      <c r="AM239" s="522">
        <v>0</v>
      </c>
      <c r="AN239" s="522">
        <v>0</v>
      </c>
      <c r="AO239" s="522">
        <f>AH239+AJ239+AK239+AM239</f>
        <v>0</v>
      </c>
      <c r="AP239" s="522">
        <f>AI239+AL239+AN239</f>
        <v>0</v>
      </c>
      <c r="AQ239" s="523">
        <f t="shared" si="261"/>
        <v>0</v>
      </c>
      <c r="AR239" s="520">
        <f>I239+AG239</f>
        <v>1968129</v>
      </c>
      <c r="AS239" s="507">
        <f>J239+V239</f>
        <v>1436216</v>
      </c>
      <c r="AT239" s="507">
        <f>K239+Z239</f>
        <v>0</v>
      </c>
      <c r="AU239" s="507">
        <f t="shared" si="255"/>
        <v>0</v>
      </c>
      <c r="AV239" s="507">
        <f t="shared" si="287"/>
        <v>485441</v>
      </c>
      <c r="AW239" s="507">
        <f t="shared" si="287"/>
        <v>28724</v>
      </c>
      <c r="AX239" s="507">
        <f>N239+AF239</f>
        <v>17748</v>
      </c>
      <c r="AY239" s="522">
        <f>O239+AQ239</f>
        <v>4.8899999999999997</v>
      </c>
      <c r="AZ239" s="522">
        <f t="shared" si="288"/>
        <v>0</v>
      </c>
      <c r="BA239" s="523">
        <f t="shared" si="288"/>
        <v>4.8899999999999997</v>
      </c>
    </row>
    <row r="240" spans="1:53" ht="14.1" customHeight="1" x14ac:dyDescent="0.2">
      <c r="A240" s="606">
        <v>50</v>
      </c>
      <c r="B240" s="607">
        <v>2490</v>
      </c>
      <c r="C240" s="608">
        <v>600080005</v>
      </c>
      <c r="D240" s="607">
        <v>46746757</v>
      </c>
      <c r="E240" s="609" t="s">
        <v>193</v>
      </c>
      <c r="F240" s="606">
        <v>3143</v>
      </c>
      <c r="G240" s="211" t="s">
        <v>150</v>
      </c>
      <c r="H240" s="610" t="s">
        <v>87</v>
      </c>
      <c r="I240" s="516">
        <v>2106045</v>
      </c>
      <c r="J240" s="431">
        <v>1536064</v>
      </c>
      <c r="K240" s="541">
        <v>15000</v>
      </c>
      <c r="L240" s="496">
        <v>524260</v>
      </c>
      <c r="M240" s="517">
        <v>30721</v>
      </c>
      <c r="N240" s="517">
        <v>0</v>
      </c>
      <c r="O240" s="432">
        <v>3.4721000000000002</v>
      </c>
      <c r="P240" s="436">
        <v>3.4721000000000002</v>
      </c>
      <c r="Q240" s="519">
        <v>0</v>
      </c>
      <c r="R240" s="520">
        <v>0</v>
      </c>
      <c r="S240" s="507">
        <v>0</v>
      </c>
      <c r="T240" s="507">
        <v>0</v>
      </c>
      <c r="U240" s="507">
        <v>0</v>
      </c>
      <c r="V240" s="507">
        <f>SUM(R240:U240)</f>
        <v>0</v>
      </c>
      <c r="W240" s="507">
        <v>0</v>
      </c>
      <c r="X240" s="507">
        <v>0</v>
      </c>
      <c r="Y240" s="507">
        <v>0</v>
      </c>
      <c r="Z240" s="507">
        <f t="shared" si="286"/>
        <v>0</v>
      </c>
      <c r="AA240" s="507">
        <f>V240+Z240</f>
        <v>0</v>
      </c>
      <c r="AB240" s="180">
        <f t="shared" si="254"/>
        <v>0</v>
      </c>
      <c r="AC240" s="180">
        <f>ROUND(V240*2%,0)</f>
        <v>0</v>
      </c>
      <c r="AD240" s="507">
        <v>0</v>
      </c>
      <c r="AE240" s="507">
        <v>0</v>
      </c>
      <c r="AF240" s="507">
        <f t="shared" si="259"/>
        <v>0</v>
      </c>
      <c r="AG240" s="507">
        <f t="shared" si="260"/>
        <v>0</v>
      </c>
      <c r="AH240" s="522">
        <v>0</v>
      </c>
      <c r="AI240" s="522">
        <v>0</v>
      </c>
      <c r="AJ240" s="522">
        <v>0</v>
      </c>
      <c r="AK240" s="522">
        <v>0</v>
      </c>
      <c r="AL240" s="522">
        <v>0</v>
      </c>
      <c r="AM240" s="522">
        <v>0</v>
      </c>
      <c r="AN240" s="522">
        <v>0</v>
      </c>
      <c r="AO240" s="522">
        <f>AH240+AJ240+AK240+AM240</f>
        <v>0</v>
      </c>
      <c r="AP240" s="522">
        <f>AI240+AL240+AN240</f>
        <v>0</v>
      </c>
      <c r="AQ240" s="523">
        <f t="shared" si="261"/>
        <v>0</v>
      </c>
      <c r="AR240" s="520">
        <f>I240+AG240</f>
        <v>2106045</v>
      </c>
      <c r="AS240" s="507">
        <f>J240+V240</f>
        <v>1536064</v>
      </c>
      <c r="AT240" s="507">
        <f>K240+Z240</f>
        <v>15000</v>
      </c>
      <c r="AU240" s="507">
        <f t="shared" si="255"/>
        <v>0</v>
      </c>
      <c r="AV240" s="507">
        <f t="shared" si="287"/>
        <v>524260</v>
      </c>
      <c r="AW240" s="507">
        <f t="shared" si="287"/>
        <v>30721</v>
      </c>
      <c r="AX240" s="507">
        <f>N240+AF240</f>
        <v>0</v>
      </c>
      <c r="AY240" s="522">
        <f>O240+AQ240</f>
        <v>3.4721000000000002</v>
      </c>
      <c r="AZ240" s="522">
        <f t="shared" si="288"/>
        <v>3.4721000000000002</v>
      </c>
      <c r="BA240" s="523">
        <f t="shared" si="288"/>
        <v>0</v>
      </c>
    </row>
    <row r="241" spans="1:53" ht="14.1" customHeight="1" x14ac:dyDescent="0.2">
      <c r="A241" s="606">
        <v>50</v>
      </c>
      <c r="B241" s="607">
        <v>2490</v>
      </c>
      <c r="C241" s="608">
        <v>600080005</v>
      </c>
      <c r="D241" s="607">
        <v>46746757</v>
      </c>
      <c r="E241" s="609" t="s">
        <v>193</v>
      </c>
      <c r="F241" s="606">
        <v>3143</v>
      </c>
      <c r="G241" s="211" t="s">
        <v>151</v>
      </c>
      <c r="H241" s="610" t="s">
        <v>83</v>
      </c>
      <c r="I241" s="516">
        <v>66008</v>
      </c>
      <c r="J241" s="517">
        <v>46530</v>
      </c>
      <c r="K241" s="496">
        <v>0</v>
      </c>
      <c r="L241" s="496">
        <v>15727</v>
      </c>
      <c r="M241" s="517">
        <v>931</v>
      </c>
      <c r="N241" s="517">
        <v>2820</v>
      </c>
      <c r="O241" s="432">
        <v>0.2</v>
      </c>
      <c r="P241" s="518">
        <v>0</v>
      </c>
      <c r="Q241" s="519">
        <v>0.2</v>
      </c>
      <c r="R241" s="520">
        <v>0</v>
      </c>
      <c r="S241" s="507">
        <v>0</v>
      </c>
      <c r="T241" s="507">
        <v>0</v>
      </c>
      <c r="U241" s="507">
        <v>0</v>
      </c>
      <c r="V241" s="507">
        <f>SUM(R241:U241)</f>
        <v>0</v>
      </c>
      <c r="W241" s="507">
        <v>0</v>
      </c>
      <c r="X241" s="507">
        <v>0</v>
      </c>
      <c r="Y241" s="507">
        <v>0</v>
      </c>
      <c r="Z241" s="507">
        <f t="shared" si="286"/>
        <v>0</v>
      </c>
      <c r="AA241" s="507">
        <f>V241+Z241</f>
        <v>0</v>
      </c>
      <c r="AB241" s="180">
        <f t="shared" si="254"/>
        <v>0</v>
      </c>
      <c r="AC241" s="180">
        <f>ROUND(V241*2%,0)</f>
        <v>0</v>
      </c>
      <c r="AD241" s="507">
        <v>0</v>
      </c>
      <c r="AE241" s="507">
        <v>0</v>
      </c>
      <c r="AF241" s="507">
        <f t="shared" si="259"/>
        <v>0</v>
      </c>
      <c r="AG241" s="507">
        <f t="shared" si="260"/>
        <v>0</v>
      </c>
      <c r="AH241" s="522">
        <v>0</v>
      </c>
      <c r="AI241" s="522">
        <v>0</v>
      </c>
      <c r="AJ241" s="522">
        <v>0</v>
      </c>
      <c r="AK241" s="522">
        <v>0</v>
      </c>
      <c r="AL241" s="522">
        <v>0</v>
      </c>
      <c r="AM241" s="522">
        <v>0</v>
      </c>
      <c r="AN241" s="522">
        <v>0</v>
      </c>
      <c r="AO241" s="522">
        <f>AH241+AJ241+AK241+AM241</f>
        <v>0</v>
      </c>
      <c r="AP241" s="522">
        <f>AI241+AL241+AN241</f>
        <v>0</v>
      </c>
      <c r="AQ241" s="523">
        <f t="shared" si="261"/>
        <v>0</v>
      </c>
      <c r="AR241" s="520">
        <f>I241+AG241</f>
        <v>66008</v>
      </c>
      <c r="AS241" s="507">
        <f>J241+V241</f>
        <v>46530</v>
      </c>
      <c r="AT241" s="507">
        <f>K241+Z241</f>
        <v>0</v>
      </c>
      <c r="AU241" s="507">
        <f t="shared" si="255"/>
        <v>0</v>
      </c>
      <c r="AV241" s="507">
        <f t="shared" si="287"/>
        <v>15727</v>
      </c>
      <c r="AW241" s="507">
        <f t="shared" si="287"/>
        <v>931</v>
      </c>
      <c r="AX241" s="507">
        <f>N241+AF241</f>
        <v>2820</v>
      </c>
      <c r="AY241" s="522">
        <f>O241+AQ241</f>
        <v>0.2</v>
      </c>
      <c r="AZ241" s="522">
        <f t="shared" si="288"/>
        <v>0</v>
      </c>
      <c r="BA241" s="523">
        <f t="shared" si="288"/>
        <v>0.2</v>
      </c>
    </row>
    <row r="242" spans="1:53" ht="14.1" customHeight="1" x14ac:dyDescent="0.2">
      <c r="A242" s="183">
        <v>50</v>
      </c>
      <c r="B242" s="181">
        <v>2490</v>
      </c>
      <c r="C242" s="182">
        <v>600080005</v>
      </c>
      <c r="D242" s="181">
        <v>46746757</v>
      </c>
      <c r="E242" s="599" t="s">
        <v>194</v>
      </c>
      <c r="F242" s="183"/>
      <c r="G242" s="599"/>
      <c r="H242" s="600"/>
      <c r="I242" s="601">
        <v>29158680</v>
      </c>
      <c r="J242" s="602">
        <v>20836466</v>
      </c>
      <c r="K242" s="602">
        <v>55000</v>
      </c>
      <c r="L242" s="602">
        <v>7061316</v>
      </c>
      <c r="M242" s="602">
        <v>416730</v>
      </c>
      <c r="N242" s="602">
        <v>789168</v>
      </c>
      <c r="O242" s="603">
        <v>42.0991</v>
      </c>
      <c r="P242" s="603">
        <v>30.052499999999998</v>
      </c>
      <c r="Q242" s="605">
        <v>12.046599999999998</v>
      </c>
      <c r="R242" s="604">
        <f t="shared" ref="R242:BA242" si="289">SUM(R237:R241)</f>
        <v>0</v>
      </c>
      <c r="S242" s="602">
        <f t="shared" si="289"/>
        <v>105641</v>
      </c>
      <c r="T242" s="602">
        <f t="shared" si="289"/>
        <v>0</v>
      </c>
      <c r="U242" s="602">
        <f t="shared" si="289"/>
        <v>0</v>
      </c>
      <c r="V242" s="602">
        <f t="shared" si="289"/>
        <v>105641</v>
      </c>
      <c r="W242" s="602">
        <f t="shared" si="289"/>
        <v>0</v>
      </c>
      <c r="X242" s="602">
        <f t="shared" si="289"/>
        <v>0</v>
      </c>
      <c r="Y242" s="602">
        <f t="shared" si="289"/>
        <v>204329</v>
      </c>
      <c r="Z242" s="602">
        <f t="shared" si="289"/>
        <v>204329</v>
      </c>
      <c r="AA242" s="602">
        <f t="shared" si="289"/>
        <v>309970</v>
      </c>
      <c r="AB242" s="602">
        <f t="shared" si="289"/>
        <v>35707</v>
      </c>
      <c r="AC242" s="602">
        <f t="shared" si="289"/>
        <v>2113</v>
      </c>
      <c r="AD242" s="602">
        <f t="shared" si="289"/>
        <v>0</v>
      </c>
      <c r="AE242" s="602">
        <f t="shared" si="289"/>
        <v>0</v>
      </c>
      <c r="AF242" s="602">
        <f t="shared" si="289"/>
        <v>0</v>
      </c>
      <c r="AG242" s="602">
        <f t="shared" si="289"/>
        <v>347790</v>
      </c>
      <c r="AH242" s="603">
        <f t="shared" si="289"/>
        <v>0</v>
      </c>
      <c r="AI242" s="603">
        <f t="shared" si="289"/>
        <v>0</v>
      </c>
      <c r="AJ242" s="603">
        <f t="shared" si="289"/>
        <v>0.31</v>
      </c>
      <c r="AK242" s="603">
        <f t="shared" ref="AK242:AL242" si="290">SUM(AK237:AK241)</f>
        <v>0</v>
      </c>
      <c r="AL242" s="603">
        <f t="shared" si="290"/>
        <v>0</v>
      </c>
      <c r="AM242" s="603">
        <f t="shared" si="289"/>
        <v>0</v>
      </c>
      <c r="AN242" s="603">
        <f t="shared" si="289"/>
        <v>0</v>
      </c>
      <c r="AO242" s="603">
        <f t="shared" si="289"/>
        <v>0.31</v>
      </c>
      <c r="AP242" s="603">
        <f t="shared" si="289"/>
        <v>0</v>
      </c>
      <c r="AQ242" s="605">
        <f t="shared" si="289"/>
        <v>0.31</v>
      </c>
      <c r="AR242" s="604">
        <f t="shared" si="289"/>
        <v>29506470</v>
      </c>
      <c r="AS242" s="602">
        <f t="shared" si="289"/>
        <v>20942107</v>
      </c>
      <c r="AT242" s="602">
        <f t="shared" si="289"/>
        <v>259329</v>
      </c>
      <c r="AU242" s="602">
        <f t="shared" si="289"/>
        <v>204329</v>
      </c>
      <c r="AV242" s="602">
        <f t="shared" si="289"/>
        <v>7097023</v>
      </c>
      <c r="AW242" s="602">
        <f t="shared" si="289"/>
        <v>418843</v>
      </c>
      <c r="AX242" s="602">
        <f t="shared" si="289"/>
        <v>789168</v>
      </c>
      <c r="AY242" s="603">
        <f t="shared" si="289"/>
        <v>42.409100000000002</v>
      </c>
      <c r="AZ242" s="603">
        <f t="shared" si="289"/>
        <v>30.362500000000001</v>
      </c>
      <c r="BA242" s="605">
        <f t="shared" si="289"/>
        <v>12.046599999999998</v>
      </c>
    </row>
    <row r="243" spans="1:53" ht="14.1" customHeight="1" x14ac:dyDescent="0.2">
      <c r="A243" s="606">
        <v>51</v>
      </c>
      <c r="B243" s="607">
        <v>2310</v>
      </c>
      <c r="C243" s="608">
        <v>600080412</v>
      </c>
      <c r="D243" s="607">
        <v>72742038</v>
      </c>
      <c r="E243" s="609" t="s">
        <v>195</v>
      </c>
      <c r="F243" s="606">
        <v>3114</v>
      </c>
      <c r="G243" s="609" t="s">
        <v>149</v>
      </c>
      <c r="H243" s="610" t="s">
        <v>87</v>
      </c>
      <c r="I243" s="516">
        <v>23347631</v>
      </c>
      <c r="J243" s="431">
        <v>16887756</v>
      </c>
      <c r="K243" s="541">
        <v>20000</v>
      </c>
      <c r="L243" s="496">
        <v>5714821</v>
      </c>
      <c r="M243" s="517">
        <v>337754</v>
      </c>
      <c r="N243" s="431">
        <v>387300</v>
      </c>
      <c r="O243" s="432">
        <v>30.66</v>
      </c>
      <c r="P243" s="436">
        <v>22.898199999999999</v>
      </c>
      <c r="Q243" s="709">
        <v>7.7618</v>
      </c>
      <c r="R243" s="520">
        <v>0</v>
      </c>
      <c r="S243" s="507">
        <v>0</v>
      </c>
      <c r="T243" s="507">
        <v>0</v>
      </c>
      <c r="U243" s="507">
        <v>0</v>
      </c>
      <c r="V243" s="507">
        <f t="shared" ref="V243:V248" si="291">SUM(R243:U243)</f>
        <v>0</v>
      </c>
      <c r="W243" s="507">
        <v>0</v>
      </c>
      <c r="X243" s="507">
        <v>0</v>
      </c>
      <c r="Y243" s="507">
        <v>20424</v>
      </c>
      <c r="Z243" s="507">
        <f t="shared" ref="Z243:Z248" si="292">SUM(W243:Y243)</f>
        <v>20424</v>
      </c>
      <c r="AA243" s="507">
        <f t="shared" ref="AA243:AA248" si="293">V243+Z243</f>
        <v>20424</v>
      </c>
      <c r="AB243" s="180">
        <f t="shared" si="254"/>
        <v>0</v>
      </c>
      <c r="AC243" s="180">
        <f t="shared" ref="AC243:AC248" si="294">ROUND(V243*2%,0)</f>
        <v>0</v>
      </c>
      <c r="AD243" s="507">
        <v>0</v>
      </c>
      <c r="AE243" s="507">
        <v>0</v>
      </c>
      <c r="AF243" s="507">
        <f t="shared" si="259"/>
        <v>0</v>
      </c>
      <c r="AG243" s="507">
        <f t="shared" si="260"/>
        <v>20424</v>
      </c>
      <c r="AH243" s="522">
        <v>0</v>
      </c>
      <c r="AI243" s="522">
        <v>0</v>
      </c>
      <c r="AJ243" s="522">
        <v>0</v>
      </c>
      <c r="AK243" s="522">
        <v>0</v>
      </c>
      <c r="AL243" s="522">
        <v>0</v>
      </c>
      <c r="AM243" s="522">
        <v>0</v>
      </c>
      <c r="AN243" s="522">
        <v>0</v>
      </c>
      <c r="AO243" s="522">
        <f t="shared" ref="AO243:AO248" si="295">AH243+AJ243+AK243+AM243</f>
        <v>0</v>
      </c>
      <c r="AP243" s="522">
        <f t="shared" ref="AP243:AP248" si="296">AI243+AL243+AN243</f>
        <v>0</v>
      </c>
      <c r="AQ243" s="523">
        <f t="shared" si="261"/>
        <v>0</v>
      </c>
      <c r="AR243" s="520">
        <f t="shared" ref="AR243:AR248" si="297">I243+AG243</f>
        <v>23368055</v>
      </c>
      <c r="AS243" s="507">
        <f t="shared" ref="AS243:AS248" si="298">J243+V243</f>
        <v>16887756</v>
      </c>
      <c r="AT243" s="507">
        <f t="shared" ref="AT243:AT248" si="299">K243+Z243</f>
        <v>40424</v>
      </c>
      <c r="AU243" s="507">
        <f t="shared" si="255"/>
        <v>20424</v>
      </c>
      <c r="AV243" s="507">
        <f t="shared" ref="AV243:AW248" si="300">L243+AB243</f>
        <v>5714821</v>
      </c>
      <c r="AW243" s="507">
        <f t="shared" si="300"/>
        <v>337754</v>
      </c>
      <c r="AX243" s="507">
        <f t="shared" ref="AX243:AX248" si="301">N243+AF243</f>
        <v>387300</v>
      </c>
      <c r="AY243" s="522">
        <f t="shared" ref="AY243:AY248" si="302">O243+AQ243</f>
        <v>30.66</v>
      </c>
      <c r="AZ243" s="522">
        <f t="shared" ref="AZ243:BA248" si="303">P243+AO243</f>
        <v>22.898199999999999</v>
      </c>
      <c r="BA243" s="523">
        <f t="shared" si="303"/>
        <v>7.7618</v>
      </c>
    </row>
    <row r="244" spans="1:53" ht="14.1" customHeight="1" x14ac:dyDescent="0.2">
      <c r="A244" s="606">
        <v>51</v>
      </c>
      <c r="B244" s="607">
        <v>2310</v>
      </c>
      <c r="C244" s="608">
        <v>600080412</v>
      </c>
      <c r="D244" s="607">
        <v>72742038</v>
      </c>
      <c r="E244" s="609" t="s">
        <v>195</v>
      </c>
      <c r="F244" s="606">
        <v>3114</v>
      </c>
      <c r="G244" s="524" t="s">
        <v>88</v>
      </c>
      <c r="H244" s="610" t="s">
        <v>87</v>
      </c>
      <c r="I244" s="516">
        <v>6007998</v>
      </c>
      <c r="J244" s="431">
        <v>4424152</v>
      </c>
      <c r="K244" s="541">
        <v>0</v>
      </c>
      <c r="L244" s="496">
        <v>1495363</v>
      </c>
      <c r="M244" s="517">
        <v>88483</v>
      </c>
      <c r="N244" s="517">
        <v>0</v>
      </c>
      <c r="O244" s="432">
        <v>11.8337</v>
      </c>
      <c r="P244" s="436">
        <v>11.8337</v>
      </c>
      <c r="Q244" s="519">
        <v>0</v>
      </c>
      <c r="R244" s="520">
        <v>0</v>
      </c>
      <c r="S244" s="507">
        <v>0</v>
      </c>
      <c r="T244" s="507">
        <v>0</v>
      </c>
      <c r="U244" s="507">
        <v>0</v>
      </c>
      <c r="V244" s="507">
        <f t="shared" si="291"/>
        <v>0</v>
      </c>
      <c r="W244" s="507">
        <v>0</v>
      </c>
      <c r="X244" s="507">
        <v>0</v>
      </c>
      <c r="Y244" s="507">
        <v>0</v>
      </c>
      <c r="Z244" s="507">
        <f t="shared" si="292"/>
        <v>0</v>
      </c>
      <c r="AA244" s="507">
        <f t="shared" si="293"/>
        <v>0</v>
      </c>
      <c r="AB244" s="180">
        <f t="shared" si="254"/>
        <v>0</v>
      </c>
      <c r="AC244" s="180">
        <f t="shared" si="294"/>
        <v>0</v>
      </c>
      <c r="AD244" s="507">
        <v>0</v>
      </c>
      <c r="AE244" s="507">
        <v>0</v>
      </c>
      <c r="AF244" s="507">
        <f t="shared" si="259"/>
        <v>0</v>
      </c>
      <c r="AG244" s="507">
        <f t="shared" si="260"/>
        <v>0</v>
      </c>
      <c r="AH244" s="522">
        <v>0</v>
      </c>
      <c r="AI244" s="522">
        <v>0</v>
      </c>
      <c r="AJ244" s="522">
        <v>0</v>
      </c>
      <c r="AK244" s="522">
        <v>0</v>
      </c>
      <c r="AL244" s="522">
        <v>0</v>
      </c>
      <c r="AM244" s="522">
        <v>0</v>
      </c>
      <c r="AN244" s="522">
        <v>0</v>
      </c>
      <c r="AO244" s="522">
        <f t="shared" si="295"/>
        <v>0</v>
      </c>
      <c r="AP244" s="522">
        <f t="shared" si="296"/>
        <v>0</v>
      </c>
      <c r="AQ244" s="523">
        <f t="shared" si="261"/>
        <v>0</v>
      </c>
      <c r="AR244" s="520">
        <f t="shared" si="297"/>
        <v>6007998</v>
      </c>
      <c r="AS244" s="507">
        <f t="shared" si="298"/>
        <v>4424152</v>
      </c>
      <c r="AT244" s="507">
        <f t="shared" si="299"/>
        <v>0</v>
      </c>
      <c r="AU244" s="507">
        <f t="shared" si="255"/>
        <v>0</v>
      </c>
      <c r="AV244" s="507">
        <f t="shared" si="300"/>
        <v>1495363</v>
      </c>
      <c r="AW244" s="507">
        <f t="shared" si="300"/>
        <v>88483</v>
      </c>
      <c r="AX244" s="507">
        <f t="shared" si="301"/>
        <v>0</v>
      </c>
      <c r="AY244" s="522">
        <f t="shared" si="302"/>
        <v>11.8337</v>
      </c>
      <c r="AZ244" s="522">
        <f t="shared" si="303"/>
        <v>11.8337</v>
      </c>
      <c r="BA244" s="523">
        <f t="shared" si="303"/>
        <v>0</v>
      </c>
    </row>
    <row r="245" spans="1:53" ht="14.1" customHeight="1" x14ac:dyDescent="0.2">
      <c r="A245" s="606">
        <v>51</v>
      </c>
      <c r="B245" s="607">
        <v>2310</v>
      </c>
      <c r="C245" s="608">
        <v>600080412</v>
      </c>
      <c r="D245" s="607">
        <v>72742038</v>
      </c>
      <c r="E245" s="609" t="s">
        <v>195</v>
      </c>
      <c r="F245" s="606">
        <v>3114</v>
      </c>
      <c r="G245" s="211" t="s">
        <v>92</v>
      </c>
      <c r="H245" s="610" t="s">
        <v>83</v>
      </c>
      <c r="I245" s="516">
        <v>0</v>
      </c>
      <c r="J245" s="517">
        <v>0</v>
      </c>
      <c r="K245" s="496">
        <v>0</v>
      </c>
      <c r="L245" s="496">
        <v>0</v>
      </c>
      <c r="M245" s="517">
        <v>0</v>
      </c>
      <c r="N245" s="517">
        <v>0</v>
      </c>
      <c r="O245" s="432">
        <v>0</v>
      </c>
      <c r="P245" s="518">
        <v>0</v>
      </c>
      <c r="Q245" s="519">
        <v>0</v>
      </c>
      <c r="R245" s="520">
        <v>0</v>
      </c>
      <c r="S245" s="507">
        <v>0</v>
      </c>
      <c r="T245" s="507">
        <v>0</v>
      </c>
      <c r="U245" s="507">
        <v>0</v>
      </c>
      <c r="V245" s="507">
        <f t="shared" si="291"/>
        <v>0</v>
      </c>
      <c r="W245" s="507">
        <v>0</v>
      </c>
      <c r="X245" s="507">
        <v>0</v>
      </c>
      <c r="Y245" s="507">
        <v>0</v>
      </c>
      <c r="Z245" s="507">
        <f t="shared" si="292"/>
        <v>0</v>
      </c>
      <c r="AA245" s="507">
        <f t="shared" si="293"/>
        <v>0</v>
      </c>
      <c r="AB245" s="180">
        <f t="shared" si="254"/>
        <v>0</v>
      </c>
      <c r="AC245" s="180">
        <f t="shared" si="294"/>
        <v>0</v>
      </c>
      <c r="AD245" s="507">
        <v>0</v>
      </c>
      <c r="AE245" s="507">
        <v>0</v>
      </c>
      <c r="AF245" s="507">
        <f t="shared" si="259"/>
        <v>0</v>
      </c>
      <c r="AG245" s="507">
        <f t="shared" si="260"/>
        <v>0</v>
      </c>
      <c r="AH245" s="522">
        <v>0</v>
      </c>
      <c r="AI245" s="522">
        <v>0</v>
      </c>
      <c r="AJ245" s="522">
        <v>0</v>
      </c>
      <c r="AK245" s="522">
        <v>0</v>
      </c>
      <c r="AL245" s="522">
        <v>0</v>
      </c>
      <c r="AM245" s="522">
        <v>0</v>
      </c>
      <c r="AN245" s="522">
        <v>0</v>
      </c>
      <c r="AO245" s="522">
        <f t="shared" si="295"/>
        <v>0</v>
      </c>
      <c r="AP245" s="522">
        <f t="shared" si="296"/>
        <v>0</v>
      </c>
      <c r="AQ245" s="523">
        <f t="shared" si="261"/>
        <v>0</v>
      </c>
      <c r="AR245" s="520">
        <f t="shared" si="297"/>
        <v>0</v>
      </c>
      <c r="AS245" s="507">
        <f t="shared" si="298"/>
        <v>0</v>
      </c>
      <c r="AT245" s="507">
        <f t="shared" si="299"/>
        <v>0</v>
      </c>
      <c r="AU245" s="507">
        <f t="shared" si="255"/>
        <v>0</v>
      </c>
      <c r="AV245" s="507">
        <f t="shared" si="300"/>
        <v>0</v>
      </c>
      <c r="AW245" s="507">
        <f t="shared" si="300"/>
        <v>0</v>
      </c>
      <c r="AX245" s="507">
        <f t="shared" si="301"/>
        <v>0</v>
      </c>
      <c r="AY245" s="522">
        <f t="shared" si="302"/>
        <v>0</v>
      </c>
      <c r="AZ245" s="522">
        <f t="shared" si="303"/>
        <v>0</v>
      </c>
      <c r="BA245" s="523">
        <f t="shared" si="303"/>
        <v>0</v>
      </c>
    </row>
    <row r="246" spans="1:53" ht="14.1" customHeight="1" x14ac:dyDescent="0.2">
      <c r="A246" s="606">
        <v>51</v>
      </c>
      <c r="B246" s="607">
        <v>2310</v>
      </c>
      <c r="C246" s="608">
        <v>600080412</v>
      </c>
      <c r="D246" s="607">
        <v>72742038</v>
      </c>
      <c r="E246" s="609" t="s">
        <v>195</v>
      </c>
      <c r="F246" s="606">
        <v>3141</v>
      </c>
      <c r="G246" s="609" t="s">
        <v>89</v>
      </c>
      <c r="H246" s="610" t="s">
        <v>83</v>
      </c>
      <c r="I246" s="516">
        <v>67514</v>
      </c>
      <c r="J246" s="517">
        <v>49296</v>
      </c>
      <c r="K246" s="496">
        <v>0</v>
      </c>
      <c r="L246" s="496">
        <v>16662</v>
      </c>
      <c r="M246" s="517">
        <v>986</v>
      </c>
      <c r="N246" s="517">
        <v>570</v>
      </c>
      <c r="O246" s="432">
        <v>0.17</v>
      </c>
      <c r="P246" s="518">
        <v>0</v>
      </c>
      <c r="Q246" s="519">
        <v>0.17</v>
      </c>
      <c r="R246" s="520">
        <v>0</v>
      </c>
      <c r="S246" s="507">
        <v>0</v>
      </c>
      <c r="T246" s="507">
        <v>0</v>
      </c>
      <c r="U246" s="507">
        <v>0</v>
      </c>
      <c r="V246" s="507">
        <f t="shared" si="291"/>
        <v>0</v>
      </c>
      <c r="W246" s="507">
        <v>0</v>
      </c>
      <c r="X246" s="507">
        <v>0</v>
      </c>
      <c r="Y246" s="507">
        <v>0</v>
      </c>
      <c r="Z246" s="507">
        <f t="shared" si="292"/>
        <v>0</v>
      </c>
      <c r="AA246" s="507">
        <f t="shared" si="293"/>
        <v>0</v>
      </c>
      <c r="AB246" s="180">
        <f t="shared" si="254"/>
        <v>0</v>
      </c>
      <c r="AC246" s="180">
        <f t="shared" si="294"/>
        <v>0</v>
      </c>
      <c r="AD246" s="507">
        <v>0</v>
      </c>
      <c r="AE246" s="507">
        <v>0</v>
      </c>
      <c r="AF246" s="507">
        <f t="shared" si="259"/>
        <v>0</v>
      </c>
      <c r="AG246" s="507">
        <f t="shared" si="260"/>
        <v>0</v>
      </c>
      <c r="AH246" s="522">
        <v>0</v>
      </c>
      <c r="AI246" s="522">
        <v>0</v>
      </c>
      <c r="AJ246" s="522">
        <v>0</v>
      </c>
      <c r="AK246" s="522">
        <v>0</v>
      </c>
      <c r="AL246" s="522">
        <v>0</v>
      </c>
      <c r="AM246" s="522">
        <v>0</v>
      </c>
      <c r="AN246" s="522">
        <v>0</v>
      </c>
      <c r="AO246" s="522">
        <f t="shared" si="295"/>
        <v>0</v>
      </c>
      <c r="AP246" s="522">
        <f t="shared" si="296"/>
        <v>0</v>
      </c>
      <c r="AQ246" s="523">
        <f t="shared" si="261"/>
        <v>0</v>
      </c>
      <c r="AR246" s="520">
        <f t="shared" si="297"/>
        <v>67514</v>
      </c>
      <c r="AS246" s="507">
        <f t="shared" si="298"/>
        <v>49296</v>
      </c>
      <c r="AT246" s="507">
        <f t="shared" si="299"/>
        <v>0</v>
      </c>
      <c r="AU246" s="507">
        <f t="shared" si="255"/>
        <v>0</v>
      </c>
      <c r="AV246" s="507">
        <f t="shared" si="300"/>
        <v>16662</v>
      </c>
      <c r="AW246" s="507">
        <f t="shared" si="300"/>
        <v>986</v>
      </c>
      <c r="AX246" s="507">
        <f t="shared" si="301"/>
        <v>570</v>
      </c>
      <c r="AY246" s="522">
        <f t="shared" si="302"/>
        <v>0.17</v>
      </c>
      <c r="AZ246" s="522">
        <f t="shared" si="303"/>
        <v>0</v>
      </c>
      <c r="BA246" s="523">
        <f t="shared" si="303"/>
        <v>0.17</v>
      </c>
    </row>
    <row r="247" spans="1:53" ht="14.1" customHeight="1" x14ac:dyDescent="0.2">
      <c r="A247" s="606">
        <v>51</v>
      </c>
      <c r="B247" s="607">
        <v>2310</v>
      </c>
      <c r="C247" s="608">
        <v>600080412</v>
      </c>
      <c r="D247" s="607">
        <v>72742038</v>
      </c>
      <c r="E247" s="609" t="s">
        <v>195</v>
      </c>
      <c r="F247" s="606">
        <v>3143</v>
      </c>
      <c r="G247" s="211" t="s">
        <v>150</v>
      </c>
      <c r="H247" s="610" t="s">
        <v>87</v>
      </c>
      <c r="I247" s="516">
        <v>1239556</v>
      </c>
      <c r="J247" s="431">
        <v>912780</v>
      </c>
      <c r="K247" s="541">
        <v>0</v>
      </c>
      <c r="L247" s="496">
        <v>308520</v>
      </c>
      <c r="M247" s="517">
        <v>18256</v>
      </c>
      <c r="N247" s="517">
        <v>0</v>
      </c>
      <c r="O247" s="432">
        <v>2</v>
      </c>
      <c r="P247" s="436">
        <v>2</v>
      </c>
      <c r="Q247" s="519">
        <v>0</v>
      </c>
      <c r="R247" s="520">
        <v>0</v>
      </c>
      <c r="S247" s="507">
        <v>0</v>
      </c>
      <c r="T247" s="507">
        <v>0</v>
      </c>
      <c r="U247" s="507">
        <v>0</v>
      </c>
      <c r="V247" s="507">
        <f t="shared" si="291"/>
        <v>0</v>
      </c>
      <c r="W247" s="507">
        <v>0</v>
      </c>
      <c r="X247" s="507">
        <v>0</v>
      </c>
      <c r="Y247" s="507">
        <v>0</v>
      </c>
      <c r="Z247" s="507">
        <f t="shared" si="292"/>
        <v>0</v>
      </c>
      <c r="AA247" s="507">
        <f t="shared" si="293"/>
        <v>0</v>
      </c>
      <c r="AB247" s="180">
        <f t="shared" si="254"/>
        <v>0</v>
      </c>
      <c r="AC247" s="180">
        <f t="shared" si="294"/>
        <v>0</v>
      </c>
      <c r="AD247" s="507">
        <v>0</v>
      </c>
      <c r="AE247" s="507">
        <v>0</v>
      </c>
      <c r="AF247" s="507">
        <f t="shared" si="259"/>
        <v>0</v>
      </c>
      <c r="AG247" s="507">
        <f t="shared" si="260"/>
        <v>0</v>
      </c>
      <c r="AH247" s="522">
        <v>0</v>
      </c>
      <c r="AI247" s="522">
        <v>0</v>
      </c>
      <c r="AJ247" s="522">
        <v>0</v>
      </c>
      <c r="AK247" s="522">
        <v>0</v>
      </c>
      <c r="AL247" s="522">
        <v>0</v>
      </c>
      <c r="AM247" s="522">
        <v>0</v>
      </c>
      <c r="AN247" s="522">
        <v>0</v>
      </c>
      <c r="AO247" s="522">
        <f t="shared" si="295"/>
        <v>0</v>
      </c>
      <c r="AP247" s="522">
        <f t="shared" si="296"/>
        <v>0</v>
      </c>
      <c r="AQ247" s="523">
        <f t="shared" si="261"/>
        <v>0</v>
      </c>
      <c r="AR247" s="520">
        <f t="shared" si="297"/>
        <v>1239556</v>
      </c>
      <c r="AS247" s="507">
        <f t="shared" si="298"/>
        <v>912780</v>
      </c>
      <c r="AT247" s="507">
        <f t="shared" si="299"/>
        <v>0</v>
      </c>
      <c r="AU247" s="507">
        <f t="shared" si="255"/>
        <v>0</v>
      </c>
      <c r="AV247" s="507">
        <f t="shared" si="300"/>
        <v>308520</v>
      </c>
      <c r="AW247" s="507">
        <f t="shared" si="300"/>
        <v>18256</v>
      </c>
      <c r="AX247" s="507">
        <f t="shared" si="301"/>
        <v>0</v>
      </c>
      <c r="AY247" s="522">
        <f t="shared" si="302"/>
        <v>2</v>
      </c>
      <c r="AZ247" s="522">
        <f t="shared" si="303"/>
        <v>2</v>
      </c>
      <c r="BA247" s="523">
        <f t="shared" si="303"/>
        <v>0</v>
      </c>
    </row>
    <row r="248" spans="1:53" ht="14.1" customHeight="1" x14ac:dyDescent="0.2">
      <c r="A248" s="606">
        <v>51</v>
      </c>
      <c r="B248" s="607">
        <v>2310</v>
      </c>
      <c r="C248" s="608">
        <v>600080412</v>
      </c>
      <c r="D248" s="607">
        <v>72742038</v>
      </c>
      <c r="E248" s="609" t="s">
        <v>195</v>
      </c>
      <c r="F248" s="606">
        <v>3143</v>
      </c>
      <c r="G248" s="211" t="s">
        <v>151</v>
      </c>
      <c r="H248" s="610" t="s">
        <v>83</v>
      </c>
      <c r="I248" s="516">
        <v>21066</v>
      </c>
      <c r="J248" s="517">
        <v>14850</v>
      </c>
      <c r="K248" s="496">
        <v>0</v>
      </c>
      <c r="L248" s="496">
        <v>5019</v>
      </c>
      <c r="M248" s="517">
        <v>297</v>
      </c>
      <c r="N248" s="517">
        <v>900</v>
      </c>
      <c r="O248" s="432">
        <v>0.06</v>
      </c>
      <c r="P248" s="518">
        <v>0</v>
      </c>
      <c r="Q248" s="519">
        <v>0.06</v>
      </c>
      <c r="R248" s="520">
        <v>0</v>
      </c>
      <c r="S248" s="507">
        <v>0</v>
      </c>
      <c r="T248" s="507">
        <v>0</v>
      </c>
      <c r="U248" s="507">
        <v>0</v>
      </c>
      <c r="V248" s="507">
        <f t="shared" si="291"/>
        <v>0</v>
      </c>
      <c r="W248" s="507">
        <v>0</v>
      </c>
      <c r="X248" s="507">
        <v>0</v>
      </c>
      <c r="Y248" s="507">
        <v>0</v>
      </c>
      <c r="Z248" s="507">
        <f t="shared" si="292"/>
        <v>0</v>
      </c>
      <c r="AA248" s="507">
        <f t="shared" si="293"/>
        <v>0</v>
      </c>
      <c r="AB248" s="180">
        <f t="shared" si="254"/>
        <v>0</v>
      </c>
      <c r="AC248" s="180">
        <f t="shared" si="294"/>
        <v>0</v>
      </c>
      <c r="AD248" s="507">
        <v>0</v>
      </c>
      <c r="AE248" s="507">
        <v>0</v>
      </c>
      <c r="AF248" s="507">
        <f t="shared" si="259"/>
        <v>0</v>
      </c>
      <c r="AG248" s="507">
        <f t="shared" si="260"/>
        <v>0</v>
      </c>
      <c r="AH248" s="522">
        <v>0</v>
      </c>
      <c r="AI248" s="522">
        <v>0</v>
      </c>
      <c r="AJ248" s="522">
        <v>0</v>
      </c>
      <c r="AK248" s="522">
        <v>0</v>
      </c>
      <c r="AL248" s="522">
        <v>0</v>
      </c>
      <c r="AM248" s="522">
        <v>0</v>
      </c>
      <c r="AN248" s="522">
        <v>0</v>
      </c>
      <c r="AO248" s="522">
        <f t="shared" si="295"/>
        <v>0</v>
      </c>
      <c r="AP248" s="522">
        <f t="shared" si="296"/>
        <v>0</v>
      </c>
      <c r="AQ248" s="523">
        <f t="shared" si="261"/>
        <v>0</v>
      </c>
      <c r="AR248" s="520">
        <f t="shared" si="297"/>
        <v>21066</v>
      </c>
      <c r="AS248" s="507">
        <f t="shared" si="298"/>
        <v>14850</v>
      </c>
      <c r="AT248" s="507">
        <f t="shared" si="299"/>
        <v>0</v>
      </c>
      <c r="AU248" s="507">
        <f t="shared" si="255"/>
        <v>0</v>
      </c>
      <c r="AV248" s="507">
        <f t="shared" si="300"/>
        <v>5019</v>
      </c>
      <c r="AW248" s="507">
        <f t="shared" si="300"/>
        <v>297</v>
      </c>
      <c r="AX248" s="507">
        <f t="shared" si="301"/>
        <v>900</v>
      </c>
      <c r="AY248" s="522">
        <f t="shared" si="302"/>
        <v>0.06</v>
      </c>
      <c r="AZ248" s="522">
        <f t="shared" si="303"/>
        <v>0</v>
      </c>
      <c r="BA248" s="523">
        <f t="shared" si="303"/>
        <v>0.06</v>
      </c>
    </row>
    <row r="249" spans="1:53" ht="14.1" customHeight="1" x14ac:dyDescent="0.2">
      <c r="A249" s="183">
        <v>51</v>
      </c>
      <c r="B249" s="181">
        <v>2310</v>
      </c>
      <c r="C249" s="182">
        <v>600080412</v>
      </c>
      <c r="D249" s="181">
        <v>72742038</v>
      </c>
      <c r="E249" s="599" t="s">
        <v>196</v>
      </c>
      <c r="F249" s="183"/>
      <c r="G249" s="599"/>
      <c r="H249" s="600"/>
      <c r="I249" s="601">
        <v>30683765</v>
      </c>
      <c r="J249" s="602">
        <v>22288834</v>
      </c>
      <c r="K249" s="602">
        <v>20000</v>
      </c>
      <c r="L249" s="602">
        <v>7540385</v>
      </c>
      <c r="M249" s="602">
        <v>445776</v>
      </c>
      <c r="N249" s="602">
        <v>388770</v>
      </c>
      <c r="O249" s="603">
        <v>44.723700000000008</v>
      </c>
      <c r="P249" s="603">
        <v>36.731899999999996</v>
      </c>
      <c r="Q249" s="605">
        <v>7.9917999999999996</v>
      </c>
      <c r="R249" s="604">
        <f t="shared" ref="R249:BA249" si="304">SUM(R243:R248)</f>
        <v>0</v>
      </c>
      <c r="S249" s="602">
        <f t="shared" si="304"/>
        <v>0</v>
      </c>
      <c r="T249" s="602">
        <f t="shared" si="304"/>
        <v>0</v>
      </c>
      <c r="U249" s="602">
        <f t="shared" si="304"/>
        <v>0</v>
      </c>
      <c r="V249" s="602">
        <f t="shared" si="304"/>
        <v>0</v>
      </c>
      <c r="W249" s="602">
        <f t="shared" si="304"/>
        <v>0</v>
      </c>
      <c r="X249" s="602">
        <f t="shared" si="304"/>
        <v>0</v>
      </c>
      <c r="Y249" s="602">
        <f t="shared" si="304"/>
        <v>20424</v>
      </c>
      <c r="Z249" s="602">
        <f t="shared" si="304"/>
        <v>20424</v>
      </c>
      <c r="AA249" s="602">
        <f t="shared" si="304"/>
        <v>20424</v>
      </c>
      <c r="AB249" s="602">
        <f t="shared" si="304"/>
        <v>0</v>
      </c>
      <c r="AC249" s="602">
        <f t="shared" si="304"/>
        <v>0</v>
      </c>
      <c r="AD249" s="602">
        <f t="shared" si="304"/>
        <v>0</v>
      </c>
      <c r="AE249" s="602">
        <f t="shared" si="304"/>
        <v>0</v>
      </c>
      <c r="AF249" s="602">
        <f t="shared" si="304"/>
        <v>0</v>
      </c>
      <c r="AG249" s="602">
        <f t="shared" si="304"/>
        <v>20424</v>
      </c>
      <c r="AH249" s="603">
        <f t="shared" si="304"/>
        <v>0</v>
      </c>
      <c r="AI249" s="603">
        <f t="shared" si="304"/>
        <v>0</v>
      </c>
      <c r="AJ249" s="603">
        <f t="shared" si="304"/>
        <v>0</v>
      </c>
      <c r="AK249" s="603">
        <f t="shared" ref="AK249:AL249" si="305">SUM(AK243:AK248)</f>
        <v>0</v>
      </c>
      <c r="AL249" s="603">
        <f t="shared" si="305"/>
        <v>0</v>
      </c>
      <c r="AM249" s="603">
        <f t="shared" si="304"/>
        <v>0</v>
      </c>
      <c r="AN249" s="603">
        <f t="shared" si="304"/>
        <v>0</v>
      </c>
      <c r="AO249" s="603">
        <f t="shared" si="304"/>
        <v>0</v>
      </c>
      <c r="AP249" s="603">
        <f t="shared" si="304"/>
        <v>0</v>
      </c>
      <c r="AQ249" s="605">
        <f t="shared" si="304"/>
        <v>0</v>
      </c>
      <c r="AR249" s="604">
        <f t="shared" si="304"/>
        <v>30704189</v>
      </c>
      <c r="AS249" s="602">
        <f t="shared" si="304"/>
        <v>22288834</v>
      </c>
      <c r="AT249" s="602">
        <f t="shared" si="304"/>
        <v>40424</v>
      </c>
      <c r="AU249" s="602">
        <f t="shared" si="304"/>
        <v>20424</v>
      </c>
      <c r="AV249" s="602">
        <f t="shared" si="304"/>
        <v>7540385</v>
      </c>
      <c r="AW249" s="602">
        <f t="shared" si="304"/>
        <v>445776</v>
      </c>
      <c r="AX249" s="602">
        <f t="shared" si="304"/>
        <v>388770</v>
      </c>
      <c r="AY249" s="603">
        <f t="shared" si="304"/>
        <v>44.723700000000008</v>
      </c>
      <c r="AZ249" s="603">
        <f t="shared" si="304"/>
        <v>36.731899999999996</v>
      </c>
      <c r="BA249" s="605">
        <f t="shared" si="304"/>
        <v>7.9917999999999996</v>
      </c>
    </row>
    <row r="250" spans="1:53" ht="14.1" customHeight="1" x14ac:dyDescent="0.2">
      <c r="A250" s="606">
        <v>52</v>
      </c>
      <c r="B250" s="607">
        <v>2313</v>
      </c>
      <c r="C250" s="608">
        <v>600080323</v>
      </c>
      <c r="D250" s="607">
        <v>64040445</v>
      </c>
      <c r="E250" s="609" t="s">
        <v>197</v>
      </c>
      <c r="F250" s="606">
        <v>3231</v>
      </c>
      <c r="G250" s="609" t="s">
        <v>154</v>
      </c>
      <c r="H250" s="610" t="s">
        <v>87</v>
      </c>
      <c r="I250" s="516">
        <v>49222518</v>
      </c>
      <c r="J250" s="517">
        <v>35867933</v>
      </c>
      <c r="K250" s="496">
        <v>280000</v>
      </c>
      <c r="L250" s="496">
        <v>12189271</v>
      </c>
      <c r="M250" s="517">
        <v>717359</v>
      </c>
      <c r="N250" s="517">
        <v>167955</v>
      </c>
      <c r="O250" s="432">
        <v>70.414900000000003</v>
      </c>
      <c r="P250" s="611">
        <v>62.585900000000002</v>
      </c>
      <c r="Q250" s="713">
        <v>7.8289999999999997</v>
      </c>
      <c r="R250" s="520">
        <v>44000</v>
      </c>
      <c r="S250" s="507">
        <v>0</v>
      </c>
      <c r="T250" s="507">
        <v>0</v>
      </c>
      <c r="U250" s="507">
        <v>0</v>
      </c>
      <c r="V250" s="507">
        <f>SUM(R250:U250)</f>
        <v>44000</v>
      </c>
      <c r="W250" s="507">
        <v>-44000</v>
      </c>
      <c r="X250" s="507">
        <v>-1162</v>
      </c>
      <c r="Y250" s="507">
        <v>0</v>
      </c>
      <c r="Z250" s="507">
        <f>SUM(W250:Y250)</f>
        <v>-45162</v>
      </c>
      <c r="AA250" s="507">
        <f>V250+Z250</f>
        <v>-1162</v>
      </c>
      <c r="AB250" s="180">
        <f t="shared" si="254"/>
        <v>0</v>
      </c>
      <c r="AC250" s="180">
        <f>ROUND(V250*2%,0)</f>
        <v>880</v>
      </c>
      <c r="AD250" s="507">
        <v>0</v>
      </c>
      <c r="AE250" s="507">
        <v>0</v>
      </c>
      <c r="AF250" s="507">
        <f t="shared" si="259"/>
        <v>0</v>
      </c>
      <c r="AG250" s="507">
        <f t="shared" si="260"/>
        <v>-282</v>
      </c>
      <c r="AH250" s="522">
        <v>0.1</v>
      </c>
      <c r="AI250" s="522">
        <v>0</v>
      </c>
      <c r="AJ250" s="522">
        <v>0</v>
      </c>
      <c r="AK250" s="522">
        <v>0</v>
      </c>
      <c r="AL250" s="522">
        <v>0</v>
      </c>
      <c r="AM250" s="522">
        <v>0</v>
      </c>
      <c r="AN250" s="522">
        <v>0</v>
      </c>
      <c r="AO250" s="522">
        <f>AH250+AJ250+AK250+AM250</f>
        <v>0.1</v>
      </c>
      <c r="AP250" s="522">
        <f>AI250+AL250+AN250</f>
        <v>0</v>
      </c>
      <c r="AQ250" s="523">
        <f t="shared" si="261"/>
        <v>0.1</v>
      </c>
      <c r="AR250" s="520">
        <f>I250+AG250</f>
        <v>49222236</v>
      </c>
      <c r="AS250" s="507">
        <f>J250+V250</f>
        <v>35911933</v>
      </c>
      <c r="AT250" s="507">
        <f>K250+Z250</f>
        <v>234838</v>
      </c>
      <c r="AU250" s="507">
        <f t="shared" si="255"/>
        <v>0</v>
      </c>
      <c r="AV250" s="507">
        <f>L250+AB250</f>
        <v>12189271</v>
      </c>
      <c r="AW250" s="507">
        <f>M250+AC250</f>
        <v>718239</v>
      </c>
      <c r="AX250" s="507">
        <f>N250+AF250</f>
        <v>167955</v>
      </c>
      <c r="AY250" s="522">
        <f>O250+AQ250</f>
        <v>70.514899999999997</v>
      </c>
      <c r="AZ250" s="522">
        <f>P250+AO250</f>
        <v>62.685900000000004</v>
      </c>
      <c r="BA250" s="523">
        <f>Q250+AP250</f>
        <v>7.8289999999999997</v>
      </c>
    </row>
    <row r="251" spans="1:53" ht="14.1" customHeight="1" x14ac:dyDescent="0.2">
      <c r="A251" s="183">
        <v>52</v>
      </c>
      <c r="B251" s="181">
        <v>2313</v>
      </c>
      <c r="C251" s="182">
        <v>600080323</v>
      </c>
      <c r="D251" s="181">
        <v>64040445</v>
      </c>
      <c r="E251" s="599" t="s">
        <v>198</v>
      </c>
      <c r="F251" s="183"/>
      <c r="G251" s="599"/>
      <c r="H251" s="600"/>
      <c r="I251" s="184">
        <v>49222518</v>
      </c>
      <c r="J251" s="185">
        <v>35867933</v>
      </c>
      <c r="K251" s="185">
        <v>280000</v>
      </c>
      <c r="L251" s="185">
        <v>12189271</v>
      </c>
      <c r="M251" s="185">
        <v>717359</v>
      </c>
      <c r="N251" s="185">
        <v>167955</v>
      </c>
      <c r="O251" s="186">
        <v>70.414900000000003</v>
      </c>
      <c r="P251" s="186">
        <v>62.585900000000002</v>
      </c>
      <c r="Q251" s="187">
        <v>7.8289999999999997</v>
      </c>
      <c r="R251" s="348">
        <f t="shared" ref="R251:BA251" si="306">SUM(R250)</f>
        <v>44000</v>
      </c>
      <c r="S251" s="185">
        <f t="shared" si="306"/>
        <v>0</v>
      </c>
      <c r="T251" s="185">
        <f t="shared" si="306"/>
        <v>0</v>
      </c>
      <c r="U251" s="185">
        <f t="shared" si="306"/>
        <v>0</v>
      </c>
      <c r="V251" s="185">
        <f t="shared" si="306"/>
        <v>44000</v>
      </c>
      <c r="W251" s="185">
        <f t="shared" si="306"/>
        <v>-44000</v>
      </c>
      <c r="X251" s="185">
        <f t="shared" si="306"/>
        <v>-1162</v>
      </c>
      <c r="Y251" s="185">
        <f t="shared" si="306"/>
        <v>0</v>
      </c>
      <c r="Z251" s="185">
        <f t="shared" si="306"/>
        <v>-45162</v>
      </c>
      <c r="AA251" s="185">
        <f t="shared" si="306"/>
        <v>-1162</v>
      </c>
      <c r="AB251" s="185">
        <f t="shared" si="306"/>
        <v>0</v>
      </c>
      <c r="AC251" s="185">
        <f t="shared" si="306"/>
        <v>880</v>
      </c>
      <c r="AD251" s="185">
        <f t="shared" si="306"/>
        <v>0</v>
      </c>
      <c r="AE251" s="185">
        <f t="shared" si="306"/>
        <v>0</v>
      </c>
      <c r="AF251" s="185">
        <f t="shared" si="306"/>
        <v>0</v>
      </c>
      <c r="AG251" s="185">
        <f t="shared" si="306"/>
        <v>-282</v>
      </c>
      <c r="AH251" s="186">
        <f t="shared" si="306"/>
        <v>0.1</v>
      </c>
      <c r="AI251" s="186">
        <f t="shared" si="306"/>
        <v>0</v>
      </c>
      <c r="AJ251" s="186">
        <f t="shared" si="306"/>
        <v>0</v>
      </c>
      <c r="AK251" s="186">
        <f t="shared" ref="AK251:AL251" si="307">SUM(AK250)</f>
        <v>0</v>
      </c>
      <c r="AL251" s="186">
        <f t="shared" si="307"/>
        <v>0</v>
      </c>
      <c r="AM251" s="186">
        <f t="shared" si="306"/>
        <v>0</v>
      </c>
      <c r="AN251" s="186">
        <f t="shared" si="306"/>
        <v>0</v>
      </c>
      <c r="AO251" s="186">
        <f t="shared" si="306"/>
        <v>0.1</v>
      </c>
      <c r="AP251" s="186">
        <f t="shared" si="306"/>
        <v>0</v>
      </c>
      <c r="AQ251" s="187">
        <f t="shared" si="306"/>
        <v>0.1</v>
      </c>
      <c r="AR251" s="348">
        <f t="shared" si="306"/>
        <v>49222236</v>
      </c>
      <c r="AS251" s="185">
        <f t="shared" si="306"/>
        <v>35911933</v>
      </c>
      <c r="AT251" s="185">
        <f t="shared" si="306"/>
        <v>234838</v>
      </c>
      <c r="AU251" s="185">
        <f t="shared" si="306"/>
        <v>0</v>
      </c>
      <c r="AV251" s="185">
        <f t="shared" si="306"/>
        <v>12189271</v>
      </c>
      <c r="AW251" s="185">
        <f t="shared" si="306"/>
        <v>718239</v>
      </c>
      <c r="AX251" s="185">
        <f t="shared" si="306"/>
        <v>167955</v>
      </c>
      <c r="AY251" s="186">
        <f t="shared" si="306"/>
        <v>70.514899999999997</v>
      </c>
      <c r="AZ251" s="186">
        <f t="shared" si="306"/>
        <v>62.685900000000004</v>
      </c>
      <c r="BA251" s="187">
        <f t="shared" si="306"/>
        <v>7.8289999999999997</v>
      </c>
    </row>
    <row r="252" spans="1:53" ht="14.1" customHeight="1" x14ac:dyDescent="0.2">
      <c r="A252" s="606">
        <v>53</v>
      </c>
      <c r="B252" s="607">
        <v>2431</v>
      </c>
      <c r="C252" s="608">
        <v>600079228</v>
      </c>
      <c r="D252" s="607">
        <v>46746234</v>
      </c>
      <c r="E252" s="609" t="s">
        <v>199</v>
      </c>
      <c r="F252" s="606">
        <v>3111</v>
      </c>
      <c r="G252" s="609" t="s">
        <v>86</v>
      </c>
      <c r="H252" s="610" t="s">
        <v>87</v>
      </c>
      <c r="I252" s="516">
        <v>6847105</v>
      </c>
      <c r="J252" s="431">
        <v>4947874</v>
      </c>
      <c r="K252" s="541">
        <v>45360</v>
      </c>
      <c r="L252" s="496">
        <v>1687713</v>
      </c>
      <c r="M252" s="517">
        <v>98958</v>
      </c>
      <c r="N252" s="431">
        <v>67200</v>
      </c>
      <c r="O252" s="432">
        <v>11.2097</v>
      </c>
      <c r="P252" s="436">
        <v>8.3414999999999999</v>
      </c>
      <c r="Q252" s="709">
        <v>2.8681999999999999</v>
      </c>
      <c r="R252" s="520">
        <v>-22275</v>
      </c>
      <c r="S252" s="507">
        <v>0</v>
      </c>
      <c r="T252" s="507">
        <v>0</v>
      </c>
      <c r="U252" s="507">
        <v>0</v>
      </c>
      <c r="V252" s="507">
        <f>SUM(R252:U252)</f>
        <v>-22275</v>
      </c>
      <c r="W252" s="507">
        <v>22275</v>
      </c>
      <c r="X252" s="507">
        <v>0</v>
      </c>
      <c r="Y252" s="507">
        <v>0</v>
      </c>
      <c r="Z252" s="507">
        <f t="shared" ref="Z252:Z254" si="308">SUM(W252:Y252)</f>
        <v>22275</v>
      </c>
      <c r="AA252" s="507">
        <f>V252+Z252</f>
        <v>0</v>
      </c>
      <c r="AB252" s="180">
        <f t="shared" si="254"/>
        <v>0</v>
      </c>
      <c r="AC252" s="180">
        <f>ROUND(V252*2%,0)</f>
        <v>-446</v>
      </c>
      <c r="AD252" s="507">
        <v>0</v>
      </c>
      <c r="AE252" s="507">
        <v>0</v>
      </c>
      <c r="AF252" s="507">
        <f t="shared" si="259"/>
        <v>0</v>
      </c>
      <c r="AG252" s="507">
        <f t="shared" si="260"/>
        <v>-446</v>
      </c>
      <c r="AH252" s="522">
        <v>0</v>
      </c>
      <c r="AI252" s="522">
        <v>-0.12</v>
      </c>
      <c r="AJ252" s="522">
        <v>0</v>
      </c>
      <c r="AK252" s="522">
        <v>0</v>
      </c>
      <c r="AL252" s="522">
        <v>0</v>
      </c>
      <c r="AM252" s="522">
        <v>0</v>
      </c>
      <c r="AN252" s="522">
        <v>0</v>
      </c>
      <c r="AO252" s="522">
        <f>AH252+AJ252+AK252+AM252</f>
        <v>0</v>
      </c>
      <c r="AP252" s="522">
        <f>AI252+AL252+AN252</f>
        <v>-0.12</v>
      </c>
      <c r="AQ252" s="523">
        <f t="shared" si="261"/>
        <v>-0.12</v>
      </c>
      <c r="AR252" s="520">
        <f>I252+AG252</f>
        <v>6846659</v>
      </c>
      <c r="AS252" s="507">
        <f>J252+V252</f>
        <v>4925599</v>
      </c>
      <c r="AT252" s="507">
        <f>K252+Z252</f>
        <v>67635</v>
      </c>
      <c r="AU252" s="507">
        <f t="shared" si="255"/>
        <v>0</v>
      </c>
      <c r="AV252" s="507">
        <f t="shared" ref="AV252:AW254" si="309">L252+AB252</f>
        <v>1687713</v>
      </c>
      <c r="AW252" s="507">
        <f t="shared" si="309"/>
        <v>98512</v>
      </c>
      <c r="AX252" s="507">
        <f>N252+AF252</f>
        <v>67200</v>
      </c>
      <c r="AY252" s="522">
        <f>O252+AQ252</f>
        <v>11.089700000000001</v>
      </c>
      <c r="AZ252" s="522">
        <f t="shared" ref="AZ252:BA254" si="310">P252+AO252</f>
        <v>8.3414999999999999</v>
      </c>
      <c r="BA252" s="523">
        <f t="shared" si="310"/>
        <v>2.7481999999999998</v>
      </c>
    </row>
    <row r="253" spans="1:53" ht="14.1" customHeight="1" x14ac:dyDescent="0.2">
      <c r="A253" s="606">
        <v>53</v>
      </c>
      <c r="B253" s="607">
        <v>2431</v>
      </c>
      <c r="C253" s="608">
        <v>600079228</v>
      </c>
      <c r="D253" s="607">
        <v>46746234</v>
      </c>
      <c r="E253" s="609" t="s">
        <v>199</v>
      </c>
      <c r="F253" s="606">
        <v>3111</v>
      </c>
      <c r="G253" s="211" t="s">
        <v>92</v>
      </c>
      <c r="H253" s="610" t="s">
        <v>83</v>
      </c>
      <c r="I253" s="516">
        <v>92399</v>
      </c>
      <c r="J253" s="517">
        <v>68040</v>
      </c>
      <c r="K253" s="496">
        <v>0</v>
      </c>
      <c r="L253" s="496">
        <v>22998</v>
      </c>
      <c r="M253" s="517">
        <v>1361</v>
      </c>
      <c r="N253" s="517">
        <v>0</v>
      </c>
      <c r="O253" s="432">
        <v>0.15</v>
      </c>
      <c r="P253" s="518">
        <v>0.15</v>
      </c>
      <c r="Q253" s="519">
        <v>0</v>
      </c>
      <c r="R253" s="520">
        <v>0</v>
      </c>
      <c r="S253" s="507">
        <v>-22680</v>
      </c>
      <c r="T253" s="507">
        <v>0</v>
      </c>
      <c r="U253" s="507">
        <v>0</v>
      </c>
      <c r="V253" s="507">
        <f>SUM(R253:U253)</f>
        <v>-22680</v>
      </c>
      <c r="W253" s="507">
        <v>0</v>
      </c>
      <c r="X253" s="507">
        <v>0</v>
      </c>
      <c r="Y253" s="507">
        <v>0</v>
      </c>
      <c r="Z253" s="507">
        <f t="shared" si="308"/>
        <v>0</v>
      </c>
      <c r="AA253" s="507">
        <f>V253+Z253</f>
        <v>-22680</v>
      </c>
      <c r="AB253" s="180">
        <f t="shared" si="254"/>
        <v>-7666</v>
      </c>
      <c r="AC253" s="180">
        <f>ROUND(V253*2%,0)</f>
        <v>-454</v>
      </c>
      <c r="AD253" s="507">
        <v>0</v>
      </c>
      <c r="AE253" s="507">
        <v>0</v>
      </c>
      <c r="AF253" s="507">
        <f t="shared" si="259"/>
        <v>0</v>
      </c>
      <c r="AG253" s="507">
        <f t="shared" si="260"/>
        <v>-30800</v>
      </c>
      <c r="AH253" s="522">
        <v>0</v>
      </c>
      <c r="AI253" s="522">
        <v>0</v>
      </c>
      <c r="AJ253" s="522">
        <v>-0.05</v>
      </c>
      <c r="AK253" s="522">
        <v>0</v>
      </c>
      <c r="AL253" s="522">
        <v>0</v>
      </c>
      <c r="AM253" s="522">
        <v>0</v>
      </c>
      <c r="AN253" s="522">
        <v>0</v>
      </c>
      <c r="AO253" s="522">
        <f>AH253+AJ253+AK253+AM253</f>
        <v>-0.05</v>
      </c>
      <c r="AP253" s="522">
        <f>AI253+AL253+AN253</f>
        <v>0</v>
      </c>
      <c r="AQ253" s="523">
        <f t="shared" si="261"/>
        <v>-0.05</v>
      </c>
      <c r="AR253" s="520">
        <f>I253+AG253</f>
        <v>61599</v>
      </c>
      <c r="AS253" s="507">
        <f>J253+V253</f>
        <v>45360</v>
      </c>
      <c r="AT253" s="507">
        <f>K253+Z253</f>
        <v>0</v>
      </c>
      <c r="AU253" s="507">
        <f t="shared" si="255"/>
        <v>0</v>
      </c>
      <c r="AV253" s="507">
        <f t="shared" si="309"/>
        <v>15332</v>
      </c>
      <c r="AW253" s="507">
        <f t="shared" si="309"/>
        <v>907</v>
      </c>
      <c r="AX253" s="507">
        <f>N253+AF253</f>
        <v>0</v>
      </c>
      <c r="AY253" s="522">
        <f>O253+AQ253</f>
        <v>9.9999999999999992E-2</v>
      </c>
      <c r="AZ253" s="522">
        <f t="shared" si="310"/>
        <v>9.9999999999999992E-2</v>
      </c>
      <c r="BA253" s="523">
        <f t="shared" si="310"/>
        <v>0</v>
      </c>
    </row>
    <row r="254" spans="1:53" ht="14.1" customHeight="1" x14ac:dyDescent="0.2">
      <c r="A254" s="606">
        <v>53</v>
      </c>
      <c r="B254" s="607">
        <v>2431</v>
      </c>
      <c r="C254" s="608">
        <v>600079228</v>
      </c>
      <c r="D254" s="607">
        <v>46746234</v>
      </c>
      <c r="E254" s="609" t="s">
        <v>199</v>
      </c>
      <c r="F254" s="606">
        <v>3141</v>
      </c>
      <c r="G254" s="609" t="s">
        <v>89</v>
      </c>
      <c r="H254" s="610" t="s">
        <v>83</v>
      </c>
      <c r="I254" s="516">
        <v>994677</v>
      </c>
      <c r="J254" s="517">
        <v>728357</v>
      </c>
      <c r="K254" s="496">
        <v>0</v>
      </c>
      <c r="L254" s="496">
        <v>246185</v>
      </c>
      <c r="M254" s="517">
        <v>14567</v>
      </c>
      <c r="N254" s="517">
        <v>5568</v>
      </c>
      <c r="O254" s="432">
        <v>2.48</v>
      </c>
      <c r="P254" s="518">
        <v>0</v>
      </c>
      <c r="Q254" s="519">
        <v>2.48</v>
      </c>
      <c r="R254" s="520">
        <v>0</v>
      </c>
      <c r="S254" s="507">
        <v>0</v>
      </c>
      <c r="T254" s="507">
        <v>0</v>
      </c>
      <c r="U254" s="507">
        <v>0</v>
      </c>
      <c r="V254" s="507">
        <f>SUM(R254:U254)</f>
        <v>0</v>
      </c>
      <c r="W254" s="507">
        <v>0</v>
      </c>
      <c r="X254" s="507">
        <v>0</v>
      </c>
      <c r="Y254" s="507">
        <v>0</v>
      </c>
      <c r="Z254" s="507">
        <f t="shared" si="308"/>
        <v>0</v>
      </c>
      <c r="AA254" s="507">
        <f>V254+Z254</f>
        <v>0</v>
      </c>
      <c r="AB254" s="180">
        <f t="shared" si="254"/>
        <v>0</v>
      </c>
      <c r="AC254" s="180">
        <f>ROUND(V254*2%,0)</f>
        <v>0</v>
      </c>
      <c r="AD254" s="507">
        <v>0</v>
      </c>
      <c r="AE254" s="507">
        <v>0</v>
      </c>
      <c r="AF254" s="507">
        <f t="shared" si="259"/>
        <v>0</v>
      </c>
      <c r="AG254" s="507">
        <f t="shared" si="260"/>
        <v>0</v>
      </c>
      <c r="AH254" s="522">
        <v>0</v>
      </c>
      <c r="AI254" s="522">
        <v>0</v>
      </c>
      <c r="AJ254" s="522">
        <v>0</v>
      </c>
      <c r="AK254" s="522">
        <v>0</v>
      </c>
      <c r="AL254" s="522">
        <v>0</v>
      </c>
      <c r="AM254" s="522">
        <v>0</v>
      </c>
      <c r="AN254" s="522">
        <v>0</v>
      </c>
      <c r="AO254" s="522">
        <f>AH254+AJ254+AK254+AM254</f>
        <v>0</v>
      </c>
      <c r="AP254" s="522">
        <f>AI254+AL254+AN254</f>
        <v>0</v>
      </c>
      <c r="AQ254" s="523">
        <f t="shared" si="261"/>
        <v>0</v>
      </c>
      <c r="AR254" s="520">
        <f>I254+AG254</f>
        <v>994677</v>
      </c>
      <c r="AS254" s="507">
        <f>J254+V254</f>
        <v>728357</v>
      </c>
      <c r="AT254" s="507">
        <f>K254+Z254</f>
        <v>0</v>
      </c>
      <c r="AU254" s="507">
        <f t="shared" si="255"/>
        <v>0</v>
      </c>
      <c r="AV254" s="507">
        <f t="shared" si="309"/>
        <v>246185</v>
      </c>
      <c r="AW254" s="507">
        <f t="shared" si="309"/>
        <v>14567</v>
      </c>
      <c r="AX254" s="507">
        <f>N254+AF254</f>
        <v>5568</v>
      </c>
      <c r="AY254" s="522">
        <f>O254+AQ254</f>
        <v>2.48</v>
      </c>
      <c r="AZ254" s="522">
        <f t="shared" si="310"/>
        <v>0</v>
      </c>
      <c r="BA254" s="523">
        <f t="shared" si="310"/>
        <v>2.48</v>
      </c>
    </row>
    <row r="255" spans="1:53" ht="14.1" customHeight="1" x14ac:dyDescent="0.2">
      <c r="A255" s="183">
        <v>53</v>
      </c>
      <c r="B255" s="181">
        <v>2431</v>
      </c>
      <c r="C255" s="182">
        <v>600079228</v>
      </c>
      <c r="D255" s="181">
        <v>46746234</v>
      </c>
      <c r="E255" s="599" t="s">
        <v>200</v>
      </c>
      <c r="F255" s="183"/>
      <c r="G255" s="599"/>
      <c r="H255" s="600"/>
      <c r="I255" s="601">
        <v>7934181</v>
      </c>
      <c r="J255" s="602">
        <v>5744271</v>
      </c>
      <c r="K255" s="602">
        <v>45360</v>
      </c>
      <c r="L255" s="602">
        <v>1956896</v>
      </c>
      <c r="M255" s="602">
        <v>114886</v>
      </c>
      <c r="N255" s="602">
        <v>72768</v>
      </c>
      <c r="O255" s="603">
        <v>13.839700000000001</v>
      </c>
      <c r="P255" s="603">
        <v>8.4915000000000003</v>
      </c>
      <c r="Q255" s="605">
        <v>5.3482000000000003</v>
      </c>
      <c r="R255" s="604">
        <f t="shared" ref="R255:BA255" si="311">SUM(R252:R254)</f>
        <v>-22275</v>
      </c>
      <c r="S255" s="602">
        <f t="shared" si="311"/>
        <v>-22680</v>
      </c>
      <c r="T255" s="602">
        <f t="shared" si="311"/>
        <v>0</v>
      </c>
      <c r="U255" s="602">
        <f t="shared" si="311"/>
        <v>0</v>
      </c>
      <c r="V255" s="602">
        <f t="shared" si="311"/>
        <v>-44955</v>
      </c>
      <c r="W255" s="602">
        <f t="shared" si="311"/>
        <v>22275</v>
      </c>
      <c r="X255" s="602">
        <f t="shared" si="311"/>
        <v>0</v>
      </c>
      <c r="Y255" s="602">
        <f t="shared" si="311"/>
        <v>0</v>
      </c>
      <c r="Z255" s="602">
        <f t="shared" si="311"/>
        <v>22275</v>
      </c>
      <c r="AA255" s="602">
        <f t="shared" si="311"/>
        <v>-22680</v>
      </c>
      <c r="AB255" s="602">
        <f t="shared" si="311"/>
        <v>-7666</v>
      </c>
      <c r="AC255" s="602">
        <f t="shared" si="311"/>
        <v>-900</v>
      </c>
      <c r="AD255" s="602">
        <f t="shared" si="311"/>
        <v>0</v>
      </c>
      <c r="AE255" s="602">
        <f t="shared" si="311"/>
        <v>0</v>
      </c>
      <c r="AF255" s="602">
        <f t="shared" si="311"/>
        <v>0</v>
      </c>
      <c r="AG255" s="602">
        <f t="shared" si="311"/>
        <v>-31246</v>
      </c>
      <c r="AH255" s="603">
        <f t="shared" si="311"/>
        <v>0</v>
      </c>
      <c r="AI255" s="603">
        <f t="shared" si="311"/>
        <v>-0.12</v>
      </c>
      <c r="AJ255" s="603">
        <f t="shared" si="311"/>
        <v>-0.05</v>
      </c>
      <c r="AK255" s="603">
        <f t="shared" ref="AK255:AL255" si="312">SUM(AK252:AK254)</f>
        <v>0</v>
      </c>
      <c r="AL255" s="603">
        <f t="shared" si="312"/>
        <v>0</v>
      </c>
      <c r="AM255" s="603">
        <f t="shared" si="311"/>
        <v>0</v>
      </c>
      <c r="AN255" s="603">
        <f t="shared" si="311"/>
        <v>0</v>
      </c>
      <c r="AO255" s="603">
        <f t="shared" si="311"/>
        <v>-0.05</v>
      </c>
      <c r="AP255" s="603">
        <f t="shared" si="311"/>
        <v>-0.12</v>
      </c>
      <c r="AQ255" s="605">
        <f t="shared" si="311"/>
        <v>-0.16999999999999998</v>
      </c>
      <c r="AR255" s="604">
        <f t="shared" si="311"/>
        <v>7902935</v>
      </c>
      <c r="AS255" s="602">
        <f t="shared" si="311"/>
        <v>5699316</v>
      </c>
      <c r="AT255" s="602">
        <f t="shared" si="311"/>
        <v>67635</v>
      </c>
      <c r="AU255" s="602">
        <f t="shared" si="311"/>
        <v>0</v>
      </c>
      <c r="AV255" s="602">
        <f t="shared" si="311"/>
        <v>1949230</v>
      </c>
      <c r="AW255" s="602">
        <f t="shared" si="311"/>
        <v>113986</v>
      </c>
      <c r="AX255" s="602">
        <f t="shared" si="311"/>
        <v>72768</v>
      </c>
      <c r="AY255" s="603">
        <f t="shared" si="311"/>
        <v>13.669700000000001</v>
      </c>
      <c r="AZ255" s="603">
        <f t="shared" si="311"/>
        <v>8.4414999999999996</v>
      </c>
      <c r="BA255" s="605">
        <f t="shared" si="311"/>
        <v>5.2281999999999993</v>
      </c>
    </row>
    <row r="256" spans="1:53" ht="14.1" customHeight="1" x14ac:dyDescent="0.2">
      <c r="A256" s="606">
        <v>54</v>
      </c>
      <c r="B256" s="607">
        <v>2434</v>
      </c>
      <c r="C256" s="608">
        <v>600079317</v>
      </c>
      <c r="D256" s="607">
        <v>46746480</v>
      </c>
      <c r="E256" s="609" t="s">
        <v>201</v>
      </c>
      <c r="F256" s="606">
        <v>3111</v>
      </c>
      <c r="G256" s="609" t="s">
        <v>86</v>
      </c>
      <c r="H256" s="610" t="s">
        <v>87</v>
      </c>
      <c r="I256" s="516">
        <v>13004457</v>
      </c>
      <c r="J256" s="431">
        <v>9479276</v>
      </c>
      <c r="K256" s="541">
        <v>0</v>
      </c>
      <c r="L256" s="496">
        <v>3203995</v>
      </c>
      <c r="M256" s="517">
        <v>189586</v>
      </c>
      <c r="N256" s="431">
        <v>131600</v>
      </c>
      <c r="O256" s="432">
        <v>22.6496</v>
      </c>
      <c r="P256" s="436">
        <v>16</v>
      </c>
      <c r="Q256" s="709">
        <v>6.6495999999999995</v>
      </c>
      <c r="R256" s="520">
        <v>0</v>
      </c>
      <c r="S256" s="507">
        <v>0</v>
      </c>
      <c r="T256" s="507">
        <v>0</v>
      </c>
      <c r="U256" s="507">
        <v>0</v>
      </c>
      <c r="V256" s="507">
        <f>SUM(R256:U256)</f>
        <v>0</v>
      </c>
      <c r="W256" s="507">
        <v>0</v>
      </c>
      <c r="X256" s="507">
        <v>0</v>
      </c>
      <c r="Y256" s="507">
        <v>0</v>
      </c>
      <c r="Z256" s="507">
        <f t="shared" ref="Z256:Z258" si="313">SUM(W256:Y256)</f>
        <v>0</v>
      </c>
      <c r="AA256" s="507">
        <f>V256+Z256</f>
        <v>0</v>
      </c>
      <c r="AB256" s="180">
        <f t="shared" si="254"/>
        <v>0</v>
      </c>
      <c r="AC256" s="180">
        <f>ROUND(V256*2%,0)</f>
        <v>0</v>
      </c>
      <c r="AD256" s="507">
        <v>0</v>
      </c>
      <c r="AE256" s="507">
        <v>0</v>
      </c>
      <c r="AF256" s="507">
        <f t="shared" si="259"/>
        <v>0</v>
      </c>
      <c r="AG256" s="507">
        <f t="shared" si="260"/>
        <v>0</v>
      </c>
      <c r="AH256" s="522">
        <v>0</v>
      </c>
      <c r="AI256" s="522">
        <v>0</v>
      </c>
      <c r="AJ256" s="522">
        <v>0</v>
      </c>
      <c r="AK256" s="522">
        <v>0</v>
      </c>
      <c r="AL256" s="522">
        <v>0</v>
      </c>
      <c r="AM256" s="522">
        <v>0</v>
      </c>
      <c r="AN256" s="522">
        <v>0</v>
      </c>
      <c r="AO256" s="522">
        <f>AH256+AJ256+AK256+AM256</f>
        <v>0</v>
      </c>
      <c r="AP256" s="522">
        <f>AI256+AL256+AN256</f>
        <v>0</v>
      </c>
      <c r="AQ256" s="523">
        <f t="shared" si="261"/>
        <v>0</v>
      </c>
      <c r="AR256" s="520">
        <f>I256+AG256</f>
        <v>13004457</v>
      </c>
      <c r="AS256" s="507">
        <f>J256+V256</f>
        <v>9479276</v>
      </c>
      <c r="AT256" s="507">
        <f>K256+Z256</f>
        <v>0</v>
      </c>
      <c r="AU256" s="507">
        <f t="shared" si="255"/>
        <v>0</v>
      </c>
      <c r="AV256" s="507">
        <f t="shared" ref="AV256:AW258" si="314">L256+AB256</f>
        <v>3203995</v>
      </c>
      <c r="AW256" s="507">
        <f t="shared" si="314"/>
        <v>189586</v>
      </c>
      <c r="AX256" s="507">
        <f>N256+AF256</f>
        <v>131600</v>
      </c>
      <c r="AY256" s="522">
        <f>O256+AQ256</f>
        <v>22.6496</v>
      </c>
      <c r="AZ256" s="522">
        <f t="shared" ref="AZ256:BA258" si="315">P256+AO256</f>
        <v>16</v>
      </c>
      <c r="BA256" s="523">
        <f t="shared" si="315"/>
        <v>6.6495999999999995</v>
      </c>
    </row>
    <row r="257" spans="1:53" ht="14.1" customHeight="1" x14ac:dyDescent="0.2">
      <c r="A257" s="606">
        <v>54</v>
      </c>
      <c r="B257" s="607">
        <v>2434</v>
      </c>
      <c r="C257" s="608">
        <v>600079317</v>
      </c>
      <c r="D257" s="607">
        <v>46746480</v>
      </c>
      <c r="E257" s="609" t="s">
        <v>201</v>
      </c>
      <c r="F257" s="606">
        <v>3111</v>
      </c>
      <c r="G257" s="211" t="s">
        <v>92</v>
      </c>
      <c r="H257" s="610" t="s">
        <v>83</v>
      </c>
      <c r="I257" s="516">
        <v>837865</v>
      </c>
      <c r="J257" s="517">
        <v>616984</v>
      </c>
      <c r="K257" s="496">
        <v>0</v>
      </c>
      <c r="L257" s="496">
        <v>208541</v>
      </c>
      <c r="M257" s="517">
        <v>12340</v>
      </c>
      <c r="N257" s="517">
        <v>0</v>
      </c>
      <c r="O257" s="432">
        <v>1.8</v>
      </c>
      <c r="P257" s="518">
        <v>1.8</v>
      </c>
      <c r="Q257" s="519">
        <v>0</v>
      </c>
      <c r="R257" s="520">
        <v>0</v>
      </c>
      <c r="S257" s="507">
        <v>-28301</v>
      </c>
      <c r="T257" s="507">
        <v>0</v>
      </c>
      <c r="U257" s="507">
        <v>0</v>
      </c>
      <c r="V257" s="507">
        <f>SUM(R257:U257)</f>
        <v>-28301</v>
      </c>
      <c r="W257" s="507">
        <v>0</v>
      </c>
      <c r="X257" s="507">
        <v>0</v>
      </c>
      <c r="Y257" s="507">
        <v>0</v>
      </c>
      <c r="Z257" s="507">
        <f t="shared" si="313"/>
        <v>0</v>
      </c>
      <c r="AA257" s="507">
        <f>V257+Z257</f>
        <v>-28301</v>
      </c>
      <c r="AB257" s="180">
        <f t="shared" si="254"/>
        <v>-9566</v>
      </c>
      <c r="AC257" s="180">
        <f>ROUND(V257*2%,0)</f>
        <v>-566</v>
      </c>
      <c r="AD257" s="507">
        <v>0</v>
      </c>
      <c r="AE257" s="507">
        <v>0</v>
      </c>
      <c r="AF257" s="507">
        <f t="shared" si="259"/>
        <v>0</v>
      </c>
      <c r="AG257" s="507">
        <f t="shared" si="260"/>
        <v>-38433</v>
      </c>
      <c r="AH257" s="522">
        <v>0</v>
      </c>
      <c r="AI257" s="522">
        <v>0</v>
      </c>
      <c r="AJ257" s="522">
        <v>-0.08</v>
      </c>
      <c r="AK257" s="522">
        <v>0</v>
      </c>
      <c r="AL257" s="522">
        <v>0</v>
      </c>
      <c r="AM257" s="522">
        <v>0</v>
      </c>
      <c r="AN257" s="522">
        <v>0</v>
      </c>
      <c r="AO257" s="522">
        <f>AH257+AJ257+AK257+AM257</f>
        <v>-0.08</v>
      </c>
      <c r="AP257" s="522">
        <f>AI257+AL257+AN257</f>
        <v>0</v>
      </c>
      <c r="AQ257" s="523">
        <f t="shared" si="261"/>
        <v>-0.08</v>
      </c>
      <c r="AR257" s="520">
        <f>I257+AG257</f>
        <v>799432</v>
      </c>
      <c r="AS257" s="507">
        <f>J257+V257</f>
        <v>588683</v>
      </c>
      <c r="AT257" s="507">
        <f>K257+Z257</f>
        <v>0</v>
      </c>
      <c r="AU257" s="507">
        <f t="shared" si="255"/>
        <v>0</v>
      </c>
      <c r="AV257" s="507">
        <f t="shared" si="314"/>
        <v>198975</v>
      </c>
      <c r="AW257" s="507">
        <f t="shared" si="314"/>
        <v>11774</v>
      </c>
      <c r="AX257" s="507">
        <f>N257+AF257</f>
        <v>0</v>
      </c>
      <c r="AY257" s="522">
        <f>O257+AQ257</f>
        <v>1.72</v>
      </c>
      <c r="AZ257" s="522">
        <f t="shared" si="315"/>
        <v>1.72</v>
      </c>
      <c r="BA257" s="523">
        <f t="shared" si="315"/>
        <v>0</v>
      </c>
    </row>
    <row r="258" spans="1:53" ht="14.1" customHeight="1" x14ac:dyDescent="0.2">
      <c r="A258" s="606">
        <v>54</v>
      </c>
      <c r="B258" s="607">
        <v>2434</v>
      </c>
      <c r="C258" s="608">
        <v>600079317</v>
      </c>
      <c r="D258" s="607">
        <v>46746480</v>
      </c>
      <c r="E258" s="609" t="s">
        <v>201</v>
      </c>
      <c r="F258" s="606">
        <v>3141</v>
      </c>
      <c r="G258" s="609" t="s">
        <v>89</v>
      </c>
      <c r="H258" s="610" t="s">
        <v>83</v>
      </c>
      <c r="I258" s="516">
        <v>2055607</v>
      </c>
      <c r="J258" s="517">
        <v>1506291</v>
      </c>
      <c r="K258" s="496">
        <v>0</v>
      </c>
      <c r="L258" s="496">
        <v>509126</v>
      </c>
      <c r="M258" s="517">
        <v>30126</v>
      </c>
      <c r="N258" s="517">
        <v>10064</v>
      </c>
      <c r="O258" s="432">
        <v>5.1199999999999992</v>
      </c>
      <c r="P258" s="518">
        <v>0</v>
      </c>
      <c r="Q258" s="519">
        <v>5.1199999999999992</v>
      </c>
      <c r="R258" s="520">
        <v>0</v>
      </c>
      <c r="S258" s="507">
        <v>0</v>
      </c>
      <c r="T258" s="507">
        <v>0</v>
      </c>
      <c r="U258" s="507">
        <v>0</v>
      </c>
      <c r="V258" s="507">
        <f>SUM(R258:U258)</f>
        <v>0</v>
      </c>
      <c r="W258" s="507">
        <v>0</v>
      </c>
      <c r="X258" s="507">
        <v>0</v>
      </c>
      <c r="Y258" s="507">
        <v>0</v>
      </c>
      <c r="Z258" s="507">
        <f t="shared" si="313"/>
        <v>0</v>
      </c>
      <c r="AA258" s="507">
        <f>V258+Z258</f>
        <v>0</v>
      </c>
      <c r="AB258" s="180">
        <f t="shared" si="254"/>
        <v>0</v>
      </c>
      <c r="AC258" s="180">
        <f>ROUND(V258*2%,0)</f>
        <v>0</v>
      </c>
      <c r="AD258" s="507">
        <v>0</v>
      </c>
      <c r="AE258" s="507">
        <v>0</v>
      </c>
      <c r="AF258" s="507">
        <f t="shared" si="259"/>
        <v>0</v>
      </c>
      <c r="AG258" s="507">
        <f t="shared" si="260"/>
        <v>0</v>
      </c>
      <c r="AH258" s="522">
        <v>0</v>
      </c>
      <c r="AI258" s="522">
        <v>0</v>
      </c>
      <c r="AJ258" s="522">
        <v>0</v>
      </c>
      <c r="AK258" s="522">
        <v>0</v>
      </c>
      <c r="AL258" s="522">
        <v>0</v>
      </c>
      <c r="AM258" s="522">
        <v>0</v>
      </c>
      <c r="AN258" s="522">
        <v>0</v>
      </c>
      <c r="AO258" s="522">
        <f>AH258+AJ258+AK258+AM258</f>
        <v>0</v>
      </c>
      <c r="AP258" s="522">
        <f>AI258+AL258+AN258</f>
        <v>0</v>
      </c>
      <c r="AQ258" s="523">
        <f t="shared" si="261"/>
        <v>0</v>
      </c>
      <c r="AR258" s="520">
        <f>I258+AG258</f>
        <v>2055607</v>
      </c>
      <c r="AS258" s="507">
        <f>J258+V258</f>
        <v>1506291</v>
      </c>
      <c r="AT258" s="507">
        <f>K258+Z258</f>
        <v>0</v>
      </c>
      <c r="AU258" s="507">
        <f t="shared" si="255"/>
        <v>0</v>
      </c>
      <c r="AV258" s="507">
        <f t="shared" si="314"/>
        <v>509126</v>
      </c>
      <c r="AW258" s="507">
        <f t="shared" si="314"/>
        <v>30126</v>
      </c>
      <c r="AX258" s="507">
        <f>N258+AF258</f>
        <v>10064</v>
      </c>
      <c r="AY258" s="522">
        <f>O258+AQ258</f>
        <v>5.1199999999999992</v>
      </c>
      <c r="AZ258" s="522">
        <f t="shared" si="315"/>
        <v>0</v>
      </c>
      <c r="BA258" s="523">
        <f t="shared" si="315"/>
        <v>5.1199999999999992</v>
      </c>
    </row>
    <row r="259" spans="1:53" ht="14.1" customHeight="1" x14ac:dyDescent="0.2">
      <c r="A259" s="183">
        <v>54</v>
      </c>
      <c r="B259" s="181">
        <v>2434</v>
      </c>
      <c r="C259" s="182">
        <v>600079317</v>
      </c>
      <c r="D259" s="181">
        <v>46746480</v>
      </c>
      <c r="E259" s="599" t="s">
        <v>202</v>
      </c>
      <c r="F259" s="183"/>
      <c r="G259" s="599"/>
      <c r="H259" s="600"/>
      <c r="I259" s="601">
        <v>15897929</v>
      </c>
      <c r="J259" s="602">
        <v>11602551</v>
      </c>
      <c r="K259" s="602">
        <v>0</v>
      </c>
      <c r="L259" s="602">
        <v>3921662</v>
      </c>
      <c r="M259" s="602">
        <v>232052</v>
      </c>
      <c r="N259" s="602">
        <v>141664</v>
      </c>
      <c r="O259" s="603">
        <v>29.569600000000001</v>
      </c>
      <c r="P259" s="603">
        <v>17.8</v>
      </c>
      <c r="Q259" s="605">
        <v>11.769599999999999</v>
      </c>
      <c r="R259" s="604">
        <f t="shared" ref="R259:BA259" si="316">SUM(R256:R258)</f>
        <v>0</v>
      </c>
      <c r="S259" s="602">
        <f t="shared" si="316"/>
        <v>-28301</v>
      </c>
      <c r="T259" s="602">
        <f t="shared" si="316"/>
        <v>0</v>
      </c>
      <c r="U259" s="602">
        <f t="shared" si="316"/>
        <v>0</v>
      </c>
      <c r="V259" s="602">
        <f t="shared" si="316"/>
        <v>-28301</v>
      </c>
      <c r="W259" s="602">
        <f t="shared" si="316"/>
        <v>0</v>
      </c>
      <c r="X259" s="602">
        <f t="shared" si="316"/>
        <v>0</v>
      </c>
      <c r="Y259" s="602">
        <f t="shared" si="316"/>
        <v>0</v>
      </c>
      <c r="Z259" s="602">
        <f t="shared" si="316"/>
        <v>0</v>
      </c>
      <c r="AA259" s="602">
        <f t="shared" si="316"/>
        <v>-28301</v>
      </c>
      <c r="AB259" s="602">
        <f t="shared" si="316"/>
        <v>-9566</v>
      </c>
      <c r="AC259" s="602">
        <f t="shared" si="316"/>
        <v>-566</v>
      </c>
      <c r="AD259" s="602">
        <f t="shared" si="316"/>
        <v>0</v>
      </c>
      <c r="AE259" s="602">
        <f t="shared" si="316"/>
        <v>0</v>
      </c>
      <c r="AF259" s="602">
        <f t="shared" si="316"/>
        <v>0</v>
      </c>
      <c r="AG259" s="602">
        <f t="shared" si="316"/>
        <v>-38433</v>
      </c>
      <c r="AH259" s="603">
        <f t="shared" si="316"/>
        <v>0</v>
      </c>
      <c r="AI259" s="603">
        <f t="shared" si="316"/>
        <v>0</v>
      </c>
      <c r="AJ259" s="603">
        <f t="shared" si="316"/>
        <v>-0.08</v>
      </c>
      <c r="AK259" s="603">
        <f t="shared" ref="AK259:AL259" si="317">SUM(AK256:AK258)</f>
        <v>0</v>
      </c>
      <c r="AL259" s="603">
        <f t="shared" si="317"/>
        <v>0</v>
      </c>
      <c r="AM259" s="603">
        <f t="shared" si="316"/>
        <v>0</v>
      </c>
      <c r="AN259" s="603">
        <f t="shared" si="316"/>
        <v>0</v>
      </c>
      <c r="AO259" s="603">
        <f t="shared" si="316"/>
        <v>-0.08</v>
      </c>
      <c r="AP259" s="603">
        <f t="shared" si="316"/>
        <v>0</v>
      </c>
      <c r="AQ259" s="605">
        <f t="shared" si="316"/>
        <v>-0.08</v>
      </c>
      <c r="AR259" s="604">
        <f t="shared" si="316"/>
        <v>15859496</v>
      </c>
      <c r="AS259" s="602">
        <f t="shared" si="316"/>
        <v>11574250</v>
      </c>
      <c r="AT259" s="602">
        <f t="shared" si="316"/>
        <v>0</v>
      </c>
      <c r="AU259" s="602">
        <f t="shared" si="316"/>
        <v>0</v>
      </c>
      <c r="AV259" s="602">
        <f t="shared" si="316"/>
        <v>3912096</v>
      </c>
      <c r="AW259" s="602">
        <f t="shared" si="316"/>
        <v>231486</v>
      </c>
      <c r="AX259" s="602">
        <f t="shared" si="316"/>
        <v>141664</v>
      </c>
      <c r="AY259" s="603">
        <f t="shared" si="316"/>
        <v>29.489599999999996</v>
      </c>
      <c r="AZ259" s="603">
        <f t="shared" si="316"/>
        <v>17.72</v>
      </c>
      <c r="BA259" s="605">
        <f t="shared" si="316"/>
        <v>11.769599999999999</v>
      </c>
    </row>
    <row r="260" spans="1:53" ht="14.1" customHeight="1" x14ac:dyDescent="0.2">
      <c r="A260" s="606">
        <v>55</v>
      </c>
      <c r="B260" s="607">
        <v>2484</v>
      </c>
      <c r="C260" s="608">
        <v>600079864</v>
      </c>
      <c r="D260" s="607">
        <v>46746145</v>
      </c>
      <c r="E260" s="609" t="s">
        <v>203</v>
      </c>
      <c r="F260" s="606">
        <v>3113</v>
      </c>
      <c r="G260" s="609" t="s">
        <v>149</v>
      </c>
      <c r="H260" s="610" t="s">
        <v>87</v>
      </c>
      <c r="I260" s="516">
        <v>38885372</v>
      </c>
      <c r="J260" s="431">
        <v>27121153</v>
      </c>
      <c r="K260" s="541">
        <v>274176</v>
      </c>
      <c r="L260" s="496">
        <v>9259620</v>
      </c>
      <c r="M260" s="517">
        <v>542423</v>
      </c>
      <c r="N260" s="431">
        <v>1688000</v>
      </c>
      <c r="O260" s="432">
        <v>52.524900000000002</v>
      </c>
      <c r="P260" s="436">
        <v>39.69</v>
      </c>
      <c r="Q260" s="709">
        <v>12.834899999999999</v>
      </c>
      <c r="R260" s="520">
        <v>80000</v>
      </c>
      <c r="S260" s="507">
        <v>0</v>
      </c>
      <c r="T260" s="507">
        <v>0</v>
      </c>
      <c r="U260" s="507">
        <v>0</v>
      </c>
      <c r="V260" s="507">
        <f>SUM(R260:U260)</f>
        <v>80000</v>
      </c>
      <c r="W260" s="507">
        <f>-80000+10760</f>
        <v>-69240</v>
      </c>
      <c r="X260" s="507">
        <v>0</v>
      </c>
      <c r="Y260" s="507">
        <v>412698</v>
      </c>
      <c r="Z260" s="507">
        <f t="shared" ref="Z260:Z264" si="318">SUM(W260:Y260)</f>
        <v>343458</v>
      </c>
      <c r="AA260" s="507">
        <f>V260+Z260</f>
        <v>423458</v>
      </c>
      <c r="AB260" s="180">
        <f t="shared" si="254"/>
        <v>3637</v>
      </c>
      <c r="AC260" s="180">
        <f>ROUND(V260*2%,0)</f>
        <v>1600</v>
      </c>
      <c r="AD260" s="507">
        <v>0</v>
      </c>
      <c r="AE260" s="507">
        <v>0</v>
      </c>
      <c r="AF260" s="507">
        <f t="shared" si="259"/>
        <v>0</v>
      </c>
      <c r="AG260" s="507">
        <f t="shared" si="260"/>
        <v>428695</v>
      </c>
      <c r="AH260" s="522">
        <v>0.06</v>
      </c>
      <c r="AI260" s="522">
        <v>0.05</v>
      </c>
      <c r="AJ260" s="522">
        <v>0</v>
      </c>
      <c r="AK260" s="522">
        <v>0</v>
      </c>
      <c r="AL260" s="522">
        <v>0</v>
      </c>
      <c r="AM260" s="522">
        <v>0</v>
      </c>
      <c r="AN260" s="522">
        <v>0</v>
      </c>
      <c r="AO260" s="522">
        <f>AH260+AJ260+AK260+AM260</f>
        <v>0.06</v>
      </c>
      <c r="AP260" s="522">
        <f>AI260+AL260+AN260</f>
        <v>0.05</v>
      </c>
      <c r="AQ260" s="523">
        <f t="shared" si="261"/>
        <v>0.11</v>
      </c>
      <c r="AR260" s="520">
        <f>I260+AG260</f>
        <v>39314067</v>
      </c>
      <c r="AS260" s="507">
        <f>J260+V260</f>
        <v>27201153</v>
      </c>
      <c r="AT260" s="507">
        <f>K260+Z260</f>
        <v>617634</v>
      </c>
      <c r="AU260" s="507">
        <f t="shared" si="255"/>
        <v>412698</v>
      </c>
      <c r="AV260" s="507">
        <f t="shared" ref="AV260:AW264" si="319">L260+AB260</f>
        <v>9263257</v>
      </c>
      <c r="AW260" s="507">
        <f t="shared" si="319"/>
        <v>544023</v>
      </c>
      <c r="AX260" s="507">
        <f>N260+AF260</f>
        <v>1688000</v>
      </c>
      <c r="AY260" s="522">
        <f>O260+AQ260</f>
        <v>52.634900000000002</v>
      </c>
      <c r="AZ260" s="522">
        <f t="shared" ref="AZ260:BA264" si="320">P260+AO260</f>
        <v>39.75</v>
      </c>
      <c r="BA260" s="523">
        <f t="shared" si="320"/>
        <v>12.8849</v>
      </c>
    </row>
    <row r="261" spans="1:53" ht="14.1" customHeight="1" x14ac:dyDescent="0.2">
      <c r="A261" s="606">
        <v>55</v>
      </c>
      <c r="B261" s="607">
        <v>2484</v>
      </c>
      <c r="C261" s="608">
        <v>600079864</v>
      </c>
      <c r="D261" s="607">
        <v>46746145</v>
      </c>
      <c r="E261" s="609" t="s">
        <v>203</v>
      </c>
      <c r="F261" s="606">
        <v>3113</v>
      </c>
      <c r="G261" s="211" t="s">
        <v>92</v>
      </c>
      <c r="H261" s="610" t="s">
        <v>83</v>
      </c>
      <c r="I261" s="516">
        <v>3056491</v>
      </c>
      <c r="J261" s="517">
        <v>2249257</v>
      </c>
      <c r="K261" s="496">
        <v>0</v>
      </c>
      <c r="L261" s="496">
        <v>760249</v>
      </c>
      <c r="M261" s="517">
        <v>44985</v>
      </c>
      <c r="N261" s="517">
        <v>2000</v>
      </c>
      <c r="O261" s="432">
        <v>6.48</v>
      </c>
      <c r="P261" s="518">
        <v>6.48</v>
      </c>
      <c r="Q261" s="519">
        <v>0</v>
      </c>
      <c r="R261" s="520">
        <v>0</v>
      </c>
      <c r="S261" s="507">
        <v>-19167</v>
      </c>
      <c r="T261" s="507">
        <v>0</v>
      </c>
      <c r="U261" s="507">
        <v>0</v>
      </c>
      <c r="V261" s="507">
        <f>SUM(R261:U261)</f>
        <v>-19167</v>
      </c>
      <c r="W261" s="507">
        <v>0</v>
      </c>
      <c r="X261" s="507">
        <v>0</v>
      </c>
      <c r="Y261" s="507">
        <v>0</v>
      </c>
      <c r="Z261" s="507">
        <f t="shared" si="318"/>
        <v>0</v>
      </c>
      <c r="AA261" s="507">
        <f>V261+Z261</f>
        <v>-19167</v>
      </c>
      <c r="AB261" s="180">
        <f t="shared" si="254"/>
        <v>-6478</v>
      </c>
      <c r="AC261" s="180">
        <f>ROUND(V261*2%,0)</f>
        <v>-383</v>
      </c>
      <c r="AD261" s="507">
        <v>0</v>
      </c>
      <c r="AE261" s="507">
        <v>0</v>
      </c>
      <c r="AF261" s="507">
        <f t="shared" si="259"/>
        <v>0</v>
      </c>
      <c r="AG261" s="507">
        <f t="shared" si="260"/>
        <v>-26028</v>
      </c>
      <c r="AH261" s="522">
        <v>0</v>
      </c>
      <c r="AI261" s="522">
        <v>0</v>
      </c>
      <c r="AJ261" s="522">
        <v>-0.06</v>
      </c>
      <c r="AK261" s="522">
        <v>0</v>
      </c>
      <c r="AL261" s="522">
        <v>0</v>
      </c>
      <c r="AM261" s="522">
        <v>0</v>
      </c>
      <c r="AN261" s="522">
        <v>0</v>
      </c>
      <c r="AO261" s="522">
        <f>AH261+AJ261+AK261+AM261</f>
        <v>-0.06</v>
      </c>
      <c r="AP261" s="522">
        <f>AI261+AL261+AN261</f>
        <v>0</v>
      </c>
      <c r="AQ261" s="523">
        <f t="shared" si="261"/>
        <v>-0.06</v>
      </c>
      <c r="AR261" s="520">
        <f>I261+AG261</f>
        <v>3030463</v>
      </c>
      <c r="AS261" s="507">
        <f>J261+V261</f>
        <v>2230090</v>
      </c>
      <c r="AT261" s="507">
        <f>K261+Z261</f>
        <v>0</v>
      </c>
      <c r="AU261" s="507">
        <f t="shared" si="255"/>
        <v>0</v>
      </c>
      <c r="AV261" s="507">
        <f t="shared" si="319"/>
        <v>753771</v>
      </c>
      <c r="AW261" s="507">
        <f t="shared" si="319"/>
        <v>44602</v>
      </c>
      <c r="AX261" s="507">
        <f>N261+AF261</f>
        <v>2000</v>
      </c>
      <c r="AY261" s="522">
        <f>O261+AQ261</f>
        <v>6.4200000000000008</v>
      </c>
      <c r="AZ261" s="522">
        <f t="shared" si="320"/>
        <v>6.4200000000000008</v>
      </c>
      <c r="BA261" s="523">
        <f t="shared" si="320"/>
        <v>0</v>
      </c>
    </row>
    <row r="262" spans="1:53" ht="14.1" customHeight="1" x14ac:dyDescent="0.2">
      <c r="A262" s="606">
        <v>55</v>
      </c>
      <c r="B262" s="607">
        <v>2484</v>
      </c>
      <c r="C262" s="608">
        <v>600079864</v>
      </c>
      <c r="D262" s="607">
        <v>46746145</v>
      </c>
      <c r="E262" s="609" t="s">
        <v>203</v>
      </c>
      <c r="F262" s="606">
        <v>3141</v>
      </c>
      <c r="G262" s="609" t="s">
        <v>89</v>
      </c>
      <c r="H262" s="610" t="s">
        <v>83</v>
      </c>
      <c r="I262" s="516">
        <v>3392121</v>
      </c>
      <c r="J262" s="517">
        <v>2432715</v>
      </c>
      <c r="K262" s="496">
        <v>40000</v>
      </c>
      <c r="L262" s="496">
        <v>835778</v>
      </c>
      <c r="M262" s="517">
        <v>48654</v>
      </c>
      <c r="N262" s="517">
        <v>34974</v>
      </c>
      <c r="O262" s="432">
        <v>8.34</v>
      </c>
      <c r="P262" s="518">
        <v>0</v>
      </c>
      <c r="Q262" s="519">
        <v>8.34</v>
      </c>
      <c r="R262" s="520">
        <v>10000</v>
      </c>
      <c r="S262" s="507">
        <v>0</v>
      </c>
      <c r="T262" s="507">
        <v>0</v>
      </c>
      <c r="U262" s="507">
        <v>0</v>
      </c>
      <c r="V262" s="507">
        <f>SUM(R262:U262)</f>
        <v>10000</v>
      </c>
      <c r="W262" s="507">
        <v>-10000</v>
      </c>
      <c r="X262" s="507">
        <v>0</v>
      </c>
      <c r="Y262" s="507">
        <v>0</v>
      </c>
      <c r="Z262" s="507">
        <f t="shared" si="318"/>
        <v>-10000</v>
      </c>
      <c r="AA262" s="507">
        <f>V262+Z262</f>
        <v>0</v>
      </c>
      <c r="AB262" s="180">
        <f t="shared" si="254"/>
        <v>0</v>
      </c>
      <c r="AC262" s="180">
        <f>ROUND(V262*2%,0)</f>
        <v>200</v>
      </c>
      <c r="AD262" s="507">
        <v>0</v>
      </c>
      <c r="AE262" s="507">
        <v>0</v>
      </c>
      <c r="AF262" s="507">
        <f t="shared" si="259"/>
        <v>0</v>
      </c>
      <c r="AG262" s="507">
        <f t="shared" si="260"/>
        <v>200</v>
      </c>
      <c r="AH262" s="522">
        <v>0</v>
      </c>
      <c r="AI262" s="522">
        <v>0.04</v>
      </c>
      <c r="AJ262" s="522">
        <v>0</v>
      </c>
      <c r="AK262" s="522">
        <v>0</v>
      </c>
      <c r="AL262" s="522">
        <v>0</v>
      </c>
      <c r="AM262" s="522">
        <v>0</v>
      </c>
      <c r="AN262" s="522">
        <v>0</v>
      </c>
      <c r="AO262" s="522">
        <f>AH262+AJ262+AK262+AM262</f>
        <v>0</v>
      </c>
      <c r="AP262" s="522">
        <f>AI262+AL262+AN262</f>
        <v>0.04</v>
      </c>
      <c r="AQ262" s="523">
        <f t="shared" si="261"/>
        <v>0.04</v>
      </c>
      <c r="AR262" s="520">
        <f>I262+AG262</f>
        <v>3392321</v>
      </c>
      <c r="AS262" s="507">
        <f>J262+V262</f>
        <v>2442715</v>
      </c>
      <c r="AT262" s="507">
        <f>K262+Z262</f>
        <v>30000</v>
      </c>
      <c r="AU262" s="507">
        <f t="shared" si="255"/>
        <v>0</v>
      </c>
      <c r="AV262" s="507">
        <f t="shared" si="319"/>
        <v>835778</v>
      </c>
      <c r="AW262" s="507">
        <f t="shared" si="319"/>
        <v>48854</v>
      </c>
      <c r="AX262" s="507">
        <f>N262+AF262</f>
        <v>34974</v>
      </c>
      <c r="AY262" s="522">
        <f>O262+AQ262</f>
        <v>8.379999999999999</v>
      </c>
      <c r="AZ262" s="522">
        <f t="shared" si="320"/>
        <v>0</v>
      </c>
      <c r="BA262" s="523">
        <f t="shared" si="320"/>
        <v>8.379999999999999</v>
      </c>
    </row>
    <row r="263" spans="1:53" ht="14.1" customHeight="1" x14ac:dyDescent="0.2">
      <c r="A263" s="606">
        <v>55</v>
      </c>
      <c r="B263" s="607">
        <v>2484</v>
      </c>
      <c r="C263" s="608">
        <v>600079864</v>
      </c>
      <c r="D263" s="607">
        <v>46746145</v>
      </c>
      <c r="E263" s="609" t="s">
        <v>203</v>
      </c>
      <c r="F263" s="606">
        <v>3143</v>
      </c>
      <c r="G263" s="211" t="s">
        <v>150</v>
      </c>
      <c r="H263" s="610" t="s">
        <v>87</v>
      </c>
      <c r="I263" s="516">
        <v>4508213</v>
      </c>
      <c r="J263" s="431">
        <v>3280333</v>
      </c>
      <c r="K263" s="541">
        <v>40000</v>
      </c>
      <c r="L263" s="496">
        <v>1122273</v>
      </c>
      <c r="M263" s="517">
        <v>65607</v>
      </c>
      <c r="N263" s="517">
        <v>0</v>
      </c>
      <c r="O263" s="432">
        <v>7.2419000000000002</v>
      </c>
      <c r="P263" s="436">
        <v>7.2419000000000002</v>
      </c>
      <c r="Q263" s="519">
        <v>0</v>
      </c>
      <c r="R263" s="520">
        <v>10000</v>
      </c>
      <c r="S263" s="507">
        <v>0</v>
      </c>
      <c r="T263" s="507">
        <v>0</v>
      </c>
      <c r="U263" s="507">
        <v>0</v>
      </c>
      <c r="V263" s="507">
        <f>SUM(R263:U263)</f>
        <v>10000</v>
      </c>
      <c r="W263" s="507">
        <v>-10000</v>
      </c>
      <c r="X263" s="507">
        <v>0</v>
      </c>
      <c r="Y263" s="507">
        <v>0</v>
      </c>
      <c r="Z263" s="507">
        <f t="shared" si="318"/>
        <v>-10000</v>
      </c>
      <c r="AA263" s="507">
        <f>V263+Z263</f>
        <v>0</v>
      </c>
      <c r="AB263" s="180">
        <f t="shared" si="254"/>
        <v>0</v>
      </c>
      <c r="AC263" s="180">
        <f>ROUND(V263*2%,0)</f>
        <v>200</v>
      </c>
      <c r="AD263" s="507">
        <v>0</v>
      </c>
      <c r="AE263" s="507">
        <v>0</v>
      </c>
      <c r="AF263" s="507">
        <f t="shared" si="259"/>
        <v>0</v>
      </c>
      <c r="AG263" s="507">
        <f t="shared" si="260"/>
        <v>200</v>
      </c>
      <c r="AH263" s="522">
        <v>0</v>
      </c>
      <c r="AI263" s="522">
        <v>0</v>
      </c>
      <c r="AJ263" s="522">
        <v>0</v>
      </c>
      <c r="AK263" s="522">
        <v>0</v>
      </c>
      <c r="AL263" s="522">
        <v>0</v>
      </c>
      <c r="AM263" s="522">
        <v>0</v>
      </c>
      <c r="AN263" s="522">
        <v>0</v>
      </c>
      <c r="AO263" s="522">
        <f>AH263+AJ263+AK263+AM263</f>
        <v>0</v>
      </c>
      <c r="AP263" s="522">
        <f>AI263+AL263+AN263</f>
        <v>0</v>
      </c>
      <c r="AQ263" s="523">
        <f t="shared" si="261"/>
        <v>0</v>
      </c>
      <c r="AR263" s="520">
        <f>I263+AG263</f>
        <v>4508413</v>
      </c>
      <c r="AS263" s="507">
        <f>J263+V263</f>
        <v>3290333</v>
      </c>
      <c r="AT263" s="507">
        <f>K263+Z263</f>
        <v>30000</v>
      </c>
      <c r="AU263" s="507">
        <f t="shared" si="255"/>
        <v>0</v>
      </c>
      <c r="AV263" s="507">
        <f t="shared" si="319"/>
        <v>1122273</v>
      </c>
      <c r="AW263" s="507">
        <f t="shared" si="319"/>
        <v>65807</v>
      </c>
      <c r="AX263" s="507">
        <f>N263+AF263</f>
        <v>0</v>
      </c>
      <c r="AY263" s="522">
        <f>O263+AQ263</f>
        <v>7.2419000000000002</v>
      </c>
      <c r="AZ263" s="522">
        <f t="shared" si="320"/>
        <v>7.2419000000000002</v>
      </c>
      <c r="BA263" s="523">
        <f t="shared" si="320"/>
        <v>0</v>
      </c>
    </row>
    <row r="264" spans="1:53" ht="14.1" customHeight="1" x14ac:dyDescent="0.2">
      <c r="A264" s="606">
        <v>55</v>
      </c>
      <c r="B264" s="607">
        <v>2484</v>
      </c>
      <c r="C264" s="608">
        <v>600079864</v>
      </c>
      <c r="D264" s="607">
        <v>46746145</v>
      </c>
      <c r="E264" s="609" t="s">
        <v>203</v>
      </c>
      <c r="F264" s="606">
        <v>3143</v>
      </c>
      <c r="G264" s="211" t="s">
        <v>151</v>
      </c>
      <c r="H264" s="610" t="s">
        <v>83</v>
      </c>
      <c r="I264" s="516">
        <v>135527</v>
      </c>
      <c r="J264" s="517">
        <v>95535</v>
      </c>
      <c r="K264" s="496">
        <v>0</v>
      </c>
      <c r="L264" s="496">
        <v>32291</v>
      </c>
      <c r="M264" s="517">
        <v>1911</v>
      </c>
      <c r="N264" s="517">
        <v>5790</v>
      </c>
      <c r="O264" s="432">
        <v>0.4</v>
      </c>
      <c r="P264" s="518">
        <v>0</v>
      </c>
      <c r="Q264" s="519">
        <v>0.4</v>
      </c>
      <c r="R264" s="520">
        <v>0</v>
      </c>
      <c r="S264" s="507">
        <v>0</v>
      </c>
      <c r="T264" s="507">
        <v>0</v>
      </c>
      <c r="U264" s="507">
        <v>0</v>
      </c>
      <c r="V264" s="507">
        <f>SUM(R264:U264)</f>
        <v>0</v>
      </c>
      <c r="W264" s="507">
        <v>0</v>
      </c>
      <c r="X264" s="507">
        <v>0</v>
      </c>
      <c r="Y264" s="507">
        <v>0</v>
      </c>
      <c r="Z264" s="507">
        <f t="shared" si="318"/>
        <v>0</v>
      </c>
      <c r="AA264" s="507">
        <f>V264+Z264</f>
        <v>0</v>
      </c>
      <c r="AB264" s="180">
        <f t="shared" si="254"/>
        <v>0</v>
      </c>
      <c r="AC264" s="180">
        <f>ROUND(V264*2%,0)</f>
        <v>0</v>
      </c>
      <c r="AD264" s="507">
        <v>0</v>
      </c>
      <c r="AE264" s="507">
        <v>0</v>
      </c>
      <c r="AF264" s="507">
        <f t="shared" si="259"/>
        <v>0</v>
      </c>
      <c r="AG264" s="507">
        <f t="shared" si="260"/>
        <v>0</v>
      </c>
      <c r="AH264" s="522">
        <v>0</v>
      </c>
      <c r="AI264" s="522">
        <v>0</v>
      </c>
      <c r="AJ264" s="522">
        <v>0</v>
      </c>
      <c r="AK264" s="522">
        <v>0</v>
      </c>
      <c r="AL264" s="522">
        <v>0</v>
      </c>
      <c r="AM264" s="522">
        <v>0</v>
      </c>
      <c r="AN264" s="522">
        <v>0</v>
      </c>
      <c r="AO264" s="522">
        <f>AH264+AJ264+AK264+AM264</f>
        <v>0</v>
      </c>
      <c r="AP264" s="522">
        <f>AI264+AL264+AN264</f>
        <v>0</v>
      </c>
      <c r="AQ264" s="523">
        <f t="shared" si="261"/>
        <v>0</v>
      </c>
      <c r="AR264" s="520">
        <f>I264+AG264</f>
        <v>135527</v>
      </c>
      <c r="AS264" s="507">
        <f>J264+V264</f>
        <v>95535</v>
      </c>
      <c r="AT264" s="507">
        <f>K264+Z264</f>
        <v>0</v>
      </c>
      <c r="AU264" s="507">
        <f t="shared" si="255"/>
        <v>0</v>
      </c>
      <c r="AV264" s="507">
        <f t="shared" si="319"/>
        <v>32291</v>
      </c>
      <c r="AW264" s="507">
        <f t="shared" si="319"/>
        <v>1911</v>
      </c>
      <c r="AX264" s="507">
        <f>N264+AF264</f>
        <v>5790</v>
      </c>
      <c r="AY264" s="522">
        <f>O264+AQ264</f>
        <v>0.4</v>
      </c>
      <c r="AZ264" s="522">
        <f t="shared" si="320"/>
        <v>0</v>
      </c>
      <c r="BA264" s="523">
        <f t="shared" si="320"/>
        <v>0.4</v>
      </c>
    </row>
    <row r="265" spans="1:53" ht="14.1" customHeight="1" x14ac:dyDescent="0.2">
      <c r="A265" s="183">
        <v>55</v>
      </c>
      <c r="B265" s="181">
        <v>2484</v>
      </c>
      <c r="C265" s="182">
        <v>600079864</v>
      </c>
      <c r="D265" s="181">
        <v>46746145</v>
      </c>
      <c r="E265" s="599" t="s">
        <v>204</v>
      </c>
      <c r="F265" s="183"/>
      <c r="G265" s="599"/>
      <c r="H265" s="600"/>
      <c r="I265" s="601">
        <v>49977724</v>
      </c>
      <c r="J265" s="602">
        <v>35178993</v>
      </c>
      <c r="K265" s="602">
        <v>354176</v>
      </c>
      <c r="L265" s="602">
        <v>12010211</v>
      </c>
      <c r="M265" s="602">
        <v>703580</v>
      </c>
      <c r="N265" s="602">
        <v>1730764</v>
      </c>
      <c r="O265" s="603">
        <v>74.986800000000017</v>
      </c>
      <c r="P265" s="603">
        <v>53.411900000000003</v>
      </c>
      <c r="Q265" s="605">
        <v>21.5749</v>
      </c>
      <c r="R265" s="604">
        <f t="shared" ref="R265:BA265" si="321">SUM(R260:R264)</f>
        <v>100000</v>
      </c>
      <c r="S265" s="602">
        <f t="shared" si="321"/>
        <v>-19167</v>
      </c>
      <c r="T265" s="602">
        <f t="shared" si="321"/>
        <v>0</v>
      </c>
      <c r="U265" s="602">
        <f t="shared" si="321"/>
        <v>0</v>
      </c>
      <c r="V265" s="602">
        <f t="shared" si="321"/>
        <v>80833</v>
      </c>
      <c r="W265" s="602">
        <f t="shared" si="321"/>
        <v>-89240</v>
      </c>
      <c r="X265" s="602">
        <f t="shared" si="321"/>
        <v>0</v>
      </c>
      <c r="Y265" s="602">
        <f t="shared" si="321"/>
        <v>412698</v>
      </c>
      <c r="Z265" s="602">
        <f t="shared" si="321"/>
        <v>323458</v>
      </c>
      <c r="AA265" s="602">
        <f t="shared" si="321"/>
        <v>404291</v>
      </c>
      <c r="AB265" s="602">
        <f t="shared" si="321"/>
        <v>-2841</v>
      </c>
      <c r="AC265" s="602">
        <f t="shared" si="321"/>
        <v>1617</v>
      </c>
      <c r="AD265" s="602">
        <f t="shared" si="321"/>
        <v>0</v>
      </c>
      <c r="AE265" s="602">
        <f t="shared" si="321"/>
        <v>0</v>
      </c>
      <c r="AF265" s="602">
        <f t="shared" si="321"/>
        <v>0</v>
      </c>
      <c r="AG265" s="602">
        <f t="shared" si="321"/>
        <v>403067</v>
      </c>
      <c r="AH265" s="603">
        <f t="shared" si="321"/>
        <v>0.06</v>
      </c>
      <c r="AI265" s="603">
        <f t="shared" si="321"/>
        <v>0.09</v>
      </c>
      <c r="AJ265" s="603">
        <f t="shared" si="321"/>
        <v>-0.06</v>
      </c>
      <c r="AK265" s="603">
        <f t="shared" ref="AK265:AL265" si="322">SUM(AK260:AK264)</f>
        <v>0</v>
      </c>
      <c r="AL265" s="603">
        <f t="shared" si="322"/>
        <v>0</v>
      </c>
      <c r="AM265" s="603">
        <f t="shared" si="321"/>
        <v>0</v>
      </c>
      <c r="AN265" s="603">
        <f t="shared" si="321"/>
        <v>0</v>
      </c>
      <c r="AO265" s="603">
        <f t="shared" si="321"/>
        <v>0</v>
      </c>
      <c r="AP265" s="603">
        <f t="shared" si="321"/>
        <v>0.09</v>
      </c>
      <c r="AQ265" s="605">
        <f t="shared" si="321"/>
        <v>0.09</v>
      </c>
      <c r="AR265" s="604">
        <f t="shared" si="321"/>
        <v>50380791</v>
      </c>
      <c r="AS265" s="602">
        <f t="shared" si="321"/>
        <v>35259826</v>
      </c>
      <c r="AT265" s="602">
        <f t="shared" si="321"/>
        <v>677634</v>
      </c>
      <c r="AU265" s="602">
        <f t="shared" si="321"/>
        <v>412698</v>
      </c>
      <c r="AV265" s="602">
        <f t="shared" si="321"/>
        <v>12007370</v>
      </c>
      <c r="AW265" s="602">
        <f t="shared" si="321"/>
        <v>705197</v>
      </c>
      <c r="AX265" s="602">
        <f t="shared" si="321"/>
        <v>1730764</v>
      </c>
      <c r="AY265" s="603">
        <f t="shared" si="321"/>
        <v>75.076800000000006</v>
      </c>
      <c r="AZ265" s="603">
        <f t="shared" si="321"/>
        <v>53.411900000000003</v>
      </c>
      <c r="BA265" s="605">
        <f t="shared" si="321"/>
        <v>21.664899999999996</v>
      </c>
    </row>
    <row r="266" spans="1:53" ht="14.1" customHeight="1" x14ac:dyDescent="0.2">
      <c r="A266" s="606">
        <v>56</v>
      </c>
      <c r="B266" s="607">
        <v>2401</v>
      </c>
      <c r="C266" s="608">
        <v>600079597</v>
      </c>
      <c r="D266" s="607">
        <v>72741538</v>
      </c>
      <c r="E266" s="609" t="s">
        <v>205</v>
      </c>
      <c r="F266" s="606">
        <v>3111</v>
      </c>
      <c r="G266" s="609" t="s">
        <v>86</v>
      </c>
      <c r="H266" s="610" t="s">
        <v>87</v>
      </c>
      <c r="I266" s="516">
        <v>3296758</v>
      </c>
      <c r="J266" s="431">
        <v>2368430</v>
      </c>
      <c r="K266" s="541">
        <v>35000</v>
      </c>
      <c r="L266" s="496">
        <v>812359</v>
      </c>
      <c r="M266" s="517">
        <v>47369</v>
      </c>
      <c r="N266" s="431">
        <v>33600</v>
      </c>
      <c r="O266" s="432">
        <v>5.3297999999999996</v>
      </c>
      <c r="P266" s="436">
        <v>4</v>
      </c>
      <c r="Q266" s="709">
        <v>1.3298000000000001</v>
      </c>
      <c r="R266" s="520">
        <v>-39000</v>
      </c>
      <c r="S266" s="507">
        <v>0</v>
      </c>
      <c r="T266" s="507">
        <v>0</v>
      </c>
      <c r="U266" s="507">
        <v>0</v>
      </c>
      <c r="V266" s="507">
        <f>SUM(R266:U266)</f>
        <v>-39000</v>
      </c>
      <c r="W266" s="507">
        <v>39000</v>
      </c>
      <c r="X266" s="507">
        <v>0</v>
      </c>
      <c r="Y266" s="507">
        <v>0</v>
      </c>
      <c r="Z266" s="507">
        <f t="shared" ref="Z266:Z268" si="323">SUM(W266:Y266)</f>
        <v>39000</v>
      </c>
      <c r="AA266" s="507">
        <f>V266+Z266</f>
        <v>0</v>
      </c>
      <c r="AB266" s="180">
        <f t="shared" si="254"/>
        <v>0</v>
      </c>
      <c r="AC266" s="180">
        <f>ROUND(V266*2%,0)</f>
        <v>-780</v>
      </c>
      <c r="AD266" s="507">
        <v>0</v>
      </c>
      <c r="AE266" s="507">
        <v>0</v>
      </c>
      <c r="AF266" s="507">
        <f t="shared" si="259"/>
        <v>0</v>
      </c>
      <c r="AG266" s="507">
        <f t="shared" si="260"/>
        <v>-780</v>
      </c>
      <c r="AH266" s="522">
        <v>-0.13</v>
      </c>
      <c r="AI266" s="522">
        <v>7.0000000000000007E-2</v>
      </c>
      <c r="AJ266" s="522">
        <v>0</v>
      </c>
      <c r="AK266" s="522">
        <v>0</v>
      </c>
      <c r="AL266" s="522">
        <v>0</v>
      </c>
      <c r="AM266" s="522">
        <v>0</v>
      </c>
      <c r="AN266" s="522">
        <v>0</v>
      </c>
      <c r="AO266" s="522">
        <f>AH266+AJ266+AK266+AM266</f>
        <v>-0.13</v>
      </c>
      <c r="AP266" s="522">
        <f>AI266+AL266+AN266</f>
        <v>7.0000000000000007E-2</v>
      </c>
      <c r="AQ266" s="523">
        <f t="shared" si="261"/>
        <v>-0.06</v>
      </c>
      <c r="AR266" s="520">
        <f>I266+AG266</f>
        <v>3295978</v>
      </c>
      <c r="AS266" s="507">
        <f>J266+V266</f>
        <v>2329430</v>
      </c>
      <c r="AT266" s="507">
        <f>K266+Z266</f>
        <v>74000</v>
      </c>
      <c r="AU266" s="507">
        <f t="shared" si="255"/>
        <v>0</v>
      </c>
      <c r="AV266" s="507">
        <f t="shared" ref="AV266:AW268" si="324">L266+AB266</f>
        <v>812359</v>
      </c>
      <c r="AW266" s="507">
        <f t="shared" si="324"/>
        <v>46589</v>
      </c>
      <c r="AX266" s="507">
        <f>N266+AF266</f>
        <v>33600</v>
      </c>
      <c r="AY266" s="522">
        <f>O266+AQ266</f>
        <v>5.2698</v>
      </c>
      <c r="AZ266" s="522">
        <f t="shared" ref="AZ266:BA268" si="325">P266+AO266</f>
        <v>3.87</v>
      </c>
      <c r="BA266" s="523">
        <f t="shared" si="325"/>
        <v>1.3998000000000002</v>
      </c>
    </row>
    <row r="267" spans="1:53" ht="14.1" customHeight="1" x14ac:dyDescent="0.2">
      <c r="A267" s="606">
        <v>56</v>
      </c>
      <c r="B267" s="607">
        <v>2401</v>
      </c>
      <c r="C267" s="608">
        <v>600079597</v>
      </c>
      <c r="D267" s="607">
        <v>72741538</v>
      </c>
      <c r="E267" s="609" t="s">
        <v>205</v>
      </c>
      <c r="F267" s="606">
        <v>3111</v>
      </c>
      <c r="G267" s="609" t="s">
        <v>92</v>
      </c>
      <c r="H267" s="610" t="s">
        <v>83</v>
      </c>
      <c r="I267" s="516">
        <v>33366</v>
      </c>
      <c r="J267" s="517">
        <v>24570</v>
      </c>
      <c r="K267" s="496">
        <v>0</v>
      </c>
      <c r="L267" s="496">
        <v>8305</v>
      </c>
      <c r="M267" s="517">
        <v>491</v>
      </c>
      <c r="N267" s="517">
        <v>0</v>
      </c>
      <c r="O267" s="432">
        <v>0.05</v>
      </c>
      <c r="P267" s="518">
        <v>0.05</v>
      </c>
      <c r="Q267" s="519">
        <v>0</v>
      </c>
      <c r="R267" s="520">
        <v>0</v>
      </c>
      <c r="S267" s="507">
        <v>200041</v>
      </c>
      <c r="T267" s="507">
        <v>0</v>
      </c>
      <c r="U267" s="507">
        <v>0</v>
      </c>
      <c r="V267" s="507">
        <f>SUM(R267:U267)</f>
        <v>200041</v>
      </c>
      <c r="W267" s="507">
        <v>0</v>
      </c>
      <c r="X267" s="507">
        <v>0</v>
      </c>
      <c r="Y267" s="507">
        <v>0</v>
      </c>
      <c r="Z267" s="507">
        <f t="shared" si="323"/>
        <v>0</v>
      </c>
      <c r="AA267" s="507">
        <f>V267+Z267</f>
        <v>200041</v>
      </c>
      <c r="AB267" s="180">
        <f t="shared" si="254"/>
        <v>67614</v>
      </c>
      <c r="AC267" s="180">
        <f>ROUND(V267*2%,0)</f>
        <v>4001</v>
      </c>
      <c r="AD267" s="507">
        <v>1500</v>
      </c>
      <c r="AE267" s="507">
        <v>0</v>
      </c>
      <c r="AF267" s="507">
        <f t="shared" si="259"/>
        <v>1500</v>
      </c>
      <c r="AG267" s="507">
        <f t="shared" si="260"/>
        <v>273156</v>
      </c>
      <c r="AH267" s="522">
        <v>0</v>
      </c>
      <c r="AI267" s="522">
        <v>0</v>
      </c>
      <c r="AJ267" s="522">
        <v>0.56999999999999995</v>
      </c>
      <c r="AK267" s="522">
        <v>0</v>
      </c>
      <c r="AL267" s="522">
        <v>0</v>
      </c>
      <c r="AM267" s="522">
        <v>0</v>
      </c>
      <c r="AN267" s="522">
        <v>0</v>
      </c>
      <c r="AO267" s="522">
        <f>AH267+AJ267+AK267+AM267</f>
        <v>0.56999999999999995</v>
      </c>
      <c r="AP267" s="522">
        <f>AI267+AL267+AN267</f>
        <v>0</v>
      </c>
      <c r="AQ267" s="523">
        <f t="shared" si="261"/>
        <v>0.56999999999999995</v>
      </c>
      <c r="AR267" s="520">
        <f>I267+AG267</f>
        <v>306522</v>
      </c>
      <c r="AS267" s="507">
        <f>J267+V267</f>
        <v>224611</v>
      </c>
      <c r="AT267" s="507">
        <f>K267+Z267</f>
        <v>0</v>
      </c>
      <c r="AU267" s="507">
        <f t="shared" si="255"/>
        <v>0</v>
      </c>
      <c r="AV267" s="507">
        <f t="shared" si="324"/>
        <v>75919</v>
      </c>
      <c r="AW267" s="507">
        <f t="shared" si="324"/>
        <v>4492</v>
      </c>
      <c r="AX267" s="507">
        <f>N267+AF267</f>
        <v>1500</v>
      </c>
      <c r="AY267" s="522">
        <f>O267+AQ267</f>
        <v>0.62</v>
      </c>
      <c r="AZ267" s="522">
        <f t="shared" si="325"/>
        <v>0.62</v>
      </c>
      <c r="BA267" s="523">
        <f t="shared" si="325"/>
        <v>0</v>
      </c>
    </row>
    <row r="268" spans="1:53" ht="14.1" customHeight="1" x14ac:dyDescent="0.2">
      <c r="A268" s="606">
        <v>56</v>
      </c>
      <c r="B268" s="607">
        <v>2401</v>
      </c>
      <c r="C268" s="608">
        <v>600079597</v>
      </c>
      <c r="D268" s="607">
        <v>72741538</v>
      </c>
      <c r="E268" s="609" t="s">
        <v>205</v>
      </c>
      <c r="F268" s="606">
        <v>3141</v>
      </c>
      <c r="G268" s="609" t="s">
        <v>89</v>
      </c>
      <c r="H268" s="610" t="s">
        <v>83</v>
      </c>
      <c r="I268" s="516">
        <v>601545</v>
      </c>
      <c r="J268" s="517">
        <v>440999</v>
      </c>
      <c r="K268" s="496">
        <v>0</v>
      </c>
      <c r="L268" s="496">
        <v>149058</v>
      </c>
      <c r="M268" s="517">
        <v>8820</v>
      </c>
      <c r="N268" s="517">
        <v>2668</v>
      </c>
      <c r="O268" s="432">
        <v>1.5</v>
      </c>
      <c r="P268" s="518">
        <v>0</v>
      </c>
      <c r="Q268" s="519">
        <v>1.5</v>
      </c>
      <c r="R268" s="520">
        <v>0</v>
      </c>
      <c r="S268" s="507">
        <v>0</v>
      </c>
      <c r="T268" s="507">
        <v>0</v>
      </c>
      <c r="U268" s="507">
        <v>0</v>
      </c>
      <c r="V268" s="507">
        <f>SUM(R268:U268)</f>
        <v>0</v>
      </c>
      <c r="W268" s="507">
        <v>0</v>
      </c>
      <c r="X268" s="507">
        <v>0</v>
      </c>
      <c r="Y268" s="507">
        <v>0</v>
      </c>
      <c r="Z268" s="507">
        <f t="shared" si="323"/>
        <v>0</v>
      </c>
      <c r="AA268" s="507">
        <f>V268+Z268</f>
        <v>0</v>
      </c>
      <c r="AB268" s="180">
        <f t="shared" si="254"/>
        <v>0</v>
      </c>
      <c r="AC268" s="180">
        <f>ROUND(V268*2%,0)</f>
        <v>0</v>
      </c>
      <c r="AD268" s="507">
        <v>0</v>
      </c>
      <c r="AE268" s="507">
        <v>0</v>
      </c>
      <c r="AF268" s="507">
        <f t="shared" si="259"/>
        <v>0</v>
      </c>
      <c r="AG268" s="507">
        <f t="shared" si="260"/>
        <v>0</v>
      </c>
      <c r="AH268" s="522">
        <v>0</v>
      </c>
      <c r="AI268" s="522">
        <v>0</v>
      </c>
      <c r="AJ268" s="522">
        <v>0</v>
      </c>
      <c r="AK268" s="522">
        <v>0</v>
      </c>
      <c r="AL268" s="522">
        <v>0</v>
      </c>
      <c r="AM268" s="522">
        <v>0</v>
      </c>
      <c r="AN268" s="522">
        <v>0</v>
      </c>
      <c r="AO268" s="522">
        <f>AH268+AJ268+AK268+AM268</f>
        <v>0</v>
      </c>
      <c r="AP268" s="522">
        <f>AI268+AL268+AN268</f>
        <v>0</v>
      </c>
      <c r="AQ268" s="523">
        <f t="shared" si="261"/>
        <v>0</v>
      </c>
      <c r="AR268" s="520">
        <f>I268+AG268</f>
        <v>601545</v>
      </c>
      <c r="AS268" s="507">
        <f>J268+V268</f>
        <v>440999</v>
      </c>
      <c r="AT268" s="507">
        <f>K268+Z268</f>
        <v>0</v>
      </c>
      <c r="AU268" s="507">
        <f t="shared" si="255"/>
        <v>0</v>
      </c>
      <c r="AV268" s="507">
        <f t="shared" si="324"/>
        <v>149058</v>
      </c>
      <c r="AW268" s="507">
        <f t="shared" si="324"/>
        <v>8820</v>
      </c>
      <c r="AX268" s="507">
        <f>N268+AF268</f>
        <v>2668</v>
      </c>
      <c r="AY268" s="522">
        <f>O268+AQ268</f>
        <v>1.5</v>
      </c>
      <c r="AZ268" s="522">
        <f t="shared" si="325"/>
        <v>0</v>
      </c>
      <c r="BA268" s="523">
        <f t="shared" si="325"/>
        <v>1.5</v>
      </c>
    </row>
    <row r="269" spans="1:53" ht="14.1" customHeight="1" x14ac:dyDescent="0.2">
      <c r="A269" s="183">
        <v>56</v>
      </c>
      <c r="B269" s="181">
        <v>2401</v>
      </c>
      <c r="C269" s="182">
        <v>600079597</v>
      </c>
      <c r="D269" s="181">
        <v>72741538</v>
      </c>
      <c r="E269" s="599" t="s">
        <v>206</v>
      </c>
      <c r="F269" s="183"/>
      <c r="G269" s="599"/>
      <c r="H269" s="600"/>
      <c r="I269" s="601">
        <v>3931669</v>
      </c>
      <c r="J269" s="602">
        <v>2833999</v>
      </c>
      <c r="K269" s="602">
        <v>35000</v>
      </c>
      <c r="L269" s="602">
        <v>969722</v>
      </c>
      <c r="M269" s="602">
        <v>56680</v>
      </c>
      <c r="N269" s="602">
        <v>36268</v>
      </c>
      <c r="O269" s="603">
        <v>6.8797999999999995</v>
      </c>
      <c r="P269" s="603">
        <v>4.05</v>
      </c>
      <c r="Q269" s="605">
        <v>2.8298000000000001</v>
      </c>
      <c r="R269" s="604">
        <f t="shared" ref="R269:BA269" si="326">SUM(R266:R268)</f>
        <v>-39000</v>
      </c>
      <c r="S269" s="602">
        <f t="shared" si="326"/>
        <v>200041</v>
      </c>
      <c r="T269" s="602">
        <f t="shared" si="326"/>
        <v>0</v>
      </c>
      <c r="U269" s="602">
        <f t="shared" si="326"/>
        <v>0</v>
      </c>
      <c r="V269" s="602">
        <f t="shared" si="326"/>
        <v>161041</v>
      </c>
      <c r="W269" s="602">
        <f t="shared" si="326"/>
        <v>39000</v>
      </c>
      <c r="X269" s="602">
        <f t="shared" si="326"/>
        <v>0</v>
      </c>
      <c r="Y269" s="602">
        <f t="shared" si="326"/>
        <v>0</v>
      </c>
      <c r="Z269" s="602">
        <f t="shared" si="326"/>
        <v>39000</v>
      </c>
      <c r="AA269" s="602">
        <f t="shared" si="326"/>
        <v>200041</v>
      </c>
      <c r="AB269" s="602">
        <f t="shared" si="326"/>
        <v>67614</v>
      </c>
      <c r="AC269" s="602">
        <f t="shared" si="326"/>
        <v>3221</v>
      </c>
      <c r="AD269" s="602">
        <f t="shared" si="326"/>
        <v>1500</v>
      </c>
      <c r="AE269" s="602">
        <f t="shared" si="326"/>
        <v>0</v>
      </c>
      <c r="AF269" s="602">
        <f t="shared" si="326"/>
        <v>1500</v>
      </c>
      <c r="AG269" s="602">
        <f t="shared" si="326"/>
        <v>272376</v>
      </c>
      <c r="AH269" s="603">
        <f t="shared" si="326"/>
        <v>-0.13</v>
      </c>
      <c r="AI269" s="603">
        <f t="shared" si="326"/>
        <v>7.0000000000000007E-2</v>
      </c>
      <c r="AJ269" s="603">
        <f t="shared" si="326"/>
        <v>0.56999999999999995</v>
      </c>
      <c r="AK269" s="603">
        <f t="shared" ref="AK269:AL269" si="327">SUM(AK266:AK268)</f>
        <v>0</v>
      </c>
      <c r="AL269" s="603">
        <f t="shared" si="327"/>
        <v>0</v>
      </c>
      <c r="AM269" s="603">
        <f t="shared" si="326"/>
        <v>0</v>
      </c>
      <c r="AN269" s="603">
        <f t="shared" si="326"/>
        <v>0</v>
      </c>
      <c r="AO269" s="603">
        <f t="shared" si="326"/>
        <v>0.43999999999999995</v>
      </c>
      <c r="AP269" s="603">
        <f t="shared" si="326"/>
        <v>7.0000000000000007E-2</v>
      </c>
      <c r="AQ269" s="605">
        <f t="shared" si="326"/>
        <v>0.51</v>
      </c>
      <c r="AR269" s="604">
        <f t="shared" si="326"/>
        <v>4204045</v>
      </c>
      <c r="AS269" s="602">
        <f t="shared" si="326"/>
        <v>2995040</v>
      </c>
      <c r="AT269" s="602">
        <f t="shared" si="326"/>
        <v>74000</v>
      </c>
      <c r="AU269" s="602">
        <f t="shared" si="326"/>
        <v>0</v>
      </c>
      <c r="AV269" s="602">
        <f t="shared" si="326"/>
        <v>1037336</v>
      </c>
      <c r="AW269" s="602">
        <f t="shared" si="326"/>
        <v>59901</v>
      </c>
      <c r="AX269" s="602">
        <f t="shared" si="326"/>
        <v>37768</v>
      </c>
      <c r="AY269" s="603">
        <f t="shared" si="326"/>
        <v>7.3898000000000001</v>
      </c>
      <c r="AZ269" s="603">
        <f t="shared" si="326"/>
        <v>4.49</v>
      </c>
      <c r="BA269" s="605">
        <f t="shared" si="326"/>
        <v>2.8997999999999999</v>
      </c>
    </row>
    <row r="270" spans="1:53" ht="14.1" customHeight="1" x14ac:dyDescent="0.2">
      <c r="A270" s="606">
        <v>57</v>
      </c>
      <c r="B270" s="607">
        <v>2449</v>
      </c>
      <c r="C270" s="608">
        <v>650029348</v>
      </c>
      <c r="D270" s="607">
        <v>72742071</v>
      </c>
      <c r="E270" s="609" t="s">
        <v>207</v>
      </c>
      <c r="F270" s="606">
        <v>3111</v>
      </c>
      <c r="G270" s="609" t="s">
        <v>86</v>
      </c>
      <c r="H270" s="610" t="s">
        <v>87</v>
      </c>
      <c r="I270" s="516">
        <v>2917554</v>
      </c>
      <c r="J270" s="431">
        <v>2126255</v>
      </c>
      <c r="K270" s="541">
        <v>0</v>
      </c>
      <c r="L270" s="496">
        <v>718674</v>
      </c>
      <c r="M270" s="517">
        <v>42525</v>
      </c>
      <c r="N270" s="431">
        <v>30100</v>
      </c>
      <c r="O270" s="432">
        <v>5.0217999999999998</v>
      </c>
      <c r="P270" s="436">
        <v>4</v>
      </c>
      <c r="Q270" s="709">
        <v>1.0218</v>
      </c>
      <c r="R270" s="520">
        <v>0</v>
      </c>
      <c r="S270" s="507">
        <v>0</v>
      </c>
      <c r="T270" s="507">
        <v>0</v>
      </c>
      <c r="U270" s="507">
        <v>0</v>
      </c>
      <c r="V270" s="507">
        <f t="shared" ref="V270:V275" si="328">SUM(R270:U270)</f>
        <v>0</v>
      </c>
      <c r="W270" s="507">
        <v>0</v>
      </c>
      <c r="X270" s="507">
        <v>0</v>
      </c>
      <c r="Y270" s="507">
        <v>0</v>
      </c>
      <c r="Z270" s="507">
        <f t="shared" ref="Z270:Z275" si="329">SUM(W270:Y270)</f>
        <v>0</v>
      </c>
      <c r="AA270" s="507">
        <f t="shared" ref="AA270:AA275" si="330">V270+Z270</f>
        <v>0</v>
      </c>
      <c r="AB270" s="180">
        <f t="shared" ref="AB270:AB333" si="331">ROUND((V270+W270)*33.8%,0)</f>
        <v>0</v>
      </c>
      <c r="AC270" s="180">
        <f t="shared" ref="AC270:AC275" si="332">ROUND(V270*2%,0)</f>
        <v>0</v>
      </c>
      <c r="AD270" s="507">
        <v>0</v>
      </c>
      <c r="AE270" s="507">
        <v>0</v>
      </c>
      <c r="AF270" s="507">
        <f t="shared" ref="AF270:AF333" si="333">SUM(AD270:AE270)</f>
        <v>0</v>
      </c>
      <c r="AG270" s="507">
        <f t="shared" ref="AG270:AG333" si="334">AA270+AB270+AC270+AF270</f>
        <v>0</v>
      </c>
      <c r="AH270" s="522">
        <v>0</v>
      </c>
      <c r="AI270" s="522">
        <v>0</v>
      </c>
      <c r="AJ270" s="522">
        <v>0</v>
      </c>
      <c r="AK270" s="522">
        <v>0</v>
      </c>
      <c r="AL270" s="522">
        <v>0</v>
      </c>
      <c r="AM270" s="522">
        <v>0</v>
      </c>
      <c r="AN270" s="522">
        <v>0</v>
      </c>
      <c r="AO270" s="522">
        <f t="shared" ref="AO270:AO275" si="335">AH270+AJ270+AK270+AM270</f>
        <v>0</v>
      </c>
      <c r="AP270" s="522">
        <f t="shared" ref="AP270:AP275" si="336">AI270+AL270+AN270</f>
        <v>0</v>
      </c>
      <c r="AQ270" s="523">
        <f t="shared" ref="AQ270:AQ333" si="337">SUM(AO270:AP270)</f>
        <v>0</v>
      </c>
      <c r="AR270" s="520">
        <f t="shared" ref="AR270:AR275" si="338">I270+AG270</f>
        <v>2917554</v>
      </c>
      <c r="AS270" s="507">
        <f t="shared" ref="AS270:AS275" si="339">J270+V270</f>
        <v>2126255</v>
      </c>
      <c r="AT270" s="507">
        <f t="shared" ref="AT270:AT275" si="340">K270+Z270</f>
        <v>0</v>
      </c>
      <c r="AU270" s="507">
        <f t="shared" ref="AU270:AU332" si="341">Y270</f>
        <v>0</v>
      </c>
      <c r="AV270" s="507">
        <f t="shared" ref="AV270:AW275" si="342">L270+AB270</f>
        <v>718674</v>
      </c>
      <c r="AW270" s="507">
        <f t="shared" si="342"/>
        <v>42525</v>
      </c>
      <c r="AX270" s="507">
        <f t="shared" ref="AX270:AX275" si="343">N270+AF270</f>
        <v>30100</v>
      </c>
      <c r="AY270" s="522">
        <f t="shared" ref="AY270:AY275" si="344">O270+AQ270</f>
        <v>5.0217999999999998</v>
      </c>
      <c r="AZ270" s="522">
        <f t="shared" ref="AZ270:BA275" si="345">P270+AO270</f>
        <v>4</v>
      </c>
      <c r="BA270" s="523">
        <f t="shared" si="345"/>
        <v>1.0218</v>
      </c>
    </row>
    <row r="271" spans="1:53" ht="14.1" customHeight="1" x14ac:dyDescent="0.2">
      <c r="A271" s="606">
        <v>57</v>
      </c>
      <c r="B271" s="607">
        <v>2449</v>
      </c>
      <c r="C271" s="608">
        <v>650029348</v>
      </c>
      <c r="D271" s="607">
        <v>72742071</v>
      </c>
      <c r="E271" s="609" t="s">
        <v>207</v>
      </c>
      <c r="F271" s="606">
        <v>3117</v>
      </c>
      <c r="G271" s="609" t="s">
        <v>149</v>
      </c>
      <c r="H271" s="610" t="s">
        <v>87</v>
      </c>
      <c r="I271" s="516">
        <v>4303017</v>
      </c>
      <c r="J271" s="431">
        <v>2986499</v>
      </c>
      <c r="K271" s="541">
        <v>75000</v>
      </c>
      <c r="L271" s="496">
        <v>1034787</v>
      </c>
      <c r="M271" s="517">
        <v>59731</v>
      </c>
      <c r="N271" s="431">
        <v>147000</v>
      </c>
      <c r="O271" s="432">
        <v>6.4915000000000003</v>
      </c>
      <c r="P271" s="436">
        <v>4</v>
      </c>
      <c r="Q271" s="709">
        <v>2.4914999999999998</v>
      </c>
      <c r="R271" s="520">
        <v>0</v>
      </c>
      <c r="S271" s="507">
        <v>0</v>
      </c>
      <c r="T271" s="507">
        <v>0</v>
      </c>
      <c r="U271" s="507">
        <v>0</v>
      </c>
      <c r="V271" s="507">
        <f t="shared" si="328"/>
        <v>0</v>
      </c>
      <c r="W271" s="507">
        <v>0</v>
      </c>
      <c r="X271" s="507">
        <v>0</v>
      </c>
      <c r="Y271" s="507">
        <v>7252</v>
      </c>
      <c r="Z271" s="507">
        <f t="shared" si="329"/>
        <v>7252</v>
      </c>
      <c r="AA271" s="507">
        <f t="shared" si="330"/>
        <v>7252</v>
      </c>
      <c r="AB271" s="180">
        <f t="shared" si="331"/>
        <v>0</v>
      </c>
      <c r="AC271" s="180">
        <f t="shared" si="332"/>
        <v>0</v>
      </c>
      <c r="AD271" s="507">
        <v>0</v>
      </c>
      <c r="AE271" s="507">
        <v>0</v>
      </c>
      <c r="AF271" s="507">
        <f t="shared" si="333"/>
        <v>0</v>
      </c>
      <c r="AG271" s="507">
        <f t="shared" si="334"/>
        <v>7252</v>
      </c>
      <c r="AH271" s="522">
        <v>0</v>
      </c>
      <c r="AI271" s="522">
        <v>0</v>
      </c>
      <c r="AJ271" s="522">
        <v>0</v>
      </c>
      <c r="AK271" s="522">
        <v>0</v>
      </c>
      <c r="AL271" s="522">
        <v>0</v>
      </c>
      <c r="AM271" s="522">
        <v>0</v>
      </c>
      <c r="AN271" s="522">
        <v>0</v>
      </c>
      <c r="AO271" s="522">
        <f t="shared" si="335"/>
        <v>0</v>
      </c>
      <c r="AP271" s="522">
        <f t="shared" si="336"/>
        <v>0</v>
      </c>
      <c r="AQ271" s="523">
        <f t="shared" si="337"/>
        <v>0</v>
      </c>
      <c r="AR271" s="520">
        <f t="shared" si="338"/>
        <v>4310269</v>
      </c>
      <c r="AS271" s="507">
        <f t="shared" si="339"/>
        <v>2986499</v>
      </c>
      <c r="AT271" s="507">
        <f t="shared" si="340"/>
        <v>82252</v>
      </c>
      <c r="AU271" s="507">
        <f t="shared" si="341"/>
        <v>7252</v>
      </c>
      <c r="AV271" s="507">
        <f t="shared" si="342"/>
        <v>1034787</v>
      </c>
      <c r="AW271" s="507">
        <f t="shared" si="342"/>
        <v>59731</v>
      </c>
      <c r="AX271" s="507">
        <f t="shared" si="343"/>
        <v>147000</v>
      </c>
      <c r="AY271" s="522">
        <f t="shared" si="344"/>
        <v>6.4915000000000003</v>
      </c>
      <c r="AZ271" s="522">
        <f t="shared" si="345"/>
        <v>4</v>
      </c>
      <c r="BA271" s="523">
        <f t="shared" si="345"/>
        <v>2.4914999999999998</v>
      </c>
    </row>
    <row r="272" spans="1:53" ht="14.1" customHeight="1" x14ac:dyDescent="0.2">
      <c r="A272" s="606">
        <v>57</v>
      </c>
      <c r="B272" s="607">
        <v>2449</v>
      </c>
      <c r="C272" s="608">
        <v>650029348</v>
      </c>
      <c r="D272" s="607">
        <v>72742071</v>
      </c>
      <c r="E272" s="609" t="s">
        <v>207</v>
      </c>
      <c r="F272" s="606">
        <v>3117</v>
      </c>
      <c r="G272" s="211" t="s">
        <v>92</v>
      </c>
      <c r="H272" s="610" t="s">
        <v>83</v>
      </c>
      <c r="I272" s="516">
        <v>556069</v>
      </c>
      <c r="J272" s="517">
        <v>409476</v>
      </c>
      <c r="K272" s="496">
        <v>0</v>
      </c>
      <c r="L272" s="496">
        <v>138403</v>
      </c>
      <c r="M272" s="517">
        <v>8190</v>
      </c>
      <c r="N272" s="517">
        <v>0</v>
      </c>
      <c r="O272" s="432">
        <v>1.37</v>
      </c>
      <c r="P272" s="518">
        <v>1.37</v>
      </c>
      <c r="Q272" s="519">
        <v>0</v>
      </c>
      <c r="R272" s="520">
        <v>0</v>
      </c>
      <c r="S272" s="507">
        <v>72324</v>
      </c>
      <c r="T272" s="507">
        <v>0</v>
      </c>
      <c r="U272" s="507">
        <v>0</v>
      </c>
      <c r="V272" s="507">
        <f t="shared" si="328"/>
        <v>72324</v>
      </c>
      <c r="W272" s="507">
        <v>0</v>
      </c>
      <c r="X272" s="507">
        <v>0</v>
      </c>
      <c r="Y272" s="507">
        <v>0</v>
      </c>
      <c r="Z272" s="507">
        <f t="shared" si="329"/>
        <v>0</v>
      </c>
      <c r="AA272" s="507">
        <f t="shared" si="330"/>
        <v>72324</v>
      </c>
      <c r="AB272" s="180">
        <f t="shared" si="331"/>
        <v>24446</v>
      </c>
      <c r="AC272" s="180">
        <f t="shared" si="332"/>
        <v>1446</v>
      </c>
      <c r="AD272" s="507">
        <v>12250</v>
      </c>
      <c r="AE272" s="507">
        <v>0</v>
      </c>
      <c r="AF272" s="507">
        <f t="shared" si="333"/>
        <v>12250</v>
      </c>
      <c r="AG272" s="507">
        <f t="shared" si="334"/>
        <v>110466</v>
      </c>
      <c r="AH272" s="522">
        <v>0</v>
      </c>
      <c r="AI272" s="522">
        <v>0</v>
      </c>
      <c r="AJ272" s="522">
        <v>0.21</v>
      </c>
      <c r="AK272" s="522">
        <v>0</v>
      </c>
      <c r="AL272" s="522">
        <v>0</v>
      </c>
      <c r="AM272" s="522">
        <v>0</v>
      </c>
      <c r="AN272" s="522">
        <v>0</v>
      </c>
      <c r="AO272" s="522">
        <f t="shared" si="335"/>
        <v>0.21</v>
      </c>
      <c r="AP272" s="522">
        <f t="shared" si="336"/>
        <v>0</v>
      </c>
      <c r="AQ272" s="523">
        <f t="shared" si="337"/>
        <v>0.21</v>
      </c>
      <c r="AR272" s="520">
        <f t="shared" si="338"/>
        <v>666535</v>
      </c>
      <c r="AS272" s="507">
        <f t="shared" si="339"/>
        <v>481800</v>
      </c>
      <c r="AT272" s="507">
        <f t="shared" si="340"/>
        <v>0</v>
      </c>
      <c r="AU272" s="507">
        <f t="shared" si="341"/>
        <v>0</v>
      </c>
      <c r="AV272" s="507">
        <f t="shared" si="342"/>
        <v>162849</v>
      </c>
      <c r="AW272" s="507">
        <f t="shared" si="342"/>
        <v>9636</v>
      </c>
      <c r="AX272" s="507">
        <f t="shared" si="343"/>
        <v>12250</v>
      </c>
      <c r="AY272" s="522">
        <f t="shared" si="344"/>
        <v>1.58</v>
      </c>
      <c r="AZ272" s="522">
        <f t="shared" si="345"/>
        <v>1.58</v>
      </c>
      <c r="BA272" s="523">
        <f t="shared" si="345"/>
        <v>0</v>
      </c>
    </row>
    <row r="273" spans="1:53" ht="14.1" customHeight="1" x14ac:dyDescent="0.2">
      <c r="A273" s="606">
        <v>57</v>
      </c>
      <c r="B273" s="607">
        <v>2449</v>
      </c>
      <c r="C273" s="608">
        <v>650029348</v>
      </c>
      <c r="D273" s="607">
        <v>72742071</v>
      </c>
      <c r="E273" s="609" t="s">
        <v>207</v>
      </c>
      <c r="F273" s="606">
        <v>3141</v>
      </c>
      <c r="G273" s="609" t="s">
        <v>89</v>
      </c>
      <c r="H273" s="610" t="s">
        <v>83</v>
      </c>
      <c r="I273" s="516">
        <v>1063726</v>
      </c>
      <c r="J273" s="517">
        <v>779331</v>
      </c>
      <c r="K273" s="496">
        <v>0</v>
      </c>
      <c r="L273" s="496">
        <v>263414</v>
      </c>
      <c r="M273" s="517">
        <v>15587</v>
      </c>
      <c r="N273" s="517">
        <v>5394</v>
      </c>
      <c r="O273" s="432">
        <v>2.65</v>
      </c>
      <c r="P273" s="518">
        <v>0</v>
      </c>
      <c r="Q273" s="519">
        <v>2.65</v>
      </c>
      <c r="R273" s="520">
        <v>0</v>
      </c>
      <c r="S273" s="507">
        <v>0</v>
      </c>
      <c r="T273" s="507">
        <v>0</v>
      </c>
      <c r="U273" s="507">
        <v>0</v>
      </c>
      <c r="V273" s="507">
        <f t="shared" si="328"/>
        <v>0</v>
      </c>
      <c r="W273" s="507">
        <v>0</v>
      </c>
      <c r="X273" s="507">
        <v>0</v>
      </c>
      <c r="Y273" s="507">
        <v>0</v>
      </c>
      <c r="Z273" s="507">
        <f t="shared" si="329"/>
        <v>0</v>
      </c>
      <c r="AA273" s="507">
        <f t="shared" si="330"/>
        <v>0</v>
      </c>
      <c r="AB273" s="180">
        <f t="shared" si="331"/>
        <v>0</v>
      </c>
      <c r="AC273" s="180">
        <f t="shared" si="332"/>
        <v>0</v>
      </c>
      <c r="AD273" s="507">
        <v>0</v>
      </c>
      <c r="AE273" s="507">
        <v>0</v>
      </c>
      <c r="AF273" s="507">
        <f t="shared" si="333"/>
        <v>0</v>
      </c>
      <c r="AG273" s="507">
        <f t="shared" si="334"/>
        <v>0</v>
      </c>
      <c r="AH273" s="522">
        <v>0</v>
      </c>
      <c r="AI273" s="522">
        <v>0</v>
      </c>
      <c r="AJ273" s="522">
        <v>0</v>
      </c>
      <c r="AK273" s="522">
        <v>0</v>
      </c>
      <c r="AL273" s="522">
        <v>0</v>
      </c>
      <c r="AM273" s="522">
        <v>0</v>
      </c>
      <c r="AN273" s="522">
        <v>0</v>
      </c>
      <c r="AO273" s="522">
        <f t="shared" si="335"/>
        <v>0</v>
      </c>
      <c r="AP273" s="522">
        <f t="shared" si="336"/>
        <v>0</v>
      </c>
      <c r="AQ273" s="523">
        <f t="shared" si="337"/>
        <v>0</v>
      </c>
      <c r="AR273" s="520">
        <f t="shared" si="338"/>
        <v>1063726</v>
      </c>
      <c r="AS273" s="507">
        <f t="shared" si="339"/>
        <v>779331</v>
      </c>
      <c r="AT273" s="507">
        <f t="shared" si="340"/>
        <v>0</v>
      </c>
      <c r="AU273" s="507">
        <f t="shared" si="341"/>
        <v>0</v>
      </c>
      <c r="AV273" s="507">
        <f t="shared" si="342"/>
        <v>263414</v>
      </c>
      <c r="AW273" s="507">
        <f t="shared" si="342"/>
        <v>15587</v>
      </c>
      <c r="AX273" s="507">
        <f t="shared" si="343"/>
        <v>5394</v>
      </c>
      <c r="AY273" s="522">
        <f t="shared" si="344"/>
        <v>2.65</v>
      </c>
      <c r="AZ273" s="522">
        <f t="shared" si="345"/>
        <v>0</v>
      </c>
      <c r="BA273" s="523">
        <f t="shared" si="345"/>
        <v>2.65</v>
      </c>
    </row>
    <row r="274" spans="1:53" ht="14.1" customHeight="1" x14ac:dyDescent="0.2">
      <c r="A274" s="606">
        <v>57</v>
      </c>
      <c r="B274" s="607">
        <v>2449</v>
      </c>
      <c r="C274" s="608">
        <v>650029348</v>
      </c>
      <c r="D274" s="607">
        <v>72742071</v>
      </c>
      <c r="E274" s="609" t="s">
        <v>207</v>
      </c>
      <c r="F274" s="606">
        <v>3143</v>
      </c>
      <c r="G274" s="211" t="s">
        <v>150</v>
      </c>
      <c r="H274" s="610" t="s">
        <v>87</v>
      </c>
      <c r="I274" s="516">
        <v>668779</v>
      </c>
      <c r="J274" s="431">
        <v>492474</v>
      </c>
      <c r="K274" s="541">
        <v>0</v>
      </c>
      <c r="L274" s="496">
        <v>166456</v>
      </c>
      <c r="M274" s="517">
        <v>9849</v>
      </c>
      <c r="N274" s="517">
        <v>0</v>
      </c>
      <c r="O274" s="432">
        <v>1</v>
      </c>
      <c r="P274" s="436">
        <v>1</v>
      </c>
      <c r="Q274" s="519">
        <v>0</v>
      </c>
      <c r="R274" s="520">
        <v>0</v>
      </c>
      <c r="S274" s="507">
        <v>0</v>
      </c>
      <c r="T274" s="507">
        <v>0</v>
      </c>
      <c r="U274" s="507">
        <v>0</v>
      </c>
      <c r="V274" s="507">
        <f t="shared" si="328"/>
        <v>0</v>
      </c>
      <c r="W274" s="507">
        <v>0</v>
      </c>
      <c r="X274" s="507">
        <v>0</v>
      </c>
      <c r="Y274" s="507">
        <v>0</v>
      </c>
      <c r="Z274" s="507">
        <f t="shared" si="329"/>
        <v>0</v>
      </c>
      <c r="AA274" s="507">
        <f t="shared" si="330"/>
        <v>0</v>
      </c>
      <c r="AB274" s="180">
        <f t="shared" si="331"/>
        <v>0</v>
      </c>
      <c r="AC274" s="180">
        <f t="shared" si="332"/>
        <v>0</v>
      </c>
      <c r="AD274" s="507">
        <v>0</v>
      </c>
      <c r="AE274" s="507">
        <v>0</v>
      </c>
      <c r="AF274" s="507">
        <f t="shared" si="333"/>
        <v>0</v>
      </c>
      <c r="AG274" s="507">
        <f t="shared" si="334"/>
        <v>0</v>
      </c>
      <c r="AH274" s="522">
        <v>0</v>
      </c>
      <c r="AI274" s="522">
        <v>0</v>
      </c>
      <c r="AJ274" s="522">
        <v>0</v>
      </c>
      <c r="AK274" s="522">
        <v>0</v>
      </c>
      <c r="AL274" s="522">
        <v>0</v>
      </c>
      <c r="AM274" s="522">
        <v>0</v>
      </c>
      <c r="AN274" s="522">
        <v>0</v>
      </c>
      <c r="AO274" s="522">
        <f t="shared" si="335"/>
        <v>0</v>
      </c>
      <c r="AP274" s="522">
        <f t="shared" si="336"/>
        <v>0</v>
      </c>
      <c r="AQ274" s="523">
        <f t="shared" si="337"/>
        <v>0</v>
      </c>
      <c r="AR274" s="520">
        <f t="shared" si="338"/>
        <v>668779</v>
      </c>
      <c r="AS274" s="507">
        <f t="shared" si="339"/>
        <v>492474</v>
      </c>
      <c r="AT274" s="507">
        <f t="shared" si="340"/>
        <v>0</v>
      </c>
      <c r="AU274" s="507">
        <f t="shared" si="341"/>
        <v>0</v>
      </c>
      <c r="AV274" s="507">
        <f t="shared" si="342"/>
        <v>166456</v>
      </c>
      <c r="AW274" s="507">
        <f t="shared" si="342"/>
        <v>9849</v>
      </c>
      <c r="AX274" s="507">
        <f t="shared" si="343"/>
        <v>0</v>
      </c>
      <c r="AY274" s="522">
        <f t="shared" si="344"/>
        <v>1</v>
      </c>
      <c r="AZ274" s="522">
        <f t="shared" si="345"/>
        <v>1</v>
      </c>
      <c r="BA274" s="523">
        <f t="shared" si="345"/>
        <v>0</v>
      </c>
    </row>
    <row r="275" spans="1:53" ht="14.1" customHeight="1" x14ac:dyDescent="0.2">
      <c r="A275" s="606">
        <v>57</v>
      </c>
      <c r="B275" s="607">
        <v>2449</v>
      </c>
      <c r="C275" s="608">
        <v>650029348</v>
      </c>
      <c r="D275" s="607">
        <v>72742071</v>
      </c>
      <c r="E275" s="609" t="s">
        <v>207</v>
      </c>
      <c r="F275" s="606">
        <v>3143</v>
      </c>
      <c r="G275" s="211" t="s">
        <v>151</v>
      </c>
      <c r="H275" s="610" t="s">
        <v>83</v>
      </c>
      <c r="I275" s="516">
        <v>21066</v>
      </c>
      <c r="J275" s="517">
        <v>14850</v>
      </c>
      <c r="K275" s="496">
        <v>0</v>
      </c>
      <c r="L275" s="496">
        <v>5019</v>
      </c>
      <c r="M275" s="517">
        <v>297</v>
      </c>
      <c r="N275" s="517">
        <v>900</v>
      </c>
      <c r="O275" s="432">
        <v>0.06</v>
      </c>
      <c r="P275" s="518">
        <v>0</v>
      </c>
      <c r="Q275" s="519">
        <v>0.06</v>
      </c>
      <c r="R275" s="520">
        <v>0</v>
      </c>
      <c r="S275" s="507">
        <v>0</v>
      </c>
      <c r="T275" s="507">
        <v>0</v>
      </c>
      <c r="U275" s="507">
        <v>0</v>
      </c>
      <c r="V275" s="507">
        <f t="shared" si="328"/>
        <v>0</v>
      </c>
      <c r="W275" s="507">
        <v>0</v>
      </c>
      <c r="X275" s="507">
        <v>0</v>
      </c>
      <c r="Y275" s="507">
        <v>0</v>
      </c>
      <c r="Z275" s="507">
        <f t="shared" si="329"/>
        <v>0</v>
      </c>
      <c r="AA275" s="507">
        <f t="shared" si="330"/>
        <v>0</v>
      </c>
      <c r="AB275" s="180">
        <f t="shared" si="331"/>
        <v>0</v>
      </c>
      <c r="AC275" s="180">
        <f t="shared" si="332"/>
        <v>0</v>
      </c>
      <c r="AD275" s="507">
        <v>0</v>
      </c>
      <c r="AE275" s="507">
        <v>0</v>
      </c>
      <c r="AF275" s="507">
        <f t="shared" si="333"/>
        <v>0</v>
      </c>
      <c r="AG275" s="507">
        <f t="shared" si="334"/>
        <v>0</v>
      </c>
      <c r="AH275" s="522">
        <v>0</v>
      </c>
      <c r="AI275" s="522">
        <v>0</v>
      </c>
      <c r="AJ275" s="522">
        <v>0</v>
      </c>
      <c r="AK275" s="522">
        <v>0</v>
      </c>
      <c r="AL275" s="522">
        <v>0</v>
      </c>
      <c r="AM275" s="522">
        <v>0</v>
      </c>
      <c r="AN275" s="522">
        <v>0</v>
      </c>
      <c r="AO275" s="522">
        <f t="shared" si="335"/>
        <v>0</v>
      </c>
      <c r="AP275" s="522">
        <f t="shared" si="336"/>
        <v>0</v>
      </c>
      <c r="AQ275" s="523">
        <f t="shared" si="337"/>
        <v>0</v>
      </c>
      <c r="AR275" s="520">
        <f t="shared" si="338"/>
        <v>21066</v>
      </c>
      <c r="AS275" s="507">
        <f t="shared" si="339"/>
        <v>14850</v>
      </c>
      <c r="AT275" s="507">
        <f t="shared" si="340"/>
        <v>0</v>
      </c>
      <c r="AU275" s="507">
        <f t="shared" si="341"/>
        <v>0</v>
      </c>
      <c r="AV275" s="507">
        <f t="shared" si="342"/>
        <v>5019</v>
      </c>
      <c r="AW275" s="507">
        <f t="shared" si="342"/>
        <v>297</v>
      </c>
      <c r="AX275" s="507">
        <f t="shared" si="343"/>
        <v>900</v>
      </c>
      <c r="AY275" s="522">
        <f t="shared" si="344"/>
        <v>0.06</v>
      </c>
      <c r="AZ275" s="522">
        <f t="shared" si="345"/>
        <v>0</v>
      </c>
      <c r="BA275" s="523">
        <f t="shared" si="345"/>
        <v>0.06</v>
      </c>
    </row>
    <row r="276" spans="1:53" ht="14.1" customHeight="1" x14ac:dyDescent="0.2">
      <c r="A276" s="183">
        <v>57</v>
      </c>
      <c r="B276" s="181">
        <v>2449</v>
      </c>
      <c r="C276" s="182">
        <v>650029348</v>
      </c>
      <c r="D276" s="181">
        <v>72742071</v>
      </c>
      <c r="E276" s="599" t="s">
        <v>208</v>
      </c>
      <c r="F276" s="183"/>
      <c r="G276" s="599"/>
      <c r="H276" s="600"/>
      <c r="I276" s="601">
        <v>9530211</v>
      </c>
      <c r="J276" s="602">
        <v>6808885</v>
      </c>
      <c r="K276" s="602">
        <v>75000</v>
      </c>
      <c r="L276" s="602">
        <v>2326753</v>
      </c>
      <c r="M276" s="602">
        <v>136179</v>
      </c>
      <c r="N276" s="602">
        <v>183394</v>
      </c>
      <c r="O276" s="603">
        <v>16.593300000000003</v>
      </c>
      <c r="P276" s="603">
        <v>10.370000000000001</v>
      </c>
      <c r="Q276" s="605">
        <v>6.2232999999999992</v>
      </c>
      <c r="R276" s="604">
        <f t="shared" ref="R276:BA276" si="346">SUM(R270:R275)</f>
        <v>0</v>
      </c>
      <c r="S276" s="602">
        <f t="shared" si="346"/>
        <v>72324</v>
      </c>
      <c r="T276" s="602">
        <f t="shared" si="346"/>
        <v>0</v>
      </c>
      <c r="U276" s="602">
        <f t="shared" si="346"/>
        <v>0</v>
      </c>
      <c r="V276" s="602">
        <f t="shared" si="346"/>
        <v>72324</v>
      </c>
      <c r="W276" s="602">
        <f t="shared" si="346"/>
        <v>0</v>
      </c>
      <c r="X276" s="602">
        <f t="shared" si="346"/>
        <v>0</v>
      </c>
      <c r="Y276" s="602">
        <f t="shared" si="346"/>
        <v>7252</v>
      </c>
      <c r="Z276" s="602">
        <f t="shared" si="346"/>
        <v>7252</v>
      </c>
      <c r="AA276" s="602">
        <f t="shared" si="346"/>
        <v>79576</v>
      </c>
      <c r="AB276" s="602">
        <f t="shared" si="346"/>
        <v>24446</v>
      </c>
      <c r="AC276" s="602">
        <f t="shared" si="346"/>
        <v>1446</v>
      </c>
      <c r="AD276" s="602">
        <f t="shared" si="346"/>
        <v>12250</v>
      </c>
      <c r="AE276" s="602">
        <f t="shared" si="346"/>
        <v>0</v>
      </c>
      <c r="AF276" s="602">
        <f t="shared" si="346"/>
        <v>12250</v>
      </c>
      <c r="AG276" s="602">
        <f t="shared" si="346"/>
        <v>117718</v>
      </c>
      <c r="AH276" s="603">
        <f t="shared" si="346"/>
        <v>0</v>
      </c>
      <c r="AI276" s="603">
        <f t="shared" si="346"/>
        <v>0</v>
      </c>
      <c r="AJ276" s="603">
        <f t="shared" si="346"/>
        <v>0.21</v>
      </c>
      <c r="AK276" s="603">
        <f t="shared" ref="AK276:AL276" si="347">SUM(AK270:AK275)</f>
        <v>0</v>
      </c>
      <c r="AL276" s="603">
        <f t="shared" si="347"/>
        <v>0</v>
      </c>
      <c r="AM276" s="603">
        <f t="shared" si="346"/>
        <v>0</v>
      </c>
      <c r="AN276" s="603">
        <f t="shared" si="346"/>
        <v>0</v>
      </c>
      <c r="AO276" s="603">
        <f t="shared" si="346"/>
        <v>0.21</v>
      </c>
      <c r="AP276" s="603">
        <f t="shared" si="346"/>
        <v>0</v>
      </c>
      <c r="AQ276" s="605">
        <f t="shared" si="346"/>
        <v>0.21</v>
      </c>
      <c r="AR276" s="604">
        <f t="shared" si="346"/>
        <v>9647929</v>
      </c>
      <c r="AS276" s="602">
        <f t="shared" si="346"/>
        <v>6881209</v>
      </c>
      <c r="AT276" s="602">
        <f t="shared" si="346"/>
        <v>82252</v>
      </c>
      <c r="AU276" s="602">
        <f t="shared" si="346"/>
        <v>7252</v>
      </c>
      <c r="AV276" s="602">
        <f t="shared" si="346"/>
        <v>2351199</v>
      </c>
      <c r="AW276" s="602">
        <f t="shared" si="346"/>
        <v>137625</v>
      </c>
      <c r="AX276" s="602">
        <f t="shared" si="346"/>
        <v>195644</v>
      </c>
      <c r="AY276" s="603">
        <f t="shared" si="346"/>
        <v>16.8033</v>
      </c>
      <c r="AZ276" s="603">
        <f t="shared" si="346"/>
        <v>10.58</v>
      </c>
      <c r="BA276" s="605">
        <f t="shared" si="346"/>
        <v>6.2232999999999992</v>
      </c>
    </row>
    <row r="277" spans="1:53" ht="14.1" customHeight="1" x14ac:dyDescent="0.2">
      <c r="A277" s="606">
        <v>58</v>
      </c>
      <c r="B277" s="607">
        <v>2318</v>
      </c>
      <c r="C277" s="608">
        <v>600079546</v>
      </c>
      <c r="D277" s="607">
        <v>70695253</v>
      </c>
      <c r="E277" s="609" t="s">
        <v>209</v>
      </c>
      <c r="F277" s="606">
        <v>3111</v>
      </c>
      <c r="G277" s="609" t="s">
        <v>86</v>
      </c>
      <c r="H277" s="610" t="s">
        <v>87</v>
      </c>
      <c r="I277" s="516">
        <v>6356149</v>
      </c>
      <c r="J277" s="431">
        <v>4616802</v>
      </c>
      <c r="K277" s="541">
        <v>9104</v>
      </c>
      <c r="L277" s="496">
        <v>1563557</v>
      </c>
      <c r="M277" s="517">
        <v>92336</v>
      </c>
      <c r="N277" s="431">
        <v>74350</v>
      </c>
      <c r="O277" s="432">
        <v>10.9252</v>
      </c>
      <c r="P277" s="436">
        <v>8</v>
      </c>
      <c r="Q277" s="709">
        <v>2.9251999999999998</v>
      </c>
      <c r="R277" s="520">
        <v>0</v>
      </c>
      <c r="S277" s="507">
        <v>0</v>
      </c>
      <c r="T277" s="507">
        <v>0</v>
      </c>
      <c r="U277" s="507">
        <v>0</v>
      </c>
      <c r="V277" s="507">
        <f>SUM(R277:U277)</f>
        <v>0</v>
      </c>
      <c r="W277" s="507">
        <v>0</v>
      </c>
      <c r="X277" s="507">
        <v>0</v>
      </c>
      <c r="Y277" s="507">
        <v>0</v>
      </c>
      <c r="Z277" s="507">
        <f t="shared" ref="Z277:Z280" si="348">SUM(W277:Y277)</f>
        <v>0</v>
      </c>
      <c r="AA277" s="507">
        <f>V277+Z277</f>
        <v>0</v>
      </c>
      <c r="AB277" s="180">
        <f t="shared" si="331"/>
        <v>0</v>
      </c>
      <c r="AC277" s="180">
        <f>ROUND(V277*2%,0)</f>
        <v>0</v>
      </c>
      <c r="AD277" s="507">
        <v>0</v>
      </c>
      <c r="AE277" s="507">
        <v>0</v>
      </c>
      <c r="AF277" s="507">
        <f t="shared" si="333"/>
        <v>0</v>
      </c>
      <c r="AG277" s="507">
        <f t="shared" si="334"/>
        <v>0</v>
      </c>
      <c r="AH277" s="522">
        <v>0</v>
      </c>
      <c r="AI277" s="522">
        <v>0</v>
      </c>
      <c r="AJ277" s="522">
        <v>0</v>
      </c>
      <c r="AK277" s="522">
        <v>0</v>
      </c>
      <c r="AL277" s="522">
        <v>0</v>
      </c>
      <c r="AM277" s="522">
        <v>0</v>
      </c>
      <c r="AN277" s="522">
        <v>0</v>
      </c>
      <c r="AO277" s="522">
        <f>AH277+AJ277+AK277+AM277</f>
        <v>0</v>
      </c>
      <c r="AP277" s="522">
        <f>AI277+AL277+AN277</f>
        <v>0</v>
      </c>
      <c r="AQ277" s="523">
        <f t="shared" si="337"/>
        <v>0</v>
      </c>
      <c r="AR277" s="520">
        <f>I277+AG277</f>
        <v>6356149</v>
      </c>
      <c r="AS277" s="507">
        <f>J277+V277</f>
        <v>4616802</v>
      </c>
      <c r="AT277" s="507">
        <f>K277+Z277</f>
        <v>9104</v>
      </c>
      <c r="AU277" s="507">
        <f t="shared" si="341"/>
        <v>0</v>
      </c>
      <c r="AV277" s="507">
        <f t="shared" ref="AV277:AW280" si="349">L277+AB277</f>
        <v>1563557</v>
      </c>
      <c r="AW277" s="507">
        <f t="shared" si="349"/>
        <v>92336</v>
      </c>
      <c r="AX277" s="507">
        <f>N277+AF277</f>
        <v>74350</v>
      </c>
      <c r="AY277" s="522">
        <f>O277+AQ277</f>
        <v>10.9252</v>
      </c>
      <c r="AZ277" s="522">
        <f t="shared" ref="AZ277:BA280" si="350">P277+AO277</f>
        <v>8</v>
      </c>
      <c r="BA277" s="523">
        <f t="shared" si="350"/>
        <v>2.9251999999999998</v>
      </c>
    </row>
    <row r="278" spans="1:53" ht="14.1" customHeight="1" x14ac:dyDescent="0.2">
      <c r="A278" s="606">
        <v>58</v>
      </c>
      <c r="B278" s="607">
        <v>2318</v>
      </c>
      <c r="C278" s="608">
        <v>600079546</v>
      </c>
      <c r="D278" s="607">
        <v>70695253</v>
      </c>
      <c r="E278" s="609" t="s">
        <v>209</v>
      </c>
      <c r="F278" s="606">
        <v>3111</v>
      </c>
      <c r="G278" s="524" t="s">
        <v>88</v>
      </c>
      <c r="H278" s="610" t="s">
        <v>87</v>
      </c>
      <c r="I278" s="516">
        <v>409257</v>
      </c>
      <c r="J278" s="431">
        <v>301368</v>
      </c>
      <c r="K278" s="541">
        <v>0</v>
      </c>
      <c r="L278" s="496">
        <v>101862</v>
      </c>
      <c r="M278" s="517">
        <v>6027</v>
      </c>
      <c r="N278" s="517">
        <v>0</v>
      </c>
      <c r="O278" s="432">
        <v>1</v>
      </c>
      <c r="P278" s="436">
        <v>1</v>
      </c>
      <c r="Q278" s="519">
        <v>0</v>
      </c>
      <c r="R278" s="520">
        <v>0</v>
      </c>
      <c r="S278" s="507">
        <v>0</v>
      </c>
      <c r="T278" s="507">
        <v>0</v>
      </c>
      <c r="U278" s="507">
        <v>0</v>
      </c>
      <c r="V278" s="507">
        <f>SUM(R278:U278)</f>
        <v>0</v>
      </c>
      <c r="W278" s="507">
        <v>0</v>
      </c>
      <c r="X278" s="507">
        <v>0</v>
      </c>
      <c r="Y278" s="507">
        <v>0</v>
      </c>
      <c r="Z278" s="507">
        <f t="shared" si="348"/>
        <v>0</v>
      </c>
      <c r="AA278" s="507">
        <f>V278+Z278</f>
        <v>0</v>
      </c>
      <c r="AB278" s="180">
        <f t="shared" si="331"/>
        <v>0</v>
      </c>
      <c r="AC278" s="180">
        <f>ROUND(V278*2%,0)</f>
        <v>0</v>
      </c>
      <c r="AD278" s="507">
        <v>0</v>
      </c>
      <c r="AE278" s="507">
        <v>0</v>
      </c>
      <c r="AF278" s="507">
        <f t="shared" si="333"/>
        <v>0</v>
      </c>
      <c r="AG278" s="507">
        <f t="shared" si="334"/>
        <v>0</v>
      </c>
      <c r="AH278" s="522">
        <v>0</v>
      </c>
      <c r="AI278" s="522">
        <v>0</v>
      </c>
      <c r="AJ278" s="522">
        <v>0</v>
      </c>
      <c r="AK278" s="522">
        <v>0</v>
      </c>
      <c r="AL278" s="522">
        <v>0</v>
      </c>
      <c r="AM278" s="522">
        <v>0</v>
      </c>
      <c r="AN278" s="522">
        <v>0</v>
      </c>
      <c r="AO278" s="522">
        <f>AH278+AJ278+AK278+AM278</f>
        <v>0</v>
      </c>
      <c r="AP278" s="522">
        <f>AI278+AL278+AN278</f>
        <v>0</v>
      </c>
      <c r="AQ278" s="523">
        <f t="shared" si="337"/>
        <v>0</v>
      </c>
      <c r="AR278" s="520">
        <f>I278+AG278</f>
        <v>409257</v>
      </c>
      <c r="AS278" s="507">
        <f>J278+V278</f>
        <v>301368</v>
      </c>
      <c r="AT278" s="507">
        <f>K278+Z278</f>
        <v>0</v>
      </c>
      <c r="AU278" s="507">
        <f t="shared" si="341"/>
        <v>0</v>
      </c>
      <c r="AV278" s="507">
        <f t="shared" si="349"/>
        <v>101862</v>
      </c>
      <c r="AW278" s="507">
        <f t="shared" si="349"/>
        <v>6027</v>
      </c>
      <c r="AX278" s="507">
        <f>N278+AF278</f>
        <v>0</v>
      </c>
      <c r="AY278" s="522">
        <f>O278+AQ278</f>
        <v>1</v>
      </c>
      <c r="AZ278" s="522">
        <f t="shared" si="350"/>
        <v>1</v>
      </c>
      <c r="BA278" s="523">
        <f t="shared" si="350"/>
        <v>0</v>
      </c>
    </row>
    <row r="279" spans="1:53" ht="14.1" customHeight="1" x14ac:dyDescent="0.2">
      <c r="A279" s="606">
        <v>58</v>
      </c>
      <c r="B279" s="607">
        <v>2318</v>
      </c>
      <c r="C279" s="608">
        <v>600079546</v>
      </c>
      <c r="D279" s="607">
        <v>70695253</v>
      </c>
      <c r="E279" s="609" t="s">
        <v>209</v>
      </c>
      <c r="F279" s="606">
        <v>3111</v>
      </c>
      <c r="G279" s="211" t="s">
        <v>92</v>
      </c>
      <c r="H279" s="610" t="s">
        <v>83</v>
      </c>
      <c r="I279" s="516">
        <v>461179</v>
      </c>
      <c r="J279" s="517">
        <v>339602</v>
      </c>
      <c r="K279" s="496">
        <v>0</v>
      </c>
      <c r="L279" s="496">
        <v>114785</v>
      </c>
      <c r="M279" s="517">
        <v>6792</v>
      </c>
      <c r="N279" s="517">
        <v>0</v>
      </c>
      <c r="O279" s="432">
        <v>1</v>
      </c>
      <c r="P279" s="518">
        <v>1</v>
      </c>
      <c r="Q279" s="519">
        <v>0</v>
      </c>
      <c r="R279" s="520">
        <v>0</v>
      </c>
      <c r="S279" s="507">
        <v>-113201</v>
      </c>
      <c r="T279" s="507">
        <v>0</v>
      </c>
      <c r="U279" s="507">
        <v>0</v>
      </c>
      <c r="V279" s="507">
        <f>SUM(R279:U279)</f>
        <v>-113201</v>
      </c>
      <c r="W279" s="507">
        <v>0</v>
      </c>
      <c r="X279" s="507">
        <v>0</v>
      </c>
      <c r="Y279" s="507">
        <v>0</v>
      </c>
      <c r="Z279" s="507">
        <f t="shared" si="348"/>
        <v>0</v>
      </c>
      <c r="AA279" s="507">
        <f>V279+Z279</f>
        <v>-113201</v>
      </c>
      <c r="AB279" s="180">
        <f t="shared" si="331"/>
        <v>-38262</v>
      </c>
      <c r="AC279" s="180">
        <f>ROUND(V279*2%,0)</f>
        <v>-2264</v>
      </c>
      <c r="AD279" s="507">
        <v>0</v>
      </c>
      <c r="AE279" s="507">
        <v>0</v>
      </c>
      <c r="AF279" s="507">
        <f t="shared" si="333"/>
        <v>0</v>
      </c>
      <c r="AG279" s="507">
        <f t="shared" si="334"/>
        <v>-153727</v>
      </c>
      <c r="AH279" s="522">
        <v>0</v>
      </c>
      <c r="AI279" s="522">
        <v>0</v>
      </c>
      <c r="AJ279" s="522">
        <v>-0.33</v>
      </c>
      <c r="AK279" s="522">
        <v>0</v>
      </c>
      <c r="AL279" s="522">
        <v>0</v>
      </c>
      <c r="AM279" s="522">
        <v>0</v>
      </c>
      <c r="AN279" s="522">
        <v>0</v>
      </c>
      <c r="AO279" s="522">
        <f>AH279+AJ279+AK279+AM279</f>
        <v>-0.33</v>
      </c>
      <c r="AP279" s="522">
        <f>AI279+AL279+AN279</f>
        <v>0</v>
      </c>
      <c r="AQ279" s="523">
        <f t="shared" si="337"/>
        <v>-0.33</v>
      </c>
      <c r="AR279" s="520">
        <f>I279+AG279</f>
        <v>307452</v>
      </c>
      <c r="AS279" s="507">
        <f>J279+V279</f>
        <v>226401</v>
      </c>
      <c r="AT279" s="507">
        <f>K279+Z279</f>
        <v>0</v>
      </c>
      <c r="AU279" s="507">
        <f t="shared" si="341"/>
        <v>0</v>
      </c>
      <c r="AV279" s="507">
        <f t="shared" si="349"/>
        <v>76523</v>
      </c>
      <c r="AW279" s="507">
        <f t="shared" si="349"/>
        <v>4528</v>
      </c>
      <c r="AX279" s="507">
        <f>N279+AF279</f>
        <v>0</v>
      </c>
      <c r="AY279" s="522">
        <f>O279+AQ279</f>
        <v>0.66999999999999993</v>
      </c>
      <c r="AZ279" s="522">
        <f t="shared" si="350"/>
        <v>0.66999999999999993</v>
      </c>
      <c r="BA279" s="523">
        <f t="shared" si="350"/>
        <v>0</v>
      </c>
    </row>
    <row r="280" spans="1:53" ht="14.1" customHeight="1" x14ac:dyDescent="0.2">
      <c r="A280" s="606">
        <v>58</v>
      </c>
      <c r="B280" s="607">
        <v>2318</v>
      </c>
      <c r="C280" s="608">
        <v>600079546</v>
      </c>
      <c r="D280" s="607">
        <v>70695253</v>
      </c>
      <c r="E280" s="609" t="s">
        <v>209</v>
      </c>
      <c r="F280" s="606">
        <v>3141</v>
      </c>
      <c r="G280" s="609" t="s">
        <v>89</v>
      </c>
      <c r="H280" s="610" t="s">
        <v>83</v>
      </c>
      <c r="I280" s="516">
        <v>994654</v>
      </c>
      <c r="J280" s="517">
        <v>727217</v>
      </c>
      <c r="K280" s="496">
        <v>1140</v>
      </c>
      <c r="L280" s="496">
        <v>246185</v>
      </c>
      <c r="M280" s="517">
        <v>14544</v>
      </c>
      <c r="N280" s="517">
        <v>5568</v>
      </c>
      <c r="O280" s="432">
        <v>2.48</v>
      </c>
      <c r="P280" s="518">
        <v>0</v>
      </c>
      <c r="Q280" s="519">
        <v>2.48</v>
      </c>
      <c r="R280" s="520">
        <v>0</v>
      </c>
      <c r="S280" s="507">
        <v>0</v>
      </c>
      <c r="T280" s="507">
        <v>0</v>
      </c>
      <c r="U280" s="507">
        <v>0</v>
      </c>
      <c r="V280" s="507">
        <f>SUM(R280:U280)</f>
        <v>0</v>
      </c>
      <c r="W280" s="507">
        <v>0</v>
      </c>
      <c r="X280" s="507">
        <v>0</v>
      </c>
      <c r="Y280" s="507">
        <v>0</v>
      </c>
      <c r="Z280" s="507">
        <f t="shared" si="348"/>
        <v>0</v>
      </c>
      <c r="AA280" s="507">
        <f>V280+Z280</f>
        <v>0</v>
      </c>
      <c r="AB280" s="180">
        <f t="shared" si="331"/>
        <v>0</v>
      </c>
      <c r="AC280" s="180">
        <f>ROUND(V280*2%,0)</f>
        <v>0</v>
      </c>
      <c r="AD280" s="507">
        <v>0</v>
      </c>
      <c r="AE280" s="507">
        <v>0</v>
      </c>
      <c r="AF280" s="507">
        <f t="shared" si="333"/>
        <v>0</v>
      </c>
      <c r="AG280" s="507">
        <f t="shared" si="334"/>
        <v>0</v>
      </c>
      <c r="AH280" s="522">
        <v>0</v>
      </c>
      <c r="AI280" s="522">
        <v>0</v>
      </c>
      <c r="AJ280" s="522">
        <v>0</v>
      </c>
      <c r="AK280" s="522">
        <v>0</v>
      </c>
      <c r="AL280" s="522">
        <v>0</v>
      </c>
      <c r="AM280" s="522">
        <v>0</v>
      </c>
      <c r="AN280" s="522">
        <v>0</v>
      </c>
      <c r="AO280" s="522">
        <f>AH280+AJ280+AK280+AM280</f>
        <v>0</v>
      </c>
      <c r="AP280" s="522">
        <f>AI280+AL280+AN280</f>
        <v>0</v>
      </c>
      <c r="AQ280" s="523">
        <f t="shared" si="337"/>
        <v>0</v>
      </c>
      <c r="AR280" s="520">
        <f>I280+AG280</f>
        <v>994654</v>
      </c>
      <c r="AS280" s="507">
        <f>J280+V280</f>
        <v>727217</v>
      </c>
      <c r="AT280" s="507">
        <f>K280+Z280</f>
        <v>1140</v>
      </c>
      <c r="AU280" s="507">
        <f t="shared" si="341"/>
        <v>0</v>
      </c>
      <c r="AV280" s="507">
        <f t="shared" si="349"/>
        <v>246185</v>
      </c>
      <c r="AW280" s="507">
        <f t="shared" si="349"/>
        <v>14544</v>
      </c>
      <c r="AX280" s="507">
        <f>N280+AF280</f>
        <v>5568</v>
      </c>
      <c r="AY280" s="522">
        <f>O280+AQ280</f>
        <v>2.48</v>
      </c>
      <c r="AZ280" s="522">
        <f t="shared" si="350"/>
        <v>0</v>
      </c>
      <c r="BA280" s="523">
        <f t="shared" si="350"/>
        <v>2.48</v>
      </c>
    </row>
    <row r="281" spans="1:53" ht="14.1" customHeight="1" x14ac:dyDescent="0.2">
      <c r="A281" s="183">
        <v>58</v>
      </c>
      <c r="B281" s="181">
        <v>2318</v>
      </c>
      <c r="C281" s="182">
        <v>600079546</v>
      </c>
      <c r="D281" s="181">
        <v>70695253</v>
      </c>
      <c r="E281" s="599" t="s">
        <v>210</v>
      </c>
      <c r="F281" s="183"/>
      <c r="G281" s="599"/>
      <c r="H281" s="600"/>
      <c r="I281" s="601">
        <v>8221239</v>
      </c>
      <c r="J281" s="602">
        <v>5984989</v>
      </c>
      <c r="K281" s="602">
        <v>10244</v>
      </c>
      <c r="L281" s="602">
        <v>2026389</v>
      </c>
      <c r="M281" s="602">
        <v>119699</v>
      </c>
      <c r="N281" s="602">
        <v>79918</v>
      </c>
      <c r="O281" s="603">
        <v>15.405200000000001</v>
      </c>
      <c r="P281" s="603">
        <v>10</v>
      </c>
      <c r="Q281" s="605">
        <v>5.4051999999999998</v>
      </c>
      <c r="R281" s="604">
        <f t="shared" ref="R281:BA281" si="351">SUM(R277:R280)</f>
        <v>0</v>
      </c>
      <c r="S281" s="602">
        <f t="shared" si="351"/>
        <v>-113201</v>
      </c>
      <c r="T281" s="602">
        <f t="shared" si="351"/>
        <v>0</v>
      </c>
      <c r="U281" s="602">
        <f t="shared" si="351"/>
        <v>0</v>
      </c>
      <c r="V281" s="602">
        <f t="shared" si="351"/>
        <v>-113201</v>
      </c>
      <c r="W281" s="602">
        <f t="shared" si="351"/>
        <v>0</v>
      </c>
      <c r="X281" s="602">
        <f t="shared" si="351"/>
        <v>0</v>
      </c>
      <c r="Y281" s="602">
        <f t="shared" si="351"/>
        <v>0</v>
      </c>
      <c r="Z281" s="602">
        <f t="shared" si="351"/>
        <v>0</v>
      </c>
      <c r="AA281" s="602">
        <f t="shared" si="351"/>
        <v>-113201</v>
      </c>
      <c r="AB281" s="602">
        <f t="shared" si="351"/>
        <v>-38262</v>
      </c>
      <c r="AC281" s="602">
        <f t="shared" si="351"/>
        <v>-2264</v>
      </c>
      <c r="AD281" s="602">
        <f t="shared" si="351"/>
        <v>0</v>
      </c>
      <c r="AE281" s="602">
        <f t="shared" si="351"/>
        <v>0</v>
      </c>
      <c r="AF281" s="602">
        <f t="shared" si="351"/>
        <v>0</v>
      </c>
      <c r="AG281" s="602">
        <f t="shared" si="351"/>
        <v>-153727</v>
      </c>
      <c r="AH281" s="603">
        <f t="shared" si="351"/>
        <v>0</v>
      </c>
      <c r="AI281" s="603">
        <f t="shared" si="351"/>
        <v>0</v>
      </c>
      <c r="AJ281" s="603">
        <f t="shared" si="351"/>
        <v>-0.33</v>
      </c>
      <c r="AK281" s="603">
        <f t="shared" ref="AK281:AL281" si="352">SUM(AK277:AK280)</f>
        <v>0</v>
      </c>
      <c r="AL281" s="603">
        <f t="shared" si="352"/>
        <v>0</v>
      </c>
      <c r="AM281" s="603">
        <f t="shared" si="351"/>
        <v>0</v>
      </c>
      <c r="AN281" s="603">
        <f t="shared" si="351"/>
        <v>0</v>
      </c>
      <c r="AO281" s="603">
        <f t="shared" si="351"/>
        <v>-0.33</v>
      </c>
      <c r="AP281" s="603">
        <f t="shared" si="351"/>
        <v>0</v>
      </c>
      <c r="AQ281" s="605">
        <f t="shared" si="351"/>
        <v>-0.33</v>
      </c>
      <c r="AR281" s="604">
        <f t="shared" si="351"/>
        <v>8067512</v>
      </c>
      <c r="AS281" s="602">
        <f t="shared" si="351"/>
        <v>5871788</v>
      </c>
      <c r="AT281" s="602">
        <f t="shared" si="351"/>
        <v>10244</v>
      </c>
      <c r="AU281" s="602">
        <f t="shared" si="351"/>
        <v>0</v>
      </c>
      <c r="AV281" s="602">
        <f t="shared" si="351"/>
        <v>1988127</v>
      </c>
      <c r="AW281" s="602">
        <f t="shared" si="351"/>
        <v>117435</v>
      </c>
      <c r="AX281" s="602">
        <f t="shared" si="351"/>
        <v>79918</v>
      </c>
      <c r="AY281" s="603">
        <f t="shared" si="351"/>
        <v>15.075200000000001</v>
      </c>
      <c r="AZ281" s="603">
        <f t="shared" si="351"/>
        <v>9.67</v>
      </c>
      <c r="BA281" s="605">
        <f t="shared" si="351"/>
        <v>5.4051999999999998</v>
      </c>
    </row>
    <row r="282" spans="1:53" ht="14.1" customHeight="1" x14ac:dyDescent="0.2">
      <c r="A282" s="606">
        <v>59</v>
      </c>
      <c r="B282" s="607">
        <v>2452</v>
      </c>
      <c r="C282" s="608">
        <v>600079660</v>
      </c>
      <c r="D282" s="607">
        <v>70695261</v>
      </c>
      <c r="E282" s="609" t="s">
        <v>211</v>
      </c>
      <c r="F282" s="606">
        <v>3113</v>
      </c>
      <c r="G282" s="609" t="s">
        <v>149</v>
      </c>
      <c r="H282" s="610" t="s">
        <v>87</v>
      </c>
      <c r="I282" s="516">
        <v>29269948</v>
      </c>
      <c r="J282" s="431">
        <v>20807311</v>
      </c>
      <c r="K282" s="541">
        <v>40000</v>
      </c>
      <c r="L282" s="496">
        <v>7046391</v>
      </c>
      <c r="M282" s="517">
        <v>416146</v>
      </c>
      <c r="N282" s="431">
        <v>960100</v>
      </c>
      <c r="O282" s="432">
        <v>39.487499999999997</v>
      </c>
      <c r="P282" s="436">
        <v>30.533600000000003</v>
      </c>
      <c r="Q282" s="709">
        <v>8.9538999999999991</v>
      </c>
      <c r="R282" s="520">
        <v>0</v>
      </c>
      <c r="S282" s="507">
        <v>0</v>
      </c>
      <c r="T282" s="507">
        <v>0</v>
      </c>
      <c r="U282" s="507">
        <v>45656</v>
      </c>
      <c r="V282" s="507">
        <f t="shared" ref="V282:V288" si="353">SUM(R282:U282)</f>
        <v>45656</v>
      </c>
      <c r="W282" s="507">
        <v>0</v>
      </c>
      <c r="X282" s="507">
        <v>0</v>
      </c>
      <c r="Y282" s="507">
        <v>184985</v>
      </c>
      <c r="Z282" s="507">
        <f t="shared" ref="Z282:Z288" si="354">SUM(W282:Y282)</f>
        <v>184985</v>
      </c>
      <c r="AA282" s="507">
        <f t="shared" ref="AA282:AA288" si="355">V282+Z282</f>
        <v>230641</v>
      </c>
      <c r="AB282" s="180">
        <f t="shared" si="331"/>
        <v>15432</v>
      </c>
      <c r="AC282" s="180">
        <f t="shared" ref="AC282:AC288" si="356">ROUND(V282*2%,0)</f>
        <v>913</v>
      </c>
      <c r="AD282" s="507">
        <v>0</v>
      </c>
      <c r="AE282" s="507">
        <v>0</v>
      </c>
      <c r="AF282" s="507">
        <f t="shared" si="333"/>
        <v>0</v>
      </c>
      <c r="AG282" s="507">
        <f t="shared" si="334"/>
        <v>246986</v>
      </c>
      <c r="AH282" s="522">
        <v>0</v>
      </c>
      <c r="AI282" s="522">
        <v>0</v>
      </c>
      <c r="AJ282" s="522">
        <v>0</v>
      </c>
      <c r="AK282" s="522">
        <v>0</v>
      </c>
      <c r="AL282" s="522">
        <v>0</v>
      </c>
      <c r="AM282" s="522">
        <v>0.08</v>
      </c>
      <c r="AN282" s="522">
        <v>0</v>
      </c>
      <c r="AO282" s="522">
        <f t="shared" ref="AO282:AO288" si="357">AH282+AJ282+AK282+AM282</f>
        <v>0.08</v>
      </c>
      <c r="AP282" s="522">
        <f t="shared" ref="AP282:AP288" si="358">AI282+AL282+AN282</f>
        <v>0</v>
      </c>
      <c r="AQ282" s="523">
        <f t="shared" si="337"/>
        <v>0.08</v>
      </c>
      <c r="AR282" s="520">
        <f t="shared" ref="AR282:AR288" si="359">I282+AG282</f>
        <v>29516934</v>
      </c>
      <c r="AS282" s="507">
        <f t="shared" ref="AS282:AS288" si="360">J282+V282</f>
        <v>20852967</v>
      </c>
      <c r="AT282" s="507">
        <f t="shared" ref="AT282:AT288" si="361">K282+Z282</f>
        <v>224985</v>
      </c>
      <c r="AU282" s="507">
        <f t="shared" si="341"/>
        <v>184985</v>
      </c>
      <c r="AV282" s="507">
        <f t="shared" ref="AV282:AW288" si="362">L282+AB282</f>
        <v>7061823</v>
      </c>
      <c r="AW282" s="507">
        <f t="shared" si="362"/>
        <v>417059</v>
      </c>
      <c r="AX282" s="507">
        <f t="shared" ref="AX282:AX288" si="363">N282+AF282</f>
        <v>960100</v>
      </c>
      <c r="AY282" s="522">
        <f t="shared" ref="AY282:AY288" si="364">O282+AQ282</f>
        <v>39.567499999999995</v>
      </c>
      <c r="AZ282" s="522">
        <f t="shared" ref="AZ282:BA288" si="365">P282+AO282</f>
        <v>30.613600000000002</v>
      </c>
      <c r="BA282" s="523">
        <f t="shared" si="365"/>
        <v>8.9538999999999991</v>
      </c>
    </row>
    <row r="283" spans="1:53" ht="14.1" customHeight="1" x14ac:dyDescent="0.2">
      <c r="A283" s="606">
        <v>59</v>
      </c>
      <c r="B283" s="607">
        <v>2452</v>
      </c>
      <c r="C283" s="608">
        <v>600079660</v>
      </c>
      <c r="D283" s="607">
        <v>70695261</v>
      </c>
      <c r="E283" s="609" t="s">
        <v>211</v>
      </c>
      <c r="F283" s="606">
        <v>3113</v>
      </c>
      <c r="G283" s="524" t="s">
        <v>88</v>
      </c>
      <c r="H283" s="610" t="s">
        <v>87</v>
      </c>
      <c r="I283" s="516">
        <v>1242444</v>
      </c>
      <c r="J283" s="517">
        <v>914907</v>
      </c>
      <c r="K283" s="496">
        <v>0</v>
      </c>
      <c r="L283" s="496">
        <v>309239</v>
      </c>
      <c r="M283" s="517">
        <v>18298</v>
      </c>
      <c r="N283" s="517">
        <v>0</v>
      </c>
      <c r="O283" s="432">
        <v>2.64</v>
      </c>
      <c r="P283" s="518">
        <v>2.64</v>
      </c>
      <c r="Q283" s="519">
        <v>0</v>
      </c>
      <c r="R283" s="520">
        <v>0</v>
      </c>
      <c r="S283" s="507">
        <v>0</v>
      </c>
      <c r="T283" s="507">
        <v>0</v>
      </c>
      <c r="U283" s="507">
        <v>0</v>
      </c>
      <c r="V283" s="507">
        <f t="shared" si="353"/>
        <v>0</v>
      </c>
      <c r="W283" s="507">
        <v>0</v>
      </c>
      <c r="X283" s="507">
        <v>0</v>
      </c>
      <c r="Y283" s="507">
        <v>0</v>
      </c>
      <c r="Z283" s="507">
        <f t="shared" si="354"/>
        <v>0</v>
      </c>
      <c r="AA283" s="507">
        <f t="shared" si="355"/>
        <v>0</v>
      </c>
      <c r="AB283" s="180">
        <f t="shared" si="331"/>
        <v>0</v>
      </c>
      <c r="AC283" s="180">
        <f t="shared" si="356"/>
        <v>0</v>
      </c>
      <c r="AD283" s="507">
        <v>0</v>
      </c>
      <c r="AE283" s="507">
        <v>0</v>
      </c>
      <c r="AF283" s="507">
        <f t="shared" si="333"/>
        <v>0</v>
      </c>
      <c r="AG283" s="507">
        <f t="shared" si="334"/>
        <v>0</v>
      </c>
      <c r="AH283" s="522">
        <v>0</v>
      </c>
      <c r="AI283" s="522">
        <v>0</v>
      </c>
      <c r="AJ283" s="522">
        <v>0</v>
      </c>
      <c r="AK283" s="522">
        <v>0</v>
      </c>
      <c r="AL283" s="522">
        <v>0</v>
      </c>
      <c r="AM283" s="522">
        <v>0</v>
      </c>
      <c r="AN283" s="522">
        <v>0</v>
      </c>
      <c r="AO283" s="522">
        <f t="shared" si="357"/>
        <v>0</v>
      </c>
      <c r="AP283" s="522">
        <f t="shared" si="358"/>
        <v>0</v>
      </c>
      <c r="AQ283" s="523">
        <f t="shared" si="337"/>
        <v>0</v>
      </c>
      <c r="AR283" s="520">
        <f t="shared" si="359"/>
        <v>1242444</v>
      </c>
      <c r="AS283" s="507">
        <f t="shared" si="360"/>
        <v>914907</v>
      </c>
      <c r="AT283" s="507">
        <f t="shared" si="361"/>
        <v>0</v>
      </c>
      <c r="AU283" s="507">
        <f t="shared" si="341"/>
        <v>0</v>
      </c>
      <c r="AV283" s="507">
        <f t="shared" si="362"/>
        <v>309239</v>
      </c>
      <c r="AW283" s="507">
        <f t="shared" si="362"/>
        <v>18298</v>
      </c>
      <c r="AX283" s="507">
        <f t="shared" si="363"/>
        <v>0</v>
      </c>
      <c r="AY283" s="522">
        <f t="shared" si="364"/>
        <v>2.64</v>
      </c>
      <c r="AZ283" s="522">
        <f t="shared" si="365"/>
        <v>2.64</v>
      </c>
      <c r="BA283" s="523">
        <f t="shared" si="365"/>
        <v>0</v>
      </c>
    </row>
    <row r="284" spans="1:53" ht="14.1" customHeight="1" x14ac:dyDescent="0.2">
      <c r="A284" s="606">
        <v>59</v>
      </c>
      <c r="B284" s="607">
        <v>2452</v>
      </c>
      <c r="C284" s="608">
        <v>600079660</v>
      </c>
      <c r="D284" s="607">
        <v>70695261</v>
      </c>
      <c r="E284" s="609" t="s">
        <v>211</v>
      </c>
      <c r="F284" s="606">
        <v>3113</v>
      </c>
      <c r="G284" s="211" t="s">
        <v>92</v>
      </c>
      <c r="H284" s="610" t="s">
        <v>83</v>
      </c>
      <c r="I284" s="516">
        <v>2279918</v>
      </c>
      <c r="J284" s="517">
        <v>1675565</v>
      </c>
      <c r="K284" s="496">
        <v>0</v>
      </c>
      <c r="L284" s="496">
        <v>566342</v>
      </c>
      <c r="M284" s="517">
        <v>33511</v>
      </c>
      <c r="N284" s="517">
        <v>4500</v>
      </c>
      <c r="O284" s="432">
        <v>4.8500000000000005</v>
      </c>
      <c r="P284" s="518">
        <v>4.8500000000000005</v>
      </c>
      <c r="Q284" s="519">
        <v>0</v>
      </c>
      <c r="R284" s="520">
        <v>0</v>
      </c>
      <c r="S284" s="507">
        <v>104404</v>
      </c>
      <c r="T284" s="507">
        <v>0</v>
      </c>
      <c r="U284" s="507">
        <v>0</v>
      </c>
      <c r="V284" s="507">
        <f t="shared" si="353"/>
        <v>104404</v>
      </c>
      <c r="W284" s="507">
        <v>0</v>
      </c>
      <c r="X284" s="507">
        <v>0</v>
      </c>
      <c r="Y284" s="507">
        <v>0</v>
      </c>
      <c r="Z284" s="507">
        <f t="shared" si="354"/>
        <v>0</v>
      </c>
      <c r="AA284" s="507">
        <f t="shared" si="355"/>
        <v>104404</v>
      </c>
      <c r="AB284" s="180">
        <f t="shared" si="331"/>
        <v>35289</v>
      </c>
      <c r="AC284" s="180">
        <f t="shared" si="356"/>
        <v>2088</v>
      </c>
      <c r="AD284" s="507">
        <v>0</v>
      </c>
      <c r="AE284" s="507">
        <v>0</v>
      </c>
      <c r="AF284" s="507">
        <f t="shared" si="333"/>
        <v>0</v>
      </c>
      <c r="AG284" s="507">
        <f t="shared" si="334"/>
        <v>141781</v>
      </c>
      <c r="AH284" s="522">
        <v>0</v>
      </c>
      <c r="AI284" s="522">
        <v>0</v>
      </c>
      <c r="AJ284" s="522">
        <v>0.31</v>
      </c>
      <c r="AK284" s="522">
        <v>0</v>
      </c>
      <c r="AL284" s="522">
        <v>0</v>
      </c>
      <c r="AM284" s="522">
        <v>0</v>
      </c>
      <c r="AN284" s="522">
        <v>0</v>
      </c>
      <c r="AO284" s="522">
        <f t="shared" si="357"/>
        <v>0.31</v>
      </c>
      <c r="AP284" s="522">
        <f t="shared" si="358"/>
        <v>0</v>
      </c>
      <c r="AQ284" s="523">
        <f t="shared" si="337"/>
        <v>0.31</v>
      </c>
      <c r="AR284" s="520">
        <f t="shared" si="359"/>
        <v>2421699</v>
      </c>
      <c r="AS284" s="507">
        <f t="shared" si="360"/>
        <v>1779969</v>
      </c>
      <c r="AT284" s="507">
        <f t="shared" si="361"/>
        <v>0</v>
      </c>
      <c r="AU284" s="507">
        <f t="shared" si="341"/>
        <v>0</v>
      </c>
      <c r="AV284" s="507">
        <f t="shared" si="362"/>
        <v>601631</v>
      </c>
      <c r="AW284" s="507">
        <f t="shared" si="362"/>
        <v>35599</v>
      </c>
      <c r="AX284" s="507">
        <f t="shared" si="363"/>
        <v>4500</v>
      </c>
      <c r="AY284" s="522">
        <f t="shared" si="364"/>
        <v>5.16</v>
      </c>
      <c r="AZ284" s="522">
        <f t="shared" si="365"/>
        <v>5.16</v>
      </c>
      <c r="BA284" s="523">
        <f t="shared" si="365"/>
        <v>0</v>
      </c>
    </row>
    <row r="285" spans="1:53" ht="14.1" customHeight="1" x14ac:dyDescent="0.2">
      <c r="A285" s="606">
        <v>59</v>
      </c>
      <c r="B285" s="607">
        <v>2452</v>
      </c>
      <c r="C285" s="608">
        <v>600079660</v>
      </c>
      <c r="D285" s="607">
        <v>70695261</v>
      </c>
      <c r="E285" s="609" t="s">
        <v>211</v>
      </c>
      <c r="F285" s="606">
        <v>3141</v>
      </c>
      <c r="G285" s="609" t="s">
        <v>89</v>
      </c>
      <c r="H285" s="610" t="s">
        <v>83</v>
      </c>
      <c r="I285" s="516">
        <v>2295592</v>
      </c>
      <c r="J285" s="517">
        <v>1635165</v>
      </c>
      <c r="K285" s="496">
        <v>40000</v>
      </c>
      <c r="L285" s="496">
        <v>566206</v>
      </c>
      <c r="M285" s="517">
        <v>32703</v>
      </c>
      <c r="N285" s="517">
        <v>21518</v>
      </c>
      <c r="O285" s="432">
        <v>5.71</v>
      </c>
      <c r="P285" s="518">
        <v>0</v>
      </c>
      <c r="Q285" s="519">
        <v>5.71</v>
      </c>
      <c r="R285" s="520">
        <v>0</v>
      </c>
      <c r="S285" s="507">
        <v>0</v>
      </c>
      <c r="T285" s="507">
        <v>0</v>
      </c>
      <c r="U285" s="507">
        <v>0</v>
      </c>
      <c r="V285" s="507">
        <f t="shared" si="353"/>
        <v>0</v>
      </c>
      <c r="W285" s="507">
        <v>0</v>
      </c>
      <c r="X285" s="507">
        <v>0</v>
      </c>
      <c r="Y285" s="507">
        <v>0</v>
      </c>
      <c r="Z285" s="507">
        <f t="shared" si="354"/>
        <v>0</v>
      </c>
      <c r="AA285" s="507">
        <f t="shared" si="355"/>
        <v>0</v>
      </c>
      <c r="AB285" s="180">
        <f t="shared" si="331"/>
        <v>0</v>
      </c>
      <c r="AC285" s="180">
        <f t="shared" si="356"/>
        <v>0</v>
      </c>
      <c r="AD285" s="507">
        <v>0</v>
      </c>
      <c r="AE285" s="507">
        <v>0</v>
      </c>
      <c r="AF285" s="507">
        <f t="shared" si="333"/>
        <v>0</v>
      </c>
      <c r="AG285" s="507">
        <f t="shared" si="334"/>
        <v>0</v>
      </c>
      <c r="AH285" s="522">
        <v>0</v>
      </c>
      <c r="AI285" s="522">
        <v>0</v>
      </c>
      <c r="AJ285" s="522">
        <v>0</v>
      </c>
      <c r="AK285" s="522">
        <v>0</v>
      </c>
      <c r="AL285" s="522">
        <v>0</v>
      </c>
      <c r="AM285" s="522">
        <v>0</v>
      </c>
      <c r="AN285" s="522">
        <v>0</v>
      </c>
      <c r="AO285" s="522">
        <f t="shared" si="357"/>
        <v>0</v>
      </c>
      <c r="AP285" s="522">
        <f t="shared" si="358"/>
        <v>0</v>
      </c>
      <c r="AQ285" s="523">
        <f t="shared" si="337"/>
        <v>0</v>
      </c>
      <c r="AR285" s="520">
        <f t="shared" si="359"/>
        <v>2295592</v>
      </c>
      <c r="AS285" s="507">
        <f t="shared" si="360"/>
        <v>1635165</v>
      </c>
      <c r="AT285" s="507">
        <f t="shared" si="361"/>
        <v>40000</v>
      </c>
      <c r="AU285" s="507">
        <f t="shared" si="341"/>
        <v>0</v>
      </c>
      <c r="AV285" s="507">
        <f t="shared" si="362"/>
        <v>566206</v>
      </c>
      <c r="AW285" s="507">
        <f t="shared" si="362"/>
        <v>32703</v>
      </c>
      <c r="AX285" s="507">
        <f t="shared" si="363"/>
        <v>21518</v>
      </c>
      <c r="AY285" s="522">
        <f t="shared" si="364"/>
        <v>5.71</v>
      </c>
      <c r="AZ285" s="522">
        <f t="shared" si="365"/>
        <v>0</v>
      </c>
      <c r="BA285" s="523">
        <f t="shared" si="365"/>
        <v>5.71</v>
      </c>
    </row>
    <row r="286" spans="1:53" ht="14.1" customHeight="1" x14ac:dyDescent="0.2">
      <c r="A286" s="606">
        <v>59</v>
      </c>
      <c r="B286" s="607">
        <v>2452</v>
      </c>
      <c r="C286" s="608">
        <v>600079660</v>
      </c>
      <c r="D286" s="607">
        <v>70695261</v>
      </c>
      <c r="E286" s="609" t="s">
        <v>211</v>
      </c>
      <c r="F286" s="606">
        <v>3143</v>
      </c>
      <c r="G286" s="211" t="s">
        <v>150</v>
      </c>
      <c r="H286" s="610" t="s">
        <v>87</v>
      </c>
      <c r="I286" s="516">
        <v>2600356</v>
      </c>
      <c r="J286" s="431">
        <v>1914842</v>
      </c>
      <c r="K286" s="541">
        <v>0</v>
      </c>
      <c r="L286" s="496">
        <v>647217</v>
      </c>
      <c r="M286" s="517">
        <v>38297</v>
      </c>
      <c r="N286" s="612">
        <v>0</v>
      </c>
      <c r="O286" s="432">
        <v>4.6429</v>
      </c>
      <c r="P286" s="436">
        <v>4.6429</v>
      </c>
      <c r="Q286" s="519">
        <v>0</v>
      </c>
      <c r="R286" s="520">
        <v>0</v>
      </c>
      <c r="S286" s="507">
        <v>0</v>
      </c>
      <c r="T286" s="507">
        <v>0</v>
      </c>
      <c r="U286" s="507">
        <v>0</v>
      </c>
      <c r="V286" s="507">
        <f t="shared" si="353"/>
        <v>0</v>
      </c>
      <c r="W286" s="507">
        <v>0</v>
      </c>
      <c r="X286" s="507">
        <v>0</v>
      </c>
      <c r="Y286" s="507">
        <v>0</v>
      </c>
      <c r="Z286" s="507">
        <f t="shared" si="354"/>
        <v>0</v>
      </c>
      <c r="AA286" s="507">
        <f t="shared" si="355"/>
        <v>0</v>
      </c>
      <c r="AB286" s="180">
        <f t="shared" si="331"/>
        <v>0</v>
      </c>
      <c r="AC286" s="180">
        <f t="shared" si="356"/>
        <v>0</v>
      </c>
      <c r="AD286" s="507">
        <v>0</v>
      </c>
      <c r="AE286" s="507">
        <v>0</v>
      </c>
      <c r="AF286" s="507">
        <f t="shared" si="333"/>
        <v>0</v>
      </c>
      <c r="AG286" s="507">
        <f t="shared" si="334"/>
        <v>0</v>
      </c>
      <c r="AH286" s="522">
        <v>0</v>
      </c>
      <c r="AI286" s="522">
        <v>0</v>
      </c>
      <c r="AJ286" s="522">
        <v>0</v>
      </c>
      <c r="AK286" s="522">
        <v>0</v>
      </c>
      <c r="AL286" s="522">
        <v>0</v>
      </c>
      <c r="AM286" s="522">
        <v>0</v>
      </c>
      <c r="AN286" s="522">
        <v>0</v>
      </c>
      <c r="AO286" s="522">
        <f t="shared" si="357"/>
        <v>0</v>
      </c>
      <c r="AP286" s="522">
        <f t="shared" si="358"/>
        <v>0</v>
      </c>
      <c r="AQ286" s="523">
        <f t="shared" si="337"/>
        <v>0</v>
      </c>
      <c r="AR286" s="520">
        <f t="shared" si="359"/>
        <v>2600356</v>
      </c>
      <c r="AS286" s="507">
        <f t="shared" si="360"/>
        <v>1914842</v>
      </c>
      <c r="AT286" s="507">
        <f t="shared" si="361"/>
        <v>0</v>
      </c>
      <c r="AU286" s="507">
        <f t="shared" si="341"/>
        <v>0</v>
      </c>
      <c r="AV286" s="507">
        <f t="shared" si="362"/>
        <v>647217</v>
      </c>
      <c r="AW286" s="507">
        <f t="shared" si="362"/>
        <v>38297</v>
      </c>
      <c r="AX286" s="507">
        <f t="shared" si="363"/>
        <v>0</v>
      </c>
      <c r="AY286" s="522">
        <f t="shared" si="364"/>
        <v>4.6429</v>
      </c>
      <c r="AZ286" s="522">
        <f t="shared" si="365"/>
        <v>4.6429</v>
      </c>
      <c r="BA286" s="523">
        <f t="shared" si="365"/>
        <v>0</v>
      </c>
    </row>
    <row r="287" spans="1:53" ht="14.1" customHeight="1" x14ac:dyDescent="0.2">
      <c r="A287" s="606">
        <v>59</v>
      </c>
      <c r="B287" s="607">
        <v>2452</v>
      </c>
      <c r="C287" s="608">
        <v>600079660</v>
      </c>
      <c r="D287" s="607">
        <v>70695261</v>
      </c>
      <c r="E287" s="609" t="s">
        <v>211</v>
      </c>
      <c r="F287" s="606">
        <v>3143</v>
      </c>
      <c r="G287" s="211" t="s">
        <v>169</v>
      </c>
      <c r="H287" s="610" t="s">
        <v>83</v>
      </c>
      <c r="I287" s="516">
        <v>425073</v>
      </c>
      <c r="J287" s="517">
        <v>311468</v>
      </c>
      <c r="K287" s="496">
        <v>0</v>
      </c>
      <c r="L287" s="496">
        <v>105276</v>
      </c>
      <c r="M287" s="517">
        <v>6229</v>
      </c>
      <c r="N287" s="517">
        <v>2100</v>
      </c>
      <c r="O287" s="432">
        <v>0.75</v>
      </c>
      <c r="P287" s="518">
        <v>0.6</v>
      </c>
      <c r="Q287" s="519">
        <v>0.15</v>
      </c>
      <c r="R287" s="520">
        <v>0</v>
      </c>
      <c r="S287" s="507">
        <v>0</v>
      </c>
      <c r="T287" s="507">
        <v>0</v>
      </c>
      <c r="U287" s="507">
        <v>0</v>
      </c>
      <c r="V287" s="507">
        <f t="shared" si="353"/>
        <v>0</v>
      </c>
      <c r="W287" s="507">
        <v>0</v>
      </c>
      <c r="X287" s="507">
        <v>0</v>
      </c>
      <c r="Y287" s="507">
        <v>0</v>
      </c>
      <c r="Z287" s="507">
        <f t="shared" si="354"/>
        <v>0</v>
      </c>
      <c r="AA287" s="507">
        <f t="shared" si="355"/>
        <v>0</v>
      </c>
      <c r="AB287" s="180">
        <f t="shared" si="331"/>
        <v>0</v>
      </c>
      <c r="AC287" s="180">
        <f t="shared" si="356"/>
        <v>0</v>
      </c>
      <c r="AD287" s="507">
        <v>0</v>
      </c>
      <c r="AE287" s="507">
        <v>0</v>
      </c>
      <c r="AF287" s="507">
        <f t="shared" si="333"/>
        <v>0</v>
      </c>
      <c r="AG287" s="507">
        <f t="shared" si="334"/>
        <v>0</v>
      </c>
      <c r="AH287" s="522">
        <v>0</v>
      </c>
      <c r="AI287" s="522">
        <v>0</v>
      </c>
      <c r="AJ287" s="522">
        <v>0</v>
      </c>
      <c r="AK287" s="522">
        <v>0</v>
      </c>
      <c r="AL287" s="522">
        <v>0</v>
      </c>
      <c r="AM287" s="522">
        <v>0</v>
      </c>
      <c r="AN287" s="522">
        <v>0</v>
      </c>
      <c r="AO287" s="522">
        <f t="shared" si="357"/>
        <v>0</v>
      </c>
      <c r="AP287" s="522">
        <f t="shared" si="358"/>
        <v>0</v>
      </c>
      <c r="AQ287" s="523">
        <f t="shared" si="337"/>
        <v>0</v>
      </c>
      <c r="AR287" s="520">
        <f t="shared" si="359"/>
        <v>425073</v>
      </c>
      <c r="AS287" s="507">
        <f t="shared" si="360"/>
        <v>311468</v>
      </c>
      <c r="AT287" s="507">
        <f t="shared" si="361"/>
        <v>0</v>
      </c>
      <c r="AU287" s="507">
        <f t="shared" si="341"/>
        <v>0</v>
      </c>
      <c r="AV287" s="507">
        <f t="shared" si="362"/>
        <v>105276</v>
      </c>
      <c r="AW287" s="507">
        <f t="shared" si="362"/>
        <v>6229</v>
      </c>
      <c r="AX287" s="507">
        <f t="shared" si="363"/>
        <v>2100</v>
      </c>
      <c r="AY287" s="522">
        <f t="shared" si="364"/>
        <v>0.75</v>
      </c>
      <c r="AZ287" s="522">
        <f t="shared" si="365"/>
        <v>0.6</v>
      </c>
      <c r="BA287" s="523">
        <f t="shared" si="365"/>
        <v>0.15</v>
      </c>
    </row>
    <row r="288" spans="1:53" ht="14.1" customHeight="1" x14ac:dyDescent="0.2">
      <c r="A288" s="606">
        <v>59</v>
      </c>
      <c r="B288" s="607">
        <v>2452</v>
      </c>
      <c r="C288" s="608">
        <v>600079660</v>
      </c>
      <c r="D288" s="607">
        <v>70695261</v>
      </c>
      <c r="E288" s="609" t="s">
        <v>211</v>
      </c>
      <c r="F288" s="606">
        <v>3143</v>
      </c>
      <c r="G288" s="211" t="s">
        <v>151</v>
      </c>
      <c r="H288" s="610" t="s">
        <v>83</v>
      </c>
      <c r="I288" s="516">
        <v>91287</v>
      </c>
      <c r="J288" s="517">
        <v>64350</v>
      </c>
      <c r="K288" s="496">
        <v>0</v>
      </c>
      <c r="L288" s="496">
        <v>21750</v>
      </c>
      <c r="M288" s="517">
        <v>1287</v>
      </c>
      <c r="N288" s="517">
        <v>3900</v>
      </c>
      <c r="O288" s="432">
        <v>0.27</v>
      </c>
      <c r="P288" s="518">
        <v>0</v>
      </c>
      <c r="Q288" s="519">
        <v>0.27</v>
      </c>
      <c r="R288" s="520">
        <v>0</v>
      </c>
      <c r="S288" s="507">
        <v>0</v>
      </c>
      <c r="T288" s="507">
        <v>0</v>
      </c>
      <c r="U288" s="507">
        <v>0</v>
      </c>
      <c r="V288" s="507">
        <f t="shared" si="353"/>
        <v>0</v>
      </c>
      <c r="W288" s="507">
        <v>0</v>
      </c>
      <c r="X288" s="507">
        <v>0</v>
      </c>
      <c r="Y288" s="507">
        <v>0</v>
      </c>
      <c r="Z288" s="507">
        <f t="shared" si="354"/>
        <v>0</v>
      </c>
      <c r="AA288" s="507">
        <f t="shared" si="355"/>
        <v>0</v>
      </c>
      <c r="AB288" s="180">
        <f t="shared" si="331"/>
        <v>0</v>
      </c>
      <c r="AC288" s="180">
        <f t="shared" si="356"/>
        <v>0</v>
      </c>
      <c r="AD288" s="507">
        <v>0</v>
      </c>
      <c r="AE288" s="507">
        <v>0</v>
      </c>
      <c r="AF288" s="507">
        <f t="shared" si="333"/>
        <v>0</v>
      </c>
      <c r="AG288" s="507">
        <f t="shared" si="334"/>
        <v>0</v>
      </c>
      <c r="AH288" s="522">
        <v>0</v>
      </c>
      <c r="AI288" s="522">
        <v>0</v>
      </c>
      <c r="AJ288" s="522">
        <v>0</v>
      </c>
      <c r="AK288" s="522">
        <v>0</v>
      </c>
      <c r="AL288" s="522">
        <v>0</v>
      </c>
      <c r="AM288" s="522">
        <v>0</v>
      </c>
      <c r="AN288" s="522">
        <v>0</v>
      </c>
      <c r="AO288" s="522">
        <f t="shared" si="357"/>
        <v>0</v>
      </c>
      <c r="AP288" s="522">
        <f t="shared" si="358"/>
        <v>0</v>
      </c>
      <c r="AQ288" s="523">
        <f t="shared" si="337"/>
        <v>0</v>
      </c>
      <c r="AR288" s="520">
        <f t="shared" si="359"/>
        <v>91287</v>
      </c>
      <c r="AS288" s="507">
        <f t="shared" si="360"/>
        <v>64350</v>
      </c>
      <c r="AT288" s="507">
        <f t="shared" si="361"/>
        <v>0</v>
      </c>
      <c r="AU288" s="507">
        <f t="shared" si="341"/>
        <v>0</v>
      </c>
      <c r="AV288" s="507">
        <f t="shared" si="362"/>
        <v>21750</v>
      </c>
      <c r="AW288" s="507">
        <f t="shared" si="362"/>
        <v>1287</v>
      </c>
      <c r="AX288" s="507">
        <f t="shared" si="363"/>
        <v>3900</v>
      </c>
      <c r="AY288" s="522">
        <f t="shared" si="364"/>
        <v>0.27</v>
      </c>
      <c r="AZ288" s="522">
        <f t="shared" si="365"/>
        <v>0</v>
      </c>
      <c r="BA288" s="523">
        <f t="shared" si="365"/>
        <v>0.27</v>
      </c>
    </row>
    <row r="289" spans="1:53" ht="14.1" customHeight="1" x14ac:dyDescent="0.2">
      <c r="A289" s="183">
        <v>59</v>
      </c>
      <c r="B289" s="181">
        <v>2452</v>
      </c>
      <c r="C289" s="182">
        <v>600079660</v>
      </c>
      <c r="D289" s="181">
        <v>70695261</v>
      </c>
      <c r="E289" s="599" t="s">
        <v>212</v>
      </c>
      <c r="F289" s="183"/>
      <c r="G289" s="599"/>
      <c r="H289" s="600"/>
      <c r="I289" s="601">
        <v>38204618</v>
      </c>
      <c r="J289" s="602">
        <v>27323608</v>
      </c>
      <c r="K289" s="602">
        <v>80000</v>
      </c>
      <c r="L289" s="602">
        <v>9262421</v>
      </c>
      <c r="M289" s="602">
        <v>546471</v>
      </c>
      <c r="N289" s="602">
        <v>992118</v>
      </c>
      <c r="O289" s="603">
        <v>58.3504</v>
      </c>
      <c r="P289" s="603">
        <v>43.266500000000001</v>
      </c>
      <c r="Q289" s="605">
        <v>15.083899999999998</v>
      </c>
      <c r="R289" s="604">
        <f t="shared" ref="R289:BA289" si="366">SUM(R282:R288)</f>
        <v>0</v>
      </c>
      <c r="S289" s="602">
        <f t="shared" si="366"/>
        <v>104404</v>
      </c>
      <c r="T289" s="602">
        <f t="shared" si="366"/>
        <v>0</v>
      </c>
      <c r="U289" s="602">
        <f t="shared" si="366"/>
        <v>45656</v>
      </c>
      <c r="V289" s="602">
        <f t="shared" si="366"/>
        <v>150060</v>
      </c>
      <c r="W289" s="602">
        <f t="shared" si="366"/>
        <v>0</v>
      </c>
      <c r="X289" s="602">
        <f t="shared" si="366"/>
        <v>0</v>
      </c>
      <c r="Y289" s="602">
        <f t="shared" si="366"/>
        <v>184985</v>
      </c>
      <c r="Z289" s="602">
        <f t="shared" si="366"/>
        <v>184985</v>
      </c>
      <c r="AA289" s="602">
        <f t="shared" si="366"/>
        <v>335045</v>
      </c>
      <c r="AB289" s="602">
        <f t="shared" si="366"/>
        <v>50721</v>
      </c>
      <c r="AC289" s="602">
        <f t="shared" si="366"/>
        <v>3001</v>
      </c>
      <c r="AD289" s="602">
        <f t="shared" si="366"/>
        <v>0</v>
      </c>
      <c r="AE289" s="602">
        <f t="shared" si="366"/>
        <v>0</v>
      </c>
      <c r="AF289" s="602">
        <f t="shared" si="366"/>
        <v>0</v>
      </c>
      <c r="AG289" s="602">
        <f t="shared" si="366"/>
        <v>388767</v>
      </c>
      <c r="AH289" s="603">
        <f t="shared" si="366"/>
        <v>0</v>
      </c>
      <c r="AI289" s="603">
        <f t="shared" si="366"/>
        <v>0</v>
      </c>
      <c r="AJ289" s="603">
        <f t="shared" si="366"/>
        <v>0.31</v>
      </c>
      <c r="AK289" s="603">
        <f t="shared" ref="AK289:AL289" si="367">SUM(AK282:AK288)</f>
        <v>0</v>
      </c>
      <c r="AL289" s="603">
        <f t="shared" si="367"/>
        <v>0</v>
      </c>
      <c r="AM289" s="603">
        <f t="shared" si="366"/>
        <v>0.08</v>
      </c>
      <c r="AN289" s="603">
        <f t="shared" si="366"/>
        <v>0</v>
      </c>
      <c r="AO289" s="603">
        <f t="shared" si="366"/>
        <v>0.39</v>
      </c>
      <c r="AP289" s="603">
        <f t="shared" si="366"/>
        <v>0</v>
      </c>
      <c r="AQ289" s="605">
        <f t="shared" si="366"/>
        <v>0.39</v>
      </c>
      <c r="AR289" s="604">
        <f t="shared" si="366"/>
        <v>38593385</v>
      </c>
      <c r="AS289" s="602">
        <f t="shared" si="366"/>
        <v>27473668</v>
      </c>
      <c r="AT289" s="602">
        <f t="shared" si="366"/>
        <v>264985</v>
      </c>
      <c r="AU289" s="602">
        <f t="shared" si="366"/>
        <v>184985</v>
      </c>
      <c r="AV289" s="602">
        <f t="shared" si="366"/>
        <v>9313142</v>
      </c>
      <c r="AW289" s="602">
        <f t="shared" si="366"/>
        <v>549472</v>
      </c>
      <c r="AX289" s="602">
        <f t="shared" si="366"/>
        <v>992118</v>
      </c>
      <c r="AY289" s="603">
        <f t="shared" si="366"/>
        <v>58.740399999999994</v>
      </c>
      <c r="AZ289" s="603">
        <f t="shared" si="366"/>
        <v>43.656500000000001</v>
      </c>
      <c r="BA289" s="605">
        <f t="shared" si="366"/>
        <v>15.083899999999998</v>
      </c>
    </row>
    <row r="290" spans="1:53" ht="14.1" customHeight="1" x14ac:dyDescent="0.2">
      <c r="A290" s="606">
        <v>60</v>
      </c>
      <c r="B290" s="607">
        <v>2319</v>
      </c>
      <c r="C290" s="608">
        <v>600080218</v>
      </c>
      <c r="D290" s="607">
        <v>70695245</v>
      </c>
      <c r="E290" s="609" t="s">
        <v>213</v>
      </c>
      <c r="F290" s="606">
        <v>3231</v>
      </c>
      <c r="G290" s="609" t="s">
        <v>154</v>
      </c>
      <c r="H290" s="610" t="s">
        <v>87</v>
      </c>
      <c r="I290" s="516">
        <v>6642544</v>
      </c>
      <c r="J290" s="517">
        <v>4876513</v>
      </c>
      <c r="K290" s="496">
        <v>0</v>
      </c>
      <c r="L290" s="496">
        <v>1648261</v>
      </c>
      <c r="M290" s="517">
        <v>97530</v>
      </c>
      <c r="N290" s="517">
        <v>20240</v>
      </c>
      <c r="O290" s="432">
        <v>9.5662000000000003</v>
      </c>
      <c r="P290" s="611">
        <v>8.5454000000000008</v>
      </c>
      <c r="Q290" s="713">
        <v>1.0207999999999999</v>
      </c>
      <c r="R290" s="520">
        <v>0</v>
      </c>
      <c r="S290" s="507">
        <v>0</v>
      </c>
      <c r="T290" s="507">
        <v>0</v>
      </c>
      <c r="U290" s="507">
        <v>0</v>
      </c>
      <c r="V290" s="507">
        <f>SUM(R290:U290)</f>
        <v>0</v>
      </c>
      <c r="W290" s="507">
        <v>0</v>
      </c>
      <c r="X290" s="507">
        <v>0</v>
      </c>
      <c r="Y290" s="507">
        <v>0</v>
      </c>
      <c r="Z290" s="507">
        <f>SUM(W290:Y290)</f>
        <v>0</v>
      </c>
      <c r="AA290" s="507">
        <f>V290+Z290</f>
        <v>0</v>
      </c>
      <c r="AB290" s="180">
        <f t="shared" si="331"/>
        <v>0</v>
      </c>
      <c r="AC290" s="180">
        <f>ROUND(V290*2%,0)</f>
        <v>0</v>
      </c>
      <c r="AD290" s="507">
        <v>0</v>
      </c>
      <c r="AE290" s="507">
        <v>0</v>
      </c>
      <c r="AF290" s="507">
        <f t="shared" si="333"/>
        <v>0</v>
      </c>
      <c r="AG290" s="507">
        <f t="shared" si="334"/>
        <v>0</v>
      </c>
      <c r="AH290" s="522">
        <v>0</v>
      </c>
      <c r="AI290" s="522">
        <v>0</v>
      </c>
      <c r="AJ290" s="522">
        <v>0</v>
      </c>
      <c r="AK290" s="522">
        <v>0</v>
      </c>
      <c r="AL290" s="522">
        <v>0</v>
      </c>
      <c r="AM290" s="522">
        <v>0</v>
      </c>
      <c r="AN290" s="522">
        <v>0</v>
      </c>
      <c r="AO290" s="522">
        <f>AH290+AJ290+AK290+AM290</f>
        <v>0</v>
      </c>
      <c r="AP290" s="522">
        <f>AI290+AL290+AN290</f>
        <v>0</v>
      </c>
      <c r="AQ290" s="523">
        <f t="shared" si="337"/>
        <v>0</v>
      </c>
      <c r="AR290" s="520">
        <f>I290+AG290</f>
        <v>6642544</v>
      </c>
      <c r="AS290" s="507">
        <f>J290+V290</f>
        <v>4876513</v>
      </c>
      <c r="AT290" s="507">
        <f>K290+Z290</f>
        <v>0</v>
      </c>
      <c r="AU290" s="507">
        <f t="shared" si="341"/>
        <v>0</v>
      </c>
      <c r="AV290" s="507">
        <f>L290+AB290</f>
        <v>1648261</v>
      </c>
      <c r="AW290" s="507">
        <f>M290+AC290</f>
        <v>97530</v>
      </c>
      <c r="AX290" s="507">
        <f>N290+AF290</f>
        <v>20240</v>
      </c>
      <c r="AY290" s="522">
        <f>O290+AQ290</f>
        <v>9.5662000000000003</v>
      </c>
      <c r="AZ290" s="522">
        <f>P290+AO290</f>
        <v>8.5454000000000008</v>
      </c>
      <c r="BA290" s="523">
        <f>Q290+AP290</f>
        <v>1.0207999999999999</v>
      </c>
    </row>
    <row r="291" spans="1:53" ht="14.1" customHeight="1" x14ac:dyDescent="0.2">
      <c r="A291" s="183">
        <v>60</v>
      </c>
      <c r="B291" s="181">
        <v>2319</v>
      </c>
      <c r="C291" s="182">
        <v>600080218</v>
      </c>
      <c r="D291" s="181">
        <v>70695245</v>
      </c>
      <c r="E291" s="599" t="s">
        <v>214</v>
      </c>
      <c r="F291" s="183"/>
      <c r="G291" s="599"/>
      <c r="H291" s="600"/>
      <c r="I291" s="184">
        <v>6642544</v>
      </c>
      <c r="J291" s="185">
        <v>4876513</v>
      </c>
      <c r="K291" s="185">
        <v>0</v>
      </c>
      <c r="L291" s="185">
        <v>1648261</v>
      </c>
      <c r="M291" s="185">
        <v>97530</v>
      </c>
      <c r="N291" s="185">
        <v>20240</v>
      </c>
      <c r="O291" s="186">
        <v>9.5662000000000003</v>
      </c>
      <c r="P291" s="186">
        <v>8.5454000000000008</v>
      </c>
      <c r="Q291" s="187">
        <v>1.0207999999999999</v>
      </c>
      <c r="R291" s="348">
        <f t="shared" ref="R291:BA291" si="368">SUM(R290)</f>
        <v>0</v>
      </c>
      <c r="S291" s="185">
        <f t="shared" si="368"/>
        <v>0</v>
      </c>
      <c r="T291" s="185">
        <f t="shared" si="368"/>
        <v>0</v>
      </c>
      <c r="U291" s="185">
        <f t="shared" si="368"/>
        <v>0</v>
      </c>
      <c r="V291" s="185">
        <f t="shared" si="368"/>
        <v>0</v>
      </c>
      <c r="W291" s="185">
        <f t="shared" si="368"/>
        <v>0</v>
      </c>
      <c r="X291" s="185">
        <f t="shared" si="368"/>
        <v>0</v>
      </c>
      <c r="Y291" s="185">
        <f t="shared" si="368"/>
        <v>0</v>
      </c>
      <c r="Z291" s="185">
        <f t="shared" si="368"/>
        <v>0</v>
      </c>
      <c r="AA291" s="185">
        <f t="shared" si="368"/>
        <v>0</v>
      </c>
      <c r="AB291" s="185">
        <f t="shared" si="368"/>
        <v>0</v>
      </c>
      <c r="AC291" s="185">
        <f t="shared" si="368"/>
        <v>0</v>
      </c>
      <c r="AD291" s="185">
        <f t="shared" si="368"/>
        <v>0</v>
      </c>
      <c r="AE291" s="185">
        <f t="shared" si="368"/>
        <v>0</v>
      </c>
      <c r="AF291" s="185">
        <f t="shared" si="368"/>
        <v>0</v>
      </c>
      <c r="AG291" s="185">
        <f t="shared" si="368"/>
        <v>0</v>
      </c>
      <c r="AH291" s="186">
        <f t="shared" si="368"/>
        <v>0</v>
      </c>
      <c r="AI291" s="186">
        <f t="shared" si="368"/>
        <v>0</v>
      </c>
      <c r="AJ291" s="186">
        <f t="shared" si="368"/>
        <v>0</v>
      </c>
      <c r="AK291" s="186">
        <f t="shared" ref="AK291:AL291" si="369">SUM(AK290)</f>
        <v>0</v>
      </c>
      <c r="AL291" s="186">
        <f t="shared" si="369"/>
        <v>0</v>
      </c>
      <c r="AM291" s="186">
        <f t="shared" si="368"/>
        <v>0</v>
      </c>
      <c r="AN291" s="186">
        <f t="shared" si="368"/>
        <v>0</v>
      </c>
      <c r="AO291" s="186">
        <f t="shared" si="368"/>
        <v>0</v>
      </c>
      <c r="AP291" s="186">
        <f t="shared" si="368"/>
        <v>0</v>
      </c>
      <c r="AQ291" s="187">
        <f t="shared" si="368"/>
        <v>0</v>
      </c>
      <c r="AR291" s="348">
        <f t="shared" si="368"/>
        <v>6642544</v>
      </c>
      <c r="AS291" s="185">
        <f t="shared" si="368"/>
        <v>4876513</v>
      </c>
      <c r="AT291" s="185">
        <f t="shared" si="368"/>
        <v>0</v>
      </c>
      <c r="AU291" s="185">
        <f t="shared" si="368"/>
        <v>0</v>
      </c>
      <c r="AV291" s="185">
        <f t="shared" si="368"/>
        <v>1648261</v>
      </c>
      <c r="AW291" s="185">
        <f t="shared" si="368"/>
        <v>97530</v>
      </c>
      <c r="AX291" s="185">
        <f t="shared" si="368"/>
        <v>20240</v>
      </c>
      <c r="AY291" s="186">
        <f t="shared" si="368"/>
        <v>9.5662000000000003</v>
      </c>
      <c r="AZ291" s="186">
        <f t="shared" si="368"/>
        <v>8.5454000000000008</v>
      </c>
      <c r="BA291" s="187">
        <f t="shared" si="368"/>
        <v>1.0207999999999999</v>
      </c>
    </row>
    <row r="292" spans="1:53" ht="14.1" customHeight="1" x14ac:dyDescent="0.2">
      <c r="A292" s="606">
        <v>61</v>
      </c>
      <c r="B292" s="607">
        <v>2444</v>
      </c>
      <c r="C292" s="608">
        <v>600079848</v>
      </c>
      <c r="D292" s="607">
        <v>72742836</v>
      </c>
      <c r="E292" s="609" t="s">
        <v>215</v>
      </c>
      <c r="F292" s="606">
        <v>3111</v>
      </c>
      <c r="G292" s="609" t="s">
        <v>86</v>
      </c>
      <c r="H292" s="610" t="s">
        <v>87</v>
      </c>
      <c r="I292" s="516">
        <v>3571157</v>
      </c>
      <c r="J292" s="431">
        <v>2603945</v>
      </c>
      <c r="K292" s="541">
        <v>0</v>
      </c>
      <c r="L292" s="496">
        <v>880133</v>
      </c>
      <c r="M292" s="517">
        <v>52079</v>
      </c>
      <c r="N292" s="431">
        <v>35000</v>
      </c>
      <c r="O292" s="432">
        <v>6.3827999999999996</v>
      </c>
      <c r="P292" s="436">
        <v>5</v>
      </c>
      <c r="Q292" s="709">
        <v>1.3828</v>
      </c>
      <c r="R292" s="520">
        <v>0</v>
      </c>
      <c r="S292" s="507">
        <v>0</v>
      </c>
      <c r="T292" s="507">
        <v>0</v>
      </c>
      <c r="U292" s="507">
        <v>0</v>
      </c>
      <c r="V292" s="507">
        <f t="shared" ref="V292:V297" si="370">SUM(R292:U292)</f>
        <v>0</v>
      </c>
      <c r="W292" s="507">
        <v>0</v>
      </c>
      <c r="X292" s="507">
        <v>0</v>
      </c>
      <c r="Y292" s="507">
        <v>0</v>
      </c>
      <c r="Z292" s="507">
        <f t="shared" ref="Z292:Z297" si="371">SUM(W292:Y292)</f>
        <v>0</v>
      </c>
      <c r="AA292" s="507">
        <f t="shared" ref="AA292:AA297" si="372">V292+Z292</f>
        <v>0</v>
      </c>
      <c r="AB292" s="180">
        <f t="shared" si="331"/>
        <v>0</v>
      </c>
      <c r="AC292" s="180">
        <f t="shared" ref="AC292:AC297" si="373">ROUND(V292*2%,0)</f>
        <v>0</v>
      </c>
      <c r="AD292" s="507">
        <v>0</v>
      </c>
      <c r="AE292" s="507">
        <v>0</v>
      </c>
      <c r="AF292" s="507">
        <f t="shared" si="333"/>
        <v>0</v>
      </c>
      <c r="AG292" s="507">
        <f t="shared" si="334"/>
        <v>0</v>
      </c>
      <c r="AH292" s="522">
        <v>0</v>
      </c>
      <c r="AI292" s="522">
        <v>0</v>
      </c>
      <c r="AJ292" s="522">
        <v>0</v>
      </c>
      <c r="AK292" s="522">
        <v>0</v>
      </c>
      <c r="AL292" s="522">
        <v>0</v>
      </c>
      <c r="AM292" s="522">
        <v>0</v>
      </c>
      <c r="AN292" s="522">
        <v>0</v>
      </c>
      <c r="AO292" s="522">
        <f t="shared" ref="AO292:AO297" si="374">AH292+AJ292+AK292+AM292</f>
        <v>0</v>
      </c>
      <c r="AP292" s="522">
        <f t="shared" ref="AP292:AP297" si="375">AI292+AL292+AN292</f>
        <v>0</v>
      </c>
      <c r="AQ292" s="523">
        <f t="shared" si="337"/>
        <v>0</v>
      </c>
      <c r="AR292" s="520">
        <f t="shared" ref="AR292:AR297" si="376">I292+AG292</f>
        <v>3571157</v>
      </c>
      <c r="AS292" s="507">
        <f t="shared" ref="AS292:AS297" si="377">J292+V292</f>
        <v>2603945</v>
      </c>
      <c r="AT292" s="507">
        <f t="shared" ref="AT292:AT297" si="378">K292+Z292</f>
        <v>0</v>
      </c>
      <c r="AU292" s="507">
        <f t="shared" si="341"/>
        <v>0</v>
      </c>
      <c r="AV292" s="507">
        <f t="shared" ref="AV292:AW297" si="379">L292+AB292</f>
        <v>880133</v>
      </c>
      <c r="AW292" s="507">
        <f t="shared" si="379"/>
        <v>52079</v>
      </c>
      <c r="AX292" s="507">
        <f t="shared" ref="AX292:AX297" si="380">N292+AF292</f>
        <v>35000</v>
      </c>
      <c r="AY292" s="522">
        <f t="shared" ref="AY292:AY297" si="381">O292+AQ292</f>
        <v>6.3827999999999996</v>
      </c>
      <c r="AZ292" s="522">
        <f t="shared" ref="AZ292:BA297" si="382">P292+AO292</f>
        <v>5</v>
      </c>
      <c r="BA292" s="523">
        <f t="shared" si="382"/>
        <v>1.3828</v>
      </c>
    </row>
    <row r="293" spans="1:53" ht="14.1" customHeight="1" x14ac:dyDescent="0.2">
      <c r="A293" s="606">
        <v>61</v>
      </c>
      <c r="B293" s="607">
        <v>2444</v>
      </c>
      <c r="C293" s="608">
        <v>600079848</v>
      </c>
      <c r="D293" s="607">
        <v>72742836</v>
      </c>
      <c r="E293" s="609" t="s">
        <v>215</v>
      </c>
      <c r="F293" s="606">
        <v>3117</v>
      </c>
      <c r="G293" s="613" t="s">
        <v>149</v>
      </c>
      <c r="H293" s="610" t="s">
        <v>87</v>
      </c>
      <c r="I293" s="516">
        <v>4262010</v>
      </c>
      <c r="J293" s="431">
        <v>2987863</v>
      </c>
      <c r="K293" s="541">
        <v>34000</v>
      </c>
      <c r="L293" s="496">
        <v>1021390</v>
      </c>
      <c r="M293" s="517">
        <v>59757</v>
      </c>
      <c r="N293" s="431">
        <v>159000</v>
      </c>
      <c r="O293" s="432">
        <v>6.1630000000000003</v>
      </c>
      <c r="P293" s="436">
        <v>3.93</v>
      </c>
      <c r="Q293" s="709">
        <v>2.2330000000000001</v>
      </c>
      <c r="R293" s="520">
        <v>-10000</v>
      </c>
      <c r="S293" s="507">
        <v>0</v>
      </c>
      <c r="T293" s="507">
        <v>0</v>
      </c>
      <c r="U293" s="507">
        <v>0</v>
      </c>
      <c r="V293" s="507">
        <f t="shared" si="370"/>
        <v>-10000</v>
      </c>
      <c r="W293" s="507">
        <v>10000</v>
      </c>
      <c r="X293" s="507">
        <v>0</v>
      </c>
      <c r="Y293" s="507">
        <v>7844</v>
      </c>
      <c r="Z293" s="507">
        <f t="shared" si="371"/>
        <v>17844</v>
      </c>
      <c r="AA293" s="507">
        <f t="shared" si="372"/>
        <v>7844</v>
      </c>
      <c r="AB293" s="180">
        <f t="shared" si="331"/>
        <v>0</v>
      </c>
      <c r="AC293" s="180">
        <f t="shared" si="373"/>
        <v>-200</v>
      </c>
      <c r="AD293" s="507">
        <v>0</v>
      </c>
      <c r="AE293" s="507">
        <v>0</v>
      </c>
      <c r="AF293" s="507">
        <f t="shared" si="333"/>
        <v>0</v>
      </c>
      <c r="AG293" s="507">
        <f t="shared" si="334"/>
        <v>7644</v>
      </c>
      <c r="AH293" s="522">
        <v>-0.02</v>
      </c>
      <c r="AI293" s="522">
        <v>0</v>
      </c>
      <c r="AJ293" s="522">
        <v>0</v>
      </c>
      <c r="AK293" s="522">
        <v>0</v>
      </c>
      <c r="AL293" s="522">
        <v>0</v>
      </c>
      <c r="AM293" s="522">
        <v>0</v>
      </c>
      <c r="AN293" s="522">
        <v>0</v>
      </c>
      <c r="AO293" s="522">
        <f t="shared" si="374"/>
        <v>-0.02</v>
      </c>
      <c r="AP293" s="522">
        <f t="shared" si="375"/>
        <v>0</v>
      </c>
      <c r="AQ293" s="523">
        <f t="shared" si="337"/>
        <v>-0.02</v>
      </c>
      <c r="AR293" s="520">
        <f t="shared" si="376"/>
        <v>4269654</v>
      </c>
      <c r="AS293" s="507">
        <f t="shared" si="377"/>
        <v>2977863</v>
      </c>
      <c r="AT293" s="507">
        <f t="shared" si="378"/>
        <v>51844</v>
      </c>
      <c r="AU293" s="507">
        <f t="shared" si="341"/>
        <v>7844</v>
      </c>
      <c r="AV293" s="507">
        <f t="shared" si="379"/>
        <v>1021390</v>
      </c>
      <c r="AW293" s="507">
        <f t="shared" si="379"/>
        <v>59557</v>
      </c>
      <c r="AX293" s="507">
        <f t="shared" si="380"/>
        <v>159000</v>
      </c>
      <c r="AY293" s="522">
        <f t="shared" si="381"/>
        <v>6.1430000000000007</v>
      </c>
      <c r="AZ293" s="522">
        <f t="shared" si="382"/>
        <v>3.91</v>
      </c>
      <c r="BA293" s="523">
        <f t="shared" si="382"/>
        <v>2.2330000000000001</v>
      </c>
    </row>
    <row r="294" spans="1:53" ht="14.1" customHeight="1" x14ac:dyDescent="0.2">
      <c r="A294" s="606">
        <v>61</v>
      </c>
      <c r="B294" s="607">
        <v>2444</v>
      </c>
      <c r="C294" s="608">
        <v>600079848</v>
      </c>
      <c r="D294" s="607">
        <v>72742836</v>
      </c>
      <c r="E294" s="609" t="s">
        <v>215</v>
      </c>
      <c r="F294" s="606">
        <v>3117</v>
      </c>
      <c r="G294" s="211" t="s">
        <v>92</v>
      </c>
      <c r="H294" s="610" t="s">
        <v>83</v>
      </c>
      <c r="I294" s="516">
        <v>216511</v>
      </c>
      <c r="J294" s="517">
        <v>158697</v>
      </c>
      <c r="K294" s="496">
        <v>0</v>
      </c>
      <c r="L294" s="496">
        <v>53640</v>
      </c>
      <c r="M294" s="517">
        <v>3174</v>
      </c>
      <c r="N294" s="517">
        <v>1000</v>
      </c>
      <c r="O294" s="432">
        <v>0.44</v>
      </c>
      <c r="P294" s="518">
        <v>0.44</v>
      </c>
      <c r="Q294" s="519">
        <v>0</v>
      </c>
      <c r="R294" s="520">
        <v>0</v>
      </c>
      <c r="S294" s="507">
        <v>0</v>
      </c>
      <c r="T294" s="507">
        <v>0</v>
      </c>
      <c r="U294" s="507">
        <v>0</v>
      </c>
      <c r="V294" s="507">
        <f t="shared" si="370"/>
        <v>0</v>
      </c>
      <c r="W294" s="507">
        <v>0</v>
      </c>
      <c r="X294" s="507">
        <v>0</v>
      </c>
      <c r="Y294" s="507">
        <v>0</v>
      </c>
      <c r="Z294" s="507">
        <f t="shared" si="371"/>
        <v>0</v>
      </c>
      <c r="AA294" s="507">
        <f t="shared" si="372"/>
        <v>0</v>
      </c>
      <c r="AB294" s="180">
        <f t="shared" si="331"/>
        <v>0</v>
      </c>
      <c r="AC294" s="180">
        <f t="shared" si="373"/>
        <v>0</v>
      </c>
      <c r="AD294" s="507">
        <v>0</v>
      </c>
      <c r="AE294" s="507">
        <v>0</v>
      </c>
      <c r="AF294" s="507">
        <f t="shared" si="333"/>
        <v>0</v>
      </c>
      <c r="AG294" s="507">
        <f t="shared" si="334"/>
        <v>0</v>
      </c>
      <c r="AH294" s="522">
        <v>0</v>
      </c>
      <c r="AI294" s="522">
        <v>0</v>
      </c>
      <c r="AJ294" s="522">
        <v>0</v>
      </c>
      <c r="AK294" s="522">
        <v>0</v>
      </c>
      <c r="AL294" s="522">
        <v>0</v>
      </c>
      <c r="AM294" s="522">
        <v>0</v>
      </c>
      <c r="AN294" s="522">
        <v>0</v>
      </c>
      <c r="AO294" s="522">
        <f t="shared" si="374"/>
        <v>0</v>
      </c>
      <c r="AP294" s="522">
        <f t="shared" si="375"/>
        <v>0</v>
      </c>
      <c r="AQ294" s="523">
        <f t="shared" si="337"/>
        <v>0</v>
      </c>
      <c r="AR294" s="520">
        <f t="shared" si="376"/>
        <v>216511</v>
      </c>
      <c r="AS294" s="507">
        <f t="shared" si="377"/>
        <v>158697</v>
      </c>
      <c r="AT294" s="507">
        <f t="shared" si="378"/>
        <v>0</v>
      </c>
      <c r="AU294" s="507">
        <f t="shared" si="341"/>
        <v>0</v>
      </c>
      <c r="AV294" s="507">
        <f t="shared" si="379"/>
        <v>53640</v>
      </c>
      <c r="AW294" s="507">
        <f t="shared" si="379"/>
        <v>3174</v>
      </c>
      <c r="AX294" s="507">
        <f t="shared" si="380"/>
        <v>1000</v>
      </c>
      <c r="AY294" s="522">
        <f t="shared" si="381"/>
        <v>0.44</v>
      </c>
      <c r="AZ294" s="522">
        <f t="shared" si="382"/>
        <v>0.44</v>
      </c>
      <c r="BA294" s="523">
        <f t="shared" si="382"/>
        <v>0</v>
      </c>
    </row>
    <row r="295" spans="1:53" ht="14.1" customHeight="1" x14ac:dyDescent="0.2">
      <c r="A295" s="606">
        <v>61</v>
      </c>
      <c r="B295" s="607">
        <v>2444</v>
      </c>
      <c r="C295" s="608">
        <v>600079848</v>
      </c>
      <c r="D295" s="607">
        <v>72742836</v>
      </c>
      <c r="E295" s="609" t="s">
        <v>215</v>
      </c>
      <c r="F295" s="606">
        <v>3141</v>
      </c>
      <c r="G295" s="609" t="s">
        <v>89</v>
      </c>
      <c r="H295" s="610" t="s">
        <v>83</v>
      </c>
      <c r="I295" s="516">
        <v>1152581</v>
      </c>
      <c r="J295" s="517">
        <v>844292</v>
      </c>
      <c r="K295" s="496">
        <v>0</v>
      </c>
      <c r="L295" s="496">
        <v>285371</v>
      </c>
      <c r="M295" s="517">
        <v>16886</v>
      </c>
      <c r="N295" s="517">
        <v>6032</v>
      </c>
      <c r="O295" s="432">
        <v>2.87</v>
      </c>
      <c r="P295" s="518">
        <v>0</v>
      </c>
      <c r="Q295" s="519">
        <v>2.87</v>
      </c>
      <c r="R295" s="520">
        <v>0</v>
      </c>
      <c r="S295" s="507">
        <v>0</v>
      </c>
      <c r="T295" s="507">
        <v>0</v>
      </c>
      <c r="U295" s="507">
        <v>0</v>
      </c>
      <c r="V295" s="507">
        <f t="shared" si="370"/>
        <v>0</v>
      </c>
      <c r="W295" s="507">
        <v>0</v>
      </c>
      <c r="X295" s="507">
        <v>0</v>
      </c>
      <c r="Y295" s="507">
        <v>0</v>
      </c>
      <c r="Z295" s="507">
        <f t="shared" si="371"/>
        <v>0</v>
      </c>
      <c r="AA295" s="507">
        <f t="shared" si="372"/>
        <v>0</v>
      </c>
      <c r="AB295" s="180">
        <f t="shared" si="331"/>
        <v>0</v>
      </c>
      <c r="AC295" s="180">
        <f t="shared" si="373"/>
        <v>0</v>
      </c>
      <c r="AD295" s="507">
        <v>0</v>
      </c>
      <c r="AE295" s="507">
        <v>0</v>
      </c>
      <c r="AF295" s="507">
        <f t="shared" si="333"/>
        <v>0</v>
      </c>
      <c r="AG295" s="507">
        <f t="shared" si="334"/>
        <v>0</v>
      </c>
      <c r="AH295" s="522">
        <v>0</v>
      </c>
      <c r="AI295" s="522">
        <v>0</v>
      </c>
      <c r="AJ295" s="522">
        <v>0</v>
      </c>
      <c r="AK295" s="522">
        <v>0</v>
      </c>
      <c r="AL295" s="522">
        <v>0</v>
      </c>
      <c r="AM295" s="522">
        <v>0</v>
      </c>
      <c r="AN295" s="522">
        <v>0</v>
      </c>
      <c r="AO295" s="522">
        <f t="shared" si="374"/>
        <v>0</v>
      </c>
      <c r="AP295" s="522">
        <f t="shared" si="375"/>
        <v>0</v>
      </c>
      <c r="AQ295" s="523">
        <f t="shared" si="337"/>
        <v>0</v>
      </c>
      <c r="AR295" s="520">
        <f t="shared" si="376"/>
        <v>1152581</v>
      </c>
      <c r="AS295" s="507">
        <f t="shared" si="377"/>
        <v>844292</v>
      </c>
      <c r="AT295" s="507">
        <f t="shared" si="378"/>
        <v>0</v>
      </c>
      <c r="AU295" s="507">
        <f t="shared" si="341"/>
        <v>0</v>
      </c>
      <c r="AV295" s="507">
        <f t="shared" si="379"/>
        <v>285371</v>
      </c>
      <c r="AW295" s="507">
        <f t="shared" si="379"/>
        <v>16886</v>
      </c>
      <c r="AX295" s="507">
        <f t="shared" si="380"/>
        <v>6032</v>
      </c>
      <c r="AY295" s="522">
        <f t="shared" si="381"/>
        <v>2.87</v>
      </c>
      <c r="AZ295" s="522">
        <f t="shared" si="382"/>
        <v>0</v>
      </c>
      <c r="BA295" s="523">
        <f t="shared" si="382"/>
        <v>2.87</v>
      </c>
    </row>
    <row r="296" spans="1:53" ht="14.1" customHeight="1" x14ac:dyDescent="0.2">
      <c r="A296" s="606">
        <v>61</v>
      </c>
      <c r="B296" s="607">
        <v>2444</v>
      </c>
      <c r="C296" s="608">
        <v>600079848</v>
      </c>
      <c r="D296" s="607">
        <v>72742836</v>
      </c>
      <c r="E296" s="609" t="s">
        <v>215</v>
      </c>
      <c r="F296" s="606">
        <v>3143</v>
      </c>
      <c r="G296" s="211" t="s">
        <v>150</v>
      </c>
      <c r="H296" s="610" t="s">
        <v>87</v>
      </c>
      <c r="I296" s="516">
        <v>696047</v>
      </c>
      <c r="J296" s="431">
        <v>512553</v>
      </c>
      <c r="K296" s="541">
        <v>0</v>
      </c>
      <c r="L296" s="496">
        <v>173243</v>
      </c>
      <c r="M296" s="517">
        <v>10251</v>
      </c>
      <c r="N296" s="612">
        <v>0</v>
      </c>
      <c r="O296" s="432">
        <v>1</v>
      </c>
      <c r="P296" s="436">
        <v>1</v>
      </c>
      <c r="Q296" s="519">
        <v>0</v>
      </c>
      <c r="R296" s="520">
        <v>0</v>
      </c>
      <c r="S296" s="507">
        <v>0</v>
      </c>
      <c r="T296" s="507">
        <v>0</v>
      </c>
      <c r="U296" s="507">
        <v>0</v>
      </c>
      <c r="V296" s="507">
        <f t="shared" si="370"/>
        <v>0</v>
      </c>
      <c r="W296" s="507">
        <v>0</v>
      </c>
      <c r="X296" s="507">
        <v>0</v>
      </c>
      <c r="Y296" s="507">
        <v>0</v>
      </c>
      <c r="Z296" s="507">
        <f t="shared" si="371"/>
        <v>0</v>
      </c>
      <c r="AA296" s="507">
        <f t="shared" si="372"/>
        <v>0</v>
      </c>
      <c r="AB296" s="180">
        <f t="shared" si="331"/>
        <v>0</v>
      </c>
      <c r="AC296" s="180">
        <f t="shared" si="373"/>
        <v>0</v>
      </c>
      <c r="AD296" s="507">
        <v>0</v>
      </c>
      <c r="AE296" s="507">
        <v>0</v>
      </c>
      <c r="AF296" s="507">
        <f t="shared" si="333"/>
        <v>0</v>
      </c>
      <c r="AG296" s="507">
        <f t="shared" si="334"/>
        <v>0</v>
      </c>
      <c r="AH296" s="522">
        <v>0</v>
      </c>
      <c r="AI296" s="522">
        <v>0</v>
      </c>
      <c r="AJ296" s="522">
        <v>0</v>
      </c>
      <c r="AK296" s="522">
        <v>0</v>
      </c>
      <c r="AL296" s="522">
        <v>0</v>
      </c>
      <c r="AM296" s="522">
        <v>0</v>
      </c>
      <c r="AN296" s="522">
        <v>0</v>
      </c>
      <c r="AO296" s="522">
        <f t="shared" si="374"/>
        <v>0</v>
      </c>
      <c r="AP296" s="522">
        <f t="shared" si="375"/>
        <v>0</v>
      </c>
      <c r="AQ296" s="523">
        <f t="shared" si="337"/>
        <v>0</v>
      </c>
      <c r="AR296" s="520">
        <f t="shared" si="376"/>
        <v>696047</v>
      </c>
      <c r="AS296" s="507">
        <f t="shared" si="377"/>
        <v>512553</v>
      </c>
      <c r="AT296" s="507">
        <f t="shared" si="378"/>
        <v>0</v>
      </c>
      <c r="AU296" s="507">
        <f t="shared" si="341"/>
        <v>0</v>
      </c>
      <c r="AV296" s="507">
        <f t="shared" si="379"/>
        <v>173243</v>
      </c>
      <c r="AW296" s="507">
        <f t="shared" si="379"/>
        <v>10251</v>
      </c>
      <c r="AX296" s="507">
        <f t="shared" si="380"/>
        <v>0</v>
      </c>
      <c r="AY296" s="522">
        <f t="shared" si="381"/>
        <v>1</v>
      </c>
      <c r="AZ296" s="522">
        <f t="shared" si="382"/>
        <v>1</v>
      </c>
      <c r="BA296" s="523">
        <f t="shared" si="382"/>
        <v>0</v>
      </c>
    </row>
    <row r="297" spans="1:53" ht="14.1" customHeight="1" x14ac:dyDescent="0.2">
      <c r="A297" s="606">
        <v>61</v>
      </c>
      <c r="B297" s="607">
        <v>2444</v>
      </c>
      <c r="C297" s="608">
        <v>600079848</v>
      </c>
      <c r="D297" s="607">
        <v>72742836</v>
      </c>
      <c r="E297" s="609" t="s">
        <v>215</v>
      </c>
      <c r="F297" s="606">
        <v>3143</v>
      </c>
      <c r="G297" s="211" t="s">
        <v>151</v>
      </c>
      <c r="H297" s="610" t="s">
        <v>83</v>
      </c>
      <c r="I297" s="516">
        <v>19662</v>
      </c>
      <c r="J297" s="517">
        <v>13860</v>
      </c>
      <c r="K297" s="496">
        <v>0</v>
      </c>
      <c r="L297" s="496">
        <v>4685</v>
      </c>
      <c r="M297" s="517">
        <v>277</v>
      </c>
      <c r="N297" s="517">
        <v>840</v>
      </c>
      <c r="O297" s="432">
        <v>0.06</v>
      </c>
      <c r="P297" s="518">
        <v>0</v>
      </c>
      <c r="Q297" s="519">
        <v>0.06</v>
      </c>
      <c r="R297" s="520">
        <v>0</v>
      </c>
      <c r="S297" s="507">
        <v>0</v>
      </c>
      <c r="T297" s="507">
        <v>0</v>
      </c>
      <c r="U297" s="507">
        <v>0</v>
      </c>
      <c r="V297" s="507">
        <f t="shared" si="370"/>
        <v>0</v>
      </c>
      <c r="W297" s="507">
        <v>0</v>
      </c>
      <c r="X297" s="507">
        <v>0</v>
      </c>
      <c r="Y297" s="507">
        <v>0</v>
      </c>
      <c r="Z297" s="507">
        <f t="shared" si="371"/>
        <v>0</v>
      </c>
      <c r="AA297" s="507">
        <f t="shared" si="372"/>
        <v>0</v>
      </c>
      <c r="AB297" s="180">
        <f t="shared" si="331"/>
        <v>0</v>
      </c>
      <c r="AC297" s="180">
        <f t="shared" si="373"/>
        <v>0</v>
      </c>
      <c r="AD297" s="507">
        <v>0</v>
      </c>
      <c r="AE297" s="507">
        <v>0</v>
      </c>
      <c r="AF297" s="507">
        <f t="shared" si="333"/>
        <v>0</v>
      </c>
      <c r="AG297" s="507">
        <f t="shared" si="334"/>
        <v>0</v>
      </c>
      <c r="AH297" s="522">
        <v>0</v>
      </c>
      <c r="AI297" s="522">
        <v>0</v>
      </c>
      <c r="AJ297" s="522">
        <v>0</v>
      </c>
      <c r="AK297" s="522">
        <v>0</v>
      </c>
      <c r="AL297" s="522">
        <v>0</v>
      </c>
      <c r="AM297" s="522">
        <v>0</v>
      </c>
      <c r="AN297" s="522">
        <v>0</v>
      </c>
      <c r="AO297" s="522">
        <f t="shared" si="374"/>
        <v>0</v>
      </c>
      <c r="AP297" s="522">
        <f t="shared" si="375"/>
        <v>0</v>
      </c>
      <c r="AQ297" s="523">
        <f t="shared" si="337"/>
        <v>0</v>
      </c>
      <c r="AR297" s="520">
        <f t="shared" si="376"/>
        <v>19662</v>
      </c>
      <c r="AS297" s="507">
        <f t="shared" si="377"/>
        <v>13860</v>
      </c>
      <c r="AT297" s="507">
        <f t="shared" si="378"/>
        <v>0</v>
      </c>
      <c r="AU297" s="507">
        <f t="shared" si="341"/>
        <v>0</v>
      </c>
      <c r="AV297" s="507">
        <f t="shared" si="379"/>
        <v>4685</v>
      </c>
      <c r="AW297" s="507">
        <f t="shared" si="379"/>
        <v>277</v>
      </c>
      <c r="AX297" s="507">
        <f t="shared" si="380"/>
        <v>840</v>
      </c>
      <c r="AY297" s="522">
        <f t="shared" si="381"/>
        <v>0.06</v>
      </c>
      <c r="AZ297" s="522">
        <f t="shared" si="382"/>
        <v>0</v>
      </c>
      <c r="BA297" s="523">
        <f t="shared" si="382"/>
        <v>0.06</v>
      </c>
    </row>
    <row r="298" spans="1:53" ht="14.1" customHeight="1" x14ac:dyDescent="0.2">
      <c r="A298" s="183">
        <v>61</v>
      </c>
      <c r="B298" s="181">
        <v>2444</v>
      </c>
      <c r="C298" s="182">
        <v>600079848</v>
      </c>
      <c r="D298" s="181">
        <v>72742836</v>
      </c>
      <c r="E298" s="599" t="s">
        <v>216</v>
      </c>
      <c r="F298" s="183"/>
      <c r="G298" s="599"/>
      <c r="H298" s="600"/>
      <c r="I298" s="601">
        <v>9917968</v>
      </c>
      <c r="J298" s="602">
        <v>7121210</v>
      </c>
      <c r="K298" s="602">
        <v>34000</v>
      </c>
      <c r="L298" s="602">
        <v>2418462</v>
      </c>
      <c r="M298" s="602">
        <v>142424</v>
      </c>
      <c r="N298" s="602">
        <v>201872</v>
      </c>
      <c r="O298" s="603">
        <v>16.915799999999997</v>
      </c>
      <c r="P298" s="603">
        <v>10.37</v>
      </c>
      <c r="Q298" s="605">
        <v>6.5457999999999998</v>
      </c>
      <c r="R298" s="604">
        <f t="shared" ref="R298:BA298" si="383">SUM(R292:R297)</f>
        <v>-10000</v>
      </c>
      <c r="S298" s="602">
        <f t="shared" si="383"/>
        <v>0</v>
      </c>
      <c r="T298" s="602">
        <f t="shared" si="383"/>
        <v>0</v>
      </c>
      <c r="U298" s="602">
        <f t="shared" si="383"/>
        <v>0</v>
      </c>
      <c r="V298" s="602">
        <f t="shared" si="383"/>
        <v>-10000</v>
      </c>
      <c r="W298" s="602">
        <f t="shared" si="383"/>
        <v>10000</v>
      </c>
      <c r="X298" s="602">
        <f t="shared" si="383"/>
        <v>0</v>
      </c>
      <c r="Y298" s="602">
        <f t="shared" si="383"/>
        <v>7844</v>
      </c>
      <c r="Z298" s="602">
        <f t="shared" si="383"/>
        <v>17844</v>
      </c>
      <c r="AA298" s="602">
        <f t="shared" si="383"/>
        <v>7844</v>
      </c>
      <c r="AB298" s="602">
        <f t="shared" si="383"/>
        <v>0</v>
      </c>
      <c r="AC298" s="602">
        <f t="shared" si="383"/>
        <v>-200</v>
      </c>
      <c r="AD298" s="602">
        <f t="shared" si="383"/>
        <v>0</v>
      </c>
      <c r="AE298" s="602">
        <f t="shared" si="383"/>
        <v>0</v>
      </c>
      <c r="AF298" s="602">
        <f t="shared" si="383"/>
        <v>0</v>
      </c>
      <c r="AG298" s="602">
        <f t="shared" si="383"/>
        <v>7644</v>
      </c>
      <c r="AH298" s="603">
        <f t="shared" si="383"/>
        <v>-0.02</v>
      </c>
      <c r="AI298" s="603">
        <f t="shared" si="383"/>
        <v>0</v>
      </c>
      <c r="AJ298" s="603">
        <f t="shared" si="383"/>
        <v>0</v>
      </c>
      <c r="AK298" s="603">
        <f t="shared" ref="AK298:AL298" si="384">SUM(AK292:AK297)</f>
        <v>0</v>
      </c>
      <c r="AL298" s="603">
        <f t="shared" si="384"/>
        <v>0</v>
      </c>
      <c r="AM298" s="603">
        <f t="shared" si="383"/>
        <v>0</v>
      </c>
      <c r="AN298" s="603">
        <f t="shared" si="383"/>
        <v>0</v>
      </c>
      <c r="AO298" s="603">
        <f t="shared" si="383"/>
        <v>-0.02</v>
      </c>
      <c r="AP298" s="603">
        <f t="shared" si="383"/>
        <v>0</v>
      </c>
      <c r="AQ298" s="605">
        <f t="shared" si="383"/>
        <v>-0.02</v>
      </c>
      <c r="AR298" s="604">
        <f t="shared" si="383"/>
        <v>9925612</v>
      </c>
      <c r="AS298" s="602">
        <f t="shared" si="383"/>
        <v>7111210</v>
      </c>
      <c r="AT298" s="602">
        <f t="shared" si="383"/>
        <v>51844</v>
      </c>
      <c r="AU298" s="602">
        <f t="shared" si="383"/>
        <v>7844</v>
      </c>
      <c r="AV298" s="602">
        <f t="shared" si="383"/>
        <v>2418462</v>
      </c>
      <c r="AW298" s="602">
        <f t="shared" si="383"/>
        <v>142224</v>
      </c>
      <c r="AX298" s="602">
        <f t="shared" si="383"/>
        <v>201872</v>
      </c>
      <c r="AY298" s="603">
        <f t="shared" si="383"/>
        <v>16.895799999999998</v>
      </c>
      <c r="AZ298" s="603">
        <f t="shared" si="383"/>
        <v>10.35</v>
      </c>
      <c r="BA298" s="605">
        <f t="shared" si="383"/>
        <v>6.5457999999999998</v>
      </c>
    </row>
    <row r="299" spans="1:53" ht="14.1" customHeight="1" x14ac:dyDescent="0.2">
      <c r="A299" s="606">
        <v>62</v>
      </c>
      <c r="B299" s="607">
        <v>2457</v>
      </c>
      <c r="C299" s="608">
        <v>650021479</v>
      </c>
      <c r="D299" s="607">
        <v>72742577</v>
      </c>
      <c r="E299" s="609" t="s">
        <v>217</v>
      </c>
      <c r="F299" s="606">
        <v>3111</v>
      </c>
      <c r="G299" s="609" t="s">
        <v>86</v>
      </c>
      <c r="H299" s="610" t="s">
        <v>87</v>
      </c>
      <c r="I299" s="516">
        <v>1300969</v>
      </c>
      <c r="J299" s="431">
        <v>949241</v>
      </c>
      <c r="K299" s="541">
        <v>0</v>
      </c>
      <c r="L299" s="496">
        <v>320843</v>
      </c>
      <c r="M299" s="517">
        <v>18985</v>
      </c>
      <c r="N299" s="431">
        <v>11900</v>
      </c>
      <c r="O299" s="432">
        <v>2.3963999999999999</v>
      </c>
      <c r="P299" s="436">
        <v>1.9355</v>
      </c>
      <c r="Q299" s="709">
        <v>0.46089999999999998</v>
      </c>
      <c r="R299" s="520">
        <v>0</v>
      </c>
      <c r="S299" s="507">
        <v>0</v>
      </c>
      <c r="T299" s="507">
        <v>0</v>
      </c>
      <c r="U299" s="507">
        <v>0</v>
      </c>
      <c r="V299" s="507">
        <f t="shared" ref="V299:V304" si="385">SUM(R299:U299)</f>
        <v>0</v>
      </c>
      <c r="W299" s="507">
        <v>0</v>
      </c>
      <c r="X299" s="507">
        <v>0</v>
      </c>
      <c r="Y299" s="507">
        <v>0</v>
      </c>
      <c r="Z299" s="507">
        <f t="shared" ref="Z299:Z304" si="386">SUM(W299:Y299)</f>
        <v>0</v>
      </c>
      <c r="AA299" s="507">
        <f t="shared" ref="AA299:AA304" si="387">V299+Z299</f>
        <v>0</v>
      </c>
      <c r="AB299" s="180">
        <f t="shared" si="331"/>
        <v>0</v>
      </c>
      <c r="AC299" s="180">
        <f t="shared" ref="AC299:AC304" si="388">ROUND(V299*2%,0)</f>
        <v>0</v>
      </c>
      <c r="AD299" s="507">
        <v>0</v>
      </c>
      <c r="AE299" s="507">
        <v>0</v>
      </c>
      <c r="AF299" s="507">
        <f t="shared" si="333"/>
        <v>0</v>
      </c>
      <c r="AG299" s="507">
        <f t="shared" si="334"/>
        <v>0</v>
      </c>
      <c r="AH299" s="522">
        <v>0</v>
      </c>
      <c r="AI299" s="522">
        <v>0</v>
      </c>
      <c r="AJ299" s="522">
        <v>0</v>
      </c>
      <c r="AK299" s="522">
        <v>0</v>
      </c>
      <c r="AL299" s="522">
        <v>0</v>
      </c>
      <c r="AM299" s="522">
        <v>0</v>
      </c>
      <c r="AN299" s="522">
        <v>0</v>
      </c>
      <c r="AO299" s="522">
        <f t="shared" ref="AO299:AO304" si="389">AH299+AJ299+AK299+AM299</f>
        <v>0</v>
      </c>
      <c r="AP299" s="522">
        <f t="shared" ref="AP299:AP304" si="390">AI299+AL299+AN299</f>
        <v>0</v>
      </c>
      <c r="AQ299" s="523">
        <f t="shared" si="337"/>
        <v>0</v>
      </c>
      <c r="AR299" s="520">
        <f t="shared" ref="AR299:AR304" si="391">I299+AG299</f>
        <v>1300969</v>
      </c>
      <c r="AS299" s="507">
        <f t="shared" ref="AS299:AS304" si="392">J299+V299</f>
        <v>949241</v>
      </c>
      <c r="AT299" s="507">
        <f t="shared" ref="AT299:AT304" si="393">K299+Z299</f>
        <v>0</v>
      </c>
      <c r="AU299" s="507">
        <f t="shared" si="341"/>
        <v>0</v>
      </c>
      <c r="AV299" s="507">
        <f t="shared" ref="AV299:AW304" si="394">L299+AB299</f>
        <v>320843</v>
      </c>
      <c r="AW299" s="507">
        <f t="shared" si="394"/>
        <v>18985</v>
      </c>
      <c r="AX299" s="507">
        <f t="shared" ref="AX299:AX304" si="395">N299+AF299</f>
        <v>11900</v>
      </c>
      <c r="AY299" s="522">
        <f t="shared" ref="AY299:AY304" si="396">O299+AQ299</f>
        <v>2.3963999999999999</v>
      </c>
      <c r="AZ299" s="522">
        <f t="shared" ref="AZ299:BA304" si="397">P299+AO299</f>
        <v>1.9355</v>
      </c>
      <c r="BA299" s="523">
        <f t="shared" si="397"/>
        <v>0.46089999999999998</v>
      </c>
    </row>
    <row r="300" spans="1:53" ht="14.1" customHeight="1" x14ac:dyDescent="0.2">
      <c r="A300" s="606">
        <v>62</v>
      </c>
      <c r="B300" s="607">
        <v>2457</v>
      </c>
      <c r="C300" s="608">
        <v>650021479</v>
      </c>
      <c r="D300" s="607">
        <v>72742577</v>
      </c>
      <c r="E300" s="609" t="s">
        <v>217</v>
      </c>
      <c r="F300" s="606">
        <v>3117</v>
      </c>
      <c r="G300" s="613" t="s">
        <v>149</v>
      </c>
      <c r="H300" s="610" t="s">
        <v>87</v>
      </c>
      <c r="I300" s="516">
        <v>1917871</v>
      </c>
      <c r="J300" s="431">
        <v>1376930</v>
      </c>
      <c r="K300" s="541">
        <v>0</v>
      </c>
      <c r="L300" s="496">
        <v>465403</v>
      </c>
      <c r="M300" s="517">
        <v>27538</v>
      </c>
      <c r="N300" s="431">
        <v>48000</v>
      </c>
      <c r="O300" s="432">
        <v>2.9023000000000003</v>
      </c>
      <c r="P300" s="436">
        <v>1.5882000000000001</v>
      </c>
      <c r="Q300" s="709">
        <v>1.3141</v>
      </c>
      <c r="R300" s="520">
        <v>0</v>
      </c>
      <c r="S300" s="507">
        <v>0</v>
      </c>
      <c r="T300" s="507">
        <v>0</v>
      </c>
      <c r="U300" s="507">
        <v>0</v>
      </c>
      <c r="V300" s="507">
        <f t="shared" si="385"/>
        <v>0</v>
      </c>
      <c r="W300" s="507">
        <v>0</v>
      </c>
      <c r="X300" s="507">
        <v>0</v>
      </c>
      <c r="Y300" s="507">
        <v>9235</v>
      </c>
      <c r="Z300" s="507">
        <f t="shared" si="386"/>
        <v>9235</v>
      </c>
      <c r="AA300" s="507">
        <f t="shared" si="387"/>
        <v>9235</v>
      </c>
      <c r="AB300" s="180">
        <f t="shared" si="331"/>
        <v>0</v>
      </c>
      <c r="AC300" s="180">
        <f t="shared" si="388"/>
        <v>0</v>
      </c>
      <c r="AD300" s="507">
        <v>0</v>
      </c>
      <c r="AE300" s="507">
        <v>0</v>
      </c>
      <c r="AF300" s="507">
        <f t="shared" si="333"/>
        <v>0</v>
      </c>
      <c r="AG300" s="507">
        <f t="shared" si="334"/>
        <v>9235</v>
      </c>
      <c r="AH300" s="522">
        <v>0</v>
      </c>
      <c r="AI300" s="522">
        <v>0</v>
      </c>
      <c r="AJ300" s="522">
        <v>0</v>
      </c>
      <c r="AK300" s="522">
        <v>0</v>
      </c>
      <c r="AL300" s="522">
        <v>0</v>
      </c>
      <c r="AM300" s="522">
        <v>0</v>
      </c>
      <c r="AN300" s="522">
        <v>0</v>
      </c>
      <c r="AO300" s="522">
        <f t="shared" si="389"/>
        <v>0</v>
      </c>
      <c r="AP300" s="522">
        <f t="shared" si="390"/>
        <v>0</v>
      </c>
      <c r="AQ300" s="523">
        <f t="shared" si="337"/>
        <v>0</v>
      </c>
      <c r="AR300" s="520">
        <f t="shared" si="391"/>
        <v>1927106</v>
      </c>
      <c r="AS300" s="507">
        <f t="shared" si="392"/>
        <v>1376930</v>
      </c>
      <c r="AT300" s="507">
        <f t="shared" si="393"/>
        <v>9235</v>
      </c>
      <c r="AU300" s="507">
        <f t="shared" si="341"/>
        <v>9235</v>
      </c>
      <c r="AV300" s="507">
        <f t="shared" si="394"/>
        <v>465403</v>
      </c>
      <c r="AW300" s="507">
        <f t="shared" si="394"/>
        <v>27538</v>
      </c>
      <c r="AX300" s="507">
        <f t="shared" si="395"/>
        <v>48000</v>
      </c>
      <c r="AY300" s="522">
        <f t="shared" si="396"/>
        <v>2.9023000000000003</v>
      </c>
      <c r="AZ300" s="522">
        <f t="shared" si="397"/>
        <v>1.5882000000000001</v>
      </c>
      <c r="BA300" s="523">
        <f t="shared" si="397"/>
        <v>1.3141</v>
      </c>
    </row>
    <row r="301" spans="1:53" ht="14.1" customHeight="1" x14ac:dyDescent="0.2">
      <c r="A301" s="606">
        <v>62</v>
      </c>
      <c r="B301" s="607">
        <v>2457</v>
      </c>
      <c r="C301" s="608">
        <v>650021479</v>
      </c>
      <c r="D301" s="607">
        <v>72742577</v>
      </c>
      <c r="E301" s="609" t="s">
        <v>217</v>
      </c>
      <c r="F301" s="606">
        <v>3117</v>
      </c>
      <c r="G301" s="211" t="s">
        <v>92</v>
      </c>
      <c r="H301" s="610" t="s">
        <v>83</v>
      </c>
      <c r="I301" s="516">
        <v>2567</v>
      </c>
      <c r="J301" s="517">
        <v>1890</v>
      </c>
      <c r="K301" s="496">
        <v>0</v>
      </c>
      <c r="L301" s="496">
        <v>639</v>
      </c>
      <c r="M301" s="517">
        <v>38</v>
      </c>
      <c r="N301" s="517">
        <v>0</v>
      </c>
      <c r="O301" s="432">
        <v>0</v>
      </c>
      <c r="P301" s="518">
        <v>0</v>
      </c>
      <c r="Q301" s="519">
        <v>0</v>
      </c>
      <c r="R301" s="520">
        <v>0</v>
      </c>
      <c r="S301" s="507">
        <v>0</v>
      </c>
      <c r="T301" s="507">
        <v>0</v>
      </c>
      <c r="U301" s="507">
        <v>0</v>
      </c>
      <c r="V301" s="507">
        <f t="shared" si="385"/>
        <v>0</v>
      </c>
      <c r="W301" s="507">
        <v>0</v>
      </c>
      <c r="X301" s="507">
        <v>0</v>
      </c>
      <c r="Y301" s="507">
        <v>0</v>
      </c>
      <c r="Z301" s="507">
        <f t="shared" si="386"/>
        <v>0</v>
      </c>
      <c r="AA301" s="507">
        <f t="shared" si="387"/>
        <v>0</v>
      </c>
      <c r="AB301" s="180">
        <f t="shared" si="331"/>
        <v>0</v>
      </c>
      <c r="AC301" s="180">
        <f t="shared" si="388"/>
        <v>0</v>
      </c>
      <c r="AD301" s="507">
        <v>0</v>
      </c>
      <c r="AE301" s="507">
        <v>0</v>
      </c>
      <c r="AF301" s="507">
        <f t="shared" si="333"/>
        <v>0</v>
      </c>
      <c r="AG301" s="507">
        <f t="shared" si="334"/>
        <v>0</v>
      </c>
      <c r="AH301" s="522">
        <v>0</v>
      </c>
      <c r="AI301" s="522">
        <v>0</v>
      </c>
      <c r="AJ301" s="522">
        <v>0</v>
      </c>
      <c r="AK301" s="522">
        <v>0</v>
      </c>
      <c r="AL301" s="522">
        <v>0</v>
      </c>
      <c r="AM301" s="522">
        <v>0</v>
      </c>
      <c r="AN301" s="522">
        <v>0</v>
      </c>
      <c r="AO301" s="522">
        <f t="shared" si="389"/>
        <v>0</v>
      </c>
      <c r="AP301" s="522">
        <f t="shared" si="390"/>
        <v>0</v>
      </c>
      <c r="AQ301" s="523">
        <f t="shared" si="337"/>
        <v>0</v>
      </c>
      <c r="AR301" s="520">
        <f t="shared" si="391"/>
        <v>2567</v>
      </c>
      <c r="AS301" s="507">
        <f t="shared" si="392"/>
        <v>1890</v>
      </c>
      <c r="AT301" s="507">
        <f t="shared" si="393"/>
        <v>0</v>
      </c>
      <c r="AU301" s="507">
        <f t="shared" si="341"/>
        <v>0</v>
      </c>
      <c r="AV301" s="507">
        <f t="shared" si="394"/>
        <v>639</v>
      </c>
      <c r="AW301" s="507">
        <f t="shared" si="394"/>
        <v>38</v>
      </c>
      <c r="AX301" s="507">
        <f t="shared" si="395"/>
        <v>0</v>
      </c>
      <c r="AY301" s="522">
        <f t="shared" si="396"/>
        <v>0</v>
      </c>
      <c r="AZ301" s="522">
        <f t="shared" si="397"/>
        <v>0</v>
      </c>
      <c r="BA301" s="523">
        <f t="shared" si="397"/>
        <v>0</v>
      </c>
    </row>
    <row r="302" spans="1:53" ht="14.1" customHeight="1" x14ac:dyDescent="0.2">
      <c r="A302" s="606">
        <v>62</v>
      </c>
      <c r="B302" s="607">
        <v>2457</v>
      </c>
      <c r="C302" s="608">
        <v>650021479</v>
      </c>
      <c r="D302" s="607">
        <v>72742577</v>
      </c>
      <c r="E302" s="609" t="s">
        <v>217</v>
      </c>
      <c r="F302" s="606">
        <v>3141</v>
      </c>
      <c r="G302" s="609" t="s">
        <v>89</v>
      </c>
      <c r="H302" s="610" t="s">
        <v>83</v>
      </c>
      <c r="I302" s="516">
        <v>462514</v>
      </c>
      <c r="J302" s="517">
        <v>230795</v>
      </c>
      <c r="K302" s="496">
        <v>110000</v>
      </c>
      <c r="L302" s="496">
        <v>115189</v>
      </c>
      <c r="M302" s="517">
        <v>4616</v>
      </c>
      <c r="N302" s="517">
        <v>1914</v>
      </c>
      <c r="O302" s="432">
        <v>0.78999999999999992</v>
      </c>
      <c r="P302" s="518">
        <v>0</v>
      </c>
      <c r="Q302" s="519">
        <v>0.78999999999999992</v>
      </c>
      <c r="R302" s="520">
        <v>0</v>
      </c>
      <c r="S302" s="507">
        <v>0</v>
      </c>
      <c r="T302" s="507">
        <v>0</v>
      </c>
      <c r="U302" s="507">
        <v>0</v>
      </c>
      <c r="V302" s="507">
        <f t="shared" si="385"/>
        <v>0</v>
      </c>
      <c r="W302" s="507">
        <v>0</v>
      </c>
      <c r="X302" s="507">
        <v>0</v>
      </c>
      <c r="Y302" s="507">
        <v>0</v>
      </c>
      <c r="Z302" s="507">
        <f t="shared" si="386"/>
        <v>0</v>
      </c>
      <c r="AA302" s="507">
        <f t="shared" si="387"/>
        <v>0</v>
      </c>
      <c r="AB302" s="180">
        <f t="shared" si="331"/>
        <v>0</v>
      </c>
      <c r="AC302" s="180">
        <f t="shared" si="388"/>
        <v>0</v>
      </c>
      <c r="AD302" s="507">
        <v>0</v>
      </c>
      <c r="AE302" s="507">
        <v>0</v>
      </c>
      <c r="AF302" s="507">
        <f t="shared" si="333"/>
        <v>0</v>
      </c>
      <c r="AG302" s="507">
        <f t="shared" si="334"/>
        <v>0</v>
      </c>
      <c r="AH302" s="522">
        <v>0</v>
      </c>
      <c r="AI302" s="522">
        <v>0</v>
      </c>
      <c r="AJ302" s="522">
        <v>0</v>
      </c>
      <c r="AK302" s="522">
        <v>0</v>
      </c>
      <c r="AL302" s="522">
        <v>0</v>
      </c>
      <c r="AM302" s="522">
        <v>0</v>
      </c>
      <c r="AN302" s="522">
        <v>0</v>
      </c>
      <c r="AO302" s="522">
        <f t="shared" si="389"/>
        <v>0</v>
      </c>
      <c r="AP302" s="522">
        <f t="shared" si="390"/>
        <v>0</v>
      </c>
      <c r="AQ302" s="523">
        <f t="shared" si="337"/>
        <v>0</v>
      </c>
      <c r="AR302" s="520">
        <f t="shared" si="391"/>
        <v>462514</v>
      </c>
      <c r="AS302" s="507">
        <f t="shared" si="392"/>
        <v>230795</v>
      </c>
      <c r="AT302" s="507">
        <f t="shared" si="393"/>
        <v>110000</v>
      </c>
      <c r="AU302" s="507">
        <f t="shared" si="341"/>
        <v>0</v>
      </c>
      <c r="AV302" s="507">
        <f t="shared" si="394"/>
        <v>115189</v>
      </c>
      <c r="AW302" s="507">
        <f t="shared" si="394"/>
        <v>4616</v>
      </c>
      <c r="AX302" s="507">
        <f t="shared" si="395"/>
        <v>1914</v>
      </c>
      <c r="AY302" s="522">
        <f t="shared" si="396"/>
        <v>0.78999999999999992</v>
      </c>
      <c r="AZ302" s="522">
        <f t="shared" si="397"/>
        <v>0</v>
      </c>
      <c r="BA302" s="523">
        <f t="shared" si="397"/>
        <v>0.78999999999999992</v>
      </c>
    </row>
    <row r="303" spans="1:53" ht="14.1" customHeight="1" x14ac:dyDescent="0.2">
      <c r="A303" s="606">
        <v>62</v>
      </c>
      <c r="B303" s="607">
        <v>2457</v>
      </c>
      <c r="C303" s="608">
        <v>650021479</v>
      </c>
      <c r="D303" s="607">
        <v>72742577</v>
      </c>
      <c r="E303" s="609" t="s">
        <v>217</v>
      </c>
      <c r="F303" s="606">
        <v>3143</v>
      </c>
      <c r="G303" s="211" t="s">
        <v>150</v>
      </c>
      <c r="H303" s="610" t="s">
        <v>87</v>
      </c>
      <c r="I303" s="516">
        <v>62707</v>
      </c>
      <c r="J303" s="431">
        <v>46176</v>
      </c>
      <c r="K303" s="541">
        <v>0</v>
      </c>
      <c r="L303" s="496">
        <v>15607</v>
      </c>
      <c r="M303" s="517">
        <v>924</v>
      </c>
      <c r="N303" s="517">
        <v>0</v>
      </c>
      <c r="O303" s="432">
        <v>0.1</v>
      </c>
      <c r="P303" s="436">
        <v>0.1</v>
      </c>
      <c r="Q303" s="519">
        <v>0</v>
      </c>
      <c r="R303" s="520">
        <v>0</v>
      </c>
      <c r="S303" s="507">
        <v>0</v>
      </c>
      <c r="T303" s="507">
        <v>0</v>
      </c>
      <c r="U303" s="507">
        <v>0</v>
      </c>
      <c r="V303" s="507">
        <f t="shared" si="385"/>
        <v>0</v>
      </c>
      <c r="W303" s="507">
        <v>0</v>
      </c>
      <c r="X303" s="507">
        <v>0</v>
      </c>
      <c r="Y303" s="507">
        <v>0</v>
      </c>
      <c r="Z303" s="507">
        <f t="shared" si="386"/>
        <v>0</v>
      </c>
      <c r="AA303" s="507">
        <f t="shared" si="387"/>
        <v>0</v>
      </c>
      <c r="AB303" s="180">
        <f t="shared" si="331"/>
        <v>0</v>
      </c>
      <c r="AC303" s="180">
        <f t="shared" si="388"/>
        <v>0</v>
      </c>
      <c r="AD303" s="507">
        <v>0</v>
      </c>
      <c r="AE303" s="507">
        <v>0</v>
      </c>
      <c r="AF303" s="507">
        <f t="shared" si="333"/>
        <v>0</v>
      </c>
      <c r="AG303" s="507">
        <f t="shared" si="334"/>
        <v>0</v>
      </c>
      <c r="AH303" s="522">
        <v>0</v>
      </c>
      <c r="AI303" s="522">
        <v>0</v>
      </c>
      <c r="AJ303" s="522">
        <v>0</v>
      </c>
      <c r="AK303" s="522">
        <v>0</v>
      </c>
      <c r="AL303" s="522">
        <v>0</v>
      </c>
      <c r="AM303" s="522">
        <v>0</v>
      </c>
      <c r="AN303" s="522">
        <v>0</v>
      </c>
      <c r="AO303" s="522">
        <f t="shared" si="389"/>
        <v>0</v>
      </c>
      <c r="AP303" s="522">
        <f t="shared" si="390"/>
        <v>0</v>
      </c>
      <c r="AQ303" s="523">
        <f t="shared" si="337"/>
        <v>0</v>
      </c>
      <c r="AR303" s="520">
        <f t="shared" si="391"/>
        <v>62707</v>
      </c>
      <c r="AS303" s="507">
        <f t="shared" si="392"/>
        <v>46176</v>
      </c>
      <c r="AT303" s="507">
        <f t="shared" si="393"/>
        <v>0</v>
      </c>
      <c r="AU303" s="507">
        <f t="shared" si="341"/>
        <v>0</v>
      </c>
      <c r="AV303" s="507">
        <f t="shared" si="394"/>
        <v>15607</v>
      </c>
      <c r="AW303" s="507">
        <f t="shared" si="394"/>
        <v>924</v>
      </c>
      <c r="AX303" s="507">
        <f t="shared" si="395"/>
        <v>0</v>
      </c>
      <c r="AY303" s="522">
        <f t="shared" si="396"/>
        <v>0.1</v>
      </c>
      <c r="AZ303" s="522">
        <f t="shared" si="397"/>
        <v>0.1</v>
      </c>
      <c r="BA303" s="523">
        <f t="shared" si="397"/>
        <v>0</v>
      </c>
    </row>
    <row r="304" spans="1:53" ht="14.1" customHeight="1" x14ac:dyDescent="0.2">
      <c r="A304" s="606">
        <v>62</v>
      </c>
      <c r="B304" s="607">
        <v>2457</v>
      </c>
      <c r="C304" s="608">
        <v>650021479</v>
      </c>
      <c r="D304" s="607">
        <v>72742577</v>
      </c>
      <c r="E304" s="609" t="s">
        <v>217</v>
      </c>
      <c r="F304" s="606">
        <v>3143</v>
      </c>
      <c r="G304" s="211" t="s">
        <v>151</v>
      </c>
      <c r="H304" s="610" t="s">
        <v>83</v>
      </c>
      <c r="I304" s="516">
        <v>10534</v>
      </c>
      <c r="J304" s="517">
        <v>7425</v>
      </c>
      <c r="K304" s="496">
        <v>0</v>
      </c>
      <c r="L304" s="496">
        <v>2510</v>
      </c>
      <c r="M304" s="517">
        <v>149</v>
      </c>
      <c r="N304" s="517">
        <v>450</v>
      </c>
      <c r="O304" s="432">
        <v>0.03</v>
      </c>
      <c r="P304" s="518">
        <v>0</v>
      </c>
      <c r="Q304" s="519">
        <v>0.03</v>
      </c>
      <c r="R304" s="520">
        <v>0</v>
      </c>
      <c r="S304" s="507">
        <v>0</v>
      </c>
      <c r="T304" s="507">
        <v>0</v>
      </c>
      <c r="U304" s="507">
        <v>0</v>
      </c>
      <c r="V304" s="507">
        <f t="shared" si="385"/>
        <v>0</v>
      </c>
      <c r="W304" s="507">
        <v>0</v>
      </c>
      <c r="X304" s="507">
        <v>0</v>
      </c>
      <c r="Y304" s="507">
        <v>0</v>
      </c>
      <c r="Z304" s="507">
        <f t="shared" si="386"/>
        <v>0</v>
      </c>
      <c r="AA304" s="507">
        <f t="shared" si="387"/>
        <v>0</v>
      </c>
      <c r="AB304" s="180">
        <f t="shared" si="331"/>
        <v>0</v>
      </c>
      <c r="AC304" s="180">
        <f t="shared" si="388"/>
        <v>0</v>
      </c>
      <c r="AD304" s="507">
        <v>0</v>
      </c>
      <c r="AE304" s="507">
        <v>0</v>
      </c>
      <c r="AF304" s="507">
        <f t="shared" si="333"/>
        <v>0</v>
      </c>
      <c r="AG304" s="507">
        <f t="shared" si="334"/>
        <v>0</v>
      </c>
      <c r="AH304" s="522">
        <v>0</v>
      </c>
      <c r="AI304" s="522">
        <v>0</v>
      </c>
      <c r="AJ304" s="522">
        <v>0</v>
      </c>
      <c r="AK304" s="522">
        <v>0</v>
      </c>
      <c r="AL304" s="522">
        <v>0</v>
      </c>
      <c r="AM304" s="522">
        <v>0</v>
      </c>
      <c r="AN304" s="522">
        <v>0</v>
      </c>
      <c r="AO304" s="522">
        <f t="shared" si="389"/>
        <v>0</v>
      </c>
      <c r="AP304" s="522">
        <f t="shared" si="390"/>
        <v>0</v>
      </c>
      <c r="AQ304" s="523">
        <f t="shared" si="337"/>
        <v>0</v>
      </c>
      <c r="AR304" s="520">
        <f t="shared" si="391"/>
        <v>10534</v>
      </c>
      <c r="AS304" s="507">
        <f t="shared" si="392"/>
        <v>7425</v>
      </c>
      <c r="AT304" s="507">
        <f t="shared" si="393"/>
        <v>0</v>
      </c>
      <c r="AU304" s="507">
        <f t="shared" si="341"/>
        <v>0</v>
      </c>
      <c r="AV304" s="507">
        <f t="shared" si="394"/>
        <v>2510</v>
      </c>
      <c r="AW304" s="507">
        <f t="shared" si="394"/>
        <v>149</v>
      </c>
      <c r="AX304" s="507">
        <f t="shared" si="395"/>
        <v>450</v>
      </c>
      <c r="AY304" s="522">
        <f t="shared" si="396"/>
        <v>0.03</v>
      </c>
      <c r="AZ304" s="522">
        <f t="shared" si="397"/>
        <v>0</v>
      </c>
      <c r="BA304" s="523">
        <f t="shared" si="397"/>
        <v>0.03</v>
      </c>
    </row>
    <row r="305" spans="1:53" ht="14.1" customHeight="1" x14ac:dyDescent="0.2">
      <c r="A305" s="183">
        <v>62</v>
      </c>
      <c r="B305" s="181">
        <v>2457</v>
      </c>
      <c r="C305" s="182">
        <v>650021479</v>
      </c>
      <c r="D305" s="181">
        <v>72742577</v>
      </c>
      <c r="E305" s="599" t="s">
        <v>218</v>
      </c>
      <c r="F305" s="183"/>
      <c r="G305" s="599"/>
      <c r="H305" s="600"/>
      <c r="I305" s="601">
        <v>3757162</v>
      </c>
      <c r="J305" s="602">
        <v>2612457</v>
      </c>
      <c r="K305" s="602">
        <v>110000</v>
      </c>
      <c r="L305" s="602">
        <v>920191</v>
      </c>
      <c r="M305" s="602">
        <v>52250</v>
      </c>
      <c r="N305" s="602">
        <v>62264</v>
      </c>
      <c r="O305" s="603">
        <v>6.2187000000000001</v>
      </c>
      <c r="P305" s="603">
        <v>3.6236999999999999</v>
      </c>
      <c r="Q305" s="605">
        <v>2.5949999999999998</v>
      </c>
      <c r="R305" s="604">
        <f t="shared" ref="R305:BA305" si="398">SUM(R299:R304)</f>
        <v>0</v>
      </c>
      <c r="S305" s="602">
        <f t="shared" si="398"/>
        <v>0</v>
      </c>
      <c r="T305" s="602">
        <f t="shared" si="398"/>
        <v>0</v>
      </c>
      <c r="U305" s="602">
        <f t="shared" si="398"/>
        <v>0</v>
      </c>
      <c r="V305" s="602">
        <f t="shared" si="398"/>
        <v>0</v>
      </c>
      <c r="W305" s="602">
        <f t="shared" si="398"/>
        <v>0</v>
      </c>
      <c r="X305" s="602">
        <f t="shared" si="398"/>
        <v>0</v>
      </c>
      <c r="Y305" s="602">
        <f t="shared" si="398"/>
        <v>9235</v>
      </c>
      <c r="Z305" s="602">
        <f t="shared" si="398"/>
        <v>9235</v>
      </c>
      <c r="AA305" s="602">
        <f t="shared" si="398"/>
        <v>9235</v>
      </c>
      <c r="AB305" s="602">
        <f t="shared" si="398"/>
        <v>0</v>
      </c>
      <c r="AC305" s="602">
        <f t="shared" si="398"/>
        <v>0</v>
      </c>
      <c r="AD305" s="602">
        <f t="shared" si="398"/>
        <v>0</v>
      </c>
      <c r="AE305" s="602">
        <f t="shared" si="398"/>
        <v>0</v>
      </c>
      <c r="AF305" s="602">
        <f t="shared" si="398"/>
        <v>0</v>
      </c>
      <c r="AG305" s="602">
        <f t="shared" si="398"/>
        <v>9235</v>
      </c>
      <c r="AH305" s="603">
        <f t="shared" si="398"/>
        <v>0</v>
      </c>
      <c r="AI305" s="603">
        <f t="shared" si="398"/>
        <v>0</v>
      </c>
      <c r="AJ305" s="603">
        <f t="shared" si="398"/>
        <v>0</v>
      </c>
      <c r="AK305" s="603">
        <f t="shared" ref="AK305:AL305" si="399">SUM(AK299:AK304)</f>
        <v>0</v>
      </c>
      <c r="AL305" s="603">
        <f t="shared" si="399"/>
        <v>0</v>
      </c>
      <c r="AM305" s="603">
        <f t="shared" si="398"/>
        <v>0</v>
      </c>
      <c r="AN305" s="603">
        <f t="shared" si="398"/>
        <v>0</v>
      </c>
      <c r="AO305" s="603">
        <f t="shared" si="398"/>
        <v>0</v>
      </c>
      <c r="AP305" s="603">
        <f t="shared" si="398"/>
        <v>0</v>
      </c>
      <c r="AQ305" s="605">
        <f t="shared" si="398"/>
        <v>0</v>
      </c>
      <c r="AR305" s="604">
        <f t="shared" si="398"/>
        <v>3766397</v>
      </c>
      <c r="AS305" s="602">
        <f t="shared" si="398"/>
        <v>2612457</v>
      </c>
      <c r="AT305" s="602">
        <f t="shared" si="398"/>
        <v>119235</v>
      </c>
      <c r="AU305" s="602">
        <f t="shared" si="398"/>
        <v>9235</v>
      </c>
      <c r="AV305" s="602">
        <f t="shared" si="398"/>
        <v>920191</v>
      </c>
      <c r="AW305" s="602">
        <f t="shared" si="398"/>
        <v>52250</v>
      </c>
      <c r="AX305" s="602">
        <f t="shared" si="398"/>
        <v>62264</v>
      </c>
      <c r="AY305" s="603">
        <f t="shared" si="398"/>
        <v>6.2187000000000001</v>
      </c>
      <c r="AZ305" s="603">
        <f t="shared" si="398"/>
        <v>3.6236999999999999</v>
      </c>
      <c r="BA305" s="605">
        <f t="shared" si="398"/>
        <v>2.5949999999999998</v>
      </c>
    </row>
    <row r="306" spans="1:53" ht="14.1" customHeight="1" x14ac:dyDescent="0.2">
      <c r="A306" s="606">
        <v>63</v>
      </c>
      <c r="B306" s="607">
        <v>2403</v>
      </c>
      <c r="C306" s="608">
        <v>600078931</v>
      </c>
      <c r="D306" s="607">
        <v>72744324</v>
      </c>
      <c r="E306" s="609" t="s">
        <v>219</v>
      </c>
      <c r="F306" s="606">
        <v>3111</v>
      </c>
      <c r="G306" s="609" t="s">
        <v>86</v>
      </c>
      <c r="H306" s="610" t="s">
        <v>87</v>
      </c>
      <c r="I306" s="516">
        <v>6333219</v>
      </c>
      <c r="J306" s="431">
        <v>4615183</v>
      </c>
      <c r="K306" s="541">
        <v>0</v>
      </c>
      <c r="L306" s="496">
        <v>1559932</v>
      </c>
      <c r="M306" s="517">
        <v>92304</v>
      </c>
      <c r="N306" s="431">
        <v>65800</v>
      </c>
      <c r="O306" s="432">
        <v>10.8682</v>
      </c>
      <c r="P306" s="436">
        <v>8</v>
      </c>
      <c r="Q306" s="709">
        <v>2.8681999999999999</v>
      </c>
      <c r="R306" s="520">
        <v>0</v>
      </c>
      <c r="S306" s="507">
        <v>0</v>
      </c>
      <c r="T306" s="507">
        <v>0</v>
      </c>
      <c r="U306" s="507">
        <v>0</v>
      </c>
      <c r="V306" s="507">
        <f>SUM(R306:U306)</f>
        <v>0</v>
      </c>
      <c r="W306" s="507">
        <v>0</v>
      </c>
      <c r="X306" s="507">
        <v>0</v>
      </c>
      <c r="Y306" s="507">
        <v>0</v>
      </c>
      <c r="Z306" s="507">
        <f t="shared" ref="Z306:Z308" si="400">SUM(W306:Y306)</f>
        <v>0</v>
      </c>
      <c r="AA306" s="507">
        <f>V306+Z306</f>
        <v>0</v>
      </c>
      <c r="AB306" s="180">
        <f t="shared" si="331"/>
        <v>0</v>
      </c>
      <c r="AC306" s="180">
        <f>ROUND(V306*2%,0)</f>
        <v>0</v>
      </c>
      <c r="AD306" s="507">
        <v>0</v>
      </c>
      <c r="AE306" s="507">
        <v>0</v>
      </c>
      <c r="AF306" s="507">
        <f t="shared" si="333"/>
        <v>0</v>
      </c>
      <c r="AG306" s="507">
        <f t="shared" si="334"/>
        <v>0</v>
      </c>
      <c r="AH306" s="522">
        <v>0</v>
      </c>
      <c r="AI306" s="522">
        <v>0</v>
      </c>
      <c r="AJ306" s="522">
        <v>0</v>
      </c>
      <c r="AK306" s="522">
        <v>0</v>
      </c>
      <c r="AL306" s="522">
        <v>0</v>
      </c>
      <c r="AM306" s="522">
        <v>0</v>
      </c>
      <c r="AN306" s="522">
        <v>0</v>
      </c>
      <c r="AO306" s="522">
        <f>AH306+AJ306+AK306+AM306</f>
        <v>0</v>
      </c>
      <c r="AP306" s="522">
        <f>AI306+AL306+AN306</f>
        <v>0</v>
      </c>
      <c r="AQ306" s="523">
        <f t="shared" si="337"/>
        <v>0</v>
      </c>
      <c r="AR306" s="520">
        <f>I306+AG306</f>
        <v>6333219</v>
      </c>
      <c r="AS306" s="507">
        <f>J306+V306</f>
        <v>4615183</v>
      </c>
      <c r="AT306" s="507">
        <f>K306+Z306</f>
        <v>0</v>
      </c>
      <c r="AU306" s="507">
        <f t="shared" si="341"/>
        <v>0</v>
      </c>
      <c r="AV306" s="507">
        <f t="shared" ref="AV306:AW308" si="401">L306+AB306</f>
        <v>1559932</v>
      </c>
      <c r="AW306" s="507">
        <f t="shared" si="401"/>
        <v>92304</v>
      </c>
      <c r="AX306" s="507">
        <f>N306+AF306</f>
        <v>65800</v>
      </c>
      <c r="AY306" s="522">
        <f>O306+AQ306</f>
        <v>10.8682</v>
      </c>
      <c r="AZ306" s="522">
        <f t="shared" ref="AZ306:BA308" si="402">P306+AO306</f>
        <v>8</v>
      </c>
      <c r="BA306" s="523">
        <f t="shared" si="402"/>
        <v>2.8681999999999999</v>
      </c>
    </row>
    <row r="307" spans="1:53" ht="14.1" customHeight="1" x14ac:dyDescent="0.2">
      <c r="A307" s="606">
        <v>63</v>
      </c>
      <c r="B307" s="607">
        <v>2403</v>
      </c>
      <c r="C307" s="608">
        <v>600078931</v>
      </c>
      <c r="D307" s="607">
        <v>72744324</v>
      </c>
      <c r="E307" s="609" t="s">
        <v>219</v>
      </c>
      <c r="F307" s="606">
        <v>3111</v>
      </c>
      <c r="G307" s="211" t="s">
        <v>92</v>
      </c>
      <c r="H307" s="610" t="s">
        <v>83</v>
      </c>
      <c r="I307" s="516">
        <v>169075</v>
      </c>
      <c r="J307" s="517">
        <v>124503</v>
      </c>
      <c r="K307" s="496">
        <v>0</v>
      </c>
      <c r="L307" s="496">
        <v>42082</v>
      </c>
      <c r="M307" s="517">
        <v>2490</v>
      </c>
      <c r="N307" s="517">
        <v>0</v>
      </c>
      <c r="O307" s="432">
        <v>0.5</v>
      </c>
      <c r="P307" s="518">
        <v>0.5</v>
      </c>
      <c r="Q307" s="519">
        <v>0</v>
      </c>
      <c r="R307" s="520">
        <v>0</v>
      </c>
      <c r="S307" s="507">
        <v>43400</v>
      </c>
      <c r="T307" s="507">
        <v>0</v>
      </c>
      <c r="U307" s="507">
        <v>0</v>
      </c>
      <c r="V307" s="507">
        <f>SUM(R307:U307)</f>
        <v>43400</v>
      </c>
      <c r="W307" s="507">
        <v>0</v>
      </c>
      <c r="X307" s="507">
        <v>0</v>
      </c>
      <c r="Y307" s="507">
        <v>0</v>
      </c>
      <c r="Z307" s="507">
        <f t="shared" si="400"/>
        <v>0</v>
      </c>
      <c r="AA307" s="507">
        <f>V307+Z307</f>
        <v>43400</v>
      </c>
      <c r="AB307" s="180">
        <f t="shared" si="331"/>
        <v>14669</v>
      </c>
      <c r="AC307" s="180">
        <f>ROUND(V307*2%,0)</f>
        <v>868</v>
      </c>
      <c r="AD307" s="507">
        <v>4250</v>
      </c>
      <c r="AE307" s="507">
        <v>0</v>
      </c>
      <c r="AF307" s="507">
        <f t="shared" si="333"/>
        <v>4250</v>
      </c>
      <c r="AG307" s="507">
        <f t="shared" si="334"/>
        <v>63187</v>
      </c>
      <c r="AH307" s="522">
        <v>0</v>
      </c>
      <c r="AI307" s="522">
        <v>0</v>
      </c>
      <c r="AJ307" s="522">
        <v>0.08</v>
      </c>
      <c r="AK307" s="522">
        <v>0</v>
      </c>
      <c r="AL307" s="522">
        <v>0</v>
      </c>
      <c r="AM307" s="522">
        <v>0</v>
      </c>
      <c r="AN307" s="522">
        <v>0</v>
      </c>
      <c r="AO307" s="522">
        <f>AH307+AJ307+AK307+AM307</f>
        <v>0.08</v>
      </c>
      <c r="AP307" s="522">
        <f>AI307+AL307+AN307</f>
        <v>0</v>
      </c>
      <c r="AQ307" s="523">
        <f t="shared" si="337"/>
        <v>0.08</v>
      </c>
      <c r="AR307" s="520">
        <f>I307+AG307</f>
        <v>232262</v>
      </c>
      <c r="AS307" s="507">
        <f>J307+V307</f>
        <v>167903</v>
      </c>
      <c r="AT307" s="507">
        <f>K307+Z307</f>
        <v>0</v>
      </c>
      <c r="AU307" s="507">
        <f t="shared" si="341"/>
        <v>0</v>
      </c>
      <c r="AV307" s="507">
        <f t="shared" si="401"/>
        <v>56751</v>
      </c>
      <c r="AW307" s="507">
        <f t="shared" si="401"/>
        <v>3358</v>
      </c>
      <c r="AX307" s="507">
        <f>N307+AF307</f>
        <v>4250</v>
      </c>
      <c r="AY307" s="522">
        <f>O307+AQ307</f>
        <v>0.57999999999999996</v>
      </c>
      <c r="AZ307" s="522">
        <f t="shared" si="402"/>
        <v>0.57999999999999996</v>
      </c>
      <c r="BA307" s="523">
        <f t="shared" si="402"/>
        <v>0</v>
      </c>
    </row>
    <row r="308" spans="1:53" ht="14.1" customHeight="1" x14ac:dyDescent="0.2">
      <c r="A308" s="606">
        <v>63</v>
      </c>
      <c r="B308" s="607">
        <v>2403</v>
      </c>
      <c r="C308" s="608">
        <v>600078931</v>
      </c>
      <c r="D308" s="607">
        <v>72744324</v>
      </c>
      <c r="E308" s="609" t="s">
        <v>219</v>
      </c>
      <c r="F308" s="606">
        <v>3141</v>
      </c>
      <c r="G308" s="609" t="s">
        <v>89</v>
      </c>
      <c r="H308" s="610" t="s">
        <v>83</v>
      </c>
      <c r="I308" s="516">
        <v>979870</v>
      </c>
      <c r="J308" s="517">
        <v>717539</v>
      </c>
      <c r="K308" s="496">
        <v>0</v>
      </c>
      <c r="L308" s="496">
        <v>242528</v>
      </c>
      <c r="M308" s="517">
        <v>14351</v>
      </c>
      <c r="N308" s="517">
        <v>5452</v>
      </c>
      <c r="O308" s="432">
        <v>2.44</v>
      </c>
      <c r="P308" s="518">
        <v>0</v>
      </c>
      <c r="Q308" s="519">
        <v>2.44</v>
      </c>
      <c r="R308" s="520">
        <v>0</v>
      </c>
      <c r="S308" s="507">
        <v>0</v>
      </c>
      <c r="T308" s="507">
        <v>0</v>
      </c>
      <c r="U308" s="507">
        <v>0</v>
      </c>
      <c r="V308" s="507">
        <f>SUM(R308:U308)</f>
        <v>0</v>
      </c>
      <c r="W308" s="507">
        <v>0</v>
      </c>
      <c r="X308" s="507">
        <v>0</v>
      </c>
      <c r="Y308" s="507">
        <v>0</v>
      </c>
      <c r="Z308" s="507">
        <f t="shared" si="400"/>
        <v>0</v>
      </c>
      <c r="AA308" s="507">
        <f>V308+Z308</f>
        <v>0</v>
      </c>
      <c r="AB308" s="180">
        <f t="shared" si="331"/>
        <v>0</v>
      </c>
      <c r="AC308" s="180">
        <f>ROUND(V308*2%,0)</f>
        <v>0</v>
      </c>
      <c r="AD308" s="507">
        <v>0</v>
      </c>
      <c r="AE308" s="507">
        <v>0</v>
      </c>
      <c r="AF308" s="507">
        <f t="shared" si="333"/>
        <v>0</v>
      </c>
      <c r="AG308" s="507">
        <f t="shared" si="334"/>
        <v>0</v>
      </c>
      <c r="AH308" s="522">
        <v>0</v>
      </c>
      <c r="AI308" s="522">
        <v>0</v>
      </c>
      <c r="AJ308" s="522">
        <v>0</v>
      </c>
      <c r="AK308" s="522">
        <v>0</v>
      </c>
      <c r="AL308" s="522">
        <v>0</v>
      </c>
      <c r="AM308" s="522">
        <v>0</v>
      </c>
      <c r="AN308" s="522">
        <v>0</v>
      </c>
      <c r="AO308" s="522">
        <f>AH308+AJ308+AK308+AM308</f>
        <v>0</v>
      </c>
      <c r="AP308" s="522">
        <f>AI308+AL308+AN308</f>
        <v>0</v>
      </c>
      <c r="AQ308" s="523">
        <f t="shared" si="337"/>
        <v>0</v>
      </c>
      <c r="AR308" s="520">
        <f>I308+AG308</f>
        <v>979870</v>
      </c>
      <c r="AS308" s="507">
        <f>J308+V308</f>
        <v>717539</v>
      </c>
      <c r="AT308" s="507">
        <f>K308+Z308</f>
        <v>0</v>
      </c>
      <c r="AU308" s="507">
        <f t="shared" si="341"/>
        <v>0</v>
      </c>
      <c r="AV308" s="507">
        <f t="shared" si="401"/>
        <v>242528</v>
      </c>
      <c r="AW308" s="507">
        <f t="shared" si="401"/>
        <v>14351</v>
      </c>
      <c r="AX308" s="507">
        <f>N308+AF308</f>
        <v>5452</v>
      </c>
      <c r="AY308" s="522">
        <f>O308+AQ308</f>
        <v>2.44</v>
      </c>
      <c r="AZ308" s="522">
        <f t="shared" si="402"/>
        <v>0</v>
      </c>
      <c r="BA308" s="523">
        <f t="shared" si="402"/>
        <v>2.44</v>
      </c>
    </row>
    <row r="309" spans="1:53" ht="14.1" customHeight="1" x14ac:dyDescent="0.2">
      <c r="A309" s="183">
        <v>63</v>
      </c>
      <c r="B309" s="181">
        <v>2403</v>
      </c>
      <c r="C309" s="182">
        <v>600078931</v>
      </c>
      <c r="D309" s="181">
        <v>72744324</v>
      </c>
      <c r="E309" s="599" t="s">
        <v>220</v>
      </c>
      <c r="F309" s="183"/>
      <c r="G309" s="599"/>
      <c r="H309" s="600"/>
      <c r="I309" s="601">
        <v>7482164</v>
      </c>
      <c r="J309" s="602">
        <v>5457225</v>
      </c>
      <c r="K309" s="602">
        <v>0</v>
      </c>
      <c r="L309" s="602">
        <v>1844542</v>
      </c>
      <c r="M309" s="602">
        <v>109145</v>
      </c>
      <c r="N309" s="602">
        <v>71252</v>
      </c>
      <c r="O309" s="603">
        <v>13.808199999999999</v>
      </c>
      <c r="P309" s="603">
        <v>8.5</v>
      </c>
      <c r="Q309" s="605">
        <v>5.3081999999999994</v>
      </c>
      <c r="R309" s="604">
        <f t="shared" ref="R309:BA309" si="403">SUM(R306:R308)</f>
        <v>0</v>
      </c>
      <c r="S309" s="602">
        <f t="shared" si="403"/>
        <v>43400</v>
      </c>
      <c r="T309" s="602">
        <f t="shared" si="403"/>
        <v>0</v>
      </c>
      <c r="U309" s="602">
        <f t="shared" si="403"/>
        <v>0</v>
      </c>
      <c r="V309" s="602">
        <f t="shared" si="403"/>
        <v>43400</v>
      </c>
      <c r="W309" s="602">
        <f t="shared" si="403"/>
        <v>0</v>
      </c>
      <c r="X309" s="602">
        <f t="shared" si="403"/>
        <v>0</v>
      </c>
      <c r="Y309" s="602">
        <f t="shared" si="403"/>
        <v>0</v>
      </c>
      <c r="Z309" s="602">
        <f t="shared" si="403"/>
        <v>0</v>
      </c>
      <c r="AA309" s="602">
        <f t="shared" si="403"/>
        <v>43400</v>
      </c>
      <c r="AB309" s="602">
        <f t="shared" si="403"/>
        <v>14669</v>
      </c>
      <c r="AC309" s="602">
        <f t="shared" si="403"/>
        <v>868</v>
      </c>
      <c r="AD309" s="602">
        <f t="shared" si="403"/>
        <v>4250</v>
      </c>
      <c r="AE309" s="602">
        <f t="shared" si="403"/>
        <v>0</v>
      </c>
      <c r="AF309" s="602">
        <f t="shared" si="403"/>
        <v>4250</v>
      </c>
      <c r="AG309" s="602">
        <f t="shared" si="403"/>
        <v>63187</v>
      </c>
      <c r="AH309" s="603">
        <f t="shared" si="403"/>
        <v>0</v>
      </c>
      <c r="AI309" s="603">
        <f t="shared" si="403"/>
        <v>0</v>
      </c>
      <c r="AJ309" s="603">
        <f t="shared" si="403"/>
        <v>0.08</v>
      </c>
      <c r="AK309" s="603">
        <f t="shared" ref="AK309:AL309" si="404">SUM(AK306:AK308)</f>
        <v>0</v>
      </c>
      <c r="AL309" s="603">
        <f t="shared" si="404"/>
        <v>0</v>
      </c>
      <c r="AM309" s="603">
        <f t="shared" si="403"/>
        <v>0</v>
      </c>
      <c r="AN309" s="603">
        <f t="shared" si="403"/>
        <v>0</v>
      </c>
      <c r="AO309" s="603">
        <f t="shared" si="403"/>
        <v>0.08</v>
      </c>
      <c r="AP309" s="603">
        <f t="shared" si="403"/>
        <v>0</v>
      </c>
      <c r="AQ309" s="605">
        <f t="shared" si="403"/>
        <v>0.08</v>
      </c>
      <c r="AR309" s="604">
        <f t="shared" si="403"/>
        <v>7545351</v>
      </c>
      <c r="AS309" s="602">
        <f t="shared" si="403"/>
        <v>5500625</v>
      </c>
      <c r="AT309" s="602">
        <f t="shared" si="403"/>
        <v>0</v>
      </c>
      <c r="AU309" s="602">
        <f t="shared" si="403"/>
        <v>0</v>
      </c>
      <c r="AV309" s="602">
        <f t="shared" si="403"/>
        <v>1859211</v>
      </c>
      <c r="AW309" s="602">
        <f t="shared" si="403"/>
        <v>110013</v>
      </c>
      <c r="AX309" s="602">
        <f t="shared" si="403"/>
        <v>75502</v>
      </c>
      <c r="AY309" s="603">
        <f t="shared" si="403"/>
        <v>13.888199999999999</v>
      </c>
      <c r="AZ309" s="603">
        <f t="shared" si="403"/>
        <v>8.58</v>
      </c>
      <c r="BA309" s="605">
        <f t="shared" si="403"/>
        <v>5.3081999999999994</v>
      </c>
    </row>
    <row r="310" spans="1:53" ht="14.1" customHeight="1" x14ac:dyDescent="0.2">
      <c r="A310" s="606">
        <v>64</v>
      </c>
      <c r="B310" s="607">
        <v>2458</v>
      </c>
      <c r="C310" s="608">
        <v>600079741</v>
      </c>
      <c r="D310" s="607">
        <v>72744243</v>
      </c>
      <c r="E310" s="609" t="s">
        <v>221</v>
      </c>
      <c r="F310" s="606">
        <v>3113</v>
      </c>
      <c r="G310" s="609" t="s">
        <v>149</v>
      </c>
      <c r="H310" s="610" t="s">
        <v>87</v>
      </c>
      <c r="I310" s="516">
        <v>20664809</v>
      </c>
      <c r="J310" s="431">
        <v>14738151</v>
      </c>
      <c r="K310" s="541">
        <v>0</v>
      </c>
      <c r="L310" s="496">
        <v>4981495</v>
      </c>
      <c r="M310" s="517">
        <v>294763</v>
      </c>
      <c r="N310" s="431">
        <v>650400</v>
      </c>
      <c r="O310" s="432">
        <v>28.8202</v>
      </c>
      <c r="P310" s="436">
        <v>21.863600000000002</v>
      </c>
      <c r="Q310" s="709">
        <v>6.9565999999999999</v>
      </c>
      <c r="R310" s="520">
        <v>0</v>
      </c>
      <c r="S310" s="507">
        <v>0</v>
      </c>
      <c r="T310" s="507">
        <v>0</v>
      </c>
      <c r="U310" s="507">
        <v>0</v>
      </c>
      <c r="V310" s="507">
        <f>SUM(R310:U310)</f>
        <v>0</v>
      </c>
      <c r="W310" s="507">
        <v>0</v>
      </c>
      <c r="X310" s="507">
        <v>0</v>
      </c>
      <c r="Y310" s="507">
        <v>94750</v>
      </c>
      <c r="Z310" s="507">
        <f t="shared" ref="Z310:Z314" si="405">SUM(W310:Y310)</f>
        <v>94750</v>
      </c>
      <c r="AA310" s="507">
        <f>V310+Z310</f>
        <v>94750</v>
      </c>
      <c r="AB310" s="180">
        <f t="shared" si="331"/>
        <v>0</v>
      </c>
      <c r="AC310" s="180">
        <f>ROUND(V310*2%,0)</f>
        <v>0</v>
      </c>
      <c r="AD310" s="507">
        <v>0</v>
      </c>
      <c r="AE310" s="507">
        <v>0</v>
      </c>
      <c r="AF310" s="507">
        <f t="shared" si="333"/>
        <v>0</v>
      </c>
      <c r="AG310" s="507">
        <f t="shared" si="334"/>
        <v>94750</v>
      </c>
      <c r="AH310" s="522">
        <v>0</v>
      </c>
      <c r="AI310" s="522">
        <v>0</v>
      </c>
      <c r="AJ310" s="522">
        <v>0</v>
      </c>
      <c r="AK310" s="522">
        <v>0</v>
      </c>
      <c r="AL310" s="522">
        <v>0</v>
      </c>
      <c r="AM310" s="522">
        <v>0</v>
      </c>
      <c r="AN310" s="522">
        <v>0</v>
      </c>
      <c r="AO310" s="522">
        <f>AH310+AJ310+AK310+AM310</f>
        <v>0</v>
      </c>
      <c r="AP310" s="522">
        <f>AI310+AL310+AN310</f>
        <v>0</v>
      </c>
      <c r="AQ310" s="523">
        <f t="shared" si="337"/>
        <v>0</v>
      </c>
      <c r="AR310" s="520">
        <f>I310+AG310</f>
        <v>20759559</v>
      </c>
      <c r="AS310" s="507">
        <f>J310+V310</f>
        <v>14738151</v>
      </c>
      <c r="AT310" s="507">
        <f>K310+Z310</f>
        <v>94750</v>
      </c>
      <c r="AU310" s="507">
        <f t="shared" si="341"/>
        <v>94750</v>
      </c>
      <c r="AV310" s="507">
        <f t="shared" ref="AV310:AW314" si="406">L310+AB310</f>
        <v>4981495</v>
      </c>
      <c r="AW310" s="507">
        <f t="shared" si="406"/>
        <v>294763</v>
      </c>
      <c r="AX310" s="507">
        <f>N310+AF310</f>
        <v>650400</v>
      </c>
      <c r="AY310" s="522">
        <f>O310+AQ310</f>
        <v>28.8202</v>
      </c>
      <c r="AZ310" s="522">
        <f t="shared" ref="AZ310:BA314" si="407">P310+AO310</f>
        <v>21.863600000000002</v>
      </c>
      <c r="BA310" s="523">
        <f t="shared" si="407"/>
        <v>6.9565999999999999</v>
      </c>
    </row>
    <row r="311" spans="1:53" ht="14.1" customHeight="1" x14ac:dyDescent="0.2">
      <c r="A311" s="606">
        <v>64</v>
      </c>
      <c r="B311" s="607">
        <v>2458</v>
      </c>
      <c r="C311" s="608">
        <v>600079741</v>
      </c>
      <c r="D311" s="607">
        <v>72744243</v>
      </c>
      <c r="E311" s="609" t="s">
        <v>221</v>
      </c>
      <c r="F311" s="606">
        <v>3113</v>
      </c>
      <c r="G311" s="211" t="s">
        <v>92</v>
      </c>
      <c r="H311" s="610" t="s">
        <v>83</v>
      </c>
      <c r="I311" s="516">
        <v>1104279</v>
      </c>
      <c r="J311" s="517">
        <v>813166</v>
      </c>
      <c r="K311" s="496">
        <v>0</v>
      </c>
      <c r="L311" s="496">
        <v>274850</v>
      </c>
      <c r="M311" s="517">
        <v>16263</v>
      </c>
      <c r="N311" s="517">
        <v>0</v>
      </c>
      <c r="O311" s="432">
        <v>2.39</v>
      </c>
      <c r="P311" s="518">
        <v>2.39</v>
      </c>
      <c r="Q311" s="519">
        <v>0</v>
      </c>
      <c r="R311" s="520">
        <v>0</v>
      </c>
      <c r="S311" s="507">
        <v>-125780</v>
      </c>
      <c r="T311" s="507">
        <v>0</v>
      </c>
      <c r="U311" s="507">
        <v>0</v>
      </c>
      <c r="V311" s="507">
        <f>SUM(R311:U311)</f>
        <v>-125780</v>
      </c>
      <c r="W311" s="507">
        <v>0</v>
      </c>
      <c r="X311" s="507">
        <v>0</v>
      </c>
      <c r="Y311" s="507">
        <v>0</v>
      </c>
      <c r="Z311" s="507">
        <f t="shared" si="405"/>
        <v>0</v>
      </c>
      <c r="AA311" s="507">
        <f>V311+Z311</f>
        <v>-125780</v>
      </c>
      <c r="AB311" s="180">
        <f t="shared" si="331"/>
        <v>-42514</v>
      </c>
      <c r="AC311" s="180">
        <f>ROUND(V311*2%,0)</f>
        <v>-2516</v>
      </c>
      <c r="AD311" s="507">
        <v>0</v>
      </c>
      <c r="AE311" s="507">
        <v>0</v>
      </c>
      <c r="AF311" s="507">
        <f t="shared" si="333"/>
        <v>0</v>
      </c>
      <c r="AG311" s="507">
        <f t="shared" si="334"/>
        <v>-170810</v>
      </c>
      <c r="AH311" s="522">
        <v>0</v>
      </c>
      <c r="AI311" s="522">
        <v>0</v>
      </c>
      <c r="AJ311" s="522">
        <v>-0.37</v>
      </c>
      <c r="AK311" s="522">
        <v>0</v>
      </c>
      <c r="AL311" s="522">
        <v>0</v>
      </c>
      <c r="AM311" s="522">
        <v>0</v>
      </c>
      <c r="AN311" s="522">
        <v>0</v>
      </c>
      <c r="AO311" s="522">
        <f>AH311+AJ311+AK311+AM311</f>
        <v>-0.37</v>
      </c>
      <c r="AP311" s="522">
        <f>AI311+AL311+AN311</f>
        <v>0</v>
      </c>
      <c r="AQ311" s="523">
        <f t="shared" si="337"/>
        <v>-0.37</v>
      </c>
      <c r="AR311" s="520">
        <f>I311+AG311</f>
        <v>933469</v>
      </c>
      <c r="AS311" s="507">
        <f>J311+V311</f>
        <v>687386</v>
      </c>
      <c r="AT311" s="507">
        <f>K311+Z311</f>
        <v>0</v>
      </c>
      <c r="AU311" s="507">
        <f t="shared" si="341"/>
        <v>0</v>
      </c>
      <c r="AV311" s="507">
        <f t="shared" si="406"/>
        <v>232336</v>
      </c>
      <c r="AW311" s="507">
        <f t="shared" si="406"/>
        <v>13747</v>
      </c>
      <c r="AX311" s="507">
        <f>N311+AF311</f>
        <v>0</v>
      </c>
      <c r="AY311" s="522">
        <f>O311+AQ311</f>
        <v>2.02</v>
      </c>
      <c r="AZ311" s="522">
        <f t="shared" si="407"/>
        <v>2.02</v>
      </c>
      <c r="BA311" s="523">
        <f t="shared" si="407"/>
        <v>0</v>
      </c>
    </row>
    <row r="312" spans="1:53" ht="14.1" customHeight="1" x14ac:dyDescent="0.2">
      <c r="A312" s="606">
        <v>64</v>
      </c>
      <c r="B312" s="607">
        <v>2458</v>
      </c>
      <c r="C312" s="608">
        <v>600079741</v>
      </c>
      <c r="D312" s="607">
        <v>72744243</v>
      </c>
      <c r="E312" s="609" t="s">
        <v>221</v>
      </c>
      <c r="F312" s="606">
        <v>3141</v>
      </c>
      <c r="G312" s="609" t="s">
        <v>89</v>
      </c>
      <c r="H312" s="610" t="s">
        <v>83</v>
      </c>
      <c r="I312" s="516">
        <v>1972915</v>
      </c>
      <c r="J312" s="517">
        <v>1440659</v>
      </c>
      <c r="K312" s="496">
        <v>0</v>
      </c>
      <c r="L312" s="496">
        <v>486943</v>
      </c>
      <c r="M312" s="517">
        <v>28813</v>
      </c>
      <c r="N312" s="517">
        <v>16500</v>
      </c>
      <c r="O312" s="432">
        <v>4.9000000000000004</v>
      </c>
      <c r="P312" s="518">
        <v>0</v>
      </c>
      <c r="Q312" s="519">
        <v>4.9000000000000004</v>
      </c>
      <c r="R312" s="520">
        <v>0</v>
      </c>
      <c r="S312" s="507">
        <v>0</v>
      </c>
      <c r="T312" s="507">
        <v>0</v>
      </c>
      <c r="U312" s="507">
        <v>0</v>
      </c>
      <c r="V312" s="507">
        <f>SUM(R312:U312)</f>
        <v>0</v>
      </c>
      <c r="W312" s="507">
        <v>0</v>
      </c>
      <c r="X312" s="507">
        <v>0</v>
      </c>
      <c r="Y312" s="507">
        <v>0</v>
      </c>
      <c r="Z312" s="507">
        <f t="shared" si="405"/>
        <v>0</v>
      </c>
      <c r="AA312" s="507">
        <f>V312+Z312</f>
        <v>0</v>
      </c>
      <c r="AB312" s="180">
        <f t="shared" si="331"/>
        <v>0</v>
      </c>
      <c r="AC312" s="180">
        <f>ROUND(V312*2%,0)</f>
        <v>0</v>
      </c>
      <c r="AD312" s="507">
        <v>0</v>
      </c>
      <c r="AE312" s="507">
        <v>0</v>
      </c>
      <c r="AF312" s="507">
        <f t="shared" si="333"/>
        <v>0</v>
      </c>
      <c r="AG312" s="507">
        <f t="shared" si="334"/>
        <v>0</v>
      </c>
      <c r="AH312" s="522">
        <v>0</v>
      </c>
      <c r="AI312" s="522">
        <v>0</v>
      </c>
      <c r="AJ312" s="522">
        <v>0</v>
      </c>
      <c r="AK312" s="522">
        <v>0</v>
      </c>
      <c r="AL312" s="522">
        <v>0</v>
      </c>
      <c r="AM312" s="522">
        <v>0</v>
      </c>
      <c r="AN312" s="522">
        <v>0</v>
      </c>
      <c r="AO312" s="522">
        <f>AH312+AJ312+AK312+AM312</f>
        <v>0</v>
      </c>
      <c r="AP312" s="522">
        <f>AI312+AL312+AN312</f>
        <v>0</v>
      </c>
      <c r="AQ312" s="523">
        <f t="shared" si="337"/>
        <v>0</v>
      </c>
      <c r="AR312" s="520">
        <f>I312+AG312</f>
        <v>1972915</v>
      </c>
      <c r="AS312" s="507">
        <f>J312+V312</f>
        <v>1440659</v>
      </c>
      <c r="AT312" s="507">
        <f>K312+Z312</f>
        <v>0</v>
      </c>
      <c r="AU312" s="507">
        <f t="shared" si="341"/>
        <v>0</v>
      </c>
      <c r="AV312" s="507">
        <f t="shared" si="406"/>
        <v>486943</v>
      </c>
      <c r="AW312" s="507">
        <f t="shared" si="406"/>
        <v>28813</v>
      </c>
      <c r="AX312" s="507">
        <f>N312+AF312</f>
        <v>16500</v>
      </c>
      <c r="AY312" s="522">
        <f>O312+AQ312</f>
        <v>4.9000000000000004</v>
      </c>
      <c r="AZ312" s="522">
        <f t="shared" si="407"/>
        <v>0</v>
      </c>
      <c r="BA312" s="523">
        <f t="shared" si="407"/>
        <v>4.9000000000000004</v>
      </c>
    </row>
    <row r="313" spans="1:53" ht="14.1" customHeight="1" x14ac:dyDescent="0.2">
      <c r="A313" s="606">
        <v>64</v>
      </c>
      <c r="B313" s="607">
        <v>2458</v>
      </c>
      <c r="C313" s="608">
        <v>600079741</v>
      </c>
      <c r="D313" s="607">
        <v>72744243</v>
      </c>
      <c r="E313" s="609" t="s">
        <v>221</v>
      </c>
      <c r="F313" s="606">
        <v>3143</v>
      </c>
      <c r="G313" s="211" t="s">
        <v>150</v>
      </c>
      <c r="H313" s="610" t="s">
        <v>87</v>
      </c>
      <c r="I313" s="516">
        <v>1876050</v>
      </c>
      <c r="J313" s="431">
        <v>1381480</v>
      </c>
      <c r="K313" s="541">
        <v>0</v>
      </c>
      <c r="L313" s="496">
        <v>466940</v>
      </c>
      <c r="M313" s="517">
        <v>27630</v>
      </c>
      <c r="N313" s="517">
        <v>0</v>
      </c>
      <c r="O313" s="432">
        <v>3.1118999999999999</v>
      </c>
      <c r="P313" s="436">
        <v>3.1118999999999999</v>
      </c>
      <c r="Q313" s="519">
        <v>0</v>
      </c>
      <c r="R313" s="520">
        <v>0</v>
      </c>
      <c r="S313" s="507">
        <v>0</v>
      </c>
      <c r="T313" s="507">
        <v>0</v>
      </c>
      <c r="U313" s="507">
        <v>0</v>
      </c>
      <c r="V313" s="507">
        <f>SUM(R313:U313)</f>
        <v>0</v>
      </c>
      <c r="W313" s="507">
        <v>0</v>
      </c>
      <c r="X313" s="507">
        <v>0</v>
      </c>
      <c r="Y313" s="507">
        <v>0</v>
      </c>
      <c r="Z313" s="507">
        <f t="shared" si="405"/>
        <v>0</v>
      </c>
      <c r="AA313" s="507">
        <f>V313+Z313</f>
        <v>0</v>
      </c>
      <c r="AB313" s="180">
        <f t="shared" si="331"/>
        <v>0</v>
      </c>
      <c r="AC313" s="180">
        <f>ROUND(V313*2%,0)</f>
        <v>0</v>
      </c>
      <c r="AD313" s="507">
        <v>0</v>
      </c>
      <c r="AE313" s="507">
        <v>0</v>
      </c>
      <c r="AF313" s="507">
        <f t="shared" si="333"/>
        <v>0</v>
      </c>
      <c r="AG313" s="507">
        <f t="shared" si="334"/>
        <v>0</v>
      </c>
      <c r="AH313" s="522">
        <v>0</v>
      </c>
      <c r="AI313" s="522">
        <v>0</v>
      </c>
      <c r="AJ313" s="522">
        <v>0</v>
      </c>
      <c r="AK313" s="522">
        <v>0</v>
      </c>
      <c r="AL313" s="522">
        <v>0</v>
      </c>
      <c r="AM313" s="522">
        <v>0</v>
      </c>
      <c r="AN313" s="522">
        <v>0</v>
      </c>
      <c r="AO313" s="522">
        <f>AH313+AJ313+AK313+AM313</f>
        <v>0</v>
      </c>
      <c r="AP313" s="522">
        <f>AI313+AL313+AN313</f>
        <v>0</v>
      </c>
      <c r="AQ313" s="523">
        <f t="shared" si="337"/>
        <v>0</v>
      </c>
      <c r="AR313" s="520">
        <f>I313+AG313</f>
        <v>1876050</v>
      </c>
      <c r="AS313" s="507">
        <f>J313+V313</f>
        <v>1381480</v>
      </c>
      <c r="AT313" s="507">
        <f>K313+Z313</f>
        <v>0</v>
      </c>
      <c r="AU313" s="507">
        <f t="shared" si="341"/>
        <v>0</v>
      </c>
      <c r="AV313" s="507">
        <f t="shared" si="406"/>
        <v>466940</v>
      </c>
      <c r="AW313" s="507">
        <f t="shared" si="406"/>
        <v>27630</v>
      </c>
      <c r="AX313" s="507">
        <f>N313+AF313</f>
        <v>0</v>
      </c>
      <c r="AY313" s="522">
        <f>O313+AQ313</f>
        <v>3.1118999999999999</v>
      </c>
      <c r="AZ313" s="522">
        <f t="shared" si="407"/>
        <v>3.1118999999999999</v>
      </c>
      <c r="BA313" s="523">
        <f t="shared" si="407"/>
        <v>0</v>
      </c>
    </row>
    <row r="314" spans="1:53" ht="14.1" customHeight="1" x14ac:dyDescent="0.2">
      <c r="A314" s="606">
        <v>64</v>
      </c>
      <c r="B314" s="607">
        <v>2458</v>
      </c>
      <c r="C314" s="608">
        <v>600079741</v>
      </c>
      <c r="D314" s="607">
        <v>72744243</v>
      </c>
      <c r="E314" s="609" t="s">
        <v>221</v>
      </c>
      <c r="F314" s="606">
        <v>3143</v>
      </c>
      <c r="G314" s="211" t="s">
        <v>151</v>
      </c>
      <c r="H314" s="610" t="s">
        <v>83</v>
      </c>
      <c r="I314" s="516">
        <v>59688</v>
      </c>
      <c r="J314" s="517">
        <v>42075</v>
      </c>
      <c r="K314" s="496">
        <v>0</v>
      </c>
      <c r="L314" s="496">
        <v>14221</v>
      </c>
      <c r="M314" s="517">
        <v>842</v>
      </c>
      <c r="N314" s="517">
        <v>2550</v>
      </c>
      <c r="O314" s="432">
        <v>0.18</v>
      </c>
      <c r="P314" s="518">
        <v>0</v>
      </c>
      <c r="Q314" s="519">
        <v>0.18</v>
      </c>
      <c r="R314" s="520">
        <v>0</v>
      </c>
      <c r="S314" s="507">
        <v>0</v>
      </c>
      <c r="T314" s="507">
        <v>0</v>
      </c>
      <c r="U314" s="507">
        <v>0</v>
      </c>
      <c r="V314" s="507">
        <f>SUM(R314:U314)</f>
        <v>0</v>
      </c>
      <c r="W314" s="507">
        <v>0</v>
      </c>
      <c r="X314" s="507">
        <v>0</v>
      </c>
      <c r="Y314" s="507">
        <v>0</v>
      </c>
      <c r="Z314" s="507">
        <f t="shared" si="405"/>
        <v>0</v>
      </c>
      <c r="AA314" s="507">
        <f>V314+Z314</f>
        <v>0</v>
      </c>
      <c r="AB314" s="180">
        <f t="shared" si="331"/>
        <v>0</v>
      </c>
      <c r="AC314" s="180">
        <f>ROUND(V314*2%,0)</f>
        <v>0</v>
      </c>
      <c r="AD314" s="507">
        <v>0</v>
      </c>
      <c r="AE314" s="507">
        <v>0</v>
      </c>
      <c r="AF314" s="507">
        <f t="shared" si="333"/>
        <v>0</v>
      </c>
      <c r="AG314" s="507">
        <f t="shared" si="334"/>
        <v>0</v>
      </c>
      <c r="AH314" s="522">
        <v>0</v>
      </c>
      <c r="AI314" s="522">
        <v>0</v>
      </c>
      <c r="AJ314" s="522">
        <v>0</v>
      </c>
      <c r="AK314" s="522">
        <v>0</v>
      </c>
      <c r="AL314" s="522">
        <v>0</v>
      </c>
      <c r="AM314" s="522">
        <v>0</v>
      </c>
      <c r="AN314" s="522">
        <v>0</v>
      </c>
      <c r="AO314" s="522">
        <f>AH314+AJ314+AK314+AM314</f>
        <v>0</v>
      </c>
      <c r="AP314" s="522">
        <f>AI314+AL314+AN314</f>
        <v>0</v>
      </c>
      <c r="AQ314" s="523">
        <f t="shared" si="337"/>
        <v>0</v>
      </c>
      <c r="AR314" s="520">
        <f>I314+AG314</f>
        <v>59688</v>
      </c>
      <c r="AS314" s="507">
        <f>J314+V314</f>
        <v>42075</v>
      </c>
      <c r="AT314" s="507">
        <f>K314+Z314</f>
        <v>0</v>
      </c>
      <c r="AU314" s="507">
        <f t="shared" si="341"/>
        <v>0</v>
      </c>
      <c r="AV314" s="507">
        <f t="shared" si="406"/>
        <v>14221</v>
      </c>
      <c r="AW314" s="507">
        <f t="shared" si="406"/>
        <v>842</v>
      </c>
      <c r="AX314" s="507">
        <f>N314+AF314</f>
        <v>2550</v>
      </c>
      <c r="AY314" s="522">
        <f>O314+AQ314</f>
        <v>0.18</v>
      </c>
      <c r="AZ314" s="522">
        <f t="shared" si="407"/>
        <v>0</v>
      </c>
      <c r="BA314" s="523">
        <f t="shared" si="407"/>
        <v>0.18</v>
      </c>
    </row>
    <row r="315" spans="1:53" ht="14.1" customHeight="1" x14ac:dyDescent="0.2">
      <c r="A315" s="183">
        <v>64</v>
      </c>
      <c r="B315" s="181">
        <v>2458</v>
      </c>
      <c r="C315" s="182">
        <v>600079741</v>
      </c>
      <c r="D315" s="181">
        <v>72744243</v>
      </c>
      <c r="E315" s="599" t="s">
        <v>222</v>
      </c>
      <c r="F315" s="183"/>
      <c r="G315" s="599"/>
      <c r="H315" s="600"/>
      <c r="I315" s="601">
        <v>25677741</v>
      </c>
      <c r="J315" s="602">
        <v>18415531</v>
      </c>
      <c r="K315" s="602">
        <v>0</v>
      </c>
      <c r="L315" s="602">
        <v>6224449</v>
      </c>
      <c r="M315" s="602">
        <v>368311</v>
      </c>
      <c r="N315" s="602">
        <v>669450</v>
      </c>
      <c r="O315" s="603">
        <v>39.402099999999997</v>
      </c>
      <c r="P315" s="603">
        <v>27.365500000000001</v>
      </c>
      <c r="Q315" s="605">
        <v>12.0366</v>
      </c>
      <c r="R315" s="604">
        <f t="shared" ref="R315:BA315" si="408">SUM(R310:R314)</f>
        <v>0</v>
      </c>
      <c r="S315" s="602">
        <f t="shared" si="408"/>
        <v>-125780</v>
      </c>
      <c r="T315" s="602">
        <f t="shared" si="408"/>
        <v>0</v>
      </c>
      <c r="U315" s="602">
        <f t="shared" si="408"/>
        <v>0</v>
      </c>
      <c r="V315" s="602">
        <f t="shared" si="408"/>
        <v>-125780</v>
      </c>
      <c r="W315" s="602">
        <f t="shared" si="408"/>
        <v>0</v>
      </c>
      <c r="X315" s="602">
        <f t="shared" si="408"/>
        <v>0</v>
      </c>
      <c r="Y315" s="602">
        <f t="shared" si="408"/>
        <v>94750</v>
      </c>
      <c r="Z315" s="602">
        <f t="shared" si="408"/>
        <v>94750</v>
      </c>
      <c r="AA315" s="602">
        <f t="shared" si="408"/>
        <v>-31030</v>
      </c>
      <c r="AB315" s="602">
        <f t="shared" si="408"/>
        <v>-42514</v>
      </c>
      <c r="AC315" s="602">
        <f t="shared" si="408"/>
        <v>-2516</v>
      </c>
      <c r="AD315" s="602">
        <f t="shared" si="408"/>
        <v>0</v>
      </c>
      <c r="AE315" s="602">
        <f t="shared" si="408"/>
        <v>0</v>
      </c>
      <c r="AF315" s="602">
        <f t="shared" si="408"/>
        <v>0</v>
      </c>
      <c r="AG315" s="602">
        <f t="shared" si="408"/>
        <v>-76060</v>
      </c>
      <c r="AH315" s="603">
        <f t="shared" si="408"/>
        <v>0</v>
      </c>
      <c r="AI315" s="603">
        <f t="shared" si="408"/>
        <v>0</v>
      </c>
      <c r="AJ315" s="603">
        <f t="shared" si="408"/>
        <v>-0.37</v>
      </c>
      <c r="AK315" s="603">
        <f t="shared" ref="AK315:AL315" si="409">SUM(AK310:AK314)</f>
        <v>0</v>
      </c>
      <c r="AL315" s="603">
        <f t="shared" si="409"/>
        <v>0</v>
      </c>
      <c r="AM315" s="603">
        <f t="shared" si="408"/>
        <v>0</v>
      </c>
      <c r="AN315" s="603">
        <f t="shared" si="408"/>
        <v>0</v>
      </c>
      <c r="AO315" s="603">
        <f t="shared" si="408"/>
        <v>-0.37</v>
      </c>
      <c r="AP315" s="603">
        <f t="shared" si="408"/>
        <v>0</v>
      </c>
      <c r="AQ315" s="605">
        <f t="shared" si="408"/>
        <v>-0.37</v>
      </c>
      <c r="AR315" s="604">
        <f t="shared" si="408"/>
        <v>25601681</v>
      </c>
      <c r="AS315" s="602">
        <f t="shared" si="408"/>
        <v>18289751</v>
      </c>
      <c r="AT315" s="602">
        <f t="shared" si="408"/>
        <v>94750</v>
      </c>
      <c r="AU315" s="602">
        <f t="shared" si="408"/>
        <v>94750</v>
      </c>
      <c r="AV315" s="602">
        <f t="shared" si="408"/>
        <v>6181935</v>
      </c>
      <c r="AW315" s="602">
        <f t="shared" si="408"/>
        <v>365795</v>
      </c>
      <c r="AX315" s="602">
        <f t="shared" si="408"/>
        <v>669450</v>
      </c>
      <c r="AY315" s="603">
        <f t="shared" si="408"/>
        <v>39.0321</v>
      </c>
      <c r="AZ315" s="603">
        <f t="shared" si="408"/>
        <v>26.9955</v>
      </c>
      <c r="BA315" s="605">
        <f t="shared" si="408"/>
        <v>12.0366</v>
      </c>
    </row>
    <row r="316" spans="1:53" ht="14.1" customHeight="1" x14ac:dyDescent="0.2">
      <c r="A316" s="606">
        <v>65</v>
      </c>
      <c r="B316" s="607">
        <v>2316</v>
      </c>
      <c r="C316" s="608">
        <v>600080439</v>
      </c>
      <c r="D316" s="607">
        <v>70983224</v>
      </c>
      <c r="E316" s="609" t="s">
        <v>223</v>
      </c>
      <c r="F316" s="606">
        <v>3233</v>
      </c>
      <c r="G316" s="609" t="s">
        <v>82</v>
      </c>
      <c r="H316" s="610" t="s">
        <v>83</v>
      </c>
      <c r="I316" s="516">
        <v>2112956</v>
      </c>
      <c r="J316" s="517">
        <v>1529134</v>
      </c>
      <c r="K316" s="496">
        <v>20000</v>
      </c>
      <c r="L316" s="496">
        <v>523607</v>
      </c>
      <c r="M316" s="517">
        <v>30583</v>
      </c>
      <c r="N316" s="517">
        <v>9632</v>
      </c>
      <c r="O316" s="432">
        <v>3.45</v>
      </c>
      <c r="P316" s="518">
        <v>2.4700000000000002</v>
      </c>
      <c r="Q316" s="519">
        <v>0.98</v>
      </c>
      <c r="R316" s="520">
        <v>5000</v>
      </c>
      <c r="S316" s="507">
        <v>0</v>
      </c>
      <c r="T316" s="507">
        <v>0</v>
      </c>
      <c r="U316" s="507">
        <v>0</v>
      </c>
      <c r="V316" s="507">
        <f>SUM(R316:U316)</f>
        <v>5000</v>
      </c>
      <c r="W316" s="507">
        <v>-5000</v>
      </c>
      <c r="X316" s="507">
        <v>0</v>
      </c>
      <c r="Y316" s="507">
        <v>0</v>
      </c>
      <c r="Z316" s="507">
        <f>SUM(W316:Y316)</f>
        <v>-5000</v>
      </c>
      <c r="AA316" s="507">
        <f>V316+Z316</f>
        <v>0</v>
      </c>
      <c r="AB316" s="180">
        <f t="shared" si="331"/>
        <v>0</v>
      </c>
      <c r="AC316" s="180">
        <f>ROUND(V316*2%,0)</f>
        <v>100</v>
      </c>
      <c r="AD316" s="507">
        <v>0</v>
      </c>
      <c r="AE316" s="507">
        <v>0</v>
      </c>
      <c r="AF316" s="507">
        <f t="shared" si="333"/>
        <v>0</v>
      </c>
      <c r="AG316" s="507">
        <f t="shared" si="334"/>
        <v>100</v>
      </c>
      <c r="AH316" s="522">
        <v>0.02</v>
      </c>
      <c r="AI316" s="522">
        <v>-0.02</v>
      </c>
      <c r="AJ316" s="522">
        <v>0</v>
      </c>
      <c r="AK316" s="522">
        <v>0</v>
      </c>
      <c r="AL316" s="522">
        <v>0</v>
      </c>
      <c r="AM316" s="522">
        <v>0</v>
      </c>
      <c r="AN316" s="522">
        <v>0</v>
      </c>
      <c r="AO316" s="522">
        <f>AH316+AJ316+AK316+AM316</f>
        <v>0.02</v>
      </c>
      <c r="AP316" s="522">
        <f>AI316+AL316+AN316</f>
        <v>-0.02</v>
      </c>
      <c r="AQ316" s="523">
        <f t="shared" si="337"/>
        <v>0</v>
      </c>
      <c r="AR316" s="520">
        <f>I316+AG316</f>
        <v>2113056</v>
      </c>
      <c r="AS316" s="507">
        <f>J316+V316</f>
        <v>1534134</v>
      </c>
      <c r="AT316" s="507">
        <f>K316+Z316</f>
        <v>15000</v>
      </c>
      <c r="AU316" s="507">
        <f t="shared" si="341"/>
        <v>0</v>
      </c>
      <c r="AV316" s="507">
        <f>L316+AB316</f>
        <v>523607</v>
      </c>
      <c r="AW316" s="507">
        <f>M316+AC316</f>
        <v>30683</v>
      </c>
      <c r="AX316" s="507">
        <f>N316+AF316</f>
        <v>9632</v>
      </c>
      <c r="AY316" s="522">
        <f>O316+AQ316</f>
        <v>3.45</v>
      </c>
      <c r="AZ316" s="522">
        <f>P316+AO316</f>
        <v>2.4900000000000002</v>
      </c>
      <c r="BA316" s="523">
        <f>Q316+AP316</f>
        <v>0.96</v>
      </c>
    </row>
    <row r="317" spans="1:53" ht="14.1" customHeight="1" x14ac:dyDescent="0.2">
      <c r="A317" s="183">
        <v>65</v>
      </c>
      <c r="B317" s="181">
        <v>2316</v>
      </c>
      <c r="C317" s="182">
        <v>600080439</v>
      </c>
      <c r="D317" s="181">
        <v>70983224</v>
      </c>
      <c r="E317" s="599" t="s">
        <v>224</v>
      </c>
      <c r="F317" s="183"/>
      <c r="G317" s="599"/>
      <c r="H317" s="600"/>
      <c r="I317" s="601">
        <v>2112956</v>
      </c>
      <c r="J317" s="602">
        <v>1529134</v>
      </c>
      <c r="K317" s="602">
        <v>20000</v>
      </c>
      <c r="L317" s="602">
        <v>523607</v>
      </c>
      <c r="M317" s="602">
        <v>30583</v>
      </c>
      <c r="N317" s="602">
        <v>9632</v>
      </c>
      <c r="O317" s="603">
        <v>3.45</v>
      </c>
      <c r="P317" s="603">
        <v>2.4700000000000002</v>
      </c>
      <c r="Q317" s="605">
        <v>0.98</v>
      </c>
      <c r="R317" s="604">
        <f t="shared" ref="R317:BA317" si="410">SUM(R316)</f>
        <v>5000</v>
      </c>
      <c r="S317" s="602">
        <f t="shared" si="410"/>
        <v>0</v>
      </c>
      <c r="T317" s="602">
        <f t="shared" si="410"/>
        <v>0</v>
      </c>
      <c r="U317" s="602">
        <f t="shared" si="410"/>
        <v>0</v>
      </c>
      <c r="V317" s="602">
        <f t="shared" si="410"/>
        <v>5000</v>
      </c>
      <c r="W317" s="602">
        <f t="shared" si="410"/>
        <v>-5000</v>
      </c>
      <c r="X317" s="602">
        <f t="shared" si="410"/>
        <v>0</v>
      </c>
      <c r="Y317" s="602">
        <f t="shared" si="410"/>
        <v>0</v>
      </c>
      <c r="Z317" s="602">
        <f t="shared" si="410"/>
        <v>-5000</v>
      </c>
      <c r="AA317" s="602">
        <f t="shared" si="410"/>
        <v>0</v>
      </c>
      <c r="AB317" s="602">
        <f t="shared" si="410"/>
        <v>0</v>
      </c>
      <c r="AC317" s="602">
        <f t="shared" si="410"/>
        <v>100</v>
      </c>
      <c r="AD317" s="602">
        <f t="shared" si="410"/>
        <v>0</v>
      </c>
      <c r="AE317" s="602">
        <f t="shared" si="410"/>
        <v>0</v>
      </c>
      <c r="AF317" s="602">
        <f t="shared" si="410"/>
        <v>0</v>
      </c>
      <c r="AG317" s="602">
        <f t="shared" si="410"/>
        <v>100</v>
      </c>
      <c r="AH317" s="603">
        <f t="shared" si="410"/>
        <v>0.02</v>
      </c>
      <c r="AI317" s="603">
        <f t="shared" si="410"/>
        <v>-0.02</v>
      </c>
      <c r="AJ317" s="603">
        <f t="shared" si="410"/>
        <v>0</v>
      </c>
      <c r="AK317" s="603">
        <f t="shared" ref="AK317:AL317" si="411">SUM(AK316)</f>
        <v>0</v>
      </c>
      <c r="AL317" s="603">
        <f t="shared" si="411"/>
        <v>0</v>
      </c>
      <c r="AM317" s="603">
        <f t="shared" si="410"/>
        <v>0</v>
      </c>
      <c r="AN317" s="603">
        <f t="shared" si="410"/>
        <v>0</v>
      </c>
      <c r="AO317" s="603">
        <f t="shared" si="410"/>
        <v>0.02</v>
      </c>
      <c r="AP317" s="603">
        <f t="shared" si="410"/>
        <v>-0.02</v>
      </c>
      <c r="AQ317" s="605">
        <f t="shared" si="410"/>
        <v>0</v>
      </c>
      <c r="AR317" s="604">
        <f t="shared" si="410"/>
        <v>2113056</v>
      </c>
      <c r="AS317" s="602">
        <f t="shared" si="410"/>
        <v>1534134</v>
      </c>
      <c r="AT317" s="602">
        <f t="shared" si="410"/>
        <v>15000</v>
      </c>
      <c r="AU317" s="602">
        <f t="shared" si="410"/>
        <v>0</v>
      </c>
      <c r="AV317" s="602">
        <f t="shared" si="410"/>
        <v>523607</v>
      </c>
      <c r="AW317" s="602">
        <f t="shared" si="410"/>
        <v>30683</v>
      </c>
      <c r="AX317" s="602">
        <f t="shared" si="410"/>
        <v>9632</v>
      </c>
      <c r="AY317" s="603">
        <f t="shared" si="410"/>
        <v>3.45</v>
      </c>
      <c r="AZ317" s="603">
        <f t="shared" si="410"/>
        <v>2.4900000000000002</v>
      </c>
      <c r="BA317" s="605">
        <f t="shared" si="410"/>
        <v>0.96</v>
      </c>
    </row>
    <row r="318" spans="1:53" ht="14.1" customHeight="1" x14ac:dyDescent="0.2">
      <c r="A318" s="606">
        <v>66</v>
      </c>
      <c r="B318" s="607">
        <v>2402</v>
      </c>
      <c r="C318" s="608">
        <v>600078949</v>
      </c>
      <c r="D318" s="607">
        <v>70983208</v>
      </c>
      <c r="E318" s="609" t="s">
        <v>225</v>
      </c>
      <c r="F318" s="606">
        <v>3111</v>
      </c>
      <c r="G318" s="609" t="s">
        <v>86</v>
      </c>
      <c r="H318" s="610" t="s">
        <v>87</v>
      </c>
      <c r="I318" s="516">
        <v>6326951</v>
      </c>
      <c r="J318" s="431">
        <v>4612629</v>
      </c>
      <c r="K318" s="541">
        <v>0</v>
      </c>
      <c r="L318" s="496">
        <v>1559069</v>
      </c>
      <c r="M318" s="517">
        <v>92253</v>
      </c>
      <c r="N318" s="431">
        <v>63000</v>
      </c>
      <c r="O318" s="432">
        <v>11.139099999999999</v>
      </c>
      <c r="P318" s="436">
        <v>7.8708999999999998</v>
      </c>
      <c r="Q318" s="709">
        <v>3.2681999999999998</v>
      </c>
      <c r="R318" s="520">
        <v>0</v>
      </c>
      <c r="S318" s="507">
        <v>0</v>
      </c>
      <c r="T318" s="507">
        <v>0</v>
      </c>
      <c r="U318" s="507">
        <v>0</v>
      </c>
      <c r="V318" s="507">
        <f>SUM(R318:U318)</f>
        <v>0</v>
      </c>
      <c r="W318" s="507">
        <v>0</v>
      </c>
      <c r="X318" s="507">
        <v>0</v>
      </c>
      <c r="Y318" s="507">
        <v>0</v>
      </c>
      <c r="Z318" s="507">
        <f t="shared" ref="Z318:Z319" si="412">SUM(W318:Y318)</f>
        <v>0</v>
      </c>
      <c r="AA318" s="507">
        <f>V318+Z318</f>
        <v>0</v>
      </c>
      <c r="AB318" s="180">
        <f t="shared" si="331"/>
        <v>0</v>
      </c>
      <c r="AC318" s="180">
        <f>ROUND(V318*2%,0)</f>
        <v>0</v>
      </c>
      <c r="AD318" s="507">
        <v>0</v>
      </c>
      <c r="AE318" s="507">
        <v>0</v>
      </c>
      <c r="AF318" s="507">
        <f t="shared" si="333"/>
        <v>0</v>
      </c>
      <c r="AG318" s="507">
        <f t="shared" si="334"/>
        <v>0</v>
      </c>
      <c r="AH318" s="522">
        <v>0</v>
      </c>
      <c r="AI318" s="522">
        <v>0</v>
      </c>
      <c r="AJ318" s="522">
        <v>0</v>
      </c>
      <c r="AK318" s="522">
        <v>0</v>
      </c>
      <c r="AL318" s="522">
        <v>0</v>
      </c>
      <c r="AM318" s="522">
        <v>0</v>
      </c>
      <c r="AN318" s="522">
        <v>0</v>
      </c>
      <c r="AO318" s="522">
        <f>AH318+AJ318+AK318+AM318</f>
        <v>0</v>
      </c>
      <c r="AP318" s="522">
        <f>AI318+AL318+AN318</f>
        <v>0</v>
      </c>
      <c r="AQ318" s="523">
        <f t="shared" si="337"/>
        <v>0</v>
      </c>
      <c r="AR318" s="520">
        <f>I318+AG318</f>
        <v>6326951</v>
      </c>
      <c r="AS318" s="507">
        <f>J318+V318</f>
        <v>4612629</v>
      </c>
      <c r="AT318" s="507">
        <f>K318+Z318</f>
        <v>0</v>
      </c>
      <c r="AU318" s="507">
        <f t="shared" si="341"/>
        <v>0</v>
      </c>
      <c r="AV318" s="507">
        <f>L318+AB318</f>
        <v>1559069</v>
      </c>
      <c r="AW318" s="507">
        <f>M318+AC318</f>
        <v>92253</v>
      </c>
      <c r="AX318" s="507">
        <f>N318+AF318</f>
        <v>63000</v>
      </c>
      <c r="AY318" s="522">
        <f>O318+AQ318</f>
        <v>11.139099999999999</v>
      </c>
      <c r="AZ318" s="522">
        <f>P318+AO318</f>
        <v>7.8708999999999998</v>
      </c>
      <c r="BA318" s="523">
        <f>Q318+AP318</f>
        <v>3.2681999999999998</v>
      </c>
    </row>
    <row r="319" spans="1:53" ht="14.1" customHeight="1" x14ac:dyDescent="0.2">
      <c r="A319" s="606">
        <v>66</v>
      </c>
      <c r="B319" s="607">
        <v>2402</v>
      </c>
      <c r="C319" s="608">
        <v>600078949</v>
      </c>
      <c r="D319" s="607">
        <v>70983208</v>
      </c>
      <c r="E319" s="609" t="s">
        <v>225</v>
      </c>
      <c r="F319" s="606">
        <v>3141</v>
      </c>
      <c r="G319" s="609" t="s">
        <v>89</v>
      </c>
      <c r="H319" s="610" t="s">
        <v>83</v>
      </c>
      <c r="I319" s="516">
        <v>1148066</v>
      </c>
      <c r="J319" s="517">
        <v>841234</v>
      </c>
      <c r="K319" s="496">
        <v>0</v>
      </c>
      <c r="L319" s="496">
        <v>284337</v>
      </c>
      <c r="M319" s="517">
        <v>16825</v>
      </c>
      <c r="N319" s="517">
        <v>5670</v>
      </c>
      <c r="O319" s="432">
        <v>2.87</v>
      </c>
      <c r="P319" s="518">
        <v>0</v>
      </c>
      <c r="Q319" s="519">
        <v>2.87</v>
      </c>
      <c r="R319" s="520">
        <v>0</v>
      </c>
      <c r="S319" s="507">
        <v>0</v>
      </c>
      <c r="T319" s="507">
        <v>0</v>
      </c>
      <c r="U319" s="507">
        <v>0</v>
      </c>
      <c r="V319" s="507">
        <f>SUM(R319:U319)</f>
        <v>0</v>
      </c>
      <c r="W319" s="507">
        <v>0</v>
      </c>
      <c r="X319" s="507">
        <v>0</v>
      </c>
      <c r="Y319" s="507">
        <v>0</v>
      </c>
      <c r="Z319" s="507">
        <f t="shared" si="412"/>
        <v>0</v>
      </c>
      <c r="AA319" s="507">
        <f>V319+Z319</f>
        <v>0</v>
      </c>
      <c r="AB319" s="180">
        <f t="shared" si="331"/>
        <v>0</v>
      </c>
      <c r="AC319" s="180">
        <f>ROUND(V319*2%,0)</f>
        <v>0</v>
      </c>
      <c r="AD319" s="507">
        <v>0</v>
      </c>
      <c r="AE319" s="507">
        <v>0</v>
      </c>
      <c r="AF319" s="507">
        <f t="shared" si="333"/>
        <v>0</v>
      </c>
      <c r="AG319" s="507">
        <f t="shared" si="334"/>
        <v>0</v>
      </c>
      <c r="AH319" s="522">
        <v>0</v>
      </c>
      <c r="AI319" s="522">
        <v>0</v>
      </c>
      <c r="AJ319" s="522">
        <v>0</v>
      </c>
      <c r="AK319" s="522">
        <v>0</v>
      </c>
      <c r="AL319" s="522">
        <v>0</v>
      </c>
      <c r="AM319" s="522">
        <v>0</v>
      </c>
      <c r="AN319" s="522">
        <v>0</v>
      </c>
      <c r="AO319" s="522">
        <f>AH319+AJ319+AK319+AM319</f>
        <v>0</v>
      </c>
      <c r="AP319" s="522">
        <f>AI319+AL319+AN319</f>
        <v>0</v>
      </c>
      <c r="AQ319" s="523">
        <f t="shared" si="337"/>
        <v>0</v>
      </c>
      <c r="AR319" s="520">
        <f>I319+AG319</f>
        <v>1148066</v>
      </c>
      <c r="AS319" s="507">
        <f>J319+V319</f>
        <v>841234</v>
      </c>
      <c r="AT319" s="507">
        <f>K319+Z319</f>
        <v>0</v>
      </c>
      <c r="AU319" s="507">
        <f t="shared" si="341"/>
        <v>0</v>
      </c>
      <c r="AV319" s="507">
        <f>L319+AB319</f>
        <v>284337</v>
      </c>
      <c r="AW319" s="507">
        <f>M319+AC319</f>
        <v>16825</v>
      </c>
      <c r="AX319" s="507">
        <f>N319+AF319</f>
        <v>5670</v>
      </c>
      <c r="AY319" s="522">
        <f>O319+AQ319</f>
        <v>2.87</v>
      </c>
      <c r="AZ319" s="522">
        <f>P319+AO319</f>
        <v>0</v>
      </c>
      <c r="BA319" s="523">
        <f>Q319+AP319</f>
        <v>2.87</v>
      </c>
    </row>
    <row r="320" spans="1:53" ht="14.1" customHeight="1" x14ac:dyDescent="0.2">
      <c r="A320" s="183">
        <v>66</v>
      </c>
      <c r="B320" s="181">
        <v>2402</v>
      </c>
      <c r="C320" s="182">
        <v>600078949</v>
      </c>
      <c r="D320" s="181">
        <v>70983208</v>
      </c>
      <c r="E320" s="599" t="s">
        <v>226</v>
      </c>
      <c r="F320" s="183"/>
      <c r="G320" s="599"/>
      <c r="H320" s="600"/>
      <c r="I320" s="601">
        <v>7475017</v>
      </c>
      <c r="J320" s="602">
        <v>5453863</v>
      </c>
      <c r="K320" s="602">
        <v>0</v>
      </c>
      <c r="L320" s="602">
        <v>1843406</v>
      </c>
      <c r="M320" s="602">
        <v>109078</v>
      </c>
      <c r="N320" s="602">
        <v>68670</v>
      </c>
      <c r="O320" s="603">
        <v>14.0091</v>
      </c>
      <c r="P320" s="603">
        <v>7.8708999999999998</v>
      </c>
      <c r="Q320" s="605">
        <v>6.1381999999999994</v>
      </c>
      <c r="R320" s="604">
        <f t="shared" ref="R320:BA320" si="413">SUM(R318:R319)</f>
        <v>0</v>
      </c>
      <c r="S320" s="602">
        <f t="shared" si="413"/>
        <v>0</v>
      </c>
      <c r="T320" s="602">
        <f t="shared" si="413"/>
        <v>0</v>
      </c>
      <c r="U320" s="602">
        <f t="shared" si="413"/>
        <v>0</v>
      </c>
      <c r="V320" s="602">
        <f t="shared" si="413"/>
        <v>0</v>
      </c>
      <c r="W320" s="602">
        <f t="shared" si="413"/>
        <v>0</v>
      </c>
      <c r="X320" s="602">
        <f t="shared" si="413"/>
        <v>0</v>
      </c>
      <c r="Y320" s="602">
        <f t="shared" si="413"/>
        <v>0</v>
      </c>
      <c r="Z320" s="602">
        <f t="shared" si="413"/>
        <v>0</v>
      </c>
      <c r="AA320" s="602">
        <f t="shared" si="413"/>
        <v>0</v>
      </c>
      <c r="AB320" s="602">
        <f t="shared" si="413"/>
        <v>0</v>
      </c>
      <c r="AC320" s="602">
        <f t="shared" si="413"/>
        <v>0</v>
      </c>
      <c r="AD320" s="602">
        <f t="shared" si="413"/>
        <v>0</v>
      </c>
      <c r="AE320" s="602">
        <f t="shared" si="413"/>
        <v>0</v>
      </c>
      <c r="AF320" s="602">
        <f t="shared" si="413"/>
        <v>0</v>
      </c>
      <c r="AG320" s="602">
        <f t="shared" si="413"/>
        <v>0</v>
      </c>
      <c r="AH320" s="603">
        <f t="shared" si="413"/>
        <v>0</v>
      </c>
      <c r="AI320" s="603">
        <f t="shared" si="413"/>
        <v>0</v>
      </c>
      <c r="AJ320" s="603">
        <f t="shared" si="413"/>
        <v>0</v>
      </c>
      <c r="AK320" s="603">
        <f t="shared" ref="AK320:AL320" si="414">SUM(AK318:AK319)</f>
        <v>0</v>
      </c>
      <c r="AL320" s="603">
        <f t="shared" si="414"/>
        <v>0</v>
      </c>
      <c r="AM320" s="603">
        <f t="shared" si="413"/>
        <v>0</v>
      </c>
      <c r="AN320" s="603">
        <f t="shared" si="413"/>
        <v>0</v>
      </c>
      <c r="AO320" s="603">
        <f t="shared" si="413"/>
        <v>0</v>
      </c>
      <c r="AP320" s="603">
        <f t="shared" si="413"/>
        <v>0</v>
      </c>
      <c r="AQ320" s="605">
        <f t="shared" si="413"/>
        <v>0</v>
      </c>
      <c r="AR320" s="604">
        <f t="shared" si="413"/>
        <v>7475017</v>
      </c>
      <c r="AS320" s="602">
        <f t="shared" si="413"/>
        <v>5453863</v>
      </c>
      <c r="AT320" s="602">
        <f t="shared" si="413"/>
        <v>0</v>
      </c>
      <c r="AU320" s="602">
        <f t="shared" si="413"/>
        <v>0</v>
      </c>
      <c r="AV320" s="602">
        <f t="shared" si="413"/>
        <v>1843406</v>
      </c>
      <c r="AW320" s="602">
        <f t="shared" si="413"/>
        <v>109078</v>
      </c>
      <c r="AX320" s="602">
        <f t="shared" si="413"/>
        <v>68670</v>
      </c>
      <c r="AY320" s="603">
        <f t="shared" si="413"/>
        <v>14.0091</v>
      </c>
      <c r="AZ320" s="603">
        <f t="shared" si="413"/>
        <v>7.8708999999999998</v>
      </c>
      <c r="BA320" s="605">
        <f t="shared" si="413"/>
        <v>6.1381999999999994</v>
      </c>
    </row>
    <row r="321" spans="1:53" ht="14.1" customHeight="1" x14ac:dyDescent="0.2">
      <c r="A321" s="606">
        <v>67</v>
      </c>
      <c r="B321" s="607">
        <v>2404</v>
      </c>
      <c r="C321" s="608">
        <v>600078957</v>
      </c>
      <c r="D321" s="607">
        <v>70983135</v>
      </c>
      <c r="E321" s="609" t="s">
        <v>227</v>
      </c>
      <c r="F321" s="606">
        <v>3111</v>
      </c>
      <c r="G321" s="609" t="s">
        <v>86</v>
      </c>
      <c r="H321" s="610" t="s">
        <v>87</v>
      </c>
      <c r="I321" s="516">
        <v>4848634</v>
      </c>
      <c r="J321" s="431">
        <v>3534340</v>
      </c>
      <c r="K321" s="541">
        <v>0</v>
      </c>
      <c r="L321" s="496">
        <v>1194607</v>
      </c>
      <c r="M321" s="517">
        <v>70687</v>
      </c>
      <c r="N321" s="431">
        <v>49000</v>
      </c>
      <c r="O321" s="432">
        <v>8.1341999999999999</v>
      </c>
      <c r="P321" s="436">
        <v>6</v>
      </c>
      <c r="Q321" s="709">
        <v>2.1341999999999999</v>
      </c>
      <c r="R321" s="520">
        <v>0</v>
      </c>
      <c r="S321" s="507">
        <v>0</v>
      </c>
      <c r="T321" s="507">
        <v>0</v>
      </c>
      <c r="U321" s="507">
        <v>0</v>
      </c>
      <c r="V321" s="507">
        <f>SUM(R321:U321)</f>
        <v>0</v>
      </c>
      <c r="W321" s="507">
        <v>0</v>
      </c>
      <c r="X321" s="507">
        <v>0</v>
      </c>
      <c r="Y321" s="507">
        <v>0</v>
      </c>
      <c r="Z321" s="507">
        <f t="shared" ref="Z321:Z323" si="415">SUM(W321:Y321)</f>
        <v>0</v>
      </c>
      <c r="AA321" s="507">
        <f>V321+Z321</f>
        <v>0</v>
      </c>
      <c r="AB321" s="180">
        <f t="shared" si="331"/>
        <v>0</v>
      </c>
      <c r="AC321" s="180">
        <f>ROUND(V321*2%,0)</f>
        <v>0</v>
      </c>
      <c r="AD321" s="507">
        <v>0</v>
      </c>
      <c r="AE321" s="507">
        <v>0</v>
      </c>
      <c r="AF321" s="507">
        <f t="shared" si="333"/>
        <v>0</v>
      </c>
      <c r="AG321" s="507">
        <f t="shared" si="334"/>
        <v>0</v>
      </c>
      <c r="AH321" s="522">
        <v>0</v>
      </c>
      <c r="AI321" s="522">
        <v>0</v>
      </c>
      <c r="AJ321" s="522">
        <v>0</v>
      </c>
      <c r="AK321" s="522">
        <v>0</v>
      </c>
      <c r="AL321" s="522">
        <v>0</v>
      </c>
      <c r="AM321" s="522">
        <v>0</v>
      </c>
      <c r="AN321" s="522">
        <v>0</v>
      </c>
      <c r="AO321" s="522">
        <f>AH321+AJ321+AK321+AM321</f>
        <v>0</v>
      </c>
      <c r="AP321" s="522">
        <f>AI321+AL321+AN321</f>
        <v>0</v>
      </c>
      <c r="AQ321" s="523">
        <f t="shared" si="337"/>
        <v>0</v>
      </c>
      <c r="AR321" s="520">
        <f>I321+AG321</f>
        <v>4848634</v>
      </c>
      <c r="AS321" s="507">
        <f>J321+V321</f>
        <v>3534340</v>
      </c>
      <c r="AT321" s="507">
        <f>K321+Z321</f>
        <v>0</v>
      </c>
      <c r="AU321" s="507">
        <f t="shared" si="341"/>
        <v>0</v>
      </c>
      <c r="AV321" s="507">
        <f t="shared" ref="AV321:AW323" si="416">L321+AB321</f>
        <v>1194607</v>
      </c>
      <c r="AW321" s="507">
        <f t="shared" si="416"/>
        <v>70687</v>
      </c>
      <c r="AX321" s="507">
        <f>N321+AF321</f>
        <v>49000</v>
      </c>
      <c r="AY321" s="522">
        <f>O321+AQ321</f>
        <v>8.1341999999999999</v>
      </c>
      <c r="AZ321" s="522">
        <f t="shared" ref="AZ321:BA323" si="417">P321+AO321</f>
        <v>6</v>
      </c>
      <c r="BA321" s="523">
        <f t="shared" si="417"/>
        <v>2.1341999999999999</v>
      </c>
    </row>
    <row r="322" spans="1:53" ht="14.1" customHeight="1" x14ac:dyDescent="0.2">
      <c r="A322" s="606">
        <v>67</v>
      </c>
      <c r="B322" s="607">
        <v>2404</v>
      </c>
      <c r="C322" s="608">
        <v>600078957</v>
      </c>
      <c r="D322" s="607">
        <v>70983135</v>
      </c>
      <c r="E322" s="609" t="s">
        <v>227</v>
      </c>
      <c r="F322" s="606">
        <v>3111</v>
      </c>
      <c r="G322" s="211" t="s">
        <v>92</v>
      </c>
      <c r="H322" s="610" t="s">
        <v>83</v>
      </c>
      <c r="I322" s="516">
        <v>230590</v>
      </c>
      <c r="J322" s="517">
        <v>169801</v>
      </c>
      <c r="K322" s="496">
        <v>0</v>
      </c>
      <c r="L322" s="496">
        <v>57393</v>
      </c>
      <c r="M322" s="517">
        <v>3396</v>
      </c>
      <c r="N322" s="517">
        <v>0</v>
      </c>
      <c r="O322" s="432">
        <v>0.5</v>
      </c>
      <c r="P322" s="518">
        <v>0.5</v>
      </c>
      <c r="Q322" s="519">
        <v>0</v>
      </c>
      <c r="R322" s="520">
        <v>0</v>
      </c>
      <c r="S322" s="507">
        <v>83002</v>
      </c>
      <c r="T322" s="507">
        <v>0</v>
      </c>
      <c r="U322" s="507">
        <v>0</v>
      </c>
      <c r="V322" s="507">
        <f>SUM(R322:U322)</f>
        <v>83002</v>
      </c>
      <c r="W322" s="507">
        <v>0</v>
      </c>
      <c r="X322" s="507">
        <v>0</v>
      </c>
      <c r="Y322" s="507">
        <v>0</v>
      </c>
      <c r="Z322" s="507">
        <f t="shared" si="415"/>
        <v>0</v>
      </c>
      <c r="AA322" s="507">
        <f>V322+Z322</f>
        <v>83002</v>
      </c>
      <c r="AB322" s="180">
        <f t="shared" si="331"/>
        <v>28055</v>
      </c>
      <c r="AC322" s="180">
        <f>ROUND(V322*2%,0)</f>
        <v>1660</v>
      </c>
      <c r="AD322" s="507">
        <v>500</v>
      </c>
      <c r="AE322" s="507">
        <v>0</v>
      </c>
      <c r="AF322" s="507">
        <f t="shared" si="333"/>
        <v>500</v>
      </c>
      <c r="AG322" s="507">
        <f t="shared" si="334"/>
        <v>113217</v>
      </c>
      <c r="AH322" s="522">
        <v>0</v>
      </c>
      <c r="AI322" s="522">
        <v>0</v>
      </c>
      <c r="AJ322" s="522">
        <v>0.33</v>
      </c>
      <c r="AK322" s="522">
        <v>0</v>
      </c>
      <c r="AL322" s="522">
        <v>0</v>
      </c>
      <c r="AM322" s="522">
        <v>0</v>
      </c>
      <c r="AN322" s="522">
        <v>0</v>
      </c>
      <c r="AO322" s="522">
        <f>AH322+AJ322+AK322+AM322</f>
        <v>0.33</v>
      </c>
      <c r="AP322" s="522">
        <f>AI322+AL322+AN322</f>
        <v>0</v>
      </c>
      <c r="AQ322" s="523">
        <f t="shared" si="337"/>
        <v>0.33</v>
      </c>
      <c r="AR322" s="520">
        <f>I322+AG322</f>
        <v>343807</v>
      </c>
      <c r="AS322" s="507">
        <f>J322+V322</f>
        <v>252803</v>
      </c>
      <c r="AT322" s="507">
        <f>K322+Z322</f>
        <v>0</v>
      </c>
      <c r="AU322" s="507">
        <f t="shared" si="341"/>
        <v>0</v>
      </c>
      <c r="AV322" s="507">
        <f t="shared" si="416"/>
        <v>85448</v>
      </c>
      <c r="AW322" s="507">
        <f t="shared" si="416"/>
        <v>5056</v>
      </c>
      <c r="AX322" s="507">
        <f>N322+AF322</f>
        <v>500</v>
      </c>
      <c r="AY322" s="522">
        <f>O322+AQ322</f>
        <v>0.83000000000000007</v>
      </c>
      <c r="AZ322" s="522">
        <f t="shared" si="417"/>
        <v>0.83000000000000007</v>
      </c>
      <c r="BA322" s="523">
        <f t="shared" si="417"/>
        <v>0</v>
      </c>
    </row>
    <row r="323" spans="1:53" ht="14.1" customHeight="1" x14ac:dyDescent="0.2">
      <c r="A323" s="606">
        <v>67</v>
      </c>
      <c r="B323" s="607">
        <v>2404</v>
      </c>
      <c r="C323" s="608">
        <v>600078957</v>
      </c>
      <c r="D323" s="607">
        <v>70983135</v>
      </c>
      <c r="E323" s="609" t="s">
        <v>227</v>
      </c>
      <c r="F323" s="606">
        <v>3141</v>
      </c>
      <c r="G323" s="609" t="s">
        <v>89</v>
      </c>
      <c r="H323" s="610" t="s">
        <v>83</v>
      </c>
      <c r="I323" s="516">
        <v>799844</v>
      </c>
      <c r="J323" s="517">
        <v>585997</v>
      </c>
      <c r="K323" s="496">
        <v>0</v>
      </c>
      <c r="L323" s="496">
        <v>198067</v>
      </c>
      <c r="M323" s="517">
        <v>11720</v>
      </c>
      <c r="N323" s="517">
        <v>4060</v>
      </c>
      <c r="O323" s="432">
        <v>1.99</v>
      </c>
      <c r="P323" s="518">
        <v>0</v>
      </c>
      <c r="Q323" s="519">
        <v>1.99</v>
      </c>
      <c r="R323" s="520">
        <v>0</v>
      </c>
      <c r="S323" s="507">
        <v>0</v>
      </c>
      <c r="T323" s="507">
        <v>0</v>
      </c>
      <c r="U323" s="507">
        <v>0</v>
      </c>
      <c r="V323" s="507">
        <f>SUM(R323:U323)</f>
        <v>0</v>
      </c>
      <c r="W323" s="507">
        <v>0</v>
      </c>
      <c r="X323" s="507">
        <v>0</v>
      </c>
      <c r="Y323" s="507">
        <v>0</v>
      </c>
      <c r="Z323" s="507">
        <f t="shared" si="415"/>
        <v>0</v>
      </c>
      <c r="AA323" s="507">
        <f>V323+Z323</f>
        <v>0</v>
      </c>
      <c r="AB323" s="180">
        <f t="shared" si="331"/>
        <v>0</v>
      </c>
      <c r="AC323" s="180">
        <f>ROUND(V323*2%,0)</f>
        <v>0</v>
      </c>
      <c r="AD323" s="507">
        <v>0</v>
      </c>
      <c r="AE323" s="507">
        <v>0</v>
      </c>
      <c r="AF323" s="507">
        <f t="shared" si="333"/>
        <v>0</v>
      </c>
      <c r="AG323" s="507">
        <f t="shared" si="334"/>
        <v>0</v>
      </c>
      <c r="AH323" s="522">
        <v>0</v>
      </c>
      <c r="AI323" s="522">
        <v>0</v>
      </c>
      <c r="AJ323" s="522">
        <v>0</v>
      </c>
      <c r="AK323" s="522">
        <v>0</v>
      </c>
      <c r="AL323" s="522">
        <v>0</v>
      </c>
      <c r="AM323" s="522">
        <v>0</v>
      </c>
      <c r="AN323" s="522">
        <v>0</v>
      </c>
      <c r="AO323" s="522">
        <f>AH323+AJ323+AK323+AM323</f>
        <v>0</v>
      </c>
      <c r="AP323" s="522">
        <f>AI323+AL323+AN323</f>
        <v>0</v>
      </c>
      <c r="AQ323" s="523">
        <f t="shared" si="337"/>
        <v>0</v>
      </c>
      <c r="AR323" s="520">
        <f>I323+AG323</f>
        <v>799844</v>
      </c>
      <c r="AS323" s="507">
        <f>J323+V323</f>
        <v>585997</v>
      </c>
      <c r="AT323" s="507">
        <f>K323+Z323</f>
        <v>0</v>
      </c>
      <c r="AU323" s="507">
        <f t="shared" si="341"/>
        <v>0</v>
      </c>
      <c r="AV323" s="507">
        <f t="shared" si="416"/>
        <v>198067</v>
      </c>
      <c r="AW323" s="507">
        <f t="shared" si="416"/>
        <v>11720</v>
      </c>
      <c r="AX323" s="507">
        <f>N323+AF323</f>
        <v>4060</v>
      </c>
      <c r="AY323" s="522">
        <f>O323+AQ323</f>
        <v>1.99</v>
      </c>
      <c r="AZ323" s="522">
        <f t="shared" si="417"/>
        <v>0</v>
      </c>
      <c r="BA323" s="523">
        <f t="shared" si="417"/>
        <v>1.99</v>
      </c>
    </row>
    <row r="324" spans="1:53" ht="14.1" customHeight="1" x14ac:dyDescent="0.2">
      <c r="A324" s="183">
        <v>67</v>
      </c>
      <c r="B324" s="181">
        <v>2404</v>
      </c>
      <c r="C324" s="182">
        <v>600078957</v>
      </c>
      <c r="D324" s="181">
        <v>70983135</v>
      </c>
      <c r="E324" s="599" t="s">
        <v>228</v>
      </c>
      <c r="F324" s="183"/>
      <c r="G324" s="599"/>
      <c r="H324" s="600"/>
      <c r="I324" s="601">
        <v>5879068</v>
      </c>
      <c r="J324" s="602">
        <v>4290138</v>
      </c>
      <c r="K324" s="602">
        <v>0</v>
      </c>
      <c r="L324" s="602">
        <v>1450067</v>
      </c>
      <c r="M324" s="602">
        <v>85803</v>
      </c>
      <c r="N324" s="602">
        <v>53060</v>
      </c>
      <c r="O324" s="603">
        <v>10.6242</v>
      </c>
      <c r="P324" s="603">
        <v>6.5</v>
      </c>
      <c r="Q324" s="605">
        <v>4.1242000000000001</v>
      </c>
      <c r="R324" s="604">
        <f t="shared" ref="R324:BA324" si="418">SUM(R321:R323)</f>
        <v>0</v>
      </c>
      <c r="S324" s="602">
        <f t="shared" si="418"/>
        <v>83002</v>
      </c>
      <c r="T324" s="602">
        <f t="shared" si="418"/>
        <v>0</v>
      </c>
      <c r="U324" s="602">
        <f t="shared" si="418"/>
        <v>0</v>
      </c>
      <c r="V324" s="602">
        <f t="shared" si="418"/>
        <v>83002</v>
      </c>
      <c r="W324" s="602">
        <f t="shared" si="418"/>
        <v>0</v>
      </c>
      <c r="X324" s="602">
        <f t="shared" si="418"/>
        <v>0</v>
      </c>
      <c r="Y324" s="602">
        <f t="shared" si="418"/>
        <v>0</v>
      </c>
      <c r="Z324" s="602">
        <f t="shared" si="418"/>
        <v>0</v>
      </c>
      <c r="AA324" s="602">
        <f t="shared" si="418"/>
        <v>83002</v>
      </c>
      <c r="AB324" s="602">
        <f t="shared" si="418"/>
        <v>28055</v>
      </c>
      <c r="AC324" s="602">
        <f t="shared" si="418"/>
        <v>1660</v>
      </c>
      <c r="AD324" s="602">
        <f t="shared" si="418"/>
        <v>500</v>
      </c>
      <c r="AE324" s="602">
        <f t="shared" si="418"/>
        <v>0</v>
      </c>
      <c r="AF324" s="602">
        <f t="shared" si="418"/>
        <v>500</v>
      </c>
      <c r="AG324" s="602">
        <f t="shared" si="418"/>
        <v>113217</v>
      </c>
      <c r="AH324" s="603">
        <f t="shared" si="418"/>
        <v>0</v>
      </c>
      <c r="AI324" s="603">
        <f t="shared" si="418"/>
        <v>0</v>
      </c>
      <c r="AJ324" s="603">
        <f t="shared" si="418"/>
        <v>0.33</v>
      </c>
      <c r="AK324" s="603">
        <f t="shared" ref="AK324:AL324" si="419">SUM(AK321:AK323)</f>
        <v>0</v>
      </c>
      <c r="AL324" s="603">
        <f t="shared" si="419"/>
        <v>0</v>
      </c>
      <c r="AM324" s="603">
        <f t="shared" si="418"/>
        <v>0</v>
      </c>
      <c r="AN324" s="603">
        <f t="shared" si="418"/>
        <v>0</v>
      </c>
      <c r="AO324" s="603">
        <f t="shared" si="418"/>
        <v>0.33</v>
      </c>
      <c r="AP324" s="603">
        <f t="shared" si="418"/>
        <v>0</v>
      </c>
      <c r="AQ324" s="605">
        <f t="shared" si="418"/>
        <v>0.33</v>
      </c>
      <c r="AR324" s="604">
        <f t="shared" si="418"/>
        <v>5992285</v>
      </c>
      <c r="AS324" s="602">
        <f t="shared" si="418"/>
        <v>4373140</v>
      </c>
      <c r="AT324" s="602">
        <f t="shared" si="418"/>
        <v>0</v>
      </c>
      <c r="AU324" s="602">
        <f t="shared" si="418"/>
        <v>0</v>
      </c>
      <c r="AV324" s="602">
        <f t="shared" si="418"/>
        <v>1478122</v>
      </c>
      <c r="AW324" s="602">
        <f t="shared" si="418"/>
        <v>87463</v>
      </c>
      <c r="AX324" s="602">
        <f t="shared" si="418"/>
        <v>53560</v>
      </c>
      <c r="AY324" s="603">
        <f t="shared" si="418"/>
        <v>10.9542</v>
      </c>
      <c r="AZ324" s="603">
        <f t="shared" si="418"/>
        <v>6.83</v>
      </c>
      <c r="BA324" s="605">
        <f t="shared" si="418"/>
        <v>4.1242000000000001</v>
      </c>
    </row>
    <row r="325" spans="1:53" ht="14.1" customHeight="1" x14ac:dyDescent="0.2">
      <c r="A325" s="606">
        <v>68</v>
      </c>
      <c r="B325" s="607">
        <v>2439</v>
      </c>
      <c r="C325" s="608">
        <v>600078965</v>
      </c>
      <c r="D325" s="607">
        <v>70983143</v>
      </c>
      <c r="E325" s="609" t="s">
        <v>229</v>
      </c>
      <c r="F325" s="606">
        <v>3111</v>
      </c>
      <c r="G325" s="609" t="s">
        <v>86</v>
      </c>
      <c r="H325" s="610" t="s">
        <v>87</v>
      </c>
      <c r="I325" s="516">
        <v>3030824</v>
      </c>
      <c r="J325" s="431">
        <v>2211211</v>
      </c>
      <c r="K325" s="541">
        <v>0</v>
      </c>
      <c r="L325" s="496">
        <v>747389</v>
      </c>
      <c r="M325" s="517">
        <v>44224</v>
      </c>
      <c r="N325" s="431">
        <v>28000</v>
      </c>
      <c r="O325" s="432">
        <v>5.3898000000000001</v>
      </c>
      <c r="P325" s="436">
        <v>4</v>
      </c>
      <c r="Q325" s="709">
        <v>1.3897999999999999</v>
      </c>
      <c r="R325" s="520">
        <v>0</v>
      </c>
      <c r="S325" s="507">
        <v>0</v>
      </c>
      <c r="T325" s="507">
        <v>0</v>
      </c>
      <c r="U325" s="507">
        <v>0</v>
      </c>
      <c r="V325" s="507">
        <f>SUM(R325:U325)</f>
        <v>0</v>
      </c>
      <c r="W325" s="507">
        <v>0</v>
      </c>
      <c r="X325" s="507">
        <v>0</v>
      </c>
      <c r="Y325" s="507">
        <v>0</v>
      </c>
      <c r="Z325" s="507">
        <f t="shared" ref="Z325:Z326" si="420">SUM(W325:Y325)</f>
        <v>0</v>
      </c>
      <c r="AA325" s="507">
        <f>V325+Z325</f>
        <v>0</v>
      </c>
      <c r="AB325" s="180">
        <f t="shared" si="331"/>
        <v>0</v>
      </c>
      <c r="AC325" s="180">
        <f>ROUND(V325*2%,0)</f>
        <v>0</v>
      </c>
      <c r="AD325" s="507">
        <v>0</v>
      </c>
      <c r="AE325" s="507">
        <v>0</v>
      </c>
      <c r="AF325" s="507">
        <f t="shared" si="333"/>
        <v>0</v>
      </c>
      <c r="AG325" s="507">
        <f t="shared" si="334"/>
        <v>0</v>
      </c>
      <c r="AH325" s="522">
        <v>0</v>
      </c>
      <c r="AI325" s="522">
        <v>0</v>
      </c>
      <c r="AJ325" s="522">
        <v>0</v>
      </c>
      <c r="AK325" s="522">
        <v>0</v>
      </c>
      <c r="AL325" s="522">
        <v>0</v>
      </c>
      <c r="AM325" s="522">
        <v>0</v>
      </c>
      <c r="AN325" s="522">
        <v>0</v>
      </c>
      <c r="AO325" s="522">
        <f>AH325+AJ325+AK325+AM325</f>
        <v>0</v>
      </c>
      <c r="AP325" s="522">
        <f>AI325+AL325+AN325</f>
        <v>0</v>
      </c>
      <c r="AQ325" s="523">
        <f t="shared" si="337"/>
        <v>0</v>
      </c>
      <c r="AR325" s="520">
        <f>I325+AG325</f>
        <v>3030824</v>
      </c>
      <c r="AS325" s="507">
        <f>J325+V325</f>
        <v>2211211</v>
      </c>
      <c r="AT325" s="507">
        <f>K325+Z325</f>
        <v>0</v>
      </c>
      <c r="AU325" s="507">
        <f t="shared" si="341"/>
        <v>0</v>
      </c>
      <c r="AV325" s="507">
        <f>L325+AB325</f>
        <v>747389</v>
      </c>
      <c r="AW325" s="507">
        <f>M325+AC325</f>
        <v>44224</v>
      </c>
      <c r="AX325" s="507">
        <f>N325+AF325</f>
        <v>28000</v>
      </c>
      <c r="AY325" s="522">
        <f>O325+AQ325</f>
        <v>5.3898000000000001</v>
      </c>
      <c r="AZ325" s="522">
        <f>P325+AO325</f>
        <v>4</v>
      </c>
      <c r="BA325" s="523">
        <f>Q325+AP325</f>
        <v>1.3897999999999999</v>
      </c>
    </row>
    <row r="326" spans="1:53" ht="14.1" customHeight="1" x14ac:dyDescent="0.2">
      <c r="A326" s="606">
        <v>68</v>
      </c>
      <c r="B326" s="607">
        <v>2439</v>
      </c>
      <c r="C326" s="608">
        <v>600078965</v>
      </c>
      <c r="D326" s="607">
        <v>70983143</v>
      </c>
      <c r="E326" s="609" t="s">
        <v>229</v>
      </c>
      <c r="F326" s="606">
        <v>3141</v>
      </c>
      <c r="G326" s="609" t="s">
        <v>89</v>
      </c>
      <c r="H326" s="610" t="s">
        <v>83</v>
      </c>
      <c r="I326" s="516">
        <v>545737</v>
      </c>
      <c r="J326" s="517">
        <v>400160</v>
      </c>
      <c r="K326" s="496">
        <v>0</v>
      </c>
      <c r="L326" s="496">
        <v>135254</v>
      </c>
      <c r="M326" s="517">
        <v>8003</v>
      </c>
      <c r="N326" s="517">
        <v>2320</v>
      </c>
      <c r="O326" s="432">
        <v>1.36</v>
      </c>
      <c r="P326" s="518">
        <v>0</v>
      </c>
      <c r="Q326" s="519">
        <v>1.36</v>
      </c>
      <c r="R326" s="520">
        <v>0</v>
      </c>
      <c r="S326" s="507">
        <v>0</v>
      </c>
      <c r="T326" s="507">
        <v>0</v>
      </c>
      <c r="U326" s="507">
        <v>0</v>
      </c>
      <c r="V326" s="507">
        <f>SUM(R326:U326)</f>
        <v>0</v>
      </c>
      <c r="W326" s="507">
        <v>0</v>
      </c>
      <c r="X326" s="507">
        <v>0</v>
      </c>
      <c r="Y326" s="507">
        <v>0</v>
      </c>
      <c r="Z326" s="507">
        <f t="shared" si="420"/>
        <v>0</v>
      </c>
      <c r="AA326" s="507">
        <f>V326+Z326</f>
        <v>0</v>
      </c>
      <c r="AB326" s="180">
        <f t="shared" si="331"/>
        <v>0</v>
      </c>
      <c r="AC326" s="180">
        <f>ROUND(V326*2%,0)</f>
        <v>0</v>
      </c>
      <c r="AD326" s="507">
        <v>0</v>
      </c>
      <c r="AE326" s="507">
        <v>0</v>
      </c>
      <c r="AF326" s="507">
        <f t="shared" si="333"/>
        <v>0</v>
      </c>
      <c r="AG326" s="507">
        <f t="shared" si="334"/>
        <v>0</v>
      </c>
      <c r="AH326" s="522">
        <v>0</v>
      </c>
      <c r="AI326" s="522">
        <v>0</v>
      </c>
      <c r="AJ326" s="522">
        <v>0</v>
      </c>
      <c r="AK326" s="522">
        <v>0</v>
      </c>
      <c r="AL326" s="522">
        <v>0</v>
      </c>
      <c r="AM326" s="522">
        <v>0</v>
      </c>
      <c r="AN326" s="522">
        <v>0</v>
      </c>
      <c r="AO326" s="522">
        <f>AH326+AJ326+AK326+AM326</f>
        <v>0</v>
      </c>
      <c r="AP326" s="522">
        <f>AI326+AL326+AN326</f>
        <v>0</v>
      </c>
      <c r="AQ326" s="523">
        <f t="shared" si="337"/>
        <v>0</v>
      </c>
      <c r="AR326" s="520">
        <f>I326+AG326</f>
        <v>545737</v>
      </c>
      <c r="AS326" s="507">
        <f>J326+V326</f>
        <v>400160</v>
      </c>
      <c r="AT326" s="507">
        <f>K326+Z326</f>
        <v>0</v>
      </c>
      <c r="AU326" s="507">
        <f t="shared" si="341"/>
        <v>0</v>
      </c>
      <c r="AV326" s="507">
        <f>L326+AB326</f>
        <v>135254</v>
      </c>
      <c r="AW326" s="507">
        <f>M326+AC326</f>
        <v>8003</v>
      </c>
      <c r="AX326" s="507">
        <f>N326+AF326</f>
        <v>2320</v>
      </c>
      <c r="AY326" s="522">
        <f>O326+AQ326</f>
        <v>1.36</v>
      </c>
      <c r="AZ326" s="522">
        <f>P326+AO326</f>
        <v>0</v>
      </c>
      <c r="BA326" s="523">
        <f>Q326+AP326</f>
        <v>1.36</v>
      </c>
    </row>
    <row r="327" spans="1:53" ht="14.1" customHeight="1" x14ac:dyDescent="0.2">
      <c r="A327" s="183">
        <v>68</v>
      </c>
      <c r="B327" s="181">
        <v>2439</v>
      </c>
      <c r="C327" s="182">
        <v>600078965</v>
      </c>
      <c r="D327" s="181">
        <v>70983143</v>
      </c>
      <c r="E327" s="599" t="s">
        <v>230</v>
      </c>
      <c r="F327" s="183"/>
      <c r="G327" s="599"/>
      <c r="H327" s="600"/>
      <c r="I327" s="601">
        <v>3576561</v>
      </c>
      <c r="J327" s="602">
        <v>2611371</v>
      </c>
      <c r="K327" s="602">
        <v>0</v>
      </c>
      <c r="L327" s="602">
        <v>882643</v>
      </c>
      <c r="M327" s="602">
        <v>52227</v>
      </c>
      <c r="N327" s="602">
        <v>30320</v>
      </c>
      <c r="O327" s="603">
        <v>6.7498000000000005</v>
      </c>
      <c r="P327" s="603">
        <v>4</v>
      </c>
      <c r="Q327" s="605">
        <v>2.7498</v>
      </c>
      <c r="R327" s="604">
        <f t="shared" ref="R327:BA327" si="421">SUM(R325:R326)</f>
        <v>0</v>
      </c>
      <c r="S327" s="602">
        <f t="shared" si="421"/>
        <v>0</v>
      </c>
      <c r="T327" s="602">
        <f t="shared" si="421"/>
        <v>0</v>
      </c>
      <c r="U327" s="602">
        <f t="shared" si="421"/>
        <v>0</v>
      </c>
      <c r="V327" s="602">
        <f t="shared" si="421"/>
        <v>0</v>
      </c>
      <c r="W327" s="602">
        <f t="shared" si="421"/>
        <v>0</v>
      </c>
      <c r="X327" s="602">
        <f t="shared" si="421"/>
        <v>0</v>
      </c>
      <c r="Y327" s="602">
        <f t="shared" si="421"/>
        <v>0</v>
      </c>
      <c r="Z327" s="602">
        <f t="shared" si="421"/>
        <v>0</v>
      </c>
      <c r="AA327" s="602">
        <f t="shared" si="421"/>
        <v>0</v>
      </c>
      <c r="AB327" s="602">
        <f t="shared" si="421"/>
        <v>0</v>
      </c>
      <c r="AC327" s="602">
        <f t="shared" si="421"/>
        <v>0</v>
      </c>
      <c r="AD327" s="602">
        <f t="shared" si="421"/>
        <v>0</v>
      </c>
      <c r="AE327" s="602">
        <f t="shared" si="421"/>
        <v>0</v>
      </c>
      <c r="AF327" s="602">
        <f t="shared" si="421"/>
        <v>0</v>
      </c>
      <c r="AG327" s="602">
        <f t="shared" si="421"/>
        <v>0</v>
      </c>
      <c r="AH327" s="603">
        <f t="shared" si="421"/>
        <v>0</v>
      </c>
      <c r="AI327" s="603">
        <f t="shared" si="421"/>
        <v>0</v>
      </c>
      <c r="AJ327" s="603">
        <f t="shared" si="421"/>
        <v>0</v>
      </c>
      <c r="AK327" s="603">
        <f t="shared" ref="AK327:AL327" si="422">SUM(AK325:AK326)</f>
        <v>0</v>
      </c>
      <c r="AL327" s="603">
        <f t="shared" si="422"/>
        <v>0</v>
      </c>
      <c r="AM327" s="603">
        <f t="shared" si="421"/>
        <v>0</v>
      </c>
      <c r="AN327" s="603">
        <f t="shared" si="421"/>
        <v>0</v>
      </c>
      <c r="AO327" s="603">
        <f t="shared" si="421"/>
        <v>0</v>
      </c>
      <c r="AP327" s="603">
        <f t="shared" si="421"/>
        <v>0</v>
      </c>
      <c r="AQ327" s="605">
        <f t="shared" si="421"/>
        <v>0</v>
      </c>
      <c r="AR327" s="604">
        <f t="shared" si="421"/>
        <v>3576561</v>
      </c>
      <c r="AS327" s="602">
        <f t="shared" si="421"/>
        <v>2611371</v>
      </c>
      <c r="AT327" s="602">
        <f t="shared" si="421"/>
        <v>0</v>
      </c>
      <c r="AU327" s="602">
        <f t="shared" si="421"/>
        <v>0</v>
      </c>
      <c r="AV327" s="602">
        <f t="shared" si="421"/>
        <v>882643</v>
      </c>
      <c r="AW327" s="602">
        <f t="shared" si="421"/>
        <v>52227</v>
      </c>
      <c r="AX327" s="602">
        <f t="shared" si="421"/>
        <v>30320</v>
      </c>
      <c r="AY327" s="603">
        <f t="shared" si="421"/>
        <v>6.7498000000000005</v>
      </c>
      <c r="AZ327" s="603">
        <f t="shared" si="421"/>
        <v>4</v>
      </c>
      <c r="BA327" s="605">
        <f t="shared" si="421"/>
        <v>2.7498</v>
      </c>
    </row>
    <row r="328" spans="1:53" ht="14.1" customHeight="1" x14ac:dyDescent="0.2">
      <c r="A328" s="606">
        <v>69</v>
      </c>
      <c r="B328" s="607">
        <v>2302</v>
      </c>
      <c r="C328" s="608">
        <v>600080366</v>
      </c>
      <c r="D328" s="607">
        <v>70983127</v>
      </c>
      <c r="E328" s="609" t="s">
        <v>231</v>
      </c>
      <c r="F328" s="606">
        <v>3111</v>
      </c>
      <c r="G328" s="609" t="s">
        <v>86</v>
      </c>
      <c r="H328" s="610" t="s">
        <v>87</v>
      </c>
      <c r="I328" s="516">
        <v>2660555</v>
      </c>
      <c r="J328" s="431">
        <v>1938037</v>
      </c>
      <c r="K328" s="541">
        <v>0</v>
      </c>
      <c r="L328" s="496">
        <v>655057</v>
      </c>
      <c r="M328" s="517">
        <v>38761</v>
      </c>
      <c r="N328" s="431">
        <v>28700</v>
      </c>
      <c r="O328" s="432">
        <v>4.9218000000000002</v>
      </c>
      <c r="P328" s="436">
        <v>4</v>
      </c>
      <c r="Q328" s="709">
        <v>0.92179999999999995</v>
      </c>
      <c r="R328" s="520">
        <v>-48428</v>
      </c>
      <c r="S328" s="507">
        <v>0</v>
      </c>
      <c r="T328" s="507">
        <v>0</v>
      </c>
      <c r="U328" s="507">
        <v>0</v>
      </c>
      <c r="V328" s="507">
        <f t="shared" ref="V328:V334" si="423">SUM(R328:U328)</f>
        <v>-48428</v>
      </c>
      <c r="W328" s="507">
        <v>48428</v>
      </c>
      <c r="X328" s="507">
        <v>0</v>
      </c>
      <c r="Y328" s="507">
        <v>0</v>
      </c>
      <c r="Z328" s="507">
        <f t="shared" ref="Z328:Z334" si="424">SUM(W328:Y328)</f>
        <v>48428</v>
      </c>
      <c r="AA328" s="507">
        <f t="shared" ref="AA328:AA334" si="425">V328+Z328</f>
        <v>0</v>
      </c>
      <c r="AB328" s="180">
        <f t="shared" si="331"/>
        <v>0</v>
      </c>
      <c r="AC328" s="180">
        <f t="shared" ref="AC328:AC334" si="426">ROUND(V328*2%,0)</f>
        <v>-969</v>
      </c>
      <c r="AD328" s="507">
        <v>0</v>
      </c>
      <c r="AE328" s="507">
        <v>0</v>
      </c>
      <c r="AF328" s="507">
        <f t="shared" si="333"/>
        <v>0</v>
      </c>
      <c r="AG328" s="507">
        <f t="shared" si="334"/>
        <v>-969</v>
      </c>
      <c r="AH328" s="522">
        <v>0</v>
      </c>
      <c r="AI328" s="522">
        <v>0</v>
      </c>
      <c r="AJ328" s="522">
        <v>0</v>
      </c>
      <c r="AK328" s="522">
        <v>0</v>
      </c>
      <c r="AL328" s="522">
        <v>0</v>
      </c>
      <c r="AM328" s="522">
        <v>0</v>
      </c>
      <c r="AN328" s="522">
        <v>0</v>
      </c>
      <c r="AO328" s="522">
        <f t="shared" ref="AO328:AO334" si="427">AH328+AJ328+AK328+AM328</f>
        <v>0</v>
      </c>
      <c r="AP328" s="522">
        <f t="shared" ref="AP328:AP334" si="428">AI328+AL328+AN328</f>
        <v>0</v>
      </c>
      <c r="AQ328" s="523">
        <f t="shared" si="337"/>
        <v>0</v>
      </c>
      <c r="AR328" s="520">
        <f t="shared" ref="AR328:AR334" si="429">I328+AG328</f>
        <v>2659586</v>
      </c>
      <c r="AS328" s="507">
        <f t="shared" ref="AS328:AS334" si="430">J328+V328</f>
        <v>1889609</v>
      </c>
      <c r="AT328" s="507">
        <f t="shared" ref="AT328:AT334" si="431">K328+Z328</f>
        <v>48428</v>
      </c>
      <c r="AU328" s="507">
        <f t="shared" si="341"/>
        <v>0</v>
      </c>
      <c r="AV328" s="507">
        <f t="shared" ref="AV328:AW334" si="432">L328+AB328</f>
        <v>655057</v>
      </c>
      <c r="AW328" s="507">
        <f t="shared" si="432"/>
        <v>37792</v>
      </c>
      <c r="AX328" s="507">
        <f t="shared" ref="AX328:AX334" si="433">N328+AF328</f>
        <v>28700</v>
      </c>
      <c r="AY328" s="522">
        <f t="shared" ref="AY328:AY334" si="434">O328+AQ328</f>
        <v>4.9218000000000002</v>
      </c>
      <c r="AZ328" s="522">
        <f t="shared" ref="AZ328:BA334" si="435">P328+AO328</f>
        <v>4</v>
      </c>
      <c r="BA328" s="523">
        <f t="shared" si="435"/>
        <v>0.92179999999999995</v>
      </c>
    </row>
    <row r="329" spans="1:53" ht="14.1" customHeight="1" x14ac:dyDescent="0.2">
      <c r="A329" s="606">
        <v>69</v>
      </c>
      <c r="B329" s="607">
        <v>2302</v>
      </c>
      <c r="C329" s="608">
        <v>600080366</v>
      </c>
      <c r="D329" s="607">
        <v>70983127</v>
      </c>
      <c r="E329" s="609" t="s">
        <v>231</v>
      </c>
      <c r="F329" s="606">
        <v>3114</v>
      </c>
      <c r="G329" s="609" t="s">
        <v>149</v>
      </c>
      <c r="H329" s="610" t="s">
        <v>87</v>
      </c>
      <c r="I329" s="516">
        <v>8239010</v>
      </c>
      <c r="J329" s="431">
        <v>5902040</v>
      </c>
      <c r="K329" s="541">
        <v>80000</v>
      </c>
      <c r="L329" s="496">
        <v>2021929</v>
      </c>
      <c r="M329" s="517">
        <v>118041</v>
      </c>
      <c r="N329" s="431">
        <v>117000</v>
      </c>
      <c r="O329" s="432">
        <v>10.2355</v>
      </c>
      <c r="P329" s="436">
        <v>7</v>
      </c>
      <c r="Q329" s="709">
        <v>3.2355</v>
      </c>
      <c r="R329" s="520">
        <v>-76469</v>
      </c>
      <c r="S329" s="507">
        <v>0</v>
      </c>
      <c r="T329" s="507">
        <v>0</v>
      </c>
      <c r="U329" s="507">
        <v>0</v>
      </c>
      <c r="V329" s="507">
        <f t="shared" si="423"/>
        <v>-76469</v>
      </c>
      <c r="W329" s="507">
        <v>76469</v>
      </c>
      <c r="X329" s="507">
        <v>0</v>
      </c>
      <c r="Y329" s="507">
        <v>5032</v>
      </c>
      <c r="Z329" s="507">
        <f t="shared" si="424"/>
        <v>81501</v>
      </c>
      <c r="AA329" s="507">
        <f t="shared" si="425"/>
        <v>5032</v>
      </c>
      <c r="AB329" s="180">
        <f t="shared" si="331"/>
        <v>0</v>
      </c>
      <c r="AC329" s="180">
        <f t="shared" si="426"/>
        <v>-1529</v>
      </c>
      <c r="AD329" s="507">
        <v>0</v>
      </c>
      <c r="AE329" s="507">
        <v>0</v>
      </c>
      <c r="AF329" s="507">
        <f t="shared" si="333"/>
        <v>0</v>
      </c>
      <c r="AG329" s="507">
        <f t="shared" si="334"/>
        <v>3503</v>
      </c>
      <c r="AH329" s="522">
        <v>0</v>
      </c>
      <c r="AI329" s="522">
        <v>0</v>
      </c>
      <c r="AJ329" s="522">
        <v>0</v>
      </c>
      <c r="AK329" s="522">
        <v>0</v>
      </c>
      <c r="AL329" s="522">
        <v>0</v>
      </c>
      <c r="AM329" s="522">
        <v>0</v>
      </c>
      <c r="AN329" s="522">
        <v>0</v>
      </c>
      <c r="AO329" s="522">
        <f t="shared" si="427"/>
        <v>0</v>
      </c>
      <c r="AP329" s="522">
        <f t="shared" si="428"/>
        <v>0</v>
      </c>
      <c r="AQ329" s="523">
        <f t="shared" si="337"/>
        <v>0</v>
      </c>
      <c r="AR329" s="520">
        <f t="shared" si="429"/>
        <v>8242513</v>
      </c>
      <c r="AS329" s="507">
        <f t="shared" si="430"/>
        <v>5825571</v>
      </c>
      <c r="AT329" s="507">
        <f t="shared" si="431"/>
        <v>161501</v>
      </c>
      <c r="AU329" s="507">
        <f t="shared" si="341"/>
        <v>5032</v>
      </c>
      <c r="AV329" s="507">
        <f t="shared" si="432"/>
        <v>2021929</v>
      </c>
      <c r="AW329" s="507">
        <f t="shared" si="432"/>
        <v>116512</v>
      </c>
      <c r="AX329" s="507">
        <f t="shared" si="433"/>
        <v>117000</v>
      </c>
      <c r="AY329" s="522">
        <f t="shared" si="434"/>
        <v>10.2355</v>
      </c>
      <c r="AZ329" s="522">
        <f t="shared" si="435"/>
        <v>7</v>
      </c>
      <c r="BA329" s="523">
        <f t="shared" si="435"/>
        <v>3.2355</v>
      </c>
    </row>
    <row r="330" spans="1:53" ht="14.1" customHeight="1" x14ac:dyDescent="0.2">
      <c r="A330" s="606">
        <v>69</v>
      </c>
      <c r="B330" s="607">
        <v>2302</v>
      </c>
      <c r="C330" s="608">
        <v>600080366</v>
      </c>
      <c r="D330" s="607">
        <v>70983127</v>
      </c>
      <c r="E330" s="609" t="s">
        <v>231</v>
      </c>
      <c r="F330" s="606">
        <v>3114</v>
      </c>
      <c r="G330" s="524" t="s">
        <v>88</v>
      </c>
      <c r="H330" s="610" t="s">
        <v>87</v>
      </c>
      <c r="I330" s="516">
        <v>1887108</v>
      </c>
      <c r="J330" s="517">
        <v>1389623</v>
      </c>
      <c r="K330" s="496">
        <v>0</v>
      </c>
      <c r="L330" s="496">
        <v>469693</v>
      </c>
      <c r="M330" s="517">
        <v>27792</v>
      </c>
      <c r="N330" s="517">
        <v>0</v>
      </c>
      <c r="O330" s="432">
        <v>3.6389</v>
      </c>
      <c r="P330" s="518">
        <v>3.6389</v>
      </c>
      <c r="Q330" s="519">
        <v>0</v>
      </c>
      <c r="R330" s="520">
        <v>-23776</v>
      </c>
      <c r="S330" s="507">
        <v>0</v>
      </c>
      <c r="T330" s="507">
        <v>0</v>
      </c>
      <c r="U330" s="507">
        <v>0</v>
      </c>
      <c r="V330" s="507">
        <f t="shared" si="423"/>
        <v>-23776</v>
      </c>
      <c r="W330" s="507">
        <v>23776</v>
      </c>
      <c r="X330" s="507">
        <v>0</v>
      </c>
      <c r="Y330" s="507">
        <v>0</v>
      </c>
      <c r="Z330" s="507">
        <f t="shared" si="424"/>
        <v>23776</v>
      </c>
      <c r="AA330" s="507">
        <f t="shared" si="425"/>
        <v>0</v>
      </c>
      <c r="AB330" s="180">
        <f t="shared" si="331"/>
        <v>0</v>
      </c>
      <c r="AC330" s="180">
        <f t="shared" si="426"/>
        <v>-476</v>
      </c>
      <c r="AD330" s="507">
        <v>0</v>
      </c>
      <c r="AE330" s="507">
        <v>0</v>
      </c>
      <c r="AF330" s="507">
        <f t="shared" si="333"/>
        <v>0</v>
      </c>
      <c r="AG330" s="507">
        <f t="shared" si="334"/>
        <v>-476</v>
      </c>
      <c r="AH330" s="522">
        <v>0</v>
      </c>
      <c r="AI330" s="522">
        <v>0</v>
      </c>
      <c r="AJ330" s="522">
        <v>0</v>
      </c>
      <c r="AK330" s="522">
        <v>0</v>
      </c>
      <c r="AL330" s="522">
        <v>0</v>
      </c>
      <c r="AM330" s="522">
        <v>0</v>
      </c>
      <c r="AN330" s="522">
        <v>0</v>
      </c>
      <c r="AO330" s="522">
        <f t="shared" si="427"/>
        <v>0</v>
      </c>
      <c r="AP330" s="522">
        <f t="shared" si="428"/>
        <v>0</v>
      </c>
      <c r="AQ330" s="523">
        <f t="shared" si="337"/>
        <v>0</v>
      </c>
      <c r="AR330" s="520">
        <f t="shared" si="429"/>
        <v>1886632</v>
      </c>
      <c r="AS330" s="507">
        <f t="shared" si="430"/>
        <v>1365847</v>
      </c>
      <c r="AT330" s="507">
        <f t="shared" si="431"/>
        <v>23776</v>
      </c>
      <c r="AU330" s="507">
        <f t="shared" si="341"/>
        <v>0</v>
      </c>
      <c r="AV330" s="507">
        <f t="shared" si="432"/>
        <v>469693</v>
      </c>
      <c r="AW330" s="507">
        <f t="shared" si="432"/>
        <v>27316</v>
      </c>
      <c r="AX330" s="507">
        <f t="shared" si="433"/>
        <v>0</v>
      </c>
      <c r="AY330" s="522">
        <f t="shared" si="434"/>
        <v>3.6389</v>
      </c>
      <c r="AZ330" s="522">
        <f t="shared" si="435"/>
        <v>3.6389</v>
      </c>
      <c r="BA330" s="523">
        <f t="shared" si="435"/>
        <v>0</v>
      </c>
    </row>
    <row r="331" spans="1:53" ht="14.1" customHeight="1" x14ac:dyDescent="0.2">
      <c r="A331" s="606">
        <v>69</v>
      </c>
      <c r="B331" s="607">
        <v>2302</v>
      </c>
      <c r="C331" s="608">
        <v>600080366</v>
      </c>
      <c r="D331" s="607">
        <v>70983127</v>
      </c>
      <c r="E331" s="609" t="s">
        <v>231</v>
      </c>
      <c r="F331" s="606">
        <v>3114</v>
      </c>
      <c r="G331" s="211" t="s">
        <v>92</v>
      </c>
      <c r="H331" s="610" t="s">
        <v>83</v>
      </c>
      <c r="I331" s="516">
        <v>996964</v>
      </c>
      <c r="J331" s="517">
        <v>730312</v>
      </c>
      <c r="K331" s="496">
        <v>0</v>
      </c>
      <c r="L331" s="496">
        <v>246846</v>
      </c>
      <c r="M331" s="517">
        <v>14606</v>
      </c>
      <c r="N331" s="517">
        <v>5200</v>
      </c>
      <c r="O331" s="432">
        <v>2.15</v>
      </c>
      <c r="P331" s="518">
        <v>2.15</v>
      </c>
      <c r="Q331" s="519">
        <v>0</v>
      </c>
      <c r="R331" s="520">
        <v>0</v>
      </c>
      <c r="S331" s="507">
        <v>-103771</v>
      </c>
      <c r="T331" s="507">
        <v>0</v>
      </c>
      <c r="U331" s="507">
        <v>0</v>
      </c>
      <c r="V331" s="507">
        <f t="shared" si="423"/>
        <v>-103771</v>
      </c>
      <c r="W331" s="507">
        <v>0</v>
      </c>
      <c r="X331" s="507">
        <v>0</v>
      </c>
      <c r="Y331" s="507">
        <v>0</v>
      </c>
      <c r="Z331" s="507">
        <f t="shared" si="424"/>
        <v>0</v>
      </c>
      <c r="AA331" s="507">
        <f t="shared" si="425"/>
        <v>-103771</v>
      </c>
      <c r="AB331" s="180">
        <f t="shared" si="331"/>
        <v>-35075</v>
      </c>
      <c r="AC331" s="180">
        <f t="shared" si="426"/>
        <v>-2075</v>
      </c>
      <c r="AD331" s="507">
        <v>0</v>
      </c>
      <c r="AE331" s="507">
        <v>0</v>
      </c>
      <c r="AF331" s="507">
        <f t="shared" si="333"/>
        <v>0</v>
      </c>
      <c r="AG331" s="507">
        <f t="shared" si="334"/>
        <v>-140921</v>
      </c>
      <c r="AH331" s="522">
        <v>0</v>
      </c>
      <c r="AI331" s="522">
        <v>0</v>
      </c>
      <c r="AJ331" s="522">
        <v>-0.31</v>
      </c>
      <c r="AK331" s="522">
        <v>0</v>
      </c>
      <c r="AL331" s="522">
        <v>0</v>
      </c>
      <c r="AM331" s="522">
        <v>0</v>
      </c>
      <c r="AN331" s="522">
        <v>0</v>
      </c>
      <c r="AO331" s="522">
        <f t="shared" si="427"/>
        <v>-0.31</v>
      </c>
      <c r="AP331" s="522">
        <f t="shared" si="428"/>
        <v>0</v>
      </c>
      <c r="AQ331" s="523">
        <f t="shared" si="337"/>
        <v>-0.31</v>
      </c>
      <c r="AR331" s="520">
        <f t="shared" si="429"/>
        <v>856043</v>
      </c>
      <c r="AS331" s="507">
        <f t="shared" si="430"/>
        <v>626541</v>
      </c>
      <c r="AT331" s="507">
        <f t="shared" si="431"/>
        <v>0</v>
      </c>
      <c r="AU331" s="507">
        <f t="shared" si="341"/>
        <v>0</v>
      </c>
      <c r="AV331" s="507">
        <f t="shared" si="432"/>
        <v>211771</v>
      </c>
      <c r="AW331" s="507">
        <f t="shared" si="432"/>
        <v>12531</v>
      </c>
      <c r="AX331" s="507">
        <f t="shared" si="433"/>
        <v>5200</v>
      </c>
      <c r="AY331" s="522">
        <f t="shared" si="434"/>
        <v>1.8399999999999999</v>
      </c>
      <c r="AZ331" s="522">
        <f t="shared" si="435"/>
        <v>1.8399999999999999</v>
      </c>
      <c r="BA331" s="523">
        <f t="shared" si="435"/>
        <v>0</v>
      </c>
    </row>
    <row r="332" spans="1:53" ht="14.1" customHeight="1" x14ac:dyDescent="0.2">
      <c r="A332" s="606">
        <v>69</v>
      </c>
      <c r="B332" s="607">
        <v>2302</v>
      </c>
      <c r="C332" s="608">
        <v>600080366</v>
      </c>
      <c r="D332" s="607">
        <v>70983127</v>
      </c>
      <c r="E332" s="609" t="s">
        <v>231</v>
      </c>
      <c r="F332" s="606">
        <v>3141</v>
      </c>
      <c r="G332" s="609" t="s">
        <v>89</v>
      </c>
      <c r="H332" s="610" t="s">
        <v>83</v>
      </c>
      <c r="I332" s="516">
        <v>363748</v>
      </c>
      <c r="J332" s="517">
        <v>265813</v>
      </c>
      <c r="K332" s="496">
        <v>0</v>
      </c>
      <c r="L332" s="496">
        <v>89845</v>
      </c>
      <c r="M332" s="517">
        <v>5316</v>
      </c>
      <c r="N332" s="517">
        <v>2774</v>
      </c>
      <c r="O332" s="432">
        <v>0.9</v>
      </c>
      <c r="P332" s="518">
        <v>0</v>
      </c>
      <c r="Q332" s="519">
        <v>0.9</v>
      </c>
      <c r="R332" s="520">
        <v>0</v>
      </c>
      <c r="S332" s="507">
        <v>0</v>
      </c>
      <c r="T332" s="507">
        <v>0</v>
      </c>
      <c r="U332" s="507">
        <v>0</v>
      </c>
      <c r="V332" s="507">
        <f t="shared" si="423"/>
        <v>0</v>
      </c>
      <c r="W332" s="507">
        <v>0</v>
      </c>
      <c r="X332" s="507">
        <v>0</v>
      </c>
      <c r="Y332" s="507">
        <v>0</v>
      </c>
      <c r="Z332" s="507">
        <f t="shared" si="424"/>
        <v>0</v>
      </c>
      <c r="AA332" s="507">
        <f t="shared" si="425"/>
        <v>0</v>
      </c>
      <c r="AB332" s="180">
        <f t="shared" si="331"/>
        <v>0</v>
      </c>
      <c r="AC332" s="180">
        <f t="shared" si="426"/>
        <v>0</v>
      </c>
      <c r="AD332" s="507">
        <v>0</v>
      </c>
      <c r="AE332" s="507">
        <v>0</v>
      </c>
      <c r="AF332" s="507">
        <f t="shared" si="333"/>
        <v>0</v>
      </c>
      <c r="AG332" s="507">
        <f t="shared" si="334"/>
        <v>0</v>
      </c>
      <c r="AH332" s="522">
        <v>0</v>
      </c>
      <c r="AI332" s="522">
        <v>0</v>
      </c>
      <c r="AJ332" s="522">
        <v>0</v>
      </c>
      <c r="AK332" s="522">
        <v>0</v>
      </c>
      <c r="AL332" s="522">
        <v>0</v>
      </c>
      <c r="AM332" s="522">
        <v>0</v>
      </c>
      <c r="AN332" s="522">
        <v>0</v>
      </c>
      <c r="AO332" s="522">
        <f t="shared" si="427"/>
        <v>0</v>
      </c>
      <c r="AP332" s="522">
        <f t="shared" si="428"/>
        <v>0</v>
      </c>
      <c r="AQ332" s="523">
        <f t="shared" si="337"/>
        <v>0</v>
      </c>
      <c r="AR332" s="520">
        <f t="shared" si="429"/>
        <v>363748</v>
      </c>
      <c r="AS332" s="507">
        <f t="shared" si="430"/>
        <v>265813</v>
      </c>
      <c r="AT332" s="507">
        <f t="shared" si="431"/>
        <v>0</v>
      </c>
      <c r="AU332" s="507">
        <f t="shared" si="341"/>
        <v>0</v>
      </c>
      <c r="AV332" s="507">
        <f t="shared" si="432"/>
        <v>89845</v>
      </c>
      <c r="AW332" s="507">
        <f t="shared" si="432"/>
        <v>5316</v>
      </c>
      <c r="AX332" s="507">
        <f t="shared" si="433"/>
        <v>2774</v>
      </c>
      <c r="AY332" s="522">
        <f t="shared" si="434"/>
        <v>0.9</v>
      </c>
      <c r="AZ332" s="522">
        <f t="shared" si="435"/>
        <v>0</v>
      </c>
      <c r="BA332" s="523">
        <f t="shared" si="435"/>
        <v>0.9</v>
      </c>
    </row>
    <row r="333" spans="1:53" ht="14.1" customHeight="1" x14ac:dyDescent="0.2">
      <c r="A333" s="606">
        <v>69</v>
      </c>
      <c r="B333" s="607">
        <v>2302</v>
      </c>
      <c r="C333" s="608">
        <v>600080366</v>
      </c>
      <c r="D333" s="607">
        <v>70983127</v>
      </c>
      <c r="E333" s="609" t="s">
        <v>231</v>
      </c>
      <c r="F333" s="606">
        <v>3143</v>
      </c>
      <c r="G333" s="211" t="s">
        <v>150</v>
      </c>
      <c r="H333" s="610" t="s">
        <v>87</v>
      </c>
      <c r="I333" s="516">
        <v>608900</v>
      </c>
      <c r="J333" s="431">
        <v>448380</v>
      </c>
      <c r="K333" s="541">
        <v>0</v>
      </c>
      <c r="L333" s="496">
        <v>151552</v>
      </c>
      <c r="M333" s="517">
        <v>8968</v>
      </c>
      <c r="N333" s="517">
        <v>0</v>
      </c>
      <c r="O333" s="432">
        <v>1</v>
      </c>
      <c r="P333" s="436">
        <v>1</v>
      </c>
      <c r="Q333" s="519">
        <v>0</v>
      </c>
      <c r="R333" s="520">
        <v>0</v>
      </c>
      <c r="S333" s="507">
        <v>0</v>
      </c>
      <c r="T333" s="507">
        <v>0</v>
      </c>
      <c r="U333" s="507">
        <v>0</v>
      </c>
      <c r="V333" s="507">
        <f t="shared" si="423"/>
        <v>0</v>
      </c>
      <c r="W333" s="507">
        <v>0</v>
      </c>
      <c r="X333" s="507">
        <v>0</v>
      </c>
      <c r="Y333" s="507">
        <v>0</v>
      </c>
      <c r="Z333" s="507">
        <f t="shared" si="424"/>
        <v>0</v>
      </c>
      <c r="AA333" s="507">
        <f t="shared" si="425"/>
        <v>0</v>
      </c>
      <c r="AB333" s="180">
        <f t="shared" si="331"/>
        <v>0</v>
      </c>
      <c r="AC333" s="180">
        <f t="shared" si="426"/>
        <v>0</v>
      </c>
      <c r="AD333" s="507">
        <v>0</v>
      </c>
      <c r="AE333" s="507">
        <v>0</v>
      </c>
      <c r="AF333" s="507">
        <f t="shared" si="333"/>
        <v>0</v>
      </c>
      <c r="AG333" s="507">
        <f t="shared" si="334"/>
        <v>0</v>
      </c>
      <c r="AH333" s="522">
        <v>0</v>
      </c>
      <c r="AI333" s="522">
        <v>0</v>
      </c>
      <c r="AJ333" s="522">
        <v>0</v>
      </c>
      <c r="AK333" s="522">
        <v>0</v>
      </c>
      <c r="AL333" s="522">
        <v>0</v>
      </c>
      <c r="AM333" s="522">
        <v>0</v>
      </c>
      <c r="AN333" s="522">
        <v>0</v>
      </c>
      <c r="AO333" s="522">
        <f t="shared" si="427"/>
        <v>0</v>
      </c>
      <c r="AP333" s="522">
        <f t="shared" si="428"/>
        <v>0</v>
      </c>
      <c r="AQ333" s="523">
        <f t="shared" si="337"/>
        <v>0</v>
      </c>
      <c r="AR333" s="520">
        <f t="shared" si="429"/>
        <v>608900</v>
      </c>
      <c r="AS333" s="507">
        <f t="shared" si="430"/>
        <v>448380</v>
      </c>
      <c r="AT333" s="507">
        <f t="shared" si="431"/>
        <v>0</v>
      </c>
      <c r="AU333" s="507">
        <f t="shared" ref="AU333:AU396" si="436">Y333</f>
        <v>0</v>
      </c>
      <c r="AV333" s="507">
        <f t="shared" si="432"/>
        <v>151552</v>
      </c>
      <c r="AW333" s="507">
        <f t="shared" si="432"/>
        <v>8968</v>
      </c>
      <c r="AX333" s="507">
        <f t="shared" si="433"/>
        <v>0</v>
      </c>
      <c r="AY333" s="522">
        <f t="shared" si="434"/>
        <v>1</v>
      </c>
      <c r="AZ333" s="522">
        <f t="shared" si="435"/>
        <v>1</v>
      </c>
      <c r="BA333" s="523">
        <f t="shared" si="435"/>
        <v>0</v>
      </c>
    </row>
    <row r="334" spans="1:53" ht="14.1" customHeight="1" x14ac:dyDescent="0.2">
      <c r="A334" s="606">
        <v>69</v>
      </c>
      <c r="B334" s="607">
        <v>2302</v>
      </c>
      <c r="C334" s="608">
        <v>600080366</v>
      </c>
      <c r="D334" s="607">
        <v>70983127</v>
      </c>
      <c r="E334" s="609" t="s">
        <v>231</v>
      </c>
      <c r="F334" s="606">
        <v>3143</v>
      </c>
      <c r="G334" s="211" t="s">
        <v>151</v>
      </c>
      <c r="H334" s="610" t="s">
        <v>83</v>
      </c>
      <c r="I334" s="516">
        <v>9831</v>
      </c>
      <c r="J334" s="517">
        <v>6930</v>
      </c>
      <c r="K334" s="496">
        <v>0</v>
      </c>
      <c r="L334" s="496">
        <v>2342</v>
      </c>
      <c r="M334" s="517">
        <v>139</v>
      </c>
      <c r="N334" s="517">
        <v>420</v>
      </c>
      <c r="O334" s="432">
        <v>0.03</v>
      </c>
      <c r="P334" s="518">
        <v>0</v>
      </c>
      <c r="Q334" s="519">
        <v>0.03</v>
      </c>
      <c r="R334" s="520">
        <v>0</v>
      </c>
      <c r="S334" s="507">
        <v>0</v>
      </c>
      <c r="T334" s="507">
        <v>0</v>
      </c>
      <c r="U334" s="507">
        <v>0</v>
      </c>
      <c r="V334" s="507">
        <f t="shared" si="423"/>
        <v>0</v>
      </c>
      <c r="W334" s="507">
        <v>0</v>
      </c>
      <c r="X334" s="507">
        <v>0</v>
      </c>
      <c r="Y334" s="507">
        <v>0</v>
      </c>
      <c r="Z334" s="507">
        <f t="shared" si="424"/>
        <v>0</v>
      </c>
      <c r="AA334" s="507">
        <f t="shared" si="425"/>
        <v>0</v>
      </c>
      <c r="AB334" s="180">
        <f t="shared" ref="AB334:AB396" si="437">ROUND((V334+W334)*33.8%,0)</f>
        <v>0</v>
      </c>
      <c r="AC334" s="180">
        <f t="shared" si="426"/>
        <v>0</v>
      </c>
      <c r="AD334" s="507">
        <v>0</v>
      </c>
      <c r="AE334" s="507">
        <v>0</v>
      </c>
      <c r="AF334" s="507">
        <f t="shared" ref="AF334:AF396" si="438">SUM(AD334:AE334)</f>
        <v>0</v>
      </c>
      <c r="AG334" s="507">
        <f t="shared" ref="AG334:AG396" si="439">AA334+AB334+AC334+AF334</f>
        <v>0</v>
      </c>
      <c r="AH334" s="522">
        <v>0</v>
      </c>
      <c r="AI334" s="522">
        <v>0</v>
      </c>
      <c r="AJ334" s="522">
        <v>0</v>
      </c>
      <c r="AK334" s="522">
        <v>0</v>
      </c>
      <c r="AL334" s="522">
        <v>0</v>
      </c>
      <c r="AM334" s="522">
        <v>0</v>
      </c>
      <c r="AN334" s="522">
        <v>0</v>
      </c>
      <c r="AO334" s="522">
        <f t="shared" si="427"/>
        <v>0</v>
      </c>
      <c r="AP334" s="522">
        <f t="shared" si="428"/>
        <v>0</v>
      </c>
      <c r="AQ334" s="523">
        <f t="shared" ref="AQ334:AQ396" si="440">SUM(AO334:AP334)</f>
        <v>0</v>
      </c>
      <c r="AR334" s="520">
        <f t="shared" si="429"/>
        <v>9831</v>
      </c>
      <c r="AS334" s="507">
        <f t="shared" si="430"/>
        <v>6930</v>
      </c>
      <c r="AT334" s="507">
        <f t="shared" si="431"/>
        <v>0</v>
      </c>
      <c r="AU334" s="507">
        <f t="shared" si="436"/>
        <v>0</v>
      </c>
      <c r="AV334" s="507">
        <f t="shared" si="432"/>
        <v>2342</v>
      </c>
      <c r="AW334" s="507">
        <f t="shared" si="432"/>
        <v>139</v>
      </c>
      <c r="AX334" s="507">
        <f t="shared" si="433"/>
        <v>420</v>
      </c>
      <c r="AY334" s="522">
        <f t="shared" si="434"/>
        <v>0.03</v>
      </c>
      <c r="AZ334" s="522">
        <f t="shared" si="435"/>
        <v>0</v>
      </c>
      <c r="BA334" s="523">
        <f t="shared" si="435"/>
        <v>0.03</v>
      </c>
    </row>
    <row r="335" spans="1:53" ht="14.1" customHeight="1" x14ac:dyDescent="0.2">
      <c r="A335" s="183">
        <v>69</v>
      </c>
      <c r="B335" s="181">
        <v>2302</v>
      </c>
      <c r="C335" s="182">
        <v>600080366</v>
      </c>
      <c r="D335" s="181">
        <v>70983127</v>
      </c>
      <c r="E335" s="599" t="s">
        <v>232</v>
      </c>
      <c r="F335" s="183"/>
      <c r="G335" s="599"/>
      <c r="H335" s="600"/>
      <c r="I335" s="601">
        <v>14766116</v>
      </c>
      <c r="J335" s="602">
        <v>10681135</v>
      </c>
      <c r="K335" s="602">
        <v>80000</v>
      </c>
      <c r="L335" s="602">
        <v>3637264</v>
      </c>
      <c r="M335" s="602">
        <v>213623</v>
      </c>
      <c r="N335" s="602">
        <v>154094</v>
      </c>
      <c r="O335" s="603">
        <v>22.876199999999997</v>
      </c>
      <c r="P335" s="603">
        <v>17.788899999999998</v>
      </c>
      <c r="Q335" s="605">
        <v>5.0873000000000008</v>
      </c>
      <c r="R335" s="604">
        <f t="shared" ref="R335:BA335" si="441">SUM(R328:R334)</f>
        <v>-148673</v>
      </c>
      <c r="S335" s="602">
        <f t="shared" si="441"/>
        <v>-103771</v>
      </c>
      <c r="T335" s="602">
        <f t="shared" si="441"/>
        <v>0</v>
      </c>
      <c r="U335" s="602">
        <f t="shared" si="441"/>
        <v>0</v>
      </c>
      <c r="V335" s="602">
        <f t="shared" si="441"/>
        <v>-252444</v>
      </c>
      <c r="W335" s="602">
        <f t="shared" si="441"/>
        <v>148673</v>
      </c>
      <c r="X335" s="602">
        <f t="shared" si="441"/>
        <v>0</v>
      </c>
      <c r="Y335" s="602">
        <f t="shared" si="441"/>
        <v>5032</v>
      </c>
      <c r="Z335" s="602">
        <f t="shared" si="441"/>
        <v>153705</v>
      </c>
      <c r="AA335" s="602">
        <f t="shared" si="441"/>
        <v>-98739</v>
      </c>
      <c r="AB335" s="602">
        <f t="shared" si="441"/>
        <v>-35075</v>
      </c>
      <c r="AC335" s="602">
        <f t="shared" si="441"/>
        <v>-5049</v>
      </c>
      <c r="AD335" s="602">
        <f t="shared" si="441"/>
        <v>0</v>
      </c>
      <c r="AE335" s="602">
        <f t="shared" si="441"/>
        <v>0</v>
      </c>
      <c r="AF335" s="602">
        <f t="shared" si="441"/>
        <v>0</v>
      </c>
      <c r="AG335" s="602">
        <f t="shared" si="441"/>
        <v>-138863</v>
      </c>
      <c r="AH335" s="603">
        <f t="shared" si="441"/>
        <v>0</v>
      </c>
      <c r="AI335" s="603">
        <f t="shared" si="441"/>
        <v>0</v>
      </c>
      <c r="AJ335" s="603">
        <f t="shared" si="441"/>
        <v>-0.31</v>
      </c>
      <c r="AK335" s="603">
        <f t="shared" ref="AK335:AL335" si="442">SUM(AK328:AK334)</f>
        <v>0</v>
      </c>
      <c r="AL335" s="603">
        <f t="shared" si="442"/>
        <v>0</v>
      </c>
      <c r="AM335" s="603">
        <f t="shared" si="441"/>
        <v>0</v>
      </c>
      <c r="AN335" s="603">
        <f t="shared" si="441"/>
        <v>0</v>
      </c>
      <c r="AO335" s="603">
        <f t="shared" si="441"/>
        <v>-0.31</v>
      </c>
      <c r="AP335" s="603">
        <f t="shared" si="441"/>
        <v>0</v>
      </c>
      <c r="AQ335" s="605">
        <f t="shared" si="441"/>
        <v>-0.31</v>
      </c>
      <c r="AR335" s="604">
        <f t="shared" si="441"/>
        <v>14627253</v>
      </c>
      <c r="AS335" s="602">
        <f t="shared" si="441"/>
        <v>10428691</v>
      </c>
      <c r="AT335" s="602">
        <f t="shared" si="441"/>
        <v>233705</v>
      </c>
      <c r="AU335" s="602">
        <f t="shared" si="441"/>
        <v>5032</v>
      </c>
      <c r="AV335" s="602">
        <f t="shared" si="441"/>
        <v>3602189</v>
      </c>
      <c r="AW335" s="602">
        <f t="shared" si="441"/>
        <v>208574</v>
      </c>
      <c r="AX335" s="602">
        <f t="shared" si="441"/>
        <v>154094</v>
      </c>
      <c r="AY335" s="603">
        <f t="shared" si="441"/>
        <v>22.566199999999998</v>
      </c>
      <c r="AZ335" s="603">
        <f t="shared" si="441"/>
        <v>17.478899999999999</v>
      </c>
      <c r="BA335" s="605">
        <f t="shared" si="441"/>
        <v>5.0873000000000008</v>
      </c>
    </row>
    <row r="336" spans="1:53" ht="14.1" customHeight="1" x14ac:dyDescent="0.2">
      <c r="A336" s="606">
        <v>70</v>
      </c>
      <c r="B336" s="607">
        <v>2454</v>
      </c>
      <c r="C336" s="608">
        <v>600079759</v>
      </c>
      <c r="D336" s="607">
        <v>70983119</v>
      </c>
      <c r="E336" s="609" t="s">
        <v>233</v>
      </c>
      <c r="F336" s="606">
        <v>3117</v>
      </c>
      <c r="G336" s="609" t="s">
        <v>149</v>
      </c>
      <c r="H336" s="610" t="s">
        <v>87</v>
      </c>
      <c r="I336" s="516">
        <v>6198814</v>
      </c>
      <c r="J336" s="431">
        <v>4243199</v>
      </c>
      <c r="K336" s="541">
        <v>151890</v>
      </c>
      <c r="L336" s="496">
        <v>1457861</v>
      </c>
      <c r="M336" s="517">
        <v>84864</v>
      </c>
      <c r="N336" s="431">
        <v>261000</v>
      </c>
      <c r="O336" s="432">
        <v>8.7576999999999998</v>
      </c>
      <c r="P336" s="436">
        <v>5.88</v>
      </c>
      <c r="Q336" s="709">
        <v>2.8776999999999999</v>
      </c>
      <c r="R336" s="520">
        <v>0</v>
      </c>
      <c r="S336" s="507">
        <v>0</v>
      </c>
      <c r="T336" s="507">
        <v>0</v>
      </c>
      <c r="U336" s="507">
        <v>0</v>
      </c>
      <c r="V336" s="507">
        <f>SUM(R336:U336)</f>
        <v>0</v>
      </c>
      <c r="W336" s="507">
        <v>0</v>
      </c>
      <c r="X336" s="507">
        <v>-81890</v>
      </c>
      <c r="Y336" s="507">
        <v>50216</v>
      </c>
      <c r="Z336" s="507">
        <f t="shared" ref="Z336:Z340" si="443">SUM(W336:Y336)</f>
        <v>-31674</v>
      </c>
      <c r="AA336" s="507">
        <f>V336+Z336</f>
        <v>-31674</v>
      </c>
      <c r="AB336" s="180">
        <f t="shared" si="437"/>
        <v>0</v>
      </c>
      <c r="AC336" s="180">
        <f>ROUND(V336*2%,0)</f>
        <v>0</v>
      </c>
      <c r="AD336" s="507">
        <v>0</v>
      </c>
      <c r="AE336" s="507">
        <v>0</v>
      </c>
      <c r="AF336" s="507">
        <f t="shared" si="438"/>
        <v>0</v>
      </c>
      <c r="AG336" s="507">
        <f t="shared" si="439"/>
        <v>-31674</v>
      </c>
      <c r="AH336" s="522">
        <v>0</v>
      </c>
      <c r="AI336" s="522">
        <v>0</v>
      </c>
      <c r="AJ336" s="522">
        <v>0</v>
      </c>
      <c r="AK336" s="522">
        <v>0</v>
      </c>
      <c r="AL336" s="522">
        <v>0</v>
      </c>
      <c r="AM336" s="522">
        <v>0</v>
      </c>
      <c r="AN336" s="522">
        <v>0</v>
      </c>
      <c r="AO336" s="522">
        <f>AH336+AJ336+AK336+AM336</f>
        <v>0</v>
      </c>
      <c r="AP336" s="522">
        <f>AI336+AL336+AN336</f>
        <v>0</v>
      </c>
      <c r="AQ336" s="523">
        <f t="shared" si="440"/>
        <v>0</v>
      </c>
      <c r="AR336" s="520">
        <f>I336+AG336</f>
        <v>6167140</v>
      </c>
      <c r="AS336" s="507">
        <f>J336+V336</f>
        <v>4243199</v>
      </c>
      <c r="AT336" s="507">
        <f>K336+Z336</f>
        <v>120216</v>
      </c>
      <c r="AU336" s="507">
        <f t="shared" si="436"/>
        <v>50216</v>
      </c>
      <c r="AV336" s="507">
        <f t="shared" ref="AV336:AW340" si="444">L336+AB336</f>
        <v>1457861</v>
      </c>
      <c r="AW336" s="507">
        <f t="shared" si="444"/>
        <v>84864</v>
      </c>
      <c r="AX336" s="507">
        <f>N336+AF336</f>
        <v>261000</v>
      </c>
      <c r="AY336" s="522">
        <f>O336+AQ336</f>
        <v>8.7576999999999998</v>
      </c>
      <c r="AZ336" s="522">
        <f t="shared" ref="AZ336:BA340" si="445">P336+AO336</f>
        <v>5.88</v>
      </c>
      <c r="BA336" s="523">
        <f t="shared" si="445"/>
        <v>2.8776999999999999</v>
      </c>
    </row>
    <row r="337" spans="1:53" ht="14.1" customHeight="1" x14ac:dyDescent="0.2">
      <c r="A337" s="606">
        <v>70</v>
      </c>
      <c r="B337" s="607">
        <v>2454</v>
      </c>
      <c r="C337" s="608">
        <v>600079759</v>
      </c>
      <c r="D337" s="607">
        <v>70983119</v>
      </c>
      <c r="E337" s="609" t="s">
        <v>233</v>
      </c>
      <c r="F337" s="606">
        <v>3117</v>
      </c>
      <c r="G337" s="211" t="s">
        <v>92</v>
      </c>
      <c r="H337" s="610" t="s">
        <v>83</v>
      </c>
      <c r="I337" s="516">
        <v>1686439</v>
      </c>
      <c r="J337" s="517">
        <v>1238357</v>
      </c>
      <c r="K337" s="496">
        <v>0</v>
      </c>
      <c r="L337" s="496">
        <v>418565</v>
      </c>
      <c r="M337" s="517">
        <v>24767</v>
      </c>
      <c r="N337" s="517">
        <v>4750</v>
      </c>
      <c r="O337" s="432">
        <v>3.62</v>
      </c>
      <c r="P337" s="518">
        <v>3.62</v>
      </c>
      <c r="Q337" s="519">
        <v>0</v>
      </c>
      <c r="R337" s="520">
        <v>0</v>
      </c>
      <c r="S337" s="507">
        <v>-28300</v>
      </c>
      <c r="T337" s="507">
        <v>0</v>
      </c>
      <c r="U337" s="507">
        <v>0</v>
      </c>
      <c r="V337" s="507">
        <f>SUM(R337:U337)</f>
        <v>-28300</v>
      </c>
      <c r="W337" s="507">
        <v>0</v>
      </c>
      <c r="X337" s="507">
        <v>0</v>
      </c>
      <c r="Y337" s="507">
        <v>0</v>
      </c>
      <c r="Z337" s="507">
        <f t="shared" si="443"/>
        <v>0</v>
      </c>
      <c r="AA337" s="507">
        <f>V337+Z337</f>
        <v>-28300</v>
      </c>
      <c r="AB337" s="180">
        <f t="shared" si="437"/>
        <v>-9565</v>
      </c>
      <c r="AC337" s="180">
        <f>ROUND(V337*2%,0)</f>
        <v>-566</v>
      </c>
      <c r="AD337" s="507">
        <v>0</v>
      </c>
      <c r="AE337" s="507">
        <v>0</v>
      </c>
      <c r="AF337" s="507">
        <f t="shared" si="438"/>
        <v>0</v>
      </c>
      <c r="AG337" s="507">
        <f t="shared" si="439"/>
        <v>-38431</v>
      </c>
      <c r="AH337" s="522">
        <v>0</v>
      </c>
      <c r="AI337" s="522">
        <v>0</v>
      </c>
      <c r="AJ337" s="522">
        <v>-0.08</v>
      </c>
      <c r="AK337" s="522">
        <v>0</v>
      </c>
      <c r="AL337" s="522">
        <v>0</v>
      </c>
      <c r="AM337" s="522">
        <v>0</v>
      </c>
      <c r="AN337" s="522">
        <v>0</v>
      </c>
      <c r="AO337" s="522">
        <f>AH337+AJ337+AK337+AM337</f>
        <v>-0.08</v>
      </c>
      <c r="AP337" s="522">
        <f>AI337+AL337+AN337</f>
        <v>0</v>
      </c>
      <c r="AQ337" s="523">
        <f t="shared" si="440"/>
        <v>-0.08</v>
      </c>
      <c r="AR337" s="520">
        <f>I337+AG337</f>
        <v>1648008</v>
      </c>
      <c r="AS337" s="507">
        <f>J337+V337</f>
        <v>1210057</v>
      </c>
      <c r="AT337" s="507">
        <f>K337+Z337</f>
        <v>0</v>
      </c>
      <c r="AU337" s="507">
        <f t="shared" si="436"/>
        <v>0</v>
      </c>
      <c r="AV337" s="507">
        <f t="shared" si="444"/>
        <v>409000</v>
      </c>
      <c r="AW337" s="507">
        <f t="shared" si="444"/>
        <v>24201</v>
      </c>
      <c r="AX337" s="507">
        <f>N337+AF337</f>
        <v>4750</v>
      </c>
      <c r="AY337" s="522">
        <f>O337+AQ337</f>
        <v>3.54</v>
      </c>
      <c r="AZ337" s="522">
        <f t="shared" si="445"/>
        <v>3.54</v>
      </c>
      <c r="BA337" s="523">
        <f t="shared" si="445"/>
        <v>0</v>
      </c>
    </row>
    <row r="338" spans="1:53" ht="14.1" customHeight="1" x14ac:dyDescent="0.2">
      <c r="A338" s="606">
        <v>70</v>
      </c>
      <c r="B338" s="607">
        <v>2454</v>
      </c>
      <c r="C338" s="608">
        <v>600079759</v>
      </c>
      <c r="D338" s="607">
        <v>70983119</v>
      </c>
      <c r="E338" s="609" t="s">
        <v>233</v>
      </c>
      <c r="F338" s="606">
        <v>3141</v>
      </c>
      <c r="G338" s="609" t="s">
        <v>89</v>
      </c>
      <c r="H338" s="610" t="s">
        <v>83</v>
      </c>
      <c r="I338" s="516">
        <v>258889</v>
      </c>
      <c r="J338" s="517">
        <v>188597</v>
      </c>
      <c r="K338" s="496">
        <v>0</v>
      </c>
      <c r="L338" s="496">
        <v>63746</v>
      </c>
      <c r="M338" s="517">
        <v>3772</v>
      </c>
      <c r="N338" s="517">
        <v>2774</v>
      </c>
      <c r="O338" s="432">
        <v>0.64</v>
      </c>
      <c r="P338" s="518">
        <v>0</v>
      </c>
      <c r="Q338" s="519">
        <v>0.64</v>
      </c>
      <c r="R338" s="520">
        <v>0</v>
      </c>
      <c r="S338" s="507">
        <v>0</v>
      </c>
      <c r="T338" s="507">
        <v>0</v>
      </c>
      <c r="U338" s="507">
        <v>0</v>
      </c>
      <c r="V338" s="507">
        <f>SUM(R338:U338)</f>
        <v>0</v>
      </c>
      <c r="W338" s="507">
        <v>0</v>
      </c>
      <c r="X338" s="507">
        <v>0</v>
      </c>
      <c r="Y338" s="507">
        <v>0</v>
      </c>
      <c r="Z338" s="507">
        <f t="shared" si="443"/>
        <v>0</v>
      </c>
      <c r="AA338" s="507">
        <f>V338+Z338</f>
        <v>0</v>
      </c>
      <c r="AB338" s="180">
        <f t="shared" si="437"/>
        <v>0</v>
      </c>
      <c r="AC338" s="180">
        <f>ROUND(V338*2%,0)</f>
        <v>0</v>
      </c>
      <c r="AD338" s="507">
        <v>0</v>
      </c>
      <c r="AE338" s="507">
        <v>0</v>
      </c>
      <c r="AF338" s="507">
        <f t="shared" si="438"/>
        <v>0</v>
      </c>
      <c r="AG338" s="507">
        <f t="shared" si="439"/>
        <v>0</v>
      </c>
      <c r="AH338" s="522">
        <v>0</v>
      </c>
      <c r="AI338" s="522">
        <v>0</v>
      </c>
      <c r="AJ338" s="522">
        <v>0</v>
      </c>
      <c r="AK338" s="522">
        <v>0</v>
      </c>
      <c r="AL338" s="522">
        <v>0</v>
      </c>
      <c r="AM338" s="522">
        <v>0</v>
      </c>
      <c r="AN338" s="522">
        <v>0</v>
      </c>
      <c r="AO338" s="522">
        <f>AH338+AJ338+AK338+AM338</f>
        <v>0</v>
      </c>
      <c r="AP338" s="522">
        <f>AI338+AL338+AN338</f>
        <v>0</v>
      </c>
      <c r="AQ338" s="523">
        <f t="shared" si="440"/>
        <v>0</v>
      </c>
      <c r="AR338" s="520">
        <f>I338+AG338</f>
        <v>258889</v>
      </c>
      <c r="AS338" s="507">
        <f>J338+V338</f>
        <v>188597</v>
      </c>
      <c r="AT338" s="507">
        <f>K338+Z338</f>
        <v>0</v>
      </c>
      <c r="AU338" s="507">
        <f t="shared" si="436"/>
        <v>0</v>
      </c>
      <c r="AV338" s="507">
        <f t="shared" si="444"/>
        <v>63746</v>
      </c>
      <c r="AW338" s="507">
        <f t="shared" si="444"/>
        <v>3772</v>
      </c>
      <c r="AX338" s="507">
        <f>N338+AF338</f>
        <v>2774</v>
      </c>
      <c r="AY338" s="522">
        <f>O338+AQ338</f>
        <v>0.64</v>
      </c>
      <c r="AZ338" s="522">
        <f t="shared" si="445"/>
        <v>0</v>
      </c>
      <c r="BA338" s="523">
        <f t="shared" si="445"/>
        <v>0.64</v>
      </c>
    </row>
    <row r="339" spans="1:53" ht="14.1" customHeight="1" x14ac:dyDescent="0.2">
      <c r="A339" s="606">
        <v>70</v>
      </c>
      <c r="B339" s="607">
        <v>2454</v>
      </c>
      <c r="C339" s="608">
        <v>600079759</v>
      </c>
      <c r="D339" s="607">
        <v>70983119</v>
      </c>
      <c r="E339" s="609" t="s">
        <v>233</v>
      </c>
      <c r="F339" s="606">
        <v>3143</v>
      </c>
      <c r="G339" s="211" t="s">
        <v>150</v>
      </c>
      <c r="H339" s="610" t="s">
        <v>87</v>
      </c>
      <c r="I339" s="516">
        <v>882226</v>
      </c>
      <c r="J339" s="431">
        <v>649651</v>
      </c>
      <c r="K339" s="541">
        <v>0</v>
      </c>
      <c r="L339" s="496">
        <v>219582</v>
      </c>
      <c r="M339" s="517">
        <v>12993</v>
      </c>
      <c r="N339" s="517">
        <v>0</v>
      </c>
      <c r="O339" s="432">
        <v>1.45</v>
      </c>
      <c r="P339" s="436">
        <v>1.45</v>
      </c>
      <c r="Q339" s="519">
        <v>0</v>
      </c>
      <c r="R339" s="520">
        <v>0</v>
      </c>
      <c r="S339" s="507">
        <v>0</v>
      </c>
      <c r="T339" s="507">
        <v>0</v>
      </c>
      <c r="U339" s="507">
        <v>0</v>
      </c>
      <c r="V339" s="507">
        <f>SUM(R339:U339)</f>
        <v>0</v>
      </c>
      <c r="W339" s="507">
        <v>0</v>
      </c>
      <c r="X339" s="507">
        <v>0</v>
      </c>
      <c r="Y339" s="507">
        <v>0</v>
      </c>
      <c r="Z339" s="507">
        <f t="shared" si="443"/>
        <v>0</v>
      </c>
      <c r="AA339" s="507">
        <f>V339+Z339</f>
        <v>0</v>
      </c>
      <c r="AB339" s="180">
        <f t="shared" si="437"/>
        <v>0</v>
      </c>
      <c r="AC339" s="180">
        <f>ROUND(V339*2%,0)</f>
        <v>0</v>
      </c>
      <c r="AD339" s="507">
        <v>0</v>
      </c>
      <c r="AE339" s="507">
        <v>0</v>
      </c>
      <c r="AF339" s="507">
        <f t="shared" si="438"/>
        <v>0</v>
      </c>
      <c r="AG339" s="507">
        <f t="shared" si="439"/>
        <v>0</v>
      </c>
      <c r="AH339" s="522">
        <v>0</v>
      </c>
      <c r="AI339" s="522">
        <v>0</v>
      </c>
      <c r="AJ339" s="522">
        <v>0</v>
      </c>
      <c r="AK339" s="522">
        <v>0</v>
      </c>
      <c r="AL339" s="522">
        <v>0</v>
      </c>
      <c r="AM339" s="522">
        <v>0</v>
      </c>
      <c r="AN339" s="522">
        <v>0</v>
      </c>
      <c r="AO339" s="522">
        <f>AH339+AJ339+AK339+AM339</f>
        <v>0</v>
      </c>
      <c r="AP339" s="522">
        <f>AI339+AL339+AN339</f>
        <v>0</v>
      </c>
      <c r="AQ339" s="523">
        <f t="shared" si="440"/>
        <v>0</v>
      </c>
      <c r="AR339" s="520">
        <f>I339+AG339</f>
        <v>882226</v>
      </c>
      <c r="AS339" s="507">
        <f>J339+V339</f>
        <v>649651</v>
      </c>
      <c r="AT339" s="507">
        <f>K339+Z339</f>
        <v>0</v>
      </c>
      <c r="AU339" s="507">
        <f t="shared" si="436"/>
        <v>0</v>
      </c>
      <c r="AV339" s="507">
        <f t="shared" si="444"/>
        <v>219582</v>
      </c>
      <c r="AW339" s="507">
        <f t="shared" si="444"/>
        <v>12993</v>
      </c>
      <c r="AX339" s="507">
        <f>N339+AF339</f>
        <v>0</v>
      </c>
      <c r="AY339" s="522">
        <f>O339+AQ339</f>
        <v>1.45</v>
      </c>
      <c r="AZ339" s="522">
        <f t="shared" si="445"/>
        <v>1.45</v>
      </c>
      <c r="BA339" s="523">
        <f t="shared" si="445"/>
        <v>0</v>
      </c>
    </row>
    <row r="340" spans="1:53" ht="14.1" customHeight="1" x14ac:dyDescent="0.2">
      <c r="A340" s="606">
        <v>70</v>
      </c>
      <c r="B340" s="607">
        <v>2454</v>
      </c>
      <c r="C340" s="608">
        <v>600079759</v>
      </c>
      <c r="D340" s="607">
        <v>70983119</v>
      </c>
      <c r="E340" s="609" t="s">
        <v>233</v>
      </c>
      <c r="F340" s="606">
        <v>3143</v>
      </c>
      <c r="G340" s="211" t="s">
        <v>151</v>
      </c>
      <c r="H340" s="610" t="s">
        <v>83</v>
      </c>
      <c r="I340" s="516">
        <v>35111</v>
      </c>
      <c r="J340" s="517">
        <v>24750</v>
      </c>
      <c r="K340" s="496">
        <v>0</v>
      </c>
      <c r="L340" s="496">
        <v>8366</v>
      </c>
      <c r="M340" s="517">
        <v>495</v>
      </c>
      <c r="N340" s="517">
        <v>1500</v>
      </c>
      <c r="O340" s="432">
        <v>0.1</v>
      </c>
      <c r="P340" s="518">
        <v>0</v>
      </c>
      <c r="Q340" s="519">
        <v>0.1</v>
      </c>
      <c r="R340" s="520">
        <v>0</v>
      </c>
      <c r="S340" s="507">
        <v>0</v>
      </c>
      <c r="T340" s="507">
        <v>0</v>
      </c>
      <c r="U340" s="507">
        <v>0</v>
      </c>
      <c r="V340" s="507">
        <f>SUM(R340:U340)</f>
        <v>0</v>
      </c>
      <c r="W340" s="507">
        <v>0</v>
      </c>
      <c r="X340" s="507">
        <v>0</v>
      </c>
      <c r="Y340" s="507">
        <v>0</v>
      </c>
      <c r="Z340" s="507">
        <f t="shared" si="443"/>
        <v>0</v>
      </c>
      <c r="AA340" s="507">
        <f>V340+Z340</f>
        <v>0</v>
      </c>
      <c r="AB340" s="180">
        <f t="shared" si="437"/>
        <v>0</v>
      </c>
      <c r="AC340" s="180">
        <f>ROUND(V340*2%,0)</f>
        <v>0</v>
      </c>
      <c r="AD340" s="507">
        <v>0</v>
      </c>
      <c r="AE340" s="507">
        <v>0</v>
      </c>
      <c r="AF340" s="507">
        <f t="shared" si="438"/>
        <v>0</v>
      </c>
      <c r="AG340" s="507">
        <f t="shared" si="439"/>
        <v>0</v>
      </c>
      <c r="AH340" s="522">
        <v>0</v>
      </c>
      <c r="AI340" s="522">
        <v>0</v>
      </c>
      <c r="AJ340" s="522">
        <v>0</v>
      </c>
      <c r="AK340" s="522">
        <v>0</v>
      </c>
      <c r="AL340" s="522">
        <v>0</v>
      </c>
      <c r="AM340" s="522">
        <v>0</v>
      </c>
      <c r="AN340" s="522">
        <v>0</v>
      </c>
      <c r="AO340" s="522">
        <f>AH340+AJ340+AK340+AM340</f>
        <v>0</v>
      </c>
      <c r="AP340" s="522">
        <f>AI340+AL340+AN340</f>
        <v>0</v>
      </c>
      <c r="AQ340" s="523">
        <f t="shared" si="440"/>
        <v>0</v>
      </c>
      <c r="AR340" s="520">
        <f>I340+AG340</f>
        <v>35111</v>
      </c>
      <c r="AS340" s="507">
        <f>J340+V340</f>
        <v>24750</v>
      </c>
      <c r="AT340" s="507">
        <f>K340+Z340</f>
        <v>0</v>
      </c>
      <c r="AU340" s="507">
        <f t="shared" si="436"/>
        <v>0</v>
      </c>
      <c r="AV340" s="507">
        <f t="shared" si="444"/>
        <v>8366</v>
      </c>
      <c r="AW340" s="507">
        <f t="shared" si="444"/>
        <v>495</v>
      </c>
      <c r="AX340" s="507">
        <f>N340+AF340</f>
        <v>1500</v>
      </c>
      <c r="AY340" s="522">
        <f>O340+AQ340</f>
        <v>0.1</v>
      </c>
      <c r="AZ340" s="522">
        <f t="shared" si="445"/>
        <v>0</v>
      </c>
      <c r="BA340" s="523">
        <f t="shared" si="445"/>
        <v>0.1</v>
      </c>
    </row>
    <row r="341" spans="1:53" ht="14.1" customHeight="1" x14ac:dyDescent="0.2">
      <c r="A341" s="183">
        <v>70</v>
      </c>
      <c r="B341" s="181">
        <v>2454</v>
      </c>
      <c r="C341" s="182">
        <v>600079759</v>
      </c>
      <c r="D341" s="181">
        <v>70983119</v>
      </c>
      <c r="E341" s="599" t="s">
        <v>234</v>
      </c>
      <c r="F341" s="183"/>
      <c r="G341" s="599"/>
      <c r="H341" s="600"/>
      <c r="I341" s="601">
        <v>9061479</v>
      </c>
      <c r="J341" s="602">
        <v>6344554</v>
      </c>
      <c r="K341" s="602">
        <v>151890</v>
      </c>
      <c r="L341" s="602">
        <v>2168120</v>
      </c>
      <c r="M341" s="602">
        <v>126891</v>
      </c>
      <c r="N341" s="602">
        <v>270024</v>
      </c>
      <c r="O341" s="603">
        <v>14.5677</v>
      </c>
      <c r="P341" s="603">
        <v>10.95</v>
      </c>
      <c r="Q341" s="605">
        <v>3.6177000000000001</v>
      </c>
      <c r="R341" s="604">
        <f t="shared" ref="R341:BA341" si="446">SUM(R336:R340)</f>
        <v>0</v>
      </c>
      <c r="S341" s="602">
        <f t="shared" si="446"/>
        <v>-28300</v>
      </c>
      <c r="T341" s="602">
        <f t="shared" si="446"/>
        <v>0</v>
      </c>
      <c r="U341" s="602">
        <f t="shared" si="446"/>
        <v>0</v>
      </c>
      <c r="V341" s="602">
        <f t="shared" si="446"/>
        <v>-28300</v>
      </c>
      <c r="W341" s="602">
        <f t="shared" si="446"/>
        <v>0</v>
      </c>
      <c r="X341" s="602">
        <f t="shared" si="446"/>
        <v>-81890</v>
      </c>
      <c r="Y341" s="602">
        <f t="shared" si="446"/>
        <v>50216</v>
      </c>
      <c r="Z341" s="602">
        <f t="shared" si="446"/>
        <v>-31674</v>
      </c>
      <c r="AA341" s="602">
        <f t="shared" si="446"/>
        <v>-59974</v>
      </c>
      <c r="AB341" s="602">
        <f t="shared" si="446"/>
        <v>-9565</v>
      </c>
      <c r="AC341" s="602">
        <f t="shared" si="446"/>
        <v>-566</v>
      </c>
      <c r="AD341" s="602">
        <f t="shared" si="446"/>
        <v>0</v>
      </c>
      <c r="AE341" s="602">
        <f t="shared" si="446"/>
        <v>0</v>
      </c>
      <c r="AF341" s="602">
        <f t="shared" si="446"/>
        <v>0</v>
      </c>
      <c r="AG341" s="602">
        <f t="shared" si="446"/>
        <v>-70105</v>
      </c>
      <c r="AH341" s="603">
        <f t="shared" si="446"/>
        <v>0</v>
      </c>
      <c r="AI341" s="603">
        <f t="shared" si="446"/>
        <v>0</v>
      </c>
      <c r="AJ341" s="603">
        <f t="shared" si="446"/>
        <v>-0.08</v>
      </c>
      <c r="AK341" s="603">
        <f t="shared" ref="AK341:AL341" si="447">SUM(AK336:AK340)</f>
        <v>0</v>
      </c>
      <c r="AL341" s="603">
        <f t="shared" si="447"/>
        <v>0</v>
      </c>
      <c r="AM341" s="603">
        <f t="shared" si="446"/>
        <v>0</v>
      </c>
      <c r="AN341" s="603">
        <f t="shared" si="446"/>
        <v>0</v>
      </c>
      <c r="AO341" s="603">
        <f t="shared" si="446"/>
        <v>-0.08</v>
      </c>
      <c r="AP341" s="603">
        <f t="shared" si="446"/>
        <v>0</v>
      </c>
      <c r="AQ341" s="605">
        <f t="shared" si="446"/>
        <v>-0.08</v>
      </c>
      <c r="AR341" s="604">
        <f t="shared" si="446"/>
        <v>8991374</v>
      </c>
      <c r="AS341" s="602">
        <f t="shared" si="446"/>
        <v>6316254</v>
      </c>
      <c r="AT341" s="602">
        <f t="shared" si="446"/>
        <v>120216</v>
      </c>
      <c r="AU341" s="602">
        <f t="shared" si="446"/>
        <v>50216</v>
      </c>
      <c r="AV341" s="602">
        <f t="shared" si="446"/>
        <v>2158555</v>
      </c>
      <c r="AW341" s="602">
        <f t="shared" si="446"/>
        <v>126325</v>
      </c>
      <c r="AX341" s="602">
        <f t="shared" si="446"/>
        <v>270024</v>
      </c>
      <c r="AY341" s="603">
        <f t="shared" si="446"/>
        <v>14.487699999999998</v>
      </c>
      <c r="AZ341" s="603">
        <f t="shared" si="446"/>
        <v>10.87</v>
      </c>
      <c r="BA341" s="605">
        <f t="shared" si="446"/>
        <v>3.6177000000000001</v>
      </c>
    </row>
    <row r="342" spans="1:53" ht="14.1" customHeight="1" x14ac:dyDescent="0.2">
      <c r="A342" s="606">
        <v>71</v>
      </c>
      <c r="B342" s="607">
        <v>2492</v>
      </c>
      <c r="C342" s="608">
        <v>600079767</v>
      </c>
      <c r="D342" s="607">
        <v>70983011</v>
      </c>
      <c r="E342" s="609" t="s">
        <v>235</v>
      </c>
      <c r="F342" s="606">
        <v>3113</v>
      </c>
      <c r="G342" s="609" t="s">
        <v>149</v>
      </c>
      <c r="H342" s="610" t="s">
        <v>87</v>
      </c>
      <c r="I342" s="516">
        <v>19821123</v>
      </c>
      <c r="J342" s="431">
        <v>14138382</v>
      </c>
      <c r="K342" s="541">
        <v>0</v>
      </c>
      <c r="L342" s="496">
        <v>4778774</v>
      </c>
      <c r="M342" s="517">
        <v>282767</v>
      </c>
      <c r="N342" s="431">
        <v>621200</v>
      </c>
      <c r="O342" s="432">
        <v>26.880200000000002</v>
      </c>
      <c r="P342" s="436">
        <v>20.57</v>
      </c>
      <c r="Q342" s="709">
        <v>6.3102</v>
      </c>
      <c r="R342" s="520">
        <v>-8100</v>
      </c>
      <c r="S342" s="507">
        <v>0</v>
      </c>
      <c r="T342" s="507">
        <v>0</v>
      </c>
      <c r="U342" s="507">
        <v>0</v>
      </c>
      <c r="V342" s="507">
        <f t="shared" ref="V342:V347" si="448">SUM(R342:U342)</f>
        <v>-8100</v>
      </c>
      <c r="W342" s="507">
        <v>8100</v>
      </c>
      <c r="X342" s="507">
        <v>0</v>
      </c>
      <c r="Y342" s="507">
        <v>97354</v>
      </c>
      <c r="Z342" s="507">
        <f t="shared" ref="Z342:Z347" si="449">SUM(W342:Y342)</f>
        <v>105454</v>
      </c>
      <c r="AA342" s="507">
        <f t="shared" ref="AA342:AA347" si="450">V342+Z342</f>
        <v>97354</v>
      </c>
      <c r="AB342" s="180">
        <f t="shared" si="437"/>
        <v>0</v>
      </c>
      <c r="AC342" s="180">
        <f t="shared" ref="AC342:AC347" si="451">ROUND(V342*2%,0)</f>
        <v>-162</v>
      </c>
      <c r="AD342" s="507">
        <v>0</v>
      </c>
      <c r="AE342" s="507">
        <v>0</v>
      </c>
      <c r="AF342" s="507">
        <f t="shared" si="438"/>
        <v>0</v>
      </c>
      <c r="AG342" s="507">
        <f t="shared" si="439"/>
        <v>97192</v>
      </c>
      <c r="AH342" s="522">
        <v>0</v>
      </c>
      <c r="AI342" s="522">
        <v>0</v>
      </c>
      <c r="AJ342" s="522">
        <v>0</v>
      </c>
      <c r="AK342" s="522">
        <v>0</v>
      </c>
      <c r="AL342" s="522">
        <v>0</v>
      </c>
      <c r="AM342" s="522">
        <v>0</v>
      </c>
      <c r="AN342" s="522">
        <v>0</v>
      </c>
      <c r="AO342" s="522">
        <f t="shared" ref="AO342:AO347" si="452">AH342+AJ342+AK342+AM342</f>
        <v>0</v>
      </c>
      <c r="AP342" s="522">
        <f t="shared" ref="AP342:AP347" si="453">AI342+AL342+AN342</f>
        <v>0</v>
      </c>
      <c r="AQ342" s="523">
        <f t="shared" si="440"/>
        <v>0</v>
      </c>
      <c r="AR342" s="520">
        <f t="shared" ref="AR342:AR347" si="454">I342+AG342</f>
        <v>19918315</v>
      </c>
      <c r="AS342" s="507">
        <f t="shared" ref="AS342:AS347" si="455">J342+V342</f>
        <v>14130282</v>
      </c>
      <c r="AT342" s="507">
        <f t="shared" ref="AT342:AT347" si="456">K342+Z342</f>
        <v>105454</v>
      </c>
      <c r="AU342" s="507">
        <f t="shared" si="436"/>
        <v>97354</v>
      </c>
      <c r="AV342" s="507">
        <f t="shared" ref="AV342:AW347" si="457">L342+AB342</f>
        <v>4778774</v>
      </c>
      <c r="AW342" s="507">
        <f t="shared" si="457"/>
        <v>282605</v>
      </c>
      <c r="AX342" s="507">
        <f t="shared" ref="AX342:AX347" si="458">N342+AF342</f>
        <v>621200</v>
      </c>
      <c r="AY342" s="522">
        <f t="shared" ref="AY342:AY347" si="459">O342+AQ342</f>
        <v>26.880200000000002</v>
      </c>
      <c r="AZ342" s="522">
        <f t="shared" ref="AZ342:BA347" si="460">P342+AO342</f>
        <v>20.57</v>
      </c>
      <c r="BA342" s="523">
        <f t="shared" si="460"/>
        <v>6.3102</v>
      </c>
    </row>
    <row r="343" spans="1:53" ht="14.1" customHeight="1" x14ac:dyDescent="0.2">
      <c r="A343" s="606">
        <v>71</v>
      </c>
      <c r="B343" s="607">
        <v>2492</v>
      </c>
      <c r="C343" s="608">
        <v>600079767</v>
      </c>
      <c r="D343" s="607">
        <v>70983011</v>
      </c>
      <c r="E343" s="609" t="s">
        <v>235</v>
      </c>
      <c r="F343" s="606">
        <v>3113</v>
      </c>
      <c r="G343" s="211" t="s">
        <v>92</v>
      </c>
      <c r="H343" s="610" t="s">
        <v>83</v>
      </c>
      <c r="I343" s="516">
        <v>2034947</v>
      </c>
      <c r="J343" s="517">
        <v>1498120</v>
      </c>
      <c r="K343" s="496">
        <v>0</v>
      </c>
      <c r="L343" s="496">
        <v>506364</v>
      </c>
      <c r="M343" s="517">
        <v>29963</v>
      </c>
      <c r="N343" s="517">
        <v>500</v>
      </c>
      <c r="O343" s="432">
        <v>4.37</v>
      </c>
      <c r="P343" s="518">
        <v>4.37</v>
      </c>
      <c r="Q343" s="519">
        <v>0</v>
      </c>
      <c r="R343" s="520">
        <v>0</v>
      </c>
      <c r="S343" s="507">
        <v>35849</v>
      </c>
      <c r="T343" s="507">
        <v>0</v>
      </c>
      <c r="U343" s="507">
        <v>0</v>
      </c>
      <c r="V343" s="507">
        <f t="shared" si="448"/>
        <v>35849</v>
      </c>
      <c r="W343" s="507">
        <v>0</v>
      </c>
      <c r="X343" s="507">
        <v>0</v>
      </c>
      <c r="Y343" s="507">
        <v>0</v>
      </c>
      <c r="Z343" s="507">
        <f t="shared" si="449"/>
        <v>0</v>
      </c>
      <c r="AA343" s="507">
        <f t="shared" si="450"/>
        <v>35849</v>
      </c>
      <c r="AB343" s="180">
        <f t="shared" si="437"/>
        <v>12117</v>
      </c>
      <c r="AC343" s="180">
        <f t="shared" si="451"/>
        <v>717</v>
      </c>
      <c r="AD343" s="507">
        <v>2500</v>
      </c>
      <c r="AE343" s="507">
        <v>0</v>
      </c>
      <c r="AF343" s="507">
        <f t="shared" si="438"/>
        <v>2500</v>
      </c>
      <c r="AG343" s="507">
        <f t="shared" si="439"/>
        <v>51183</v>
      </c>
      <c r="AH343" s="522">
        <v>0</v>
      </c>
      <c r="AI343" s="522">
        <v>0</v>
      </c>
      <c r="AJ343" s="522">
        <v>0.09</v>
      </c>
      <c r="AK343" s="522">
        <v>0</v>
      </c>
      <c r="AL343" s="522">
        <v>0</v>
      </c>
      <c r="AM343" s="522">
        <v>0</v>
      </c>
      <c r="AN343" s="522">
        <v>0</v>
      </c>
      <c r="AO343" s="522">
        <f t="shared" si="452"/>
        <v>0.09</v>
      </c>
      <c r="AP343" s="522">
        <f t="shared" si="453"/>
        <v>0</v>
      </c>
      <c r="AQ343" s="523">
        <f t="shared" si="440"/>
        <v>0.09</v>
      </c>
      <c r="AR343" s="520">
        <f t="shared" si="454"/>
        <v>2086130</v>
      </c>
      <c r="AS343" s="507">
        <f t="shared" si="455"/>
        <v>1533969</v>
      </c>
      <c r="AT343" s="507">
        <f t="shared" si="456"/>
        <v>0</v>
      </c>
      <c r="AU343" s="507">
        <f t="shared" si="436"/>
        <v>0</v>
      </c>
      <c r="AV343" s="507">
        <f t="shared" si="457"/>
        <v>518481</v>
      </c>
      <c r="AW343" s="507">
        <f t="shared" si="457"/>
        <v>30680</v>
      </c>
      <c r="AX343" s="507">
        <f t="shared" si="458"/>
        <v>3000</v>
      </c>
      <c r="AY343" s="522">
        <f t="shared" si="459"/>
        <v>4.46</v>
      </c>
      <c r="AZ343" s="522">
        <f t="shared" si="460"/>
        <v>4.46</v>
      </c>
      <c r="BA343" s="523">
        <f t="shared" si="460"/>
        <v>0</v>
      </c>
    </row>
    <row r="344" spans="1:53" ht="14.1" customHeight="1" x14ac:dyDescent="0.2">
      <c r="A344" s="606">
        <v>71</v>
      </c>
      <c r="B344" s="607">
        <v>2492</v>
      </c>
      <c r="C344" s="608">
        <v>600079767</v>
      </c>
      <c r="D344" s="607">
        <v>70983011</v>
      </c>
      <c r="E344" s="609" t="s">
        <v>235</v>
      </c>
      <c r="F344" s="606">
        <v>3141</v>
      </c>
      <c r="G344" s="609" t="s">
        <v>89</v>
      </c>
      <c r="H344" s="610" t="s">
        <v>83</v>
      </c>
      <c r="I344" s="516">
        <v>3297947</v>
      </c>
      <c r="J344" s="517">
        <v>2405419</v>
      </c>
      <c r="K344" s="496">
        <v>1800</v>
      </c>
      <c r="L344" s="496">
        <v>813640</v>
      </c>
      <c r="M344" s="517">
        <v>48108</v>
      </c>
      <c r="N344" s="517">
        <v>28980</v>
      </c>
      <c r="O344" s="432">
        <v>8.19</v>
      </c>
      <c r="P344" s="518">
        <v>0</v>
      </c>
      <c r="Q344" s="519">
        <v>8.19</v>
      </c>
      <c r="R344" s="520">
        <v>1800</v>
      </c>
      <c r="S344" s="507">
        <v>0</v>
      </c>
      <c r="T344" s="507">
        <v>0</v>
      </c>
      <c r="U344" s="507">
        <v>0</v>
      </c>
      <c r="V344" s="507">
        <f t="shared" si="448"/>
        <v>1800</v>
      </c>
      <c r="W344" s="507">
        <v>-1800</v>
      </c>
      <c r="X344" s="507">
        <v>0</v>
      </c>
      <c r="Y344" s="507">
        <v>0</v>
      </c>
      <c r="Z344" s="507">
        <f t="shared" si="449"/>
        <v>-1800</v>
      </c>
      <c r="AA344" s="507">
        <f t="shared" si="450"/>
        <v>0</v>
      </c>
      <c r="AB344" s="180">
        <f t="shared" si="437"/>
        <v>0</v>
      </c>
      <c r="AC344" s="180">
        <f t="shared" si="451"/>
        <v>36</v>
      </c>
      <c r="AD344" s="507">
        <v>0</v>
      </c>
      <c r="AE344" s="507">
        <v>0</v>
      </c>
      <c r="AF344" s="507">
        <f t="shared" si="438"/>
        <v>0</v>
      </c>
      <c r="AG344" s="507">
        <f t="shared" si="439"/>
        <v>36</v>
      </c>
      <c r="AH344" s="522">
        <v>0</v>
      </c>
      <c r="AI344" s="522">
        <v>0</v>
      </c>
      <c r="AJ344" s="522">
        <v>0</v>
      </c>
      <c r="AK344" s="522">
        <v>0</v>
      </c>
      <c r="AL344" s="522">
        <v>0</v>
      </c>
      <c r="AM344" s="522">
        <v>0</v>
      </c>
      <c r="AN344" s="522">
        <v>0</v>
      </c>
      <c r="AO344" s="522">
        <f t="shared" si="452"/>
        <v>0</v>
      </c>
      <c r="AP344" s="522">
        <f t="shared" si="453"/>
        <v>0</v>
      </c>
      <c r="AQ344" s="523">
        <f t="shared" si="440"/>
        <v>0</v>
      </c>
      <c r="AR344" s="520">
        <f t="shared" si="454"/>
        <v>3297983</v>
      </c>
      <c r="AS344" s="507">
        <f t="shared" si="455"/>
        <v>2407219</v>
      </c>
      <c r="AT344" s="507">
        <f t="shared" si="456"/>
        <v>0</v>
      </c>
      <c r="AU344" s="507">
        <f t="shared" si="436"/>
        <v>0</v>
      </c>
      <c r="AV344" s="507">
        <f t="shared" si="457"/>
        <v>813640</v>
      </c>
      <c r="AW344" s="507">
        <f t="shared" si="457"/>
        <v>48144</v>
      </c>
      <c r="AX344" s="507">
        <f t="shared" si="458"/>
        <v>28980</v>
      </c>
      <c r="AY344" s="522">
        <f t="shared" si="459"/>
        <v>8.19</v>
      </c>
      <c r="AZ344" s="522">
        <f t="shared" si="460"/>
        <v>0</v>
      </c>
      <c r="BA344" s="523">
        <f t="shared" si="460"/>
        <v>8.19</v>
      </c>
    </row>
    <row r="345" spans="1:53" ht="14.1" customHeight="1" x14ac:dyDescent="0.2">
      <c r="A345" s="606">
        <v>71</v>
      </c>
      <c r="B345" s="607">
        <v>2492</v>
      </c>
      <c r="C345" s="608">
        <v>600079767</v>
      </c>
      <c r="D345" s="607">
        <v>70983011</v>
      </c>
      <c r="E345" s="609" t="s">
        <v>235</v>
      </c>
      <c r="F345" s="606">
        <v>3143</v>
      </c>
      <c r="G345" s="211" t="s">
        <v>150</v>
      </c>
      <c r="H345" s="610" t="s">
        <v>87</v>
      </c>
      <c r="I345" s="516">
        <v>1594322</v>
      </c>
      <c r="J345" s="431">
        <v>1170475</v>
      </c>
      <c r="K345" s="541">
        <v>3600</v>
      </c>
      <c r="L345" s="496">
        <v>396837</v>
      </c>
      <c r="M345" s="517">
        <v>23410</v>
      </c>
      <c r="N345" s="517">
        <v>0</v>
      </c>
      <c r="O345" s="432">
        <v>2.5</v>
      </c>
      <c r="P345" s="436">
        <v>2.5</v>
      </c>
      <c r="Q345" s="519">
        <v>0</v>
      </c>
      <c r="R345" s="520">
        <v>1800</v>
      </c>
      <c r="S345" s="507">
        <v>0</v>
      </c>
      <c r="T345" s="507">
        <v>0</v>
      </c>
      <c r="U345" s="507">
        <v>0</v>
      </c>
      <c r="V345" s="507">
        <f t="shared" si="448"/>
        <v>1800</v>
      </c>
      <c r="W345" s="507">
        <v>-1800</v>
      </c>
      <c r="X345" s="507">
        <v>0</v>
      </c>
      <c r="Y345" s="507">
        <v>0</v>
      </c>
      <c r="Z345" s="507">
        <f t="shared" si="449"/>
        <v>-1800</v>
      </c>
      <c r="AA345" s="507">
        <f t="shared" si="450"/>
        <v>0</v>
      </c>
      <c r="AB345" s="180">
        <f t="shared" si="437"/>
        <v>0</v>
      </c>
      <c r="AC345" s="180">
        <f t="shared" si="451"/>
        <v>36</v>
      </c>
      <c r="AD345" s="507">
        <v>0</v>
      </c>
      <c r="AE345" s="507">
        <v>0</v>
      </c>
      <c r="AF345" s="507">
        <f t="shared" si="438"/>
        <v>0</v>
      </c>
      <c r="AG345" s="507">
        <f t="shared" si="439"/>
        <v>36</v>
      </c>
      <c r="AH345" s="522">
        <v>0</v>
      </c>
      <c r="AI345" s="522">
        <v>0</v>
      </c>
      <c r="AJ345" s="522">
        <v>0</v>
      </c>
      <c r="AK345" s="522">
        <v>0</v>
      </c>
      <c r="AL345" s="522">
        <v>0</v>
      </c>
      <c r="AM345" s="522">
        <v>0</v>
      </c>
      <c r="AN345" s="522">
        <v>0</v>
      </c>
      <c r="AO345" s="522">
        <f t="shared" si="452"/>
        <v>0</v>
      </c>
      <c r="AP345" s="522">
        <f t="shared" si="453"/>
        <v>0</v>
      </c>
      <c r="AQ345" s="523">
        <f t="shared" si="440"/>
        <v>0</v>
      </c>
      <c r="AR345" s="520">
        <f t="shared" si="454"/>
        <v>1594358</v>
      </c>
      <c r="AS345" s="507">
        <f t="shared" si="455"/>
        <v>1172275</v>
      </c>
      <c r="AT345" s="507">
        <f t="shared" si="456"/>
        <v>1800</v>
      </c>
      <c r="AU345" s="507">
        <f t="shared" si="436"/>
        <v>0</v>
      </c>
      <c r="AV345" s="507">
        <f t="shared" si="457"/>
        <v>396837</v>
      </c>
      <c r="AW345" s="507">
        <f t="shared" si="457"/>
        <v>23446</v>
      </c>
      <c r="AX345" s="507">
        <f t="shared" si="458"/>
        <v>0</v>
      </c>
      <c r="AY345" s="522">
        <f t="shared" si="459"/>
        <v>2.5</v>
      </c>
      <c r="AZ345" s="522">
        <f t="shared" si="460"/>
        <v>2.5</v>
      </c>
      <c r="BA345" s="523">
        <f t="shared" si="460"/>
        <v>0</v>
      </c>
    </row>
    <row r="346" spans="1:53" ht="14.1" customHeight="1" x14ac:dyDescent="0.2">
      <c r="A346" s="606">
        <v>71</v>
      </c>
      <c r="B346" s="607">
        <v>2492</v>
      </c>
      <c r="C346" s="608">
        <v>600079767</v>
      </c>
      <c r="D346" s="607">
        <v>70983011</v>
      </c>
      <c r="E346" s="609" t="s">
        <v>235</v>
      </c>
      <c r="F346" s="606">
        <v>3143</v>
      </c>
      <c r="G346" s="211" t="s">
        <v>151</v>
      </c>
      <c r="H346" s="610" t="s">
        <v>83</v>
      </c>
      <c r="I346" s="516">
        <v>47048</v>
      </c>
      <c r="J346" s="517">
        <v>33165</v>
      </c>
      <c r="K346" s="496">
        <v>0</v>
      </c>
      <c r="L346" s="496">
        <v>11210</v>
      </c>
      <c r="M346" s="517">
        <v>663</v>
      </c>
      <c r="N346" s="517">
        <v>2010</v>
      </c>
      <c r="O346" s="432">
        <v>0.14000000000000001</v>
      </c>
      <c r="P346" s="518">
        <v>0</v>
      </c>
      <c r="Q346" s="519">
        <v>0.14000000000000001</v>
      </c>
      <c r="R346" s="520">
        <v>0</v>
      </c>
      <c r="S346" s="507">
        <v>0</v>
      </c>
      <c r="T346" s="507">
        <v>0</v>
      </c>
      <c r="U346" s="507">
        <v>0</v>
      </c>
      <c r="V346" s="507">
        <f t="shared" si="448"/>
        <v>0</v>
      </c>
      <c r="W346" s="507">
        <v>0</v>
      </c>
      <c r="X346" s="507">
        <v>0</v>
      </c>
      <c r="Y346" s="507">
        <v>0</v>
      </c>
      <c r="Z346" s="507">
        <f t="shared" si="449"/>
        <v>0</v>
      </c>
      <c r="AA346" s="507">
        <f t="shared" si="450"/>
        <v>0</v>
      </c>
      <c r="AB346" s="180">
        <f t="shared" si="437"/>
        <v>0</v>
      </c>
      <c r="AC346" s="180">
        <f t="shared" si="451"/>
        <v>0</v>
      </c>
      <c r="AD346" s="507">
        <v>0</v>
      </c>
      <c r="AE346" s="507">
        <v>0</v>
      </c>
      <c r="AF346" s="507">
        <f t="shared" si="438"/>
        <v>0</v>
      </c>
      <c r="AG346" s="507">
        <f t="shared" si="439"/>
        <v>0</v>
      </c>
      <c r="AH346" s="522">
        <v>0</v>
      </c>
      <c r="AI346" s="522">
        <v>0</v>
      </c>
      <c r="AJ346" s="522">
        <v>0</v>
      </c>
      <c r="AK346" s="522">
        <v>0</v>
      </c>
      <c r="AL346" s="522">
        <v>0</v>
      </c>
      <c r="AM346" s="522">
        <v>0</v>
      </c>
      <c r="AN346" s="522">
        <v>0</v>
      </c>
      <c r="AO346" s="522">
        <f t="shared" si="452"/>
        <v>0</v>
      </c>
      <c r="AP346" s="522">
        <f t="shared" si="453"/>
        <v>0</v>
      </c>
      <c r="AQ346" s="523">
        <f t="shared" si="440"/>
        <v>0</v>
      </c>
      <c r="AR346" s="520">
        <f t="shared" si="454"/>
        <v>47048</v>
      </c>
      <c r="AS346" s="507">
        <f t="shared" si="455"/>
        <v>33165</v>
      </c>
      <c r="AT346" s="507">
        <f t="shared" si="456"/>
        <v>0</v>
      </c>
      <c r="AU346" s="507">
        <f t="shared" si="436"/>
        <v>0</v>
      </c>
      <c r="AV346" s="507">
        <f t="shared" si="457"/>
        <v>11210</v>
      </c>
      <c r="AW346" s="507">
        <f t="shared" si="457"/>
        <v>663</v>
      </c>
      <c r="AX346" s="507">
        <f t="shared" si="458"/>
        <v>2010</v>
      </c>
      <c r="AY346" s="522">
        <f t="shared" si="459"/>
        <v>0.14000000000000001</v>
      </c>
      <c r="AZ346" s="522">
        <f t="shared" si="460"/>
        <v>0</v>
      </c>
      <c r="BA346" s="523">
        <f t="shared" si="460"/>
        <v>0.14000000000000001</v>
      </c>
    </row>
    <row r="347" spans="1:53" ht="14.1" customHeight="1" x14ac:dyDescent="0.2">
      <c r="A347" s="606">
        <v>71</v>
      </c>
      <c r="B347" s="607">
        <v>2492</v>
      </c>
      <c r="C347" s="608">
        <v>600079767</v>
      </c>
      <c r="D347" s="607">
        <v>70983011</v>
      </c>
      <c r="E347" s="609" t="s">
        <v>236</v>
      </c>
      <c r="F347" s="606">
        <v>3231</v>
      </c>
      <c r="G347" s="211" t="s">
        <v>154</v>
      </c>
      <c r="H347" s="610" t="s">
        <v>87</v>
      </c>
      <c r="I347" s="516">
        <v>1228163</v>
      </c>
      <c r="J347" s="517">
        <v>901740</v>
      </c>
      <c r="K347" s="496">
        <v>0</v>
      </c>
      <c r="L347" s="496">
        <v>304788</v>
      </c>
      <c r="M347" s="517">
        <v>18035</v>
      </c>
      <c r="N347" s="517">
        <v>3600</v>
      </c>
      <c r="O347" s="432">
        <v>1.7669999999999999</v>
      </c>
      <c r="P347" s="432">
        <v>1.5831</v>
      </c>
      <c r="Q347" s="519">
        <v>0.18390000000000001</v>
      </c>
      <c r="R347" s="520">
        <v>0</v>
      </c>
      <c r="S347" s="507">
        <v>0</v>
      </c>
      <c r="T347" s="507">
        <v>0</v>
      </c>
      <c r="U347" s="507">
        <v>0</v>
      </c>
      <c r="V347" s="507">
        <f t="shared" si="448"/>
        <v>0</v>
      </c>
      <c r="W347" s="507">
        <v>0</v>
      </c>
      <c r="X347" s="507">
        <v>0</v>
      </c>
      <c r="Y347" s="507">
        <v>0</v>
      </c>
      <c r="Z347" s="507">
        <f t="shared" si="449"/>
        <v>0</v>
      </c>
      <c r="AA347" s="507">
        <f t="shared" si="450"/>
        <v>0</v>
      </c>
      <c r="AB347" s="180">
        <f t="shared" si="437"/>
        <v>0</v>
      </c>
      <c r="AC347" s="180">
        <f t="shared" si="451"/>
        <v>0</v>
      </c>
      <c r="AD347" s="507">
        <v>0</v>
      </c>
      <c r="AE347" s="507">
        <v>0</v>
      </c>
      <c r="AF347" s="507">
        <f t="shared" si="438"/>
        <v>0</v>
      </c>
      <c r="AG347" s="507">
        <f t="shared" si="439"/>
        <v>0</v>
      </c>
      <c r="AH347" s="522">
        <v>0</v>
      </c>
      <c r="AI347" s="522">
        <v>0</v>
      </c>
      <c r="AJ347" s="522">
        <v>0</v>
      </c>
      <c r="AK347" s="522">
        <v>0</v>
      </c>
      <c r="AL347" s="522">
        <v>0</v>
      </c>
      <c r="AM347" s="522">
        <v>0</v>
      </c>
      <c r="AN347" s="522">
        <v>0</v>
      </c>
      <c r="AO347" s="522">
        <f t="shared" si="452"/>
        <v>0</v>
      </c>
      <c r="AP347" s="522">
        <f t="shared" si="453"/>
        <v>0</v>
      </c>
      <c r="AQ347" s="523">
        <f t="shared" si="440"/>
        <v>0</v>
      </c>
      <c r="AR347" s="520">
        <f t="shared" si="454"/>
        <v>1228163</v>
      </c>
      <c r="AS347" s="507">
        <f t="shared" si="455"/>
        <v>901740</v>
      </c>
      <c r="AT347" s="507">
        <f t="shared" si="456"/>
        <v>0</v>
      </c>
      <c r="AU347" s="507">
        <f t="shared" si="436"/>
        <v>0</v>
      </c>
      <c r="AV347" s="507">
        <f t="shared" si="457"/>
        <v>304788</v>
      </c>
      <c r="AW347" s="507">
        <f t="shared" si="457"/>
        <v>18035</v>
      </c>
      <c r="AX347" s="507">
        <f t="shared" si="458"/>
        <v>3600</v>
      </c>
      <c r="AY347" s="522">
        <f t="shared" si="459"/>
        <v>1.7669999999999999</v>
      </c>
      <c r="AZ347" s="522">
        <f t="shared" si="460"/>
        <v>1.5831</v>
      </c>
      <c r="BA347" s="523">
        <f t="shared" si="460"/>
        <v>0.18390000000000001</v>
      </c>
    </row>
    <row r="348" spans="1:53" ht="14.1" customHeight="1" x14ac:dyDescent="0.2">
      <c r="A348" s="183">
        <v>71</v>
      </c>
      <c r="B348" s="181">
        <v>2492</v>
      </c>
      <c r="C348" s="182">
        <v>600079767</v>
      </c>
      <c r="D348" s="181">
        <v>70983011</v>
      </c>
      <c r="E348" s="599" t="s">
        <v>237</v>
      </c>
      <c r="F348" s="183"/>
      <c r="G348" s="599"/>
      <c r="H348" s="600"/>
      <c r="I348" s="601">
        <v>28023550</v>
      </c>
      <c r="J348" s="602">
        <v>20147301</v>
      </c>
      <c r="K348" s="602">
        <v>5400</v>
      </c>
      <c r="L348" s="602">
        <v>6811613</v>
      </c>
      <c r="M348" s="602">
        <v>402946</v>
      </c>
      <c r="N348" s="602">
        <v>656290</v>
      </c>
      <c r="O348" s="603">
        <v>43.847200000000008</v>
      </c>
      <c r="P348" s="603">
        <v>29.023099999999999</v>
      </c>
      <c r="Q348" s="605">
        <v>14.8241</v>
      </c>
      <c r="R348" s="604">
        <f t="shared" ref="R348:BA348" si="461">SUM(R342:R347)</f>
        <v>-4500</v>
      </c>
      <c r="S348" s="602">
        <f t="shared" si="461"/>
        <v>35849</v>
      </c>
      <c r="T348" s="602">
        <f t="shared" si="461"/>
        <v>0</v>
      </c>
      <c r="U348" s="602">
        <f t="shared" si="461"/>
        <v>0</v>
      </c>
      <c r="V348" s="602">
        <f t="shared" si="461"/>
        <v>31349</v>
      </c>
      <c r="W348" s="602">
        <f t="shared" si="461"/>
        <v>4500</v>
      </c>
      <c r="X348" s="602">
        <f t="shared" si="461"/>
        <v>0</v>
      </c>
      <c r="Y348" s="602">
        <f t="shared" si="461"/>
        <v>97354</v>
      </c>
      <c r="Z348" s="602">
        <f t="shared" si="461"/>
        <v>101854</v>
      </c>
      <c r="AA348" s="602">
        <f t="shared" si="461"/>
        <v>133203</v>
      </c>
      <c r="AB348" s="602">
        <f t="shared" si="461"/>
        <v>12117</v>
      </c>
      <c r="AC348" s="602">
        <f t="shared" si="461"/>
        <v>627</v>
      </c>
      <c r="AD348" s="602">
        <f t="shared" si="461"/>
        <v>2500</v>
      </c>
      <c r="AE348" s="602">
        <f t="shared" si="461"/>
        <v>0</v>
      </c>
      <c r="AF348" s="602">
        <f t="shared" si="461"/>
        <v>2500</v>
      </c>
      <c r="AG348" s="602">
        <f t="shared" si="461"/>
        <v>148447</v>
      </c>
      <c r="AH348" s="603">
        <f t="shared" si="461"/>
        <v>0</v>
      </c>
      <c r="AI348" s="603">
        <f t="shared" si="461"/>
        <v>0</v>
      </c>
      <c r="AJ348" s="603">
        <f t="shared" si="461"/>
        <v>0.09</v>
      </c>
      <c r="AK348" s="603">
        <f t="shared" ref="AK348:AL348" si="462">SUM(AK342:AK347)</f>
        <v>0</v>
      </c>
      <c r="AL348" s="603">
        <f t="shared" si="462"/>
        <v>0</v>
      </c>
      <c r="AM348" s="603">
        <f t="shared" si="461"/>
        <v>0</v>
      </c>
      <c r="AN348" s="603">
        <f t="shared" si="461"/>
        <v>0</v>
      </c>
      <c r="AO348" s="603">
        <f t="shared" si="461"/>
        <v>0.09</v>
      </c>
      <c r="AP348" s="603">
        <f t="shared" si="461"/>
        <v>0</v>
      </c>
      <c r="AQ348" s="605">
        <f t="shared" si="461"/>
        <v>0.09</v>
      </c>
      <c r="AR348" s="604">
        <f t="shared" si="461"/>
        <v>28171997</v>
      </c>
      <c r="AS348" s="602">
        <f t="shared" si="461"/>
        <v>20178650</v>
      </c>
      <c r="AT348" s="602">
        <f t="shared" si="461"/>
        <v>107254</v>
      </c>
      <c r="AU348" s="602">
        <f t="shared" si="461"/>
        <v>97354</v>
      </c>
      <c r="AV348" s="602">
        <f t="shared" si="461"/>
        <v>6823730</v>
      </c>
      <c r="AW348" s="602">
        <f t="shared" si="461"/>
        <v>403573</v>
      </c>
      <c r="AX348" s="602">
        <f t="shared" si="461"/>
        <v>658790</v>
      </c>
      <c r="AY348" s="603">
        <f t="shared" si="461"/>
        <v>43.937200000000004</v>
      </c>
      <c r="AZ348" s="603">
        <f t="shared" si="461"/>
        <v>29.113100000000003</v>
      </c>
      <c r="BA348" s="605">
        <f t="shared" si="461"/>
        <v>14.8241</v>
      </c>
    </row>
    <row r="349" spans="1:53" ht="14.1" customHeight="1" x14ac:dyDescent="0.2">
      <c r="A349" s="606">
        <v>72</v>
      </c>
      <c r="B349" s="607">
        <v>2491</v>
      </c>
      <c r="C349" s="608">
        <v>600079775</v>
      </c>
      <c r="D349" s="607">
        <v>70983003</v>
      </c>
      <c r="E349" s="609" t="s">
        <v>238</v>
      </c>
      <c r="F349" s="606">
        <v>3113</v>
      </c>
      <c r="G349" s="609" t="s">
        <v>149</v>
      </c>
      <c r="H349" s="610" t="s">
        <v>87</v>
      </c>
      <c r="I349" s="516">
        <v>24871463</v>
      </c>
      <c r="J349" s="431">
        <v>17757484</v>
      </c>
      <c r="K349" s="541">
        <v>0</v>
      </c>
      <c r="L349" s="496">
        <v>6002030</v>
      </c>
      <c r="M349" s="517">
        <v>355149</v>
      </c>
      <c r="N349" s="431">
        <v>756800</v>
      </c>
      <c r="O349" s="432">
        <v>33.3658</v>
      </c>
      <c r="P349" s="436">
        <v>26.409199999999998</v>
      </c>
      <c r="Q349" s="709">
        <v>6.9565999999999999</v>
      </c>
      <c r="R349" s="520">
        <v>-5000</v>
      </c>
      <c r="S349" s="507">
        <v>0</v>
      </c>
      <c r="T349" s="507">
        <v>0</v>
      </c>
      <c r="U349" s="507">
        <v>0</v>
      </c>
      <c r="V349" s="507">
        <f>SUM(R349:U349)</f>
        <v>-5000</v>
      </c>
      <c r="W349" s="507">
        <v>5000</v>
      </c>
      <c r="X349" s="507">
        <v>0</v>
      </c>
      <c r="Y349" s="507">
        <v>150220</v>
      </c>
      <c r="Z349" s="507">
        <f t="shared" ref="Z349:Z352" si="463">SUM(W349:Y349)</f>
        <v>155220</v>
      </c>
      <c r="AA349" s="507">
        <f>V349+Z349</f>
        <v>150220</v>
      </c>
      <c r="AB349" s="180">
        <f t="shared" si="437"/>
        <v>0</v>
      </c>
      <c r="AC349" s="180">
        <f>ROUND(V349*2%,0)</f>
        <v>-100</v>
      </c>
      <c r="AD349" s="507">
        <v>0</v>
      </c>
      <c r="AE349" s="507">
        <v>0</v>
      </c>
      <c r="AF349" s="507">
        <f t="shared" si="438"/>
        <v>0</v>
      </c>
      <c r="AG349" s="507">
        <f t="shared" si="439"/>
        <v>150120</v>
      </c>
      <c r="AH349" s="522">
        <v>-0.01</v>
      </c>
      <c r="AI349" s="522">
        <v>0</v>
      </c>
      <c r="AJ349" s="522">
        <v>0</v>
      </c>
      <c r="AK349" s="522">
        <v>0</v>
      </c>
      <c r="AL349" s="522">
        <v>0</v>
      </c>
      <c r="AM349" s="522">
        <v>0</v>
      </c>
      <c r="AN349" s="522">
        <v>0</v>
      </c>
      <c r="AO349" s="522">
        <f>AH349+AJ349+AK349+AM349</f>
        <v>-0.01</v>
      </c>
      <c r="AP349" s="522">
        <f>AI349+AL349+AN349</f>
        <v>0</v>
      </c>
      <c r="AQ349" s="523">
        <f t="shared" si="440"/>
        <v>-0.01</v>
      </c>
      <c r="AR349" s="520">
        <f>I349+AG349</f>
        <v>25021583</v>
      </c>
      <c r="AS349" s="507">
        <f>J349+V349</f>
        <v>17752484</v>
      </c>
      <c r="AT349" s="507">
        <f>K349+Z349</f>
        <v>155220</v>
      </c>
      <c r="AU349" s="507">
        <f t="shared" si="436"/>
        <v>150220</v>
      </c>
      <c r="AV349" s="507">
        <f t="shared" ref="AV349:AW352" si="464">L349+AB349</f>
        <v>6002030</v>
      </c>
      <c r="AW349" s="507">
        <f t="shared" si="464"/>
        <v>355049</v>
      </c>
      <c r="AX349" s="507">
        <f>N349+AF349</f>
        <v>756800</v>
      </c>
      <c r="AY349" s="522">
        <f>O349+AQ349</f>
        <v>33.355800000000002</v>
      </c>
      <c r="AZ349" s="522">
        <f t="shared" ref="AZ349:BA352" si="465">P349+AO349</f>
        <v>26.399199999999997</v>
      </c>
      <c r="BA349" s="523">
        <f t="shared" si="465"/>
        <v>6.9565999999999999</v>
      </c>
    </row>
    <row r="350" spans="1:53" ht="14.1" customHeight="1" x14ac:dyDescent="0.2">
      <c r="A350" s="606">
        <v>72</v>
      </c>
      <c r="B350" s="607">
        <v>2491</v>
      </c>
      <c r="C350" s="608">
        <v>600079775</v>
      </c>
      <c r="D350" s="607">
        <v>70983003</v>
      </c>
      <c r="E350" s="609" t="s">
        <v>238</v>
      </c>
      <c r="F350" s="606">
        <v>3113</v>
      </c>
      <c r="G350" s="211" t="s">
        <v>92</v>
      </c>
      <c r="H350" s="610" t="s">
        <v>83</v>
      </c>
      <c r="I350" s="516">
        <v>2348269</v>
      </c>
      <c r="J350" s="517">
        <v>1728107</v>
      </c>
      <c r="K350" s="496">
        <v>0</v>
      </c>
      <c r="L350" s="496">
        <v>584100</v>
      </c>
      <c r="M350" s="517">
        <v>34562</v>
      </c>
      <c r="N350" s="517">
        <v>1500</v>
      </c>
      <c r="O350" s="432">
        <v>4.66</v>
      </c>
      <c r="P350" s="518">
        <v>4.66</v>
      </c>
      <c r="Q350" s="519">
        <v>0</v>
      </c>
      <c r="R350" s="520">
        <v>0</v>
      </c>
      <c r="S350" s="507">
        <v>1840</v>
      </c>
      <c r="T350" s="507">
        <v>0</v>
      </c>
      <c r="U350" s="507">
        <v>0</v>
      </c>
      <c r="V350" s="507">
        <f>SUM(R350:U350)</f>
        <v>1840</v>
      </c>
      <c r="W350" s="507">
        <v>0</v>
      </c>
      <c r="X350" s="507">
        <v>0</v>
      </c>
      <c r="Y350" s="507">
        <v>0</v>
      </c>
      <c r="Z350" s="507">
        <f t="shared" si="463"/>
        <v>0</v>
      </c>
      <c r="AA350" s="507">
        <f>V350+Z350</f>
        <v>1840</v>
      </c>
      <c r="AB350" s="180">
        <f t="shared" si="437"/>
        <v>622</v>
      </c>
      <c r="AC350" s="180">
        <f>ROUND(V350*2%,0)</f>
        <v>37</v>
      </c>
      <c r="AD350" s="507">
        <v>2250</v>
      </c>
      <c r="AE350" s="507">
        <v>0</v>
      </c>
      <c r="AF350" s="507">
        <f t="shared" si="438"/>
        <v>2250</v>
      </c>
      <c r="AG350" s="507">
        <f t="shared" si="439"/>
        <v>4749</v>
      </c>
      <c r="AH350" s="522">
        <v>0</v>
      </c>
      <c r="AI350" s="522">
        <v>0</v>
      </c>
      <c r="AJ350" s="522">
        <v>3.9999999999999994E-2</v>
      </c>
      <c r="AK350" s="522">
        <v>0</v>
      </c>
      <c r="AL350" s="522">
        <v>0</v>
      </c>
      <c r="AM350" s="522">
        <v>0</v>
      </c>
      <c r="AN350" s="522">
        <v>0</v>
      </c>
      <c r="AO350" s="522">
        <f>AH350+AJ350+AK350+AM350</f>
        <v>3.9999999999999994E-2</v>
      </c>
      <c r="AP350" s="522">
        <f>AI350+AL350+AN350</f>
        <v>0</v>
      </c>
      <c r="AQ350" s="523">
        <f t="shared" si="440"/>
        <v>3.9999999999999994E-2</v>
      </c>
      <c r="AR350" s="520">
        <f>I350+AG350</f>
        <v>2353018</v>
      </c>
      <c r="AS350" s="507">
        <f>J350+V350</f>
        <v>1729947</v>
      </c>
      <c r="AT350" s="507">
        <f>K350+Z350</f>
        <v>0</v>
      </c>
      <c r="AU350" s="507">
        <f t="shared" si="436"/>
        <v>0</v>
      </c>
      <c r="AV350" s="507">
        <f t="shared" si="464"/>
        <v>584722</v>
      </c>
      <c r="AW350" s="507">
        <f t="shared" si="464"/>
        <v>34599</v>
      </c>
      <c r="AX350" s="507">
        <f>N350+AF350</f>
        <v>3750</v>
      </c>
      <c r="AY350" s="522">
        <f>O350+AQ350</f>
        <v>4.7</v>
      </c>
      <c r="AZ350" s="522">
        <f t="shared" si="465"/>
        <v>4.7</v>
      </c>
      <c r="BA350" s="523">
        <f t="shared" si="465"/>
        <v>0</v>
      </c>
    </row>
    <row r="351" spans="1:53" ht="14.1" customHeight="1" x14ac:dyDescent="0.2">
      <c r="A351" s="606">
        <v>72</v>
      </c>
      <c r="B351" s="607">
        <v>2491</v>
      </c>
      <c r="C351" s="608">
        <v>600079775</v>
      </c>
      <c r="D351" s="607">
        <v>70983003</v>
      </c>
      <c r="E351" s="609" t="s">
        <v>238</v>
      </c>
      <c r="F351" s="606">
        <v>3143</v>
      </c>
      <c r="G351" s="211" t="s">
        <v>150</v>
      </c>
      <c r="H351" s="610" t="s">
        <v>87</v>
      </c>
      <c r="I351" s="516">
        <v>2206249</v>
      </c>
      <c r="J351" s="431">
        <v>1624631</v>
      </c>
      <c r="K351" s="541">
        <v>0</v>
      </c>
      <c r="L351" s="496">
        <v>549125</v>
      </c>
      <c r="M351" s="517">
        <v>32493</v>
      </c>
      <c r="N351" s="517">
        <v>0</v>
      </c>
      <c r="O351" s="432">
        <v>3.5714000000000001</v>
      </c>
      <c r="P351" s="436">
        <v>3.5714000000000001</v>
      </c>
      <c r="Q351" s="519">
        <v>0</v>
      </c>
      <c r="R351" s="520">
        <v>0</v>
      </c>
      <c r="S351" s="507">
        <v>0</v>
      </c>
      <c r="T351" s="507">
        <v>0</v>
      </c>
      <c r="U351" s="507">
        <v>0</v>
      </c>
      <c r="V351" s="507">
        <f>SUM(R351:U351)</f>
        <v>0</v>
      </c>
      <c r="W351" s="507">
        <v>0</v>
      </c>
      <c r="X351" s="507">
        <v>0</v>
      </c>
      <c r="Y351" s="507">
        <v>0</v>
      </c>
      <c r="Z351" s="507">
        <f t="shared" si="463"/>
        <v>0</v>
      </c>
      <c r="AA351" s="507">
        <f>V351+Z351</f>
        <v>0</v>
      </c>
      <c r="AB351" s="180">
        <f t="shared" si="437"/>
        <v>0</v>
      </c>
      <c r="AC351" s="180">
        <f>ROUND(V351*2%,0)</f>
        <v>0</v>
      </c>
      <c r="AD351" s="507">
        <v>0</v>
      </c>
      <c r="AE351" s="507">
        <v>0</v>
      </c>
      <c r="AF351" s="507">
        <f t="shared" si="438"/>
        <v>0</v>
      </c>
      <c r="AG351" s="507">
        <f t="shared" si="439"/>
        <v>0</v>
      </c>
      <c r="AH351" s="522">
        <v>0</v>
      </c>
      <c r="AI351" s="522">
        <v>0</v>
      </c>
      <c r="AJ351" s="522">
        <v>0</v>
      </c>
      <c r="AK351" s="522">
        <v>0</v>
      </c>
      <c r="AL351" s="522">
        <v>0</v>
      </c>
      <c r="AM351" s="522">
        <v>0</v>
      </c>
      <c r="AN351" s="522">
        <v>0</v>
      </c>
      <c r="AO351" s="522">
        <f>AH351+AJ351+AK351+AM351</f>
        <v>0</v>
      </c>
      <c r="AP351" s="522">
        <f>AI351+AL351+AN351</f>
        <v>0</v>
      </c>
      <c r="AQ351" s="523">
        <f t="shared" si="440"/>
        <v>0</v>
      </c>
      <c r="AR351" s="520">
        <f>I351+AG351</f>
        <v>2206249</v>
      </c>
      <c r="AS351" s="507">
        <f>J351+V351</f>
        <v>1624631</v>
      </c>
      <c r="AT351" s="507">
        <f>K351+Z351</f>
        <v>0</v>
      </c>
      <c r="AU351" s="507">
        <f t="shared" si="436"/>
        <v>0</v>
      </c>
      <c r="AV351" s="507">
        <f t="shared" si="464"/>
        <v>549125</v>
      </c>
      <c r="AW351" s="507">
        <f t="shared" si="464"/>
        <v>32493</v>
      </c>
      <c r="AX351" s="507">
        <f>N351+AF351</f>
        <v>0</v>
      </c>
      <c r="AY351" s="522">
        <f>O351+AQ351</f>
        <v>3.5714000000000001</v>
      </c>
      <c r="AZ351" s="522">
        <f t="shared" si="465"/>
        <v>3.5714000000000001</v>
      </c>
      <c r="BA351" s="523">
        <f t="shared" si="465"/>
        <v>0</v>
      </c>
    </row>
    <row r="352" spans="1:53" ht="14.1" customHeight="1" x14ac:dyDescent="0.2">
      <c r="A352" s="606">
        <v>72</v>
      </c>
      <c r="B352" s="607">
        <v>2491</v>
      </c>
      <c r="C352" s="608">
        <v>600079775</v>
      </c>
      <c r="D352" s="607">
        <v>70983003</v>
      </c>
      <c r="E352" s="609" t="s">
        <v>238</v>
      </c>
      <c r="F352" s="606">
        <v>3143</v>
      </c>
      <c r="G352" s="211" t="s">
        <v>151</v>
      </c>
      <c r="H352" s="610" t="s">
        <v>83</v>
      </c>
      <c r="I352" s="516">
        <v>63199</v>
      </c>
      <c r="J352" s="517">
        <v>44550</v>
      </c>
      <c r="K352" s="496">
        <v>0</v>
      </c>
      <c r="L352" s="496">
        <v>15058</v>
      </c>
      <c r="M352" s="517">
        <v>891</v>
      </c>
      <c r="N352" s="517">
        <v>2700</v>
      </c>
      <c r="O352" s="432">
        <v>0.19</v>
      </c>
      <c r="P352" s="518">
        <v>0</v>
      </c>
      <c r="Q352" s="519">
        <v>0.19</v>
      </c>
      <c r="R352" s="520">
        <v>0</v>
      </c>
      <c r="S352" s="507">
        <v>0</v>
      </c>
      <c r="T352" s="507">
        <v>0</v>
      </c>
      <c r="U352" s="507">
        <v>0</v>
      </c>
      <c r="V352" s="507">
        <f>SUM(R352:U352)</f>
        <v>0</v>
      </c>
      <c r="W352" s="507">
        <v>0</v>
      </c>
      <c r="X352" s="507">
        <v>0</v>
      </c>
      <c r="Y352" s="507">
        <v>0</v>
      </c>
      <c r="Z352" s="507">
        <f t="shared" si="463"/>
        <v>0</v>
      </c>
      <c r="AA352" s="507">
        <f>V352+Z352</f>
        <v>0</v>
      </c>
      <c r="AB352" s="180">
        <f t="shared" si="437"/>
        <v>0</v>
      </c>
      <c r="AC352" s="180">
        <f>ROUND(V352*2%,0)</f>
        <v>0</v>
      </c>
      <c r="AD352" s="507">
        <v>0</v>
      </c>
      <c r="AE352" s="507">
        <v>0</v>
      </c>
      <c r="AF352" s="507">
        <f t="shared" si="438"/>
        <v>0</v>
      </c>
      <c r="AG352" s="507">
        <f t="shared" si="439"/>
        <v>0</v>
      </c>
      <c r="AH352" s="522">
        <v>0</v>
      </c>
      <c r="AI352" s="522">
        <v>0</v>
      </c>
      <c r="AJ352" s="522">
        <v>0</v>
      </c>
      <c r="AK352" s="522">
        <v>0</v>
      </c>
      <c r="AL352" s="522">
        <v>0</v>
      </c>
      <c r="AM352" s="522">
        <v>0</v>
      </c>
      <c r="AN352" s="522">
        <v>0</v>
      </c>
      <c r="AO352" s="522">
        <f>AH352+AJ352+AK352+AM352</f>
        <v>0</v>
      </c>
      <c r="AP352" s="522">
        <f>AI352+AL352+AN352</f>
        <v>0</v>
      </c>
      <c r="AQ352" s="523">
        <f t="shared" si="440"/>
        <v>0</v>
      </c>
      <c r="AR352" s="520">
        <f>I352+AG352</f>
        <v>63199</v>
      </c>
      <c r="AS352" s="507">
        <f>J352+V352</f>
        <v>44550</v>
      </c>
      <c r="AT352" s="507">
        <f>K352+Z352</f>
        <v>0</v>
      </c>
      <c r="AU352" s="507">
        <f t="shared" si="436"/>
        <v>0</v>
      </c>
      <c r="AV352" s="507">
        <f t="shared" si="464"/>
        <v>15058</v>
      </c>
      <c r="AW352" s="507">
        <f t="shared" si="464"/>
        <v>891</v>
      </c>
      <c r="AX352" s="507">
        <f>N352+AF352</f>
        <v>2700</v>
      </c>
      <c r="AY352" s="522">
        <f>O352+AQ352</f>
        <v>0.19</v>
      </c>
      <c r="AZ352" s="522">
        <f t="shared" si="465"/>
        <v>0</v>
      </c>
      <c r="BA352" s="523">
        <f t="shared" si="465"/>
        <v>0.19</v>
      </c>
    </row>
    <row r="353" spans="1:53" ht="14.1" customHeight="1" x14ac:dyDescent="0.2">
      <c r="A353" s="183">
        <v>72</v>
      </c>
      <c r="B353" s="181">
        <v>2491</v>
      </c>
      <c r="C353" s="182">
        <v>600079775</v>
      </c>
      <c r="D353" s="181">
        <v>70983003</v>
      </c>
      <c r="E353" s="599" t="s">
        <v>239</v>
      </c>
      <c r="F353" s="183"/>
      <c r="G353" s="599"/>
      <c r="H353" s="600"/>
      <c r="I353" s="601">
        <v>29489180</v>
      </c>
      <c r="J353" s="602">
        <v>21154772</v>
      </c>
      <c r="K353" s="602">
        <v>0</v>
      </c>
      <c r="L353" s="602">
        <v>7150313</v>
      </c>
      <c r="M353" s="602">
        <v>423095</v>
      </c>
      <c r="N353" s="602">
        <v>761000</v>
      </c>
      <c r="O353" s="603">
        <v>41.787199999999999</v>
      </c>
      <c r="P353" s="603">
        <v>34.640599999999999</v>
      </c>
      <c r="Q353" s="605">
        <v>7.1466000000000003</v>
      </c>
      <c r="R353" s="604">
        <f t="shared" ref="R353:BA353" si="466">SUM(R349:R352)</f>
        <v>-5000</v>
      </c>
      <c r="S353" s="602">
        <f t="shared" si="466"/>
        <v>1840</v>
      </c>
      <c r="T353" s="602">
        <f t="shared" si="466"/>
        <v>0</v>
      </c>
      <c r="U353" s="602">
        <f t="shared" si="466"/>
        <v>0</v>
      </c>
      <c r="V353" s="602">
        <f t="shared" si="466"/>
        <v>-3160</v>
      </c>
      <c r="W353" s="602">
        <f t="shared" si="466"/>
        <v>5000</v>
      </c>
      <c r="X353" s="602">
        <f t="shared" si="466"/>
        <v>0</v>
      </c>
      <c r="Y353" s="602">
        <f t="shared" si="466"/>
        <v>150220</v>
      </c>
      <c r="Z353" s="602">
        <f t="shared" si="466"/>
        <v>155220</v>
      </c>
      <c r="AA353" s="602">
        <f t="shared" si="466"/>
        <v>152060</v>
      </c>
      <c r="AB353" s="602">
        <f t="shared" si="466"/>
        <v>622</v>
      </c>
      <c r="AC353" s="602">
        <f t="shared" si="466"/>
        <v>-63</v>
      </c>
      <c r="AD353" s="602">
        <f t="shared" si="466"/>
        <v>2250</v>
      </c>
      <c r="AE353" s="602">
        <f t="shared" si="466"/>
        <v>0</v>
      </c>
      <c r="AF353" s="602">
        <f t="shared" si="466"/>
        <v>2250</v>
      </c>
      <c r="AG353" s="602">
        <f t="shared" si="466"/>
        <v>154869</v>
      </c>
      <c r="AH353" s="603">
        <f t="shared" si="466"/>
        <v>-0.01</v>
      </c>
      <c r="AI353" s="603">
        <f t="shared" si="466"/>
        <v>0</v>
      </c>
      <c r="AJ353" s="603">
        <f t="shared" si="466"/>
        <v>3.9999999999999994E-2</v>
      </c>
      <c r="AK353" s="603">
        <f t="shared" ref="AK353:AL353" si="467">SUM(AK349:AK352)</f>
        <v>0</v>
      </c>
      <c r="AL353" s="603">
        <f t="shared" si="467"/>
        <v>0</v>
      </c>
      <c r="AM353" s="603">
        <f t="shared" si="466"/>
        <v>0</v>
      </c>
      <c r="AN353" s="603">
        <f t="shared" si="466"/>
        <v>0</v>
      </c>
      <c r="AO353" s="603">
        <f t="shared" si="466"/>
        <v>2.9999999999999992E-2</v>
      </c>
      <c r="AP353" s="603">
        <f t="shared" si="466"/>
        <v>0</v>
      </c>
      <c r="AQ353" s="605">
        <f t="shared" si="466"/>
        <v>2.9999999999999992E-2</v>
      </c>
      <c r="AR353" s="604">
        <f t="shared" si="466"/>
        <v>29644049</v>
      </c>
      <c r="AS353" s="602">
        <f t="shared" si="466"/>
        <v>21151612</v>
      </c>
      <c r="AT353" s="602">
        <f t="shared" si="466"/>
        <v>155220</v>
      </c>
      <c r="AU353" s="602">
        <f t="shared" si="466"/>
        <v>150220</v>
      </c>
      <c r="AV353" s="602">
        <f t="shared" si="466"/>
        <v>7150935</v>
      </c>
      <c r="AW353" s="602">
        <f t="shared" si="466"/>
        <v>423032</v>
      </c>
      <c r="AX353" s="602">
        <f t="shared" si="466"/>
        <v>763250</v>
      </c>
      <c r="AY353" s="603">
        <f t="shared" si="466"/>
        <v>41.8172</v>
      </c>
      <c r="AZ353" s="603">
        <f t="shared" si="466"/>
        <v>34.670599999999993</v>
      </c>
      <c r="BA353" s="605">
        <f t="shared" si="466"/>
        <v>7.1466000000000003</v>
      </c>
    </row>
    <row r="354" spans="1:53" ht="14.1" customHeight="1" x14ac:dyDescent="0.2">
      <c r="A354" s="606">
        <v>73</v>
      </c>
      <c r="B354" s="607">
        <v>2459</v>
      </c>
      <c r="C354" s="608">
        <v>650030583</v>
      </c>
      <c r="D354" s="607">
        <v>72744707</v>
      </c>
      <c r="E354" s="609" t="s">
        <v>240</v>
      </c>
      <c r="F354" s="606">
        <v>3111</v>
      </c>
      <c r="G354" s="609" t="s">
        <v>86</v>
      </c>
      <c r="H354" s="610" t="s">
        <v>87</v>
      </c>
      <c r="I354" s="516">
        <v>3069758</v>
      </c>
      <c r="J354" s="431">
        <v>2230830</v>
      </c>
      <c r="K354" s="541">
        <v>5000</v>
      </c>
      <c r="L354" s="496">
        <v>755711</v>
      </c>
      <c r="M354" s="517">
        <v>44617</v>
      </c>
      <c r="N354" s="431">
        <v>33600</v>
      </c>
      <c r="O354" s="432">
        <v>5.0217999999999998</v>
      </c>
      <c r="P354" s="436">
        <v>4</v>
      </c>
      <c r="Q354" s="709">
        <v>1.0218</v>
      </c>
      <c r="R354" s="520">
        <v>0</v>
      </c>
      <c r="S354" s="507">
        <v>0</v>
      </c>
      <c r="T354" s="507">
        <v>0</v>
      </c>
      <c r="U354" s="507">
        <v>0</v>
      </c>
      <c r="V354" s="507">
        <f t="shared" ref="V354:V359" si="468">SUM(R354:U354)</f>
        <v>0</v>
      </c>
      <c r="W354" s="507">
        <v>0</v>
      </c>
      <c r="X354" s="507">
        <v>0</v>
      </c>
      <c r="Y354" s="507">
        <v>0</v>
      </c>
      <c r="Z354" s="507">
        <f t="shared" ref="Z354:Z359" si="469">SUM(W354:Y354)</f>
        <v>0</v>
      </c>
      <c r="AA354" s="507">
        <f t="shared" ref="AA354:AA359" si="470">V354+Z354</f>
        <v>0</v>
      </c>
      <c r="AB354" s="180">
        <f t="shared" si="437"/>
        <v>0</v>
      </c>
      <c r="AC354" s="180">
        <f t="shared" ref="AC354:AC359" si="471">ROUND(V354*2%,0)</f>
        <v>0</v>
      </c>
      <c r="AD354" s="507">
        <v>0</v>
      </c>
      <c r="AE354" s="507">
        <v>0</v>
      </c>
      <c r="AF354" s="507">
        <f t="shared" si="438"/>
        <v>0</v>
      </c>
      <c r="AG354" s="507">
        <f t="shared" si="439"/>
        <v>0</v>
      </c>
      <c r="AH354" s="522">
        <v>-0.01</v>
      </c>
      <c r="AI354" s="522">
        <v>0</v>
      </c>
      <c r="AJ354" s="522">
        <v>0</v>
      </c>
      <c r="AK354" s="522">
        <v>0</v>
      </c>
      <c r="AL354" s="522">
        <v>0</v>
      </c>
      <c r="AM354" s="522">
        <v>0</v>
      </c>
      <c r="AN354" s="522">
        <v>0</v>
      </c>
      <c r="AO354" s="522">
        <f t="shared" ref="AO354:AO359" si="472">AH354+AJ354+AK354+AM354</f>
        <v>-0.01</v>
      </c>
      <c r="AP354" s="522">
        <f t="shared" ref="AP354:AP359" si="473">AI354+AL354+AN354</f>
        <v>0</v>
      </c>
      <c r="AQ354" s="523">
        <f t="shared" si="440"/>
        <v>-0.01</v>
      </c>
      <c r="AR354" s="520">
        <f t="shared" ref="AR354:AR359" si="474">I354+AG354</f>
        <v>3069758</v>
      </c>
      <c r="AS354" s="507">
        <f t="shared" ref="AS354:AS359" si="475">J354+V354</f>
        <v>2230830</v>
      </c>
      <c r="AT354" s="507">
        <f t="shared" ref="AT354:AT359" si="476">K354+Z354</f>
        <v>5000</v>
      </c>
      <c r="AU354" s="507">
        <f t="shared" si="436"/>
        <v>0</v>
      </c>
      <c r="AV354" s="507">
        <f t="shared" ref="AV354:AW359" si="477">L354+AB354</f>
        <v>755711</v>
      </c>
      <c r="AW354" s="507">
        <f t="shared" si="477"/>
        <v>44617</v>
      </c>
      <c r="AX354" s="507">
        <f t="shared" ref="AX354:AX359" si="478">N354+AF354</f>
        <v>33600</v>
      </c>
      <c r="AY354" s="522">
        <f t="shared" ref="AY354:AY359" si="479">O354+AQ354</f>
        <v>5.0118</v>
      </c>
      <c r="AZ354" s="522">
        <f t="shared" ref="AZ354:BA359" si="480">P354+AO354</f>
        <v>3.99</v>
      </c>
      <c r="BA354" s="523">
        <f t="shared" si="480"/>
        <v>1.0218</v>
      </c>
    </row>
    <row r="355" spans="1:53" ht="14.1" customHeight="1" x14ac:dyDescent="0.2">
      <c r="A355" s="606">
        <v>73</v>
      </c>
      <c r="B355" s="607">
        <v>2459</v>
      </c>
      <c r="C355" s="608">
        <v>650030583</v>
      </c>
      <c r="D355" s="607">
        <v>72744707</v>
      </c>
      <c r="E355" s="609" t="s">
        <v>240</v>
      </c>
      <c r="F355" s="606">
        <v>3117</v>
      </c>
      <c r="G355" s="609" t="s">
        <v>149</v>
      </c>
      <c r="H355" s="610" t="s">
        <v>87</v>
      </c>
      <c r="I355" s="516">
        <v>6065218</v>
      </c>
      <c r="J355" s="431">
        <v>4298571</v>
      </c>
      <c r="K355" s="541">
        <v>20000</v>
      </c>
      <c r="L355" s="496">
        <v>1459676</v>
      </c>
      <c r="M355" s="517">
        <v>85971</v>
      </c>
      <c r="N355" s="431">
        <v>201000</v>
      </c>
      <c r="O355" s="432">
        <v>7.995400000000001</v>
      </c>
      <c r="P355" s="436">
        <v>5</v>
      </c>
      <c r="Q355" s="709">
        <v>2.9953999999999996</v>
      </c>
      <c r="R355" s="520">
        <v>5000</v>
      </c>
      <c r="S355" s="507">
        <v>0</v>
      </c>
      <c r="T355" s="507">
        <v>0</v>
      </c>
      <c r="U355" s="507">
        <v>0</v>
      </c>
      <c r="V355" s="507">
        <f t="shared" si="468"/>
        <v>5000</v>
      </c>
      <c r="W355" s="507">
        <v>-5000</v>
      </c>
      <c r="X355" s="507">
        <v>0</v>
      </c>
      <c r="Y355" s="507">
        <v>9916</v>
      </c>
      <c r="Z355" s="507">
        <f t="shared" si="469"/>
        <v>4916</v>
      </c>
      <c r="AA355" s="507">
        <f t="shared" si="470"/>
        <v>9916</v>
      </c>
      <c r="AB355" s="180">
        <f t="shared" si="437"/>
        <v>0</v>
      </c>
      <c r="AC355" s="180">
        <f t="shared" si="471"/>
        <v>100</v>
      </c>
      <c r="AD355" s="507">
        <v>0</v>
      </c>
      <c r="AE355" s="507">
        <v>0</v>
      </c>
      <c r="AF355" s="507">
        <f t="shared" si="438"/>
        <v>0</v>
      </c>
      <c r="AG355" s="507">
        <f t="shared" si="439"/>
        <v>10016</v>
      </c>
      <c r="AH355" s="522">
        <v>-0.02</v>
      </c>
      <c r="AI355" s="522">
        <v>-0.03</v>
      </c>
      <c r="AJ355" s="522">
        <v>0</v>
      </c>
      <c r="AK355" s="522">
        <v>0</v>
      </c>
      <c r="AL355" s="522">
        <v>0</v>
      </c>
      <c r="AM355" s="522">
        <v>0</v>
      </c>
      <c r="AN355" s="522">
        <v>0</v>
      </c>
      <c r="AO355" s="522">
        <f t="shared" si="472"/>
        <v>-0.02</v>
      </c>
      <c r="AP355" s="522">
        <f t="shared" si="473"/>
        <v>-0.03</v>
      </c>
      <c r="AQ355" s="523">
        <f t="shared" si="440"/>
        <v>-0.05</v>
      </c>
      <c r="AR355" s="520">
        <f t="shared" si="474"/>
        <v>6075234</v>
      </c>
      <c r="AS355" s="507">
        <f t="shared" si="475"/>
        <v>4303571</v>
      </c>
      <c r="AT355" s="507">
        <f t="shared" si="476"/>
        <v>24916</v>
      </c>
      <c r="AU355" s="507">
        <f t="shared" si="436"/>
        <v>9916</v>
      </c>
      <c r="AV355" s="507">
        <f t="shared" si="477"/>
        <v>1459676</v>
      </c>
      <c r="AW355" s="507">
        <f t="shared" si="477"/>
        <v>86071</v>
      </c>
      <c r="AX355" s="507">
        <f t="shared" si="478"/>
        <v>201000</v>
      </c>
      <c r="AY355" s="522">
        <f t="shared" si="479"/>
        <v>7.9454000000000011</v>
      </c>
      <c r="AZ355" s="522">
        <f t="shared" si="480"/>
        <v>4.9800000000000004</v>
      </c>
      <c r="BA355" s="523">
        <f t="shared" si="480"/>
        <v>2.9653999999999998</v>
      </c>
    </row>
    <row r="356" spans="1:53" ht="14.1" customHeight="1" x14ac:dyDescent="0.2">
      <c r="A356" s="606">
        <v>73</v>
      </c>
      <c r="B356" s="607">
        <v>2459</v>
      </c>
      <c r="C356" s="608">
        <v>650030583</v>
      </c>
      <c r="D356" s="607">
        <v>72744707</v>
      </c>
      <c r="E356" s="609" t="s">
        <v>240</v>
      </c>
      <c r="F356" s="606">
        <v>3117</v>
      </c>
      <c r="G356" s="211" t="s">
        <v>92</v>
      </c>
      <c r="H356" s="610" t="s">
        <v>83</v>
      </c>
      <c r="I356" s="516">
        <v>276721</v>
      </c>
      <c r="J356" s="517">
        <v>203771</v>
      </c>
      <c r="K356" s="496">
        <v>0</v>
      </c>
      <c r="L356" s="496">
        <v>68875</v>
      </c>
      <c r="M356" s="517">
        <v>4075</v>
      </c>
      <c r="N356" s="517">
        <v>0</v>
      </c>
      <c r="O356" s="432">
        <v>0.59000000000000008</v>
      </c>
      <c r="P356" s="518">
        <v>0.59000000000000008</v>
      </c>
      <c r="Q356" s="519">
        <v>0</v>
      </c>
      <c r="R356" s="520">
        <v>0</v>
      </c>
      <c r="S356" s="507">
        <v>0</v>
      </c>
      <c r="T356" s="507">
        <v>0</v>
      </c>
      <c r="U356" s="507">
        <v>0</v>
      </c>
      <c r="V356" s="507">
        <f t="shared" si="468"/>
        <v>0</v>
      </c>
      <c r="W356" s="507">
        <v>0</v>
      </c>
      <c r="X356" s="507">
        <v>0</v>
      </c>
      <c r="Y356" s="507">
        <v>0</v>
      </c>
      <c r="Z356" s="507">
        <f t="shared" si="469"/>
        <v>0</v>
      </c>
      <c r="AA356" s="507">
        <f t="shared" si="470"/>
        <v>0</v>
      </c>
      <c r="AB356" s="180">
        <f t="shared" si="437"/>
        <v>0</v>
      </c>
      <c r="AC356" s="180">
        <f t="shared" si="471"/>
        <v>0</v>
      </c>
      <c r="AD356" s="507">
        <v>0</v>
      </c>
      <c r="AE356" s="507">
        <v>0</v>
      </c>
      <c r="AF356" s="507">
        <f t="shared" si="438"/>
        <v>0</v>
      </c>
      <c r="AG356" s="507">
        <f t="shared" si="439"/>
        <v>0</v>
      </c>
      <c r="AH356" s="522">
        <v>0</v>
      </c>
      <c r="AI356" s="522">
        <v>0</v>
      </c>
      <c r="AJ356" s="522">
        <v>0</v>
      </c>
      <c r="AK356" s="522">
        <v>0</v>
      </c>
      <c r="AL356" s="522">
        <v>0</v>
      </c>
      <c r="AM356" s="522">
        <v>0</v>
      </c>
      <c r="AN356" s="522">
        <v>0</v>
      </c>
      <c r="AO356" s="522">
        <f t="shared" si="472"/>
        <v>0</v>
      </c>
      <c r="AP356" s="522">
        <f t="shared" si="473"/>
        <v>0</v>
      </c>
      <c r="AQ356" s="523">
        <f t="shared" si="440"/>
        <v>0</v>
      </c>
      <c r="AR356" s="520">
        <f t="shared" si="474"/>
        <v>276721</v>
      </c>
      <c r="AS356" s="507">
        <f t="shared" si="475"/>
        <v>203771</v>
      </c>
      <c r="AT356" s="507">
        <f t="shared" si="476"/>
        <v>0</v>
      </c>
      <c r="AU356" s="507">
        <f t="shared" si="436"/>
        <v>0</v>
      </c>
      <c r="AV356" s="507">
        <f t="shared" si="477"/>
        <v>68875</v>
      </c>
      <c r="AW356" s="507">
        <f t="shared" si="477"/>
        <v>4075</v>
      </c>
      <c r="AX356" s="507">
        <f t="shared" si="478"/>
        <v>0</v>
      </c>
      <c r="AY356" s="522">
        <f t="shared" si="479"/>
        <v>0.59000000000000008</v>
      </c>
      <c r="AZ356" s="522">
        <f t="shared" si="480"/>
        <v>0.59000000000000008</v>
      </c>
      <c r="BA356" s="523">
        <f t="shared" si="480"/>
        <v>0</v>
      </c>
    </row>
    <row r="357" spans="1:53" ht="14.1" customHeight="1" x14ac:dyDescent="0.2">
      <c r="A357" s="606">
        <v>73</v>
      </c>
      <c r="B357" s="607">
        <v>2459</v>
      </c>
      <c r="C357" s="608">
        <v>650030583</v>
      </c>
      <c r="D357" s="607">
        <v>72744707</v>
      </c>
      <c r="E357" s="609" t="s">
        <v>240</v>
      </c>
      <c r="F357" s="606">
        <v>3141</v>
      </c>
      <c r="G357" s="609" t="s">
        <v>89</v>
      </c>
      <c r="H357" s="610" t="s">
        <v>83</v>
      </c>
      <c r="I357" s="516">
        <v>1176491</v>
      </c>
      <c r="J357" s="517">
        <v>861728</v>
      </c>
      <c r="K357" s="496">
        <v>0</v>
      </c>
      <c r="L357" s="496">
        <v>291264</v>
      </c>
      <c r="M357" s="517">
        <v>17235</v>
      </c>
      <c r="N357" s="517">
        <v>6264</v>
      </c>
      <c r="O357" s="432">
        <v>2.93</v>
      </c>
      <c r="P357" s="518">
        <v>0</v>
      </c>
      <c r="Q357" s="519">
        <v>2.93</v>
      </c>
      <c r="R357" s="520">
        <v>0</v>
      </c>
      <c r="S357" s="507">
        <v>0</v>
      </c>
      <c r="T357" s="507">
        <v>0</v>
      </c>
      <c r="U357" s="507">
        <v>0</v>
      </c>
      <c r="V357" s="507">
        <f t="shared" si="468"/>
        <v>0</v>
      </c>
      <c r="W357" s="507">
        <v>0</v>
      </c>
      <c r="X357" s="507">
        <v>0</v>
      </c>
      <c r="Y357" s="507">
        <v>0</v>
      </c>
      <c r="Z357" s="507">
        <f t="shared" si="469"/>
        <v>0</v>
      </c>
      <c r="AA357" s="507">
        <f t="shared" si="470"/>
        <v>0</v>
      </c>
      <c r="AB357" s="180">
        <f t="shared" si="437"/>
        <v>0</v>
      </c>
      <c r="AC357" s="180">
        <f t="shared" si="471"/>
        <v>0</v>
      </c>
      <c r="AD357" s="507">
        <v>0</v>
      </c>
      <c r="AE357" s="507">
        <v>0</v>
      </c>
      <c r="AF357" s="507">
        <f t="shared" si="438"/>
        <v>0</v>
      </c>
      <c r="AG357" s="507">
        <f t="shared" si="439"/>
        <v>0</v>
      </c>
      <c r="AH357" s="522">
        <v>0</v>
      </c>
      <c r="AI357" s="522">
        <v>0</v>
      </c>
      <c r="AJ357" s="522">
        <v>0</v>
      </c>
      <c r="AK357" s="522">
        <v>0</v>
      </c>
      <c r="AL357" s="522">
        <v>0</v>
      </c>
      <c r="AM357" s="522">
        <v>0</v>
      </c>
      <c r="AN357" s="522">
        <v>0</v>
      </c>
      <c r="AO357" s="522">
        <f t="shared" si="472"/>
        <v>0</v>
      </c>
      <c r="AP357" s="522">
        <f t="shared" si="473"/>
        <v>0</v>
      </c>
      <c r="AQ357" s="523">
        <f t="shared" si="440"/>
        <v>0</v>
      </c>
      <c r="AR357" s="520">
        <f t="shared" si="474"/>
        <v>1176491</v>
      </c>
      <c r="AS357" s="507">
        <f t="shared" si="475"/>
        <v>861728</v>
      </c>
      <c r="AT357" s="507">
        <f t="shared" si="476"/>
        <v>0</v>
      </c>
      <c r="AU357" s="507">
        <f t="shared" si="436"/>
        <v>0</v>
      </c>
      <c r="AV357" s="507">
        <f t="shared" si="477"/>
        <v>291264</v>
      </c>
      <c r="AW357" s="507">
        <f t="shared" si="477"/>
        <v>17235</v>
      </c>
      <c r="AX357" s="507">
        <f t="shared" si="478"/>
        <v>6264</v>
      </c>
      <c r="AY357" s="522">
        <f t="shared" si="479"/>
        <v>2.93</v>
      </c>
      <c r="AZ357" s="522">
        <f t="shared" si="480"/>
        <v>0</v>
      </c>
      <c r="BA357" s="523">
        <f t="shared" si="480"/>
        <v>2.93</v>
      </c>
    </row>
    <row r="358" spans="1:53" ht="14.1" customHeight="1" x14ac:dyDescent="0.2">
      <c r="A358" s="606">
        <v>73</v>
      </c>
      <c r="B358" s="607">
        <v>2459</v>
      </c>
      <c r="C358" s="608">
        <v>650030583</v>
      </c>
      <c r="D358" s="607">
        <v>72744707</v>
      </c>
      <c r="E358" s="609" t="s">
        <v>240</v>
      </c>
      <c r="F358" s="606">
        <v>3143</v>
      </c>
      <c r="G358" s="211" t="s">
        <v>150</v>
      </c>
      <c r="H358" s="610" t="s">
        <v>87</v>
      </c>
      <c r="I358" s="516">
        <v>385154</v>
      </c>
      <c r="J358" s="431">
        <v>224502</v>
      </c>
      <c r="K358" s="541">
        <v>60000</v>
      </c>
      <c r="L358" s="496">
        <v>96162</v>
      </c>
      <c r="M358" s="517">
        <v>4490</v>
      </c>
      <c r="N358" s="517">
        <v>0</v>
      </c>
      <c r="O358" s="432">
        <v>0.66</v>
      </c>
      <c r="P358" s="436">
        <v>0.66</v>
      </c>
      <c r="Q358" s="519">
        <v>0</v>
      </c>
      <c r="R358" s="520">
        <v>40000</v>
      </c>
      <c r="S358" s="507">
        <v>0</v>
      </c>
      <c r="T358" s="507">
        <v>0</v>
      </c>
      <c r="U358" s="507">
        <v>0</v>
      </c>
      <c r="V358" s="507">
        <f t="shared" si="468"/>
        <v>40000</v>
      </c>
      <c r="W358" s="507">
        <v>-40000</v>
      </c>
      <c r="X358" s="507">
        <v>0</v>
      </c>
      <c r="Y358" s="507">
        <v>0</v>
      </c>
      <c r="Z358" s="507">
        <f t="shared" si="469"/>
        <v>-40000</v>
      </c>
      <c r="AA358" s="507">
        <f t="shared" si="470"/>
        <v>0</v>
      </c>
      <c r="AB358" s="180">
        <f t="shared" si="437"/>
        <v>0</v>
      </c>
      <c r="AC358" s="180">
        <f t="shared" si="471"/>
        <v>800</v>
      </c>
      <c r="AD358" s="507">
        <v>0</v>
      </c>
      <c r="AE358" s="507">
        <v>0</v>
      </c>
      <c r="AF358" s="507">
        <f t="shared" si="438"/>
        <v>0</v>
      </c>
      <c r="AG358" s="507">
        <f t="shared" si="439"/>
        <v>800</v>
      </c>
      <c r="AH358" s="522">
        <v>-0.05</v>
      </c>
      <c r="AI358" s="522">
        <v>0</v>
      </c>
      <c r="AJ358" s="522">
        <v>0</v>
      </c>
      <c r="AK358" s="522">
        <v>0</v>
      </c>
      <c r="AL358" s="522">
        <v>0</v>
      </c>
      <c r="AM358" s="522">
        <v>0</v>
      </c>
      <c r="AN358" s="522">
        <v>0</v>
      </c>
      <c r="AO358" s="522">
        <f t="shared" si="472"/>
        <v>-0.05</v>
      </c>
      <c r="AP358" s="522">
        <f t="shared" si="473"/>
        <v>0</v>
      </c>
      <c r="AQ358" s="523">
        <f t="shared" si="440"/>
        <v>-0.05</v>
      </c>
      <c r="AR358" s="520">
        <f t="shared" si="474"/>
        <v>385954</v>
      </c>
      <c r="AS358" s="507">
        <f t="shared" si="475"/>
        <v>264502</v>
      </c>
      <c r="AT358" s="507">
        <f t="shared" si="476"/>
        <v>20000</v>
      </c>
      <c r="AU358" s="507">
        <f t="shared" si="436"/>
        <v>0</v>
      </c>
      <c r="AV358" s="507">
        <f t="shared" si="477"/>
        <v>96162</v>
      </c>
      <c r="AW358" s="507">
        <f t="shared" si="477"/>
        <v>5290</v>
      </c>
      <c r="AX358" s="507">
        <f t="shared" si="478"/>
        <v>0</v>
      </c>
      <c r="AY358" s="522">
        <f t="shared" si="479"/>
        <v>0.61</v>
      </c>
      <c r="AZ358" s="522">
        <f t="shared" si="480"/>
        <v>0.61</v>
      </c>
      <c r="BA358" s="523">
        <f t="shared" si="480"/>
        <v>0</v>
      </c>
    </row>
    <row r="359" spans="1:53" ht="14.1" customHeight="1" x14ac:dyDescent="0.2">
      <c r="A359" s="606">
        <v>73</v>
      </c>
      <c r="B359" s="607">
        <v>2459</v>
      </c>
      <c r="C359" s="608">
        <v>650030583</v>
      </c>
      <c r="D359" s="607">
        <v>72744707</v>
      </c>
      <c r="E359" s="609" t="s">
        <v>240</v>
      </c>
      <c r="F359" s="606">
        <v>3143</v>
      </c>
      <c r="G359" s="211" t="s">
        <v>151</v>
      </c>
      <c r="H359" s="610" t="s">
        <v>83</v>
      </c>
      <c r="I359" s="516">
        <v>14044</v>
      </c>
      <c r="J359" s="517">
        <v>9900</v>
      </c>
      <c r="K359" s="496">
        <v>0</v>
      </c>
      <c r="L359" s="496">
        <v>3346</v>
      </c>
      <c r="M359" s="517">
        <v>198</v>
      </c>
      <c r="N359" s="517">
        <v>600</v>
      </c>
      <c r="O359" s="432">
        <v>0.04</v>
      </c>
      <c r="P359" s="518">
        <v>0</v>
      </c>
      <c r="Q359" s="519">
        <v>0.04</v>
      </c>
      <c r="R359" s="520">
        <v>0</v>
      </c>
      <c r="S359" s="507">
        <v>0</v>
      </c>
      <c r="T359" s="507">
        <v>0</v>
      </c>
      <c r="U359" s="507">
        <v>0</v>
      </c>
      <c r="V359" s="507">
        <f t="shared" si="468"/>
        <v>0</v>
      </c>
      <c r="W359" s="507">
        <v>0</v>
      </c>
      <c r="X359" s="507">
        <v>0</v>
      </c>
      <c r="Y359" s="507">
        <v>0</v>
      </c>
      <c r="Z359" s="507">
        <f t="shared" si="469"/>
        <v>0</v>
      </c>
      <c r="AA359" s="507">
        <f t="shared" si="470"/>
        <v>0</v>
      </c>
      <c r="AB359" s="180">
        <f t="shared" si="437"/>
        <v>0</v>
      </c>
      <c r="AC359" s="180">
        <f t="shared" si="471"/>
        <v>0</v>
      </c>
      <c r="AD359" s="507">
        <v>0</v>
      </c>
      <c r="AE359" s="507">
        <v>0</v>
      </c>
      <c r="AF359" s="507">
        <f t="shared" si="438"/>
        <v>0</v>
      </c>
      <c r="AG359" s="507">
        <f t="shared" si="439"/>
        <v>0</v>
      </c>
      <c r="AH359" s="522">
        <v>0</v>
      </c>
      <c r="AI359" s="522">
        <v>0</v>
      </c>
      <c r="AJ359" s="522">
        <v>0</v>
      </c>
      <c r="AK359" s="522">
        <v>0</v>
      </c>
      <c r="AL359" s="522">
        <v>0</v>
      </c>
      <c r="AM359" s="522">
        <v>0</v>
      </c>
      <c r="AN359" s="522">
        <v>0</v>
      </c>
      <c r="AO359" s="522">
        <f t="shared" si="472"/>
        <v>0</v>
      </c>
      <c r="AP359" s="522">
        <f t="shared" si="473"/>
        <v>0</v>
      </c>
      <c r="AQ359" s="523">
        <f t="shared" si="440"/>
        <v>0</v>
      </c>
      <c r="AR359" s="520">
        <f t="shared" si="474"/>
        <v>14044</v>
      </c>
      <c r="AS359" s="507">
        <f t="shared" si="475"/>
        <v>9900</v>
      </c>
      <c r="AT359" s="507">
        <f t="shared" si="476"/>
        <v>0</v>
      </c>
      <c r="AU359" s="507">
        <f t="shared" si="436"/>
        <v>0</v>
      </c>
      <c r="AV359" s="507">
        <f t="shared" si="477"/>
        <v>3346</v>
      </c>
      <c r="AW359" s="507">
        <f t="shared" si="477"/>
        <v>198</v>
      </c>
      <c r="AX359" s="507">
        <f t="shared" si="478"/>
        <v>600</v>
      </c>
      <c r="AY359" s="522">
        <f t="shared" si="479"/>
        <v>0.04</v>
      </c>
      <c r="AZ359" s="522">
        <f t="shared" si="480"/>
        <v>0</v>
      </c>
      <c r="BA359" s="523">
        <f t="shared" si="480"/>
        <v>0.04</v>
      </c>
    </row>
    <row r="360" spans="1:53" ht="14.1" customHeight="1" x14ac:dyDescent="0.2">
      <c r="A360" s="183">
        <v>73</v>
      </c>
      <c r="B360" s="181">
        <v>2459</v>
      </c>
      <c r="C360" s="182">
        <v>650030583</v>
      </c>
      <c r="D360" s="181">
        <v>72744707</v>
      </c>
      <c r="E360" s="599" t="s">
        <v>241</v>
      </c>
      <c r="F360" s="183"/>
      <c r="G360" s="599"/>
      <c r="H360" s="600"/>
      <c r="I360" s="601">
        <v>10987386</v>
      </c>
      <c r="J360" s="602">
        <v>7829302</v>
      </c>
      <c r="K360" s="602">
        <v>85000</v>
      </c>
      <c r="L360" s="602">
        <v>2675034</v>
      </c>
      <c r="M360" s="602">
        <v>156586</v>
      </c>
      <c r="N360" s="602">
        <v>241464</v>
      </c>
      <c r="O360" s="603">
        <v>17.237200000000001</v>
      </c>
      <c r="P360" s="603">
        <v>10.25</v>
      </c>
      <c r="Q360" s="605">
        <v>6.9872000000000005</v>
      </c>
      <c r="R360" s="604">
        <f t="shared" ref="R360:BA360" si="481">SUM(R354:R359)</f>
        <v>45000</v>
      </c>
      <c r="S360" s="602">
        <f t="shared" si="481"/>
        <v>0</v>
      </c>
      <c r="T360" s="602">
        <f t="shared" si="481"/>
        <v>0</v>
      </c>
      <c r="U360" s="602">
        <f t="shared" si="481"/>
        <v>0</v>
      </c>
      <c r="V360" s="602">
        <f t="shared" si="481"/>
        <v>45000</v>
      </c>
      <c r="W360" s="602">
        <f t="shared" si="481"/>
        <v>-45000</v>
      </c>
      <c r="X360" s="602">
        <f t="shared" si="481"/>
        <v>0</v>
      </c>
      <c r="Y360" s="602">
        <f t="shared" si="481"/>
        <v>9916</v>
      </c>
      <c r="Z360" s="602">
        <f t="shared" si="481"/>
        <v>-35084</v>
      </c>
      <c r="AA360" s="602">
        <f t="shared" si="481"/>
        <v>9916</v>
      </c>
      <c r="AB360" s="602">
        <f t="shared" si="481"/>
        <v>0</v>
      </c>
      <c r="AC360" s="602">
        <f t="shared" si="481"/>
        <v>900</v>
      </c>
      <c r="AD360" s="602">
        <f t="shared" si="481"/>
        <v>0</v>
      </c>
      <c r="AE360" s="602">
        <f t="shared" si="481"/>
        <v>0</v>
      </c>
      <c r="AF360" s="602">
        <f t="shared" si="481"/>
        <v>0</v>
      </c>
      <c r="AG360" s="602">
        <f t="shared" si="481"/>
        <v>10816</v>
      </c>
      <c r="AH360" s="603">
        <f t="shared" si="481"/>
        <v>-0.08</v>
      </c>
      <c r="AI360" s="603">
        <f t="shared" si="481"/>
        <v>-0.03</v>
      </c>
      <c r="AJ360" s="603">
        <f t="shared" si="481"/>
        <v>0</v>
      </c>
      <c r="AK360" s="603">
        <f t="shared" ref="AK360:AL360" si="482">SUM(AK354:AK359)</f>
        <v>0</v>
      </c>
      <c r="AL360" s="603">
        <f t="shared" si="482"/>
        <v>0</v>
      </c>
      <c r="AM360" s="603">
        <f t="shared" si="481"/>
        <v>0</v>
      </c>
      <c r="AN360" s="603">
        <f t="shared" si="481"/>
        <v>0</v>
      </c>
      <c r="AO360" s="603">
        <f t="shared" si="481"/>
        <v>-0.08</v>
      </c>
      <c r="AP360" s="603">
        <f t="shared" si="481"/>
        <v>-0.03</v>
      </c>
      <c r="AQ360" s="605">
        <f t="shared" si="481"/>
        <v>-0.11000000000000001</v>
      </c>
      <c r="AR360" s="604">
        <f t="shared" si="481"/>
        <v>10998202</v>
      </c>
      <c r="AS360" s="602">
        <f t="shared" si="481"/>
        <v>7874302</v>
      </c>
      <c r="AT360" s="602">
        <f t="shared" si="481"/>
        <v>49916</v>
      </c>
      <c r="AU360" s="602">
        <f t="shared" si="481"/>
        <v>9916</v>
      </c>
      <c r="AV360" s="602">
        <f t="shared" si="481"/>
        <v>2675034</v>
      </c>
      <c r="AW360" s="602">
        <f t="shared" si="481"/>
        <v>157486</v>
      </c>
      <c r="AX360" s="602">
        <f t="shared" si="481"/>
        <v>241464</v>
      </c>
      <c r="AY360" s="603">
        <f t="shared" si="481"/>
        <v>17.127199999999998</v>
      </c>
      <c r="AZ360" s="603">
        <f t="shared" si="481"/>
        <v>10.17</v>
      </c>
      <c r="BA360" s="605">
        <f t="shared" si="481"/>
        <v>6.9571999999999994</v>
      </c>
    </row>
    <row r="361" spans="1:53" ht="14.1" customHeight="1" x14ac:dyDescent="0.2">
      <c r="A361" s="606">
        <v>74</v>
      </c>
      <c r="B361" s="607">
        <v>2405</v>
      </c>
      <c r="C361" s="608">
        <v>600079023</v>
      </c>
      <c r="D361" s="607">
        <v>72741881</v>
      </c>
      <c r="E361" s="609" t="s">
        <v>242</v>
      </c>
      <c r="F361" s="606">
        <v>3111</v>
      </c>
      <c r="G361" s="609" t="s">
        <v>86</v>
      </c>
      <c r="H361" s="610" t="s">
        <v>87</v>
      </c>
      <c r="I361" s="516">
        <v>13272228</v>
      </c>
      <c r="J361" s="431">
        <v>9679034</v>
      </c>
      <c r="K361" s="541">
        <v>0</v>
      </c>
      <c r="L361" s="496">
        <v>3271513</v>
      </c>
      <c r="M361" s="517">
        <v>193581</v>
      </c>
      <c r="N361" s="431">
        <v>128100</v>
      </c>
      <c r="O361" s="432">
        <v>22.959300000000002</v>
      </c>
      <c r="P361" s="436">
        <v>16.709700000000002</v>
      </c>
      <c r="Q361" s="709">
        <v>6.2496</v>
      </c>
      <c r="R361" s="520">
        <v>0</v>
      </c>
      <c r="S361" s="507">
        <v>0</v>
      </c>
      <c r="T361" s="507">
        <v>0</v>
      </c>
      <c r="U361" s="507">
        <v>0</v>
      </c>
      <c r="V361" s="507">
        <f>SUM(R361:U361)</f>
        <v>0</v>
      </c>
      <c r="W361" s="507">
        <v>0</v>
      </c>
      <c r="X361" s="507">
        <v>0</v>
      </c>
      <c r="Y361" s="507">
        <v>0</v>
      </c>
      <c r="Z361" s="507">
        <f t="shared" ref="Z361:Z363" si="483">SUM(W361:Y361)</f>
        <v>0</v>
      </c>
      <c r="AA361" s="507">
        <f>V361+Z361</f>
        <v>0</v>
      </c>
      <c r="AB361" s="180">
        <f t="shared" si="437"/>
        <v>0</v>
      </c>
      <c r="AC361" s="180">
        <f>ROUND(V361*2%,0)</f>
        <v>0</v>
      </c>
      <c r="AD361" s="507">
        <v>0</v>
      </c>
      <c r="AE361" s="507">
        <v>0</v>
      </c>
      <c r="AF361" s="507">
        <f t="shared" si="438"/>
        <v>0</v>
      </c>
      <c r="AG361" s="507">
        <f t="shared" si="439"/>
        <v>0</v>
      </c>
      <c r="AH361" s="522">
        <v>0</v>
      </c>
      <c r="AI361" s="522">
        <v>0</v>
      </c>
      <c r="AJ361" s="522">
        <v>0</v>
      </c>
      <c r="AK361" s="522">
        <v>0</v>
      </c>
      <c r="AL361" s="522">
        <v>0</v>
      </c>
      <c r="AM361" s="522">
        <v>0</v>
      </c>
      <c r="AN361" s="522">
        <v>0</v>
      </c>
      <c r="AO361" s="522">
        <f>AH361+AJ361+AK361+AM361</f>
        <v>0</v>
      </c>
      <c r="AP361" s="522">
        <f>AI361+AL361+AN361</f>
        <v>0</v>
      </c>
      <c r="AQ361" s="523">
        <f t="shared" si="440"/>
        <v>0</v>
      </c>
      <c r="AR361" s="520">
        <f>I361+AG361</f>
        <v>13272228</v>
      </c>
      <c r="AS361" s="507">
        <f>J361+V361</f>
        <v>9679034</v>
      </c>
      <c r="AT361" s="507">
        <f>K361+Z361</f>
        <v>0</v>
      </c>
      <c r="AU361" s="507">
        <f t="shared" si="436"/>
        <v>0</v>
      </c>
      <c r="AV361" s="507">
        <f t="shared" ref="AV361:AW363" si="484">L361+AB361</f>
        <v>3271513</v>
      </c>
      <c r="AW361" s="507">
        <f t="shared" si="484"/>
        <v>193581</v>
      </c>
      <c r="AX361" s="507">
        <f>N361+AF361</f>
        <v>128100</v>
      </c>
      <c r="AY361" s="522">
        <f>O361+AQ361</f>
        <v>22.959300000000002</v>
      </c>
      <c r="AZ361" s="522">
        <f t="shared" ref="AZ361:BA363" si="485">P361+AO361</f>
        <v>16.709700000000002</v>
      </c>
      <c r="BA361" s="523">
        <f t="shared" si="485"/>
        <v>6.2496</v>
      </c>
    </row>
    <row r="362" spans="1:53" ht="14.1" customHeight="1" x14ac:dyDescent="0.2">
      <c r="A362" s="606">
        <v>74</v>
      </c>
      <c r="B362" s="607">
        <v>2405</v>
      </c>
      <c r="C362" s="608">
        <v>600079023</v>
      </c>
      <c r="D362" s="607">
        <v>72741881</v>
      </c>
      <c r="E362" s="609" t="s">
        <v>242</v>
      </c>
      <c r="F362" s="606">
        <v>3111</v>
      </c>
      <c r="G362" s="211" t="s">
        <v>92</v>
      </c>
      <c r="H362" s="610" t="s">
        <v>83</v>
      </c>
      <c r="I362" s="516">
        <v>0</v>
      </c>
      <c r="J362" s="517">
        <v>0</v>
      </c>
      <c r="K362" s="496">
        <v>0</v>
      </c>
      <c r="L362" s="496">
        <v>0</v>
      </c>
      <c r="M362" s="517">
        <v>0</v>
      </c>
      <c r="N362" s="517">
        <v>0</v>
      </c>
      <c r="O362" s="432">
        <v>0</v>
      </c>
      <c r="P362" s="518">
        <v>0</v>
      </c>
      <c r="Q362" s="519">
        <v>0</v>
      </c>
      <c r="R362" s="520">
        <v>0</v>
      </c>
      <c r="S362" s="507">
        <v>0</v>
      </c>
      <c r="T362" s="507">
        <v>0</v>
      </c>
      <c r="U362" s="507">
        <v>0</v>
      </c>
      <c r="V362" s="507">
        <f>SUM(R362:U362)</f>
        <v>0</v>
      </c>
      <c r="W362" s="507">
        <v>0</v>
      </c>
      <c r="X362" s="507">
        <v>0</v>
      </c>
      <c r="Y362" s="507">
        <v>0</v>
      </c>
      <c r="Z362" s="507">
        <f t="shared" si="483"/>
        <v>0</v>
      </c>
      <c r="AA362" s="507">
        <f>V362+Z362</f>
        <v>0</v>
      </c>
      <c r="AB362" s="180">
        <f t="shared" si="437"/>
        <v>0</v>
      </c>
      <c r="AC362" s="180">
        <f>ROUND(V362*2%,0)</f>
        <v>0</v>
      </c>
      <c r="AD362" s="507">
        <v>0</v>
      </c>
      <c r="AE362" s="507">
        <v>0</v>
      </c>
      <c r="AF362" s="507">
        <f t="shared" si="438"/>
        <v>0</v>
      </c>
      <c r="AG362" s="507">
        <f t="shared" si="439"/>
        <v>0</v>
      </c>
      <c r="AH362" s="522">
        <v>0</v>
      </c>
      <c r="AI362" s="522">
        <v>0</v>
      </c>
      <c r="AJ362" s="522">
        <v>0</v>
      </c>
      <c r="AK362" s="522">
        <v>0</v>
      </c>
      <c r="AL362" s="522">
        <v>0</v>
      </c>
      <c r="AM362" s="522">
        <v>0</v>
      </c>
      <c r="AN362" s="522">
        <v>0</v>
      </c>
      <c r="AO362" s="522">
        <f>AH362+AJ362+AK362+AM362</f>
        <v>0</v>
      </c>
      <c r="AP362" s="522">
        <f>AI362+AL362+AN362</f>
        <v>0</v>
      </c>
      <c r="AQ362" s="523">
        <f t="shared" si="440"/>
        <v>0</v>
      </c>
      <c r="AR362" s="520">
        <f>I362+AG362</f>
        <v>0</v>
      </c>
      <c r="AS362" s="507">
        <f>J362+V362</f>
        <v>0</v>
      </c>
      <c r="AT362" s="507">
        <f>K362+Z362</f>
        <v>0</v>
      </c>
      <c r="AU362" s="507">
        <f t="shared" si="436"/>
        <v>0</v>
      </c>
      <c r="AV362" s="507">
        <f t="shared" si="484"/>
        <v>0</v>
      </c>
      <c r="AW362" s="507">
        <f t="shared" si="484"/>
        <v>0</v>
      </c>
      <c r="AX362" s="507">
        <f>N362+AF362</f>
        <v>0</v>
      </c>
      <c r="AY362" s="522">
        <f>O362+AQ362</f>
        <v>0</v>
      </c>
      <c r="AZ362" s="522">
        <f t="shared" si="485"/>
        <v>0</v>
      </c>
      <c r="BA362" s="523">
        <f t="shared" si="485"/>
        <v>0</v>
      </c>
    </row>
    <row r="363" spans="1:53" ht="14.1" customHeight="1" x14ac:dyDescent="0.2">
      <c r="A363" s="606">
        <v>74</v>
      </c>
      <c r="B363" s="607">
        <v>2405</v>
      </c>
      <c r="C363" s="608">
        <v>600079023</v>
      </c>
      <c r="D363" s="607">
        <v>72741881</v>
      </c>
      <c r="E363" s="609" t="s">
        <v>242</v>
      </c>
      <c r="F363" s="606">
        <v>3141</v>
      </c>
      <c r="G363" s="609" t="s">
        <v>89</v>
      </c>
      <c r="H363" s="610" t="s">
        <v>83</v>
      </c>
      <c r="I363" s="516">
        <v>1245503</v>
      </c>
      <c r="J363" s="517">
        <v>911332</v>
      </c>
      <c r="K363" s="496">
        <v>0</v>
      </c>
      <c r="L363" s="496">
        <v>308030</v>
      </c>
      <c r="M363" s="517">
        <v>18227</v>
      </c>
      <c r="N363" s="517">
        <v>7914</v>
      </c>
      <c r="O363" s="432">
        <v>3.09</v>
      </c>
      <c r="P363" s="518">
        <v>0</v>
      </c>
      <c r="Q363" s="519">
        <v>3.09</v>
      </c>
      <c r="R363" s="520">
        <v>0</v>
      </c>
      <c r="S363" s="507">
        <v>0</v>
      </c>
      <c r="T363" s="507">
        <v>0</v>
      </c>
      <c r="U363" s="507">
        <v>0</v>
      </c>
      <c r="V363" s="507">
        <f>SUM(R363:U363)</f>
        <v>0</v>
      </c>
      <c r="W363" s="507">
        <v>0</v>
      </c>
      <c r="X363" s="507">
        <v>0</v>
      </c>
      <c r="Y363" s="507">
        <v>0</v>
      </c>
      <c r="Z363" s="507">
        <f t="shared" si="483"/>
        <v>0</v>
      </c>
      <c r="AA363" s="507">
        <f>V363+Z363</f>
        <v>0</v>
      </c>
      <c r="AB363" s="180">
        <f t="shared" si="437"/>
        <v>0</v>
      </c>
      <c r="AC363" s="180">
        <f>ROUND(V363*2%,0)</f>
        <v>0</v>
      </c>
      <c r="AD363" s="507">
        <v>0</v>
      </c>
      <c r="AE363" s="507">
        <v>0</v>
      </c>
      <c r="AF363" s="507">
        <f t="shared" si="438"/>
        <v>0</v>
      </c>
      <c r="AG363" s="507">
        <f t="shared" si="439"/>
        <v>0</v>
      </c>
      <c r="AH363" s="522">
        <v>0</v>
      </c>
      <c r="AI363" s="522">
        <v>0</v>
      </c>
      <c r="AJ363" s="522">
        <v>0</v>
      </c>
      <c r="AK363" s="522">
        <v>0</v>
      </c>
      <c r="AL363" s="522">
        <v>0</v>
      </c>
      <c r="AM363" s="522">
        <v>0</v>
      </c>
      <c r="AN363" s="522">
        <v>0</v>
      </c>
      <c r="AO363" s="522">
        <f>AH363+AJ363+AK363+AM363</f>
        <v>0</v>
      </c>
      <c r="AP363" s="522">
        <f>AI363+AL363+AN363</f>
        <v>0</v>
      </c>
      <c r="AQ363" s="523">
        <f t="shared" si="440"/>
        <v>0</v>
      </c>
      <c r="AR363" s="520">
        <f>I363+AG363</f>
        <v>1245503</v>
      </c>
      <c r="AS363" s="507">
        <f>J363+V363</f>
        <v>911332</v>
      </c>
      <c r="AT363" s="507">
        <f>K363+Z363</f>
        <v>0</v>
      </c>
      <c r="AU363" s="507">
        <f t="shared" si="436"/>
        <v>0</v>
      </c>
      <c r="AV363" s="507">
        <f t="shared" si="484"/>
        <v>308030</v>
      </c>
      <c r="AW363" s="507">
        <f t="shared" si="484"/>
        <v>18227</v>
      </c>
      <c r="AX363" s="507">
        <f>N363+AF363</f>
        <v>7914</v>
      </c>
      <c r="AY363" s="522">
        <f>O363+AQ363</f>
        <v>3.09</v>
      </c>
      <c r="AZ363" s="522">
        <f t="shared" si="485"/>
        <v>0</v>
      </c>
      <c r="BA363" s="523">
        <f t="shared" si="485"/>
        <v>3.09</v>
      </c>
    </row>
    <row r="364" spans="1:53" ht="14.1" customHeight="1" x14ac:dyDescent="0.2">
      <c r="A364" s="183">
        <v>74</v>
      </c>
      <c r="B364" s="181">
        <v>2405</v>
      </c>
      <c r="C364" s="182">
        <v>600079023</v>
      </c>
      <c r="D364" s="181">
        <v>72741881</v>
      </c>
      <c r="E364" s="599" t="s">
        <v>243</v>
      </c>
      <c r="F364" s="183"/>
      <c r="G364" s="599"/>
      <c r="H364" s="600"/>
      <c r="I364" s="601">
        <v>14517731</v>
      </c>
      <c r="J364" s="602">
        <v>10590366</v>
      </c>
      <c r="K364" s="602">
        <v>0</v>
      </c>
      <c r="L364" s="602">
        <v>3579543</v>
      </c>
      <c r="M364" s="602">
        <v>211808</v>
      </c>
      <c r="N364" s="602">
        <v>136014</v>
      </c>
      <c r="O364" s="603">
        <v>26.049300000000002</v>
      </c>
      <c r="P364" s="603">
        <v>16.709700000000002</v>
      </c>
      <c r="Q364" s="605">
        <v>9.3396000000000008</v>
      </c>
      <c r="R364" s="604">
        <f t="shared" ref="R364:BA364" si="486">SUM(R361:R363)</f>
        <v>0</v>
      </c>
      <c r="S364" s="602">
        <f t="shared" si="486"/>
        <v>0</v>
      </c>
      <c r="T364" s="602">
        <f t="shared" si="486"/>
        <v>0</v>
      </c>
      <c r="U364" s="602">
        <f t="shared" si="486"/>
        <v>0</v>
      </c>
      <c r="V364" s="602">
        <f t="shared" si="486"/>
        <v>0</v>
      </c>
      <c r="W364" s="602">
        <f t="shared" si="486"/>
        <v>0</v>
      </c>
      <c r="X364" s="602">
        <f t="shared" si="486"/>
        <v>0</v>
      </c>
      <c r="Y364" s="602">
        <f t="shared" si="486"/>
        <v>0</v>
      </c>
      <c r="Z364" s="602">
        <f t="shared" si="486"/>
        <v>0</v>
      </c>
      <c r="AA364" s="602">
        <f t="shared" si="486"/>
        <v>0</v>
      </c>
      <c r="AB364" s="602">
        <f t="shared" si="486"/>
        <v>0</v>
      </c>
      <c r="AC364" s="602">
        <f t="shared" si="486"/>
        <v>0</v>
      </c>
      <c r="AD364" s="602">
        <f t="shared" si="486"/>
        <v>0</v>
      </c>
      <c r="AE364" s="602">
        <f t="shared" si="486"/>
        <v>0</v>
      </c>
      <c r="AF364" s="602">
        <f t="shared" si="486"/>
        <v>0</v>
      </c>
      <c r="AG364" s="602">
        <f t="shared" si="486"/>
        <v>0</v>
      </c>
      <c r="AH364" s="603">
        <f t="shared" si="486"/>
        <v>0</v>
      </c>
      <c r="AI364" s="603">
        <f t="shared" si="486"/>
        <v>0</v>
      </c>
      <c r="AJ364" s="603">
        <f t="shared" si="486"/>
        <v>0</v>
      </c>
      <c r="AK364" s="603">
        <f t="shared" ref="AK364:AL364" si="487">SUM(AK361:AK363)</f>
        <v>0</v>
      </c>
      <c r="AL364" s="603">
        <f t="shared" si="487"/>
        <v>0</v>
      </c>
      <c r="AM364" s="603">
        <f t="shared" si="486"/>
        <v>0</v>
      </c>
      <c r="AN364" s="603">
        <f t="shared" si="486"/>
        <v>0</v>
      </c>
      <c r="AO364" s="603">
        <f t="shared" si="486"/>
        <v>0</v>
      </c>
      <c r="AP364" s="603">
        <f t="shared" si="486"/>
        <v>0</v>
      </c>
      <c r="AQ364" s="605">
        <f t="shared" si="486"/>
        <v>0</v>
      </c>
      <c r="AR364" s="604">
        <f t="shared" si="486"/>
        <v>14517731</v>
      </c>
      <c r="AS364" s="602">
        <f t="shared" si="486"/>
        <v>10590366</v>
      </c>
      <c r="AT364" s="602">
        <f t="shared" si="486"/>
        <v>0</v>
      </c>
      <c r="AU364" s="602">
        <f t="shared" si="486"/>
        <v>0</v>
      </c>
      <c r="AV364" s="602">
        <f t="shared" si="486"/>
        <v>3579543</v>
      </c>
      <c r="AW364" s="602">
        <f t="shared" si="486"/>
        <v>211808</v>
      </c>
      <c r="AX364" s="602">
        <f t="shared" si="486"/>
        <v>136014</v>
      </c>
      <c r="AY364" s="603">
        <f t="shared" si="486"/>
        <v>26.049300000000002</v>
      </c>
      <c r="AZ364" s="603">
        <f t="shared" si="486"/>
        <v>16.709700000000002</v>
      </c>
      <c r="BA364" s="605">
        <f t="shared" si="486"/>
        <v>9.3396000000000008</v>
      </c>
    </row>
    <row r="365" spans="1:53" ht="14.1" customHeight="1" x14ac:dyDescent="0.2">
      <c r="A365" s="606">
        <v>75</v>
      </c>
      <c r="B365" s="607">
        <v>2317</v>
      </c>
      <c r="C365" s="608">
        <v>600080501</v>
      </c>
      <c r="D365" s="607">
        <v>69411123</v>
      </c>
      <c r="E365" s="609" t="s">
        <v>244</v>
      </c>
      <c r="F365" s="606">
        <v>3141</v>
      </c>
      <c r="G365" s="609" t="s">
        <v>89</v>
      </c>
      <c r="H365" s="610" t="s">
        <v>83</v>
      </c>
      <c r="I365" s="516">
        <v>4593754</v>
      </c>
      <c r="J365" s="517">
        <v>3339929</v>
      </c>
      <c r="K365" s="496">
        <v>15000</v>
      </c>
      <c r="L365" s="496">
        <v>1133966</v>
      </c>
      <c r="M365" s="517">
        <v>66799</v>
      </c>
      <c r="N365" s="517">
        <v>38060</v>
      </c>
      <c r="O365" s="432">
        <v>11.35</v>
      </c>
      <c r="P365" s="518">
        <v>0</v>
      </c>
      <c r="Q365" s="519">
        <v>11.35</v>
      </c>
      <c r="R365" s="520">
        <v>-11500</v>
      </c>
      <c r="S365" s="507">
        <v>0</v>
      </c>
      <c r="T365" s="507">
        <v>0</v>
      </c>
      <c r="U365" s="507">
        <v>0</v>
      </c>
      <c r="V365" s="507">
        <f>SUM(R365:U365)</f>
        <v>-11500</v>
      </c>
      <c r="W365" s="507">
        <v>11500</v>
      </c>
      <c r="X365" s="507">
        <v>0</v>
      </c>
      <c r="Y365" s="507">
        <v>0</v>
      </c>
      <c r="Z365" s="507">
        <f>SUM(W365:Y365)</f>
        <v>11500</v>
      </c>
      <c r="AA365" s="507">
        <f>V365+Z365</f>
        <v>0</v>
      </c>
      <c r="AB365" s="180">
        <f t="shared" si="437"/>
        <v>0</v>
      </c>
      <c r="AC365" s="180">
        <f>ROUND(V365*2%,0)</f>
        <v>-230</v>
      </c>
      <c r="AD365" s="507">
        <v>0</v>
      </c>
      <c r="AE365" s="507">
        <v>0</v>
      </c>
      <c r="AF365" s="507">
        <f t="shared" si="438"/>
        <v>0</v>
      </c>
      <c r="AG365" s="507">
        <f t="shared" si="439"/>
        <v>-230</v>
      </c>
      <c r="AH365" s="522">
        <v>0</v>
      </c>
      <c r="AI365" s="522">
        <v>-0.05</v>
      </c>
      <c r="AJ365" s="522">
        <v>0</v>
      </c>
      <c r="AK365" s="522">
        <v>0</v>
      </c>
      <c r="AL365" s="522">
        <v>0</v>
      </c>
      <c r="AM365" s="522">
        <v>0</v>
      </c>
      <c r="AN365" s="522">
        <v>0</v>
      </c>
      <c r="AO365" s="522">
        <f>AH365+AJ365+AK365+AM365</f>
        <v>0</v>
      </c>
      <c r="AP365" s="522">
        <f>AI365+AL365+AN365</f>
        <v>-0.05</v>
      </c>
      <c r="AQ365" s="523">
        <f t="shared" si="440"/>
        <v>-0.05</v>
      </c>
      <c r="AR365" s="520">
        <f>I365+AG365</f>
        <v>4593524</v>
      </c>
      <c r="AS365" s="507">
        <f>J365+V365</f>
        <v>3328429</v>
      </c>
      <c r="AT365" s="507">
        <f>K365+Z365</f>
        <v>26500</v>
      </c>
      <c r="AU365" s="507">
        <f t="shared" si="436"/>
        <v>0</v>
      </c>
      <c r="AV365" s="507">
        <f>L365+AB365</f>
        <v>1133966</v>
      </c>
      <c r="AW365" s="507">
        <f>M365+AC365</f>
        <v>66569</v>
      </c>
      <c r="AX365" s="507">
        <f>N365+AF365</f>
        <v>38060</v>
      </c>
      <c r="AY365" s="522">
        <f>O365+AQ365</f>
        <v>11.299999999999999</v>
      </c>
      <c r="AZ365" s="522">
        <f>P365+AO365</f>
        <v>0</v>
      </c>
      <c r="BA365" s="523">
        <f>Q365+AP365</f>
        <v>11.299999999999999</v>
      </c>
    </row>
    <row r="366" spans="1:53" ht="14.1" customHeight="1" x14ac:dyDescent="0.2">
      <c r="A366" s="183">
        <v>75</v>
      </c>
      <c r="B366" s="181">
        <v>2317</v>
      </c>
      <c r="C366" s="182">
        <v>600080501</v>
      </c>
      <c r="D366" s="181">
        <v>69411123</v>
      </c>
      <c r="E366" s="599" t="s">
        <v>245</v>
      </c>
      <c r="F366" s="183"/>
      <c r="G366" s="599"/>
      <c r="H366" s="600"/>
      <c r="I366" s="614">
        <v>4593754</v>
      </c>
      <c r="J366" s="615">
        <v>3339929</v>
      </c>
      <c r="K366" s="615">
        <v>15000</v>
      </c>
      <c r="L366" s="615">
        <v>1133966</v>
      </c>
      <c r="M366" s="615">
        <v>66799</v>
      </c>
      <c r="N366" s="615">
        <v>38060</v>
      </c>
      <c r="O366" s="616">
        <v>11.35</v>
      </c>
      <c r="P366" s="616">
        <v>0</v>
      </c>
      <c r="Q366" s="618">
        <v>11.35</v>
      </c>
      <c r="R366" s="617">
        <f t="shared" ref="R366:BA366" si="488">SUM(R365)</f>
        <v>-11500</v>
      </c>
      <c r="S366" s="615">
        <f t="shared" si="488"/>
        <v>0</v>
      </c>
      <c r="T366" s="615">
        <f t="shared" si="488"/>
        <v>0</v>
      </c>
      <c r="U366" s="615">
        <f t="shared" si="488"/>
        <v>0</v>
      </c>
      <c r="V366" s="615">
        <f t="shared" si="488"/>
        <v>-11500</v>
      </c>
      <c r="W366" s="615">
        <f t="shared" si="488"/>
        <v>11500</v>
      </c>
      <c r="X366" s="615">
        <f t="shared" si="488"/>
        <v>0</v>
      </c>
      <c r="Y366" s="615">
        <f t="shared" si="488"/>
        <v>0</v>
      </c>
      <c r="Z366" s="615">
        <f t="shared" si="488"/>
        <v>11500</v>
      </c>
      <c r="AA366" s="615">
        <f t="shared" si="488"/>
        <v>0</v>
      </c>
      <c r="AB366" s="615">
        <f t="shared" si="488"/>
        <v>0</v>
      </c>
      <c r="AC366" s="615">
        <f t="shared" si="488"/>
        <v>-230</v>
      </c>
      <c r="AD366" s="615">
        <f t="shared" si="488"/>
        <v>0</v>
      </c>
      <c r="AE366" s="615">
        <f t="shared" si="488"/>
        <v>0</v>
      </c>
      <c r="AF366" s="615">
        <f t="shared" si="488"/>
        <v>0</v>
      </c>
      <c r="AG366" s="615">
        <f t="shared" si="488"/>
        <v>-230</v>
      </c>
      <c r="AH366" s="616">
        <f t="shared" si="488"/>
        <v>0</v>
      </c>
      <c r="AI366" s="616">
        <f t="shared" si="488"/>
        <v>-0.05</v>
      </c>
      <c r="AJ366" s="616">
        <f t="shared" si="488"/>
        <v>0</v>
      </c>
      <c r="AK366" s="616">
        <f t="shared" ref="AK366:AL366" si="489">SUM(AK365)</f>
        <v>0</v>
      </c>
      <c r="AL366" s="616">
        <f t="shared" si="489"/>
        <v>0</v>
      </c>
      <c r="AM366" s="616">
        <f t="shared" si="488"/>
        <v>0</v>
      </c>
      <c r="AN366" s="616">
        <f t="shared" si="488"/>
        <v>0</v>
      </c>
      <c r="AO366" s="616">
        <f t="shared" si="488"/>
        <v>0</v>
      </c>
      <c r="AP366" s="616">
        <f t="shared" si="488"/>
        <v>-0.05</v>
      </c>
      <c r="AQ366" s="618">
        <f t="shared" si="488"/>
        <v>-0.05</v>
      </c>
      <c r="AR366" s="617">
        <f t="shared" si="488"/>
        <v>4593524</v>
      </c>
      <c r="AS366" s="615">
        <f t="shared" si="488"/>
        <v>3328429</v>
      </c>
      <c r="AT366" s="615">
        <f t="shared" si="488"/>
        <v>26500</v>
      </c>
      <c r="AU366" s="615">
        <f t="shared" si="488"/>
        <v>0</v>
      </c>
      <c r="AV366" s="615">
        <f t="shared" si="488"/>
        <v>1133966</v>
      </c>
      <c r="AW366" s="615">
        <f t="shared" si="488"/>
        <v>66569</v>
      </c>
      <c r="AX366" s="615">
        <f t="shared" si="488"/>
        <v>38060</v>
      </c>
      <c r="AY366" s="616">
        <f t="shared" si="488"/>
        <v>11.299999999999999</v>
      </c>
      <c r="AZ366" s="616">
        <f t="shared" si="488"/>
        <v>0</v>
      </c>
      <c r="BA366" s="618">
        <f t="shared" si="488"/>
        <v>11.299999999999999</v>
      </c>
    </row>
    <row r="367" spans="1:53" ht="14.1" customHeight="1" x14ac:dyDescent="0.2">
      <c r="A367" s="606">
        <v>76</v>
      </c>
      <c r="B367" s="607">
        <v>2461</v>
      </c>
      <c r="C367" s="608">
        <v>600079805</v>
      </c>
      <c r="D367" s="607">
        <v>72741724</v>
      </c>
      <c r="E367" s="609" t="s">
        <v>246</v>
      </c>
      <c r="F367" s="606">
        <v>3111</v>
      </c>
      <c r="G367" s="609" t="s">
        <v>86</v>
      </c>
      <c r="H367" s="610" t="s">
        <v>87</v>
      </c>
      <c r="I367" s="516">
        <v>1410416</v>
      </c>
      <c r="J367" s="431">
        <v>1008583</v>
      </c>
      <c r="K367" s="541">
        <v>20000</v>
      </c>
      <c r="L367" s="496">
        <v>347661</v>
      </c>
      <c r="M367" s="517">
        <v>20172</v>
      </c>
      <c r="N367" s="431">
        <v>14000</v>
      </c>
      <c r="O367" s="432">
        <v>2.427</v>
      </c>
      <c r="P367" s="436">
        <v>1.9660999999999997</v>
      </c>
      <c r="Q367" s="709">
        <v>0.46089999999999998</v>
      </c>
      <c r="R367" s="520">
        <v>10000</v>
      </c>
      <c r="S367" s="507">
        <v>0</v>
      </c>
      <c r="T367" s="507">
        <v>0</v>
      </c>
      <c r="U367" s="507">
        <v>0</v>
      </c>
      <c r="V367" s="507">
        <f t="shared" ref="V367:V372" si="490">SUM(R367:U367)</f>
        <v>10000</v>
      </c>
      <c r="W367" s="507">
        <v>-10000</v>
      </c>
      <c r="X367" s="507">
        <v>0</v>
      </c>
      <c r="Y367" s="507">
        <v>0</v>
      </c>
      <c r="Z367" s="507">
        <f t="shared" ref="Z367:Z372" si="491">SUM(W367:Y367)</f>
        <v>-10000</v>
      </c>
      <c r="AA367" s="507">
        <f t="shared" ref="AA367:AA372" si="492">V367+Z367</f>
        <v>0</v>
      </c>
      <c r="AB367" s="180">
        <f t="shared" si="437"/>
        <v>0</v>
      </c>
      <c r="AC367" s="180">
        <f t="shared" ref="AC367:AC372" si="493">ROUND(V367*2%,0)</f>
        <v>200</v>
      </c>
      <c r="AD367" s="507">
        <v>0</v>
      </c>
      <c r="AE367" s="507">
        <v>0</v>
      </c>
      <c r="AF367" s="507">
        <f t="shared" si="438"/>
        <v>0</v>
      </c>
      <c r="AG367" s="507">
        <f t="shared" si="439"/>
        <v>200</v>
      </c>
      <c r="AH367" s="522">
        <v>0.05</v>
      </c>
      <c r="AI367" s="522">
        <v>0</v>
      </c>
      <c r="AJ367" s="522">
        <v>0</v>
      </c>
      <c r="AK367" s="522">
        <v>0</v>
      </c>
      <c r="AL367" s="522">
        <v>0</v>
      </c>
      <c r="AM367" s="522">
        <v>0</v>
      </c>
      <c r="AN367" s="522">
        <v>0</v>
      </c>
      <c r="AO367" s="522">
        <f t="shared" ref="AO367:AO372" si="494">AH367+AJ367+AK367+AM367</f>
        <v>0.05</v>
      </c>
      <c r="AP367" s="522">
        <f t="shared" ref="AP367:AP372" si="495">AI367+AL367+AN367</f>
        <v>0</v>
      </c>
      <c r="AQ367" s="523">
        <f t="shared" si="440"/>
        <v>0.05</v>
      </c>
      <c r="AR367" s="520">
        <f t="shared" ref="AR367:AR372" si="496">I367+AG367</f>
        <v>1410616</v>
      </c>
      <c r="AS367" s="507">
        <f t="shared" ref="AS367:AS372" si="497">J367+V367</f>
        <v>1018583</v>
      </c>
      <c r="AT367" s="507">
        <f t="shared" ref="AT367:AT372" si="498">K367+Z367</f>
        <v>10000</v>
      </c>
      <c r="AU367" s="507">
        <f t="shared" si="436"/>
        <v>0</v>
      </c>
      <c r="AV367" s="507">
        <f t="shared" ref="AV367:AW372" si="499">L367+AB367</f>
        <v>347661</v>
      </c>
      <c r="AW367" s="507">
        <f t="shared" si="499"/>
        <v>20372</v>
      </c>
      <c r="AX367" s="507">
        <f t="shared" ref="AX367:AX372" si="500">N367+AF367</f>
        <v>14000</v>
      </c>
      <c r="AY367" s="522">
        <f t="shared" ref="AY367:AY372" si="501">O367+AQ367</f>
        <v>2.4769999999999999</v>
      </c>
      <c r="AZ367" s="522">
        <f t="shared" ref="AZ367:BA372" si="502">P367+AO367</f>
        <v>2.0160999999999998</v>
      </c>
      <c r="BA367" s="523">
        <f t="shared" si="502"/>
        <v>0.46089999999999998</v>
      </c>
    </row>
    <row r="368" spans="1:53" ht="14.1" customHeight="1" x14ac:dyDescent="0.2">
      <c r="A368" s="606">
        <v>76</v>
      </c>
      <c r="B368" s="607">
        <v>2461</v>
      </c>
      <c r="C368" s="608">
        <v>600079805</v>
      </c>
      <c r="D368" s="607">
        <v>72741724</v>
      </c>
      <c r="E368" s="609" t="s">
        <v>246</v>
      </c>
      <c r="F368" s="606">
        <v>3117</v>
      </c>
      <c r="G368" s="609" t="s">
        <v>149</v>
      </c>
      <c r="H368" s="610" t="s">
        <v>87</v>
      </c>
      <c r="I368" s="516">
        <v>2515882</v>
      </c>
      <c r="J368" s="431">
        <v>1793168</v>
      </c>
      <c r="K368" s="541">
        <v>20000</v>
      </c>
      <c r="L368" s="496">
        <v>612851</v>
      </c>
      <c r="M368" s="517">
        <v>35863</v>
      </c>
      <c r="N368" s="431">
        <v>54000</v>
      </c>
      <c r="O368" s="432">
        <v>3.6419000000000001</v>
      </c>
      <c r="P368" s="436">
        <v>2.5055000000000001</v>
      </c>
      <c r="Q368" s="709">
        <v>1.1364000000000001</v>
      </c>
      <c r="R368" s="520">
        <v>2000</v>
      </c>
      <c r="S368" s="507">
        <v>0</v>
      </c>
      <c r="T368" s="507">
        <v>0</v>
      </c>
      <c r="U368" s="507">
        <v>0</v>
      </c>
      <c r="V368" s="507">
        <f t="shared" si="490"/>
        <v>2000</v>
      </c>
      <c r="W368" s="507">
        <v>-2000</v>
      </c>
      <c r="X368" s="507">
        <v>0</v>
      </c>
      <c r="Y368" s="507">
        <v>2664</v>
      </c>
      <c r="Z368" s="507">
        <f t="shared" si="491"/>
        <v>664</v>
      </c>
      <c r="AA368" s="507">
        <f t="shared" si="492"/>
        <v>2664</v>
      </c>
      <c r="AB368" s="180">
        <f t="shared" si="437"/>
        <v>0</v>
      </c>
      <c r="AC368" s="180">
        <f t="shared" si="493"/>
        <v>40</v>
      </c>
      <c r="AD368" s="507">
        <v>0</v>
      </c>
      <c r="AE368" s="507">
        <v>0</v>
      </c>
      <c r="AF368" s="507">
        <f t="shared" si="438"/>
        <v>0</v>
      </c>
      <c r="AG368" s="507">
        <f t="shared" si="439"/>
        <v>2704</v>
      </c>
      <c r="AH368" s="522">
        <v>0.04</v>
      </c>
      <c r="AI368" s="522">
        <v>0</v>
      </c>
      <c r="AJ368" s="522">
        <v>0</v>
      </c>
      <c r="AK368" s="522">
        <v>0</v>
      </c>
      <c r="AL368" s="522">
        <v>0</v>
      </c>
      <c r="AM368" s="522">
        <v>0</v>
      </c>
      <c r="AN368" s="522">
        <v>0</v>
      </c>
      <c r="AO368" s="522">
        <f t="shared" si="494"/>
        <v>0.04</v>
      </c>
      <c r="AP368" s="522">
        <f t="shared" si="495"/>
        <v>0</v>
      </c>
      <c r="AQ368" s="523">
        <f t="shared" si="440"/>
        <v>0.04</v>
      </c>
      <c r="AR368" s="520">
        <f t="shared" si="496"/>
        <v>2518586</v>
      </c>
      <c r="AS368" s="507">
        <f t="shared" si="497"/>
        <v>1795168</v>
      </c>
      <c r="AT368" s="507">
        <f t="shared" si="498"/>
        <v>20664</v>
      </c>
      <c r="AU368" s="507">
        <f t="shared" si="436"/>
        <v>2664</v>
      </c>
      <c r="AV368" s="507">
        <f t="shared" si="499"/>
        <v>612851</v>
      </c>
      <c r="AW368" s="507">
        <f t="shared" si="499"/>
        <v>35903</v>
      </c>
      <c r="AX368" s="507">
        <f t="shared" si="500"/>
        <v>54000</v>
      </c>
      <c r="AY368" s="522">
        <f t="shared" si="501"/>
        <v>3.6819000000000002</v>
      </c>
      <c r="AZ368" s="522">
        <f t="shared" si="502"/>
        <v>2.5455000000000001</v>
      </c>
      <c r="BA368" s="523">
        <f t="shared" si="502"/>
        <v>1.1364000000000001</v>
      </c>
    </row>
    <row r="369" spans="1:53" ht="14.1" customHeight="1" x14ac:dyDescent="0.2">
      <c r="A369" s="606">
        <v>76</v>
      </c>
      <c r="B369" s="607">
        <v>2461</v>
      </c>
      <c r="C369" s="608">
        <v>600079805</v>
      </c>
      <c r="D369" s="607">
        <v>72741724</v>
      </c>
      <c r="E369" s="609" t="s">
        <v>246</v>
      </c>
      <c r="F369" s="606">
        <v>3117</v>
      </c>
      <c r="G369" s="211" t="s">
        <v>92</v>
      </c>
      <c r="H369" s="610" t="s">
        <v>83</v>
      </c>
      <c r="I369" s="516">
        <v>166830</v>
      </c>
      <c r="J369" s="517">
        <v>122850</v>
      </c>
      <c r="K369" s="496">
        <v>0</v>
      </c>
      <c r="L369" s="496">
        <v>41523</v>
      </c>
      <c r="M369" s="517">
        <v>2457</v>
      </c>
      <c r="N369" s="517">
        <v>0</v>
      </c>
      <c r="O369" s="432">
        <v>0.27</v>
      </c>
      <c r="P369" s="518">
        <v>0.27</v>
      </c>
      <c r="Q369" s="519">
        <v>0</v>
      </c>
      <c r="R369" s="520">
        <v>0</v>
      </c>
      <c r="S369" s="507">
        <v>-3780</v>
      </c>
      <c r="T369" s="507">
        <v>0</v>
      </c>
      <c r="U369" s="507">
        <v>0</v>
      </c>
      <c r="V369" s="507">
        <f t="shared" si="490"/>
        <v>-3780</v>
      </c>
      <c r="W369" s="507">
        <v>0</v>
      </c>
      <c r="X369" s="507">
        <v>0</v>
      </c>
      <c r="Y369" s="507">
        <v>0</v>
      </c>
      <c r="Z369" s="507">
        <f t="shared" si="491"/>
        <v>0</v>
      </c>
      <c r="AA369" s="507">
        <f t="shared" si="492"/>
        <v>-3780</v>
      </c>
      <c r="AB369" s="180">
        <f t="shared" si="437"/>
        <v>-1278</v>
      </c>
      <c r="AC369" s="180">
        <f t="shared" si="493"/>
        <v>-76</v>
      </c>
      <c r="AD369" s="507">
        <v>0</v>
      </c>
      <c r="AE369" s="507">
        <v>0</v>
      </c>
      <c r="AF369" s="507">
        <f t="shared" si="438"/>
        <v>0</v>
      </c>
      <c r="AG369" s="507">
        <f t="shared" si="439"/>
        <v>-5134</v>
      </c>
      <c r="AH369" s="522">
        <v>0</v>
      </c>
      <c r="AI369" s="522">
        <v>0</v>
      </c>
      <c r="AJ369" s="522">
        <v>-0.01</v>
      </c>
      <c r="AK369" s="522">
        <v>0</v>
      </c>
      <c r="AL369" s="522">
        <v>0</v>
      </c>
      <c r="AM369" s="522">
        <v>0</v>
      </c>
      <c r="AN369" s="522">
        <v>0</v>
      </c>
      <c r="AO369" s="522">
        <f t="shared" si="494"/>
        <v>-0.01</v>
      </c>
      <c r="AP369" s="522">
        <f t="shared" si="495"/>
        <v>0</v>
      </c>
      <c r="AQ369" s="523">
        <f t="shared" si="440"/>
        <v>-0.01</v>
      </c>
      <c r="AR369" s="520">
        <f t="shared" si="496"/>
        <v>161696</v>
      </c>
      <c r="AS369" s="507">
        <f t="shared" si="497"/>
        <v>119070</v>
      </c>
      <c r="AT369" s="507">
        <f t="shared" si="498"/>
        <v>0</v>
      </c>
      <c r="AU369" s="507">
        <f t="shared" si="436"/>
        <v>0</v>
      </c>
      <c r="AV369" s="507">
        <f t="shared" si="499"/>
        <v>40245</v>
      </c>
      <c r="AW369" s="507">
        <f t="shared" si="499"/>
        <v>2381</v>
      </c>
      <c r="AX369" s="507">
        <f t="shared" si="500"/>
        <v>0</v>
      </c>
      <c r="AY369" s="522">
        <f t="shared" si="501"/>
        <v>0.26</v>
      </c>
      <c r="AZ369" s="522">
        <f t="shared" si="502"/>
        <v>0.26</v>
      </c>
      <c r="BA369" s="523">
        <f t="shared" si="502"/>
        <v>0</v>
      </c>
    </row>
    <row r="370" spans="1:53" ht="14.1" customHeight="1" x14ac:dyDescent="0.2">
      <c r="A370" s="606">
        <v>76</v>
      </c>
      <c r="B370" s="607">
        <v>2461</v>
      </c>
      <c r="C370" s="608">
        <v>600079805</v>
      </c>
      <c r="D370" s="607">
        <v>72741724</v>
      </c>
      <c r="E370" s="609" t="s">
        <v>246</v>
      </c>
      <c r="F370" s="606">
        <v>3141</v>
      </c>
      <c r="G370" s="609" t="s">
        <v>89</v>
      </c>
      <c r="H370" s="610" t="s">
        <v>83</v>
      </c>
      <c r="I370" s="516">
        <v>515766</v>
      </c>
      <c r="J370" s="517">
        <v>378218</v>
      </c>
      <c r="K370" s="496">
        <v>0</v>
      </c>
      <c r="L370" s="496">
        <v>127838</v>
      </c>
      <c r="M370" s="517">
        <v>7564</v>
      </c>
      <c r="N370" s="517">
        <v>2146</v>
      </c>
      <c r="O370" s="432">
        <v>1.29</v>
      </c>
      <c r="P370" s="518">
        <v>0</v>
      </c>
      <c r="Q370" s="519">
        <v>1.29</v>
      </c>
      <c r="R370" s="520">
        <v>0</v>
      </c>
      <c r="S370" s="507">
        <v>0</v>
      </c>
      <c r="T370" s="507">
        <v>0</v>
      </c>
      <c r="U370" s="507">
        <v>0</v>
      </c>
      <c r="V370" s="507">
        <f t="shared" si="490"/>
        <v>0</v>
      </c>
      <c r="W370" s="507">
        <v>0</v>
      </c>
      <c r="X370" s="507">
        <v>0</v>
      </c>
      <c r="Y370" s="507">
        <v>0</v>
      </c>
      <c r="Z370" s="507">
        <f t="shared" si="491"/>
        <v>0</v>
      </c>
      <c r="AA370" s="507">
        <f t="shared" si="492"/>
        <v>0</v>
      </c>
      <c r="AB370" s="180">
        <f t="shared" si="437"/>
        <v>0</v>
      </c>
      <c r="AC370" s="180">
        <f t="shared" si="493"/>
        <v>0</v>
      </c>
      <c r="AD370" s="507">
        <v>0</v>
      </c>
      <c r="AE370" s="507">
        <v>0</v>
      </c>
      <c r="AF370" s="507">
        <f t="shared" si="438"/>
        <v>0</v>
      </c>
      <c r="AG370" s="507">
        <f t="shared" si="439"/>
        <v>0</v>
      </c>
      <c r="AH370" s="522">
        <v>0</v>
      </c>
      <c r="AI370" s="522">
        <v>0</v>
      </c>
      <c r="AJ370" s="522">
        <v>0</v>
      </c>
      <c r="AK370" s="522">
        <v>0</v>
      </c>
      <c r="AL370" s="522">
        <v>0</v>
      </c>
      <c r="AM370" s="522">
        <v>0</v>
      </c>
      <c r="AN370" s="522">
        <v>0</v>
      </c>
      <c r="AO370" s="522">
        <f t="shared" si="494"/>
        <v>0</v>
      </c>
      <c r="AP370" s="522">
        <f t="shared" si="495"/>
        <v>0</v>
      </c>
      <c r="AQ370" s="523">
        <f t="shared" si="440"/>
        <v>0</v>
      </c>
      <c r="AR370" s="520">
        <f t="shared" si="496"/>
        <v>515766</v>
      </c>
      <c r="AS370" s="507">
        <f t="shared" si="497"/>
        <v>378218</v>
      </c>
      <c r="AT370" s="507">
        <f t="shared" si="498"/>
        <v>0</v>
      </c>
      <c r="AU370" s="507">
        <f t="shared" si="436"/>
        <v>0</v>
      </c>
      <c r="AV370" s="507">
        <f t="shared" si="499"/>
        <v>127838</v>
      </c>
      <c r="AW370" s="507">
        <f t="shared" si="499"/>
        <v>7564</v>
      </c>
      <c r="AX370" s="507">
        <f t="shared" si="500"/>
        <v>2146</v>
      </c>
      <c r="AY370" s="522">
        <f t="shared" si="501"/>
        <v>1.29</v>
      </c>
      <c r="AZ370" s="522">
        <f t="shared" si="502"/>
        <v>0</v>
      </c>
      <c r="BA370" s="523">
        <f t="shared" si="502"/>
        <v>1.29</v>
      </c>
    </row>
    <row r="371" spans="1:53" ht="14.1" customHeight="1" x14ac:dyDescent="0.2">
      <c r="A371" s="606">
        <v>76</v>
      </c>
      <c r="B371" s="607">
        <v>2461</v>
      </c>
      <c r="C371" s="608">
        <v>600079805</v>
      </c>
      <c r="D371" s="607">
        <v>72741724</v>
      </c>
      <c r="E371" s="609" t="s">
        <v>246</v>
      </c>
      <c r="F371" s="606">
        <v>3143</v>
      </c>
      <c r="G371" s="211" t="s">
        <v>150</v>
      </c>
      <c r="H371" s="610" t="s">
        <v>87</v>
      </c>
      <c r="I371" s="516">
        <v>560638</v>
      </c>
      <c r="J371" s="431">
        <v>412841</v>
      </c>
      <c r="K371" s="541">
        <v>0</v>
      </c>
      <c r="L371" s="496">
        <v>139540</v>
      </c>
      <c r="M371" s="517">
        <v>8257</v>
      </c>
      <c r="N371" s="517">
        <v>0</v>
      </c>
      <c r="O371" s="432">
        <v>1</v>
      </c>
      <c r="P371" s="436">
        <v>1</v>
      </c>
      <c r="Q371" s="519">
        <v>0</v>
      </c>
      <c r="R371" s="520">
        <v>0</v>
      </c>
      <c r="S371" s="507">
        <v>0</v>
      </c>
      <c r="T371" s="507">
        <v>0</v>
      </c>
      <c r="U371" s="507">
        <v>0</v>
      </c>
      <c r="V371" s="507">
        <f t="shared" si="490"/>
        <v>0</v>
      </c>
      <c r="W371" s="507">
        <v>0</v>
      </c>
      <c r="X371" s="507">
        <v>0</v>
      </c>
      <c r="Y371" s="507">
        <v>0</v>
      </c>
      <c r="Z371" s="507">
        <f t="shared" si="491"/>
        <v>0</v>
      </c>
      <c r="AA371" s="507">
        <f t="shared" si="492"/>
        <v>0</v>
      </c>
      <c r="AB371" s="180">
        <f t="shared" si="437"/>
        <v>0</v>
      </c>
      <c r="AC371" s="180">
        <f t="shared" si="493"/>
        <v>0</v>
      </c>
      <c r="AD371" s="507">
        <v>0</v>
      </c>
      <c r="AE371" s="507">
        <v>0</v>
      </c>
      <c r="AF371" s="507">
        <f t="shared" si="438"/>
        <v>0</v>
      </c>
      <c r="AG371" s="507">
        <f t="shared" si="439"/>
        <v>0</v>
      </c>
      <c r="AH371" s="522">
        <v>0</v>
      </c>
      <c r="AI371" s="522">
        <v>0</v>
      </c>
      <c r="AJ371" s="522">
        <v>0</v>
      </c>
      <c r="AK371" s="522">
        <v>0</v>
      </c>
      <c r="AL371" s="522">
        <v>0</v>
      </c>
      <c r="AM371" s="522">
        <v>0</v>
      </c>
      <c r="AN371" s="522">
        <v>0</v>
      </c>
      <c r="AO371" s="522">
        <f t="shared" si="494"/>
        <v>0</v>
      </c>
      <c r="AP371" s="522">
        <f t="shared" si="495"/>
        <v>0</v>
      </c>
      <c r="AQ371" s="523">
        <f t="shared" si="440"/>
        <v>0</v>
      </c>
      <c r="AR371" s="520">
        <f t="shared" si="496"/>
        <v>560638</v>
      </c>
      <c r="AS371" s="507">
        <f t="shared" si="497"/>
        <v>412841</v>
      </c>
      <c r="AT371" s="507">
        <f t="shared" si="498"/>
        <v>0</v>
      </c>
      <c r="AU371" s="507">
        <f t="shared" si="436"/>
        <v>0</v>
      </c>
      <c r="AV371" s="507">
        <f t="shared" si="499"/>
        <v>139540</v>
      </c>
      <c r="AW371" s="507">
        <f t="shared" si="499"/>
        <v>8257</v>
      </c>
      <c r="AX371" s="507">
        <f t="shared" si="500"/>
        <v>0</v>
      </c>
      <c r="AY371" s="522">
        <f t="shared" si="501"/>
        <v>1</v>
      </c>
      <c r="AZ371" s="522">
        <f t="shared" si="502"/>
        <v>1</v>
      </c>
      <c r="BA371" s="523">
        <f t="shared" si="502"/>
        <v>0</v>
      </c>
    </row>
    <row r="372" spans="1:53" ht="14.1" customHeight="1" x14ac:dyDescent="0.2">
      <c r="A372" s="606">
        <v>76</v>
      </c>
      <c r="B372" s="607">
        <v>2461</v>
      </c>
      <c r="C372" s="608">
        <v>600079805</v>
      </c>
      <c r="D372" s="607">
        <v>72741724</v>
      </c>
      <c r="E372" s="609" t="s">
        <v>246</v>
      </c>
      <c r="F372" s="606">
        <v>3143</v>
      </c>
      <c r="G372" s="211" t="s">
        <v>151</v>
      </c>
      <c r="H372" s="610" t="s">
        <v>83</v>
      </c>
      <c r="I372" s="516">
        <v>12640</v>
      </c>
      <c r="J372" s="517">
        <v>8910</v>
      </c>
      <c r="K372" s="496">
        <v>0</v>
      </c>
      <c r="L372" s="496">
        <v>3012</v>
      </c>
      <c r="M372" s="517">
        <v>178</v>
      </c>
      <c r="N372" s="517">
        <v>540</v>
      </c>
      <c r="O372" s="432">
        <v>0.04</v>
      </c>
      <c r="P372" s="518">
        <v>0</v>
      </c>
      <c r="Q372" s="519">
        <v>0.04</v>
      </c>
      <c r="R372" s="520">
        <v>0</v>
      </c>
      <c r="S372" s="507">
        <v>0</v>
      </c>
      <c r="T372" s="507">
        <v>0</v>
      </c>
      <c r="U372" s="507">
        <v>0</v>
      </c>
      <c r="V372" s="507">
        <f t="shared" si="490"/>
        <v>0</v>
      </c>
      <c r="W372" s="507">
        <v>0</v>
      </c>
      <c r="X372" s="507">
        <v>0</v>
      </c>
      <c r="Y372" s="507">
        <v>0</v>
      </c>
      <c r="Z372" s="507">
        <f t="shared" si="491"/>
        <v>0</v>
      </c>
      <c r="AA372" s="507">
        <f t="shared" si="492"/>
        <v>0</v>
      </c>
      <c r="AB372" s="180">
        <f t="shared" si="437"/>
        <v>0</v>
      </c>
      <c r="AC372" s="180">
        <f t="shared" si="493"/>
        <v>0</v>
      </c>
      <c r="AD372" s="507">
        <v>0</v>
      </c>
      <c r="AE372" s="507">
        <v>0</v>
      </c>
      <c r="AF372" s="507">
        <f t="shared" si="438"/>
        <v>0</v>
      </c>
      <c r="AG372" s="507">
        <f t="shared" si="439"/>
        <v>0</v>
      </c>
      <c r="AH372" s="522">
        <v>0</v>
      </c>
      <c r="AI372" s="522">
        <v>0</v>
      </c>
      <c r="AJ372" s="522">
        <v>0</v>
      </c>
      <c r="AK372" s="522">
        <v>0</v>
      </c>
      <c r="AL372" s="522">
        <v>0</v>
      </c>
      <c r="AM372" s="522">
        <v>0</v>
      </c>
      <c r="AN372" s="522">
        <v>0</v>
      </c>
      <c r="AO372" s="522">
        <f t="shared" si="494"/>
        <v>0</v>
      </c>
      <c r="AP372" s="522">
        <f t="shared" si="495"/>
        <v>0</v>
      </c>
      <c r="AQ372" s="523">
        <f t="shared" si="440"/>
        <v>0</v>
      </c>
      <c r="AR372" s="520">
        <f t="shared" si="496"/>
        <v>12640</v>
      </c>
      <c r="AS372" s="507">
        <f t="shared" si="497"/>
        <v>8910</v>
      </c>
      <c r="AT372" s="507">
        <f t="shared" si="498"/>
        <v>0</v>
      </c>
      <c r="AU372" s="507">
        <f t="shared" si="436"/>
        <v>0</v>
      </c>
      <c r="AV372" s="507">
        <f t="shared" si="499"/>
        <v>3012</v>
      </c>
      <c r="AW372" s="507">
        <f t="shared" si="499"/>
        <v>178</v>
      </c>
      <c r="AX372" s="507">
        <f t="shared" si="500"/>
        <v>540</v>
      </c>
      <c r="AY372" s="522">
        <f t="shared" si="501"/>
        <v>0.04</v>
      </c>
      <c r="AZ372" s="522">
        <f t="shared" si="502"/>
        <v>0</v>
      </c>
      <c r="BA372" s="523">
        <f t="shared" si="502"/>
        <v>0.04</v>
      </c>
    </row>
    <row r="373" spans="1:53" ht="14.1" customHeight="1" x14ac:dyDescent="0.2">
      <c r="A373" s="183">
        <v>76</v>
      </c>
      <c r="B373" s="181">
        <v>2461</v>
      </c>
      <c r="C373" s="182">
        <v>600079805</v>
      </c>
      <c r="D373" s="181">
        <v>72741724</v>
      </c>
      <c r="E373" s="599" t="s">
        <v>247</v>
      </c>
      <c r="F373" s="183"/>
      <c r="G373" s="599"/>
      <c r="H373" s="600"/>
      <c r="I373" s="601">
        <v>5182172</v>
      </c>
      <c r="J373" s="602">
        <v>3724570</v>
      </c>
      <c r="K373" s="602">
        <v>40000</v>
      </c>
      <c r="L373" s="602">
        <v>1272425</v>
      </c>
      <c r="M373" s="602">
        <v>74491</v>
      </c>
      <c r="N373" s="602">
        <v>70686</v>
      </c>
      <c r="O373" s="603">
        <v>8.6689000000000007</v>
      </c>
      <c r="P373" s="603">
        <v>5.7416</v>
      </c>
      <c r="Q373" s="605">
        <v>2.9273000000000002</v>
      </c>
      <c r="R373" s="604">
        <f t="shared" ref="R373:BA373" si="503">SUM(R367:R372)</f>
        <v>12000</v>
      </c>
      <c r="S373" s="602">
        <f t="shared" si="503"/>
        <v>-3780</v>
      </c>
      <c r="T373" s="602">
        <f t="shared" si="503"/>
        <v>0</v>
      </c>
      <c r="U373" s="602">
        <f t="shared" si="503"/>
        <v>0</v>
      </c>
      <c r="V373" s="602">
        <f t="shared" si="503"/>
        <v>8220</v>
      </c>
      <c r="W373" s="602">
        <f t="shared" si="503"/>
        <v>-12000</v>
      </c>
      <c r="X373" s="602">
        <f t="shared" si="503"/>
        <v>0</v>
      </c>
      <c r="Y373" s="602">
        <f t="shared" si="503"/>
        <v>2664</v>
      </c>
      <c r="Z373" s="602">
        <f t="shared" si="503"/>
        <v>-9336</v>
      </c>
      <c r="AA373" s="602">
        <f t="shared" si="503"/>
        <v>-1116</v>
      </c>
      <c r="AB373" s="602">
        <f t="shared" si="503"/>
        <v>-1278</v>
      </c>
      <c r="AC373" s="602">
        <f t="shared" si="503"/>
        <v>164</v>
      </c>
      <c r="AD373" s="602">
        <f t="shared" si="503"/>
        <v>0</v>
      </c>
      <c r="AE373" s="602">
        <f t="shared" si="503"/>
        <v>0</v>
      </c>
      <c r="AF373" s="602">
        <f t="shared" si="503"/>
        <v>0</v>
      </c>
      <c r="AG373" s="602">
        <f t="shared" si="503"/>
        <v>-2230</v>
      </c>
      <c r="AH373" s="603">
        <f t="shared" si="503"/>
        <v>0.09</v>
      </c>
      <c r="AI373" s="603">
        <f t="shared" si="503"/>
        <v>0</v>
      </c>
      <c r="AJ373" s="603">
        <f t="shared" si="503"/>
        <v>-0.01</v>
      </c>
      <c r="AK373" s="603">
        <f t="shared" ref="AK373:AL373" si="504">SUM(AK367:AK372)</f>
        <v>0</v>
      </c>
      <c r="AL373" s="603">
        <f t="shared" si="504"/>
        <v>0</v>
      </c>
      <c r="AM373" s="603">
        <f t="shared" si="503"/>
        <v>0</v>
      </c>
      <c r="AN373" s="603">
        <f t="shared" si="503"/>
        <v>0</v>
      </c>
      <c r="AO373" s="603">
        <f t="shared" si="503"/>
        <v>0.08</v>
      </c>
      <c r="AP373" s="603">
        <f t="shared" si="503"/>
        <v>0</v>
      </c>
      <c r="AQ373" s="605">
        <f t="shared" si="503"/>
        <v>0.08</v>
      </c>
      <c r="AR373" s="604">
        <f t="shared" si="503"/>
        <v>5179942</v>
      </c>
      <c r="AS373" s="602">
        <f t="shared" si="503"/>
        <v>3732790</v>
      </c>
      <c r="AT373" s="602">
        <f t="shared" si="503"/>
        <v>30664</v>
      </c>
      <c r="AU373" s="602">
        <f t="shared" si="503"/>
        <v>2664</v>
      </c>
      <c r="AV373" s="602">
        <f t="shared" si="503"/>
        <v>1271147</v>
      </c>
      <c r="AW373" s="602">
        <f t="shared" si="503"/>
        <v>74655</v>
      </c>
      <c r="AX373" s="602">
        <f t="shared" si="503"/>
        <v>70686</v>
      </c>
      <c r="AY373" s="603">
        <f t="shared" si="503"/>
        <v>8.748899999999999</v>
      </c>
      <c r="AZ373" s="603">
        <f t="shared" si="503"/>
        <v>5.8216000000000001</v>
      </c>
      <c r="BA373" s="605">
        <f t="shared" si="503"/>
        <v>2.9273000000000002</v>
      </c>
    </row>
    <row r="374" spans="1:53" ht="14.1" customHeight="1" x14ac:dyDescent="0.2">
      <c r="A374" s="606">
        <v>77</v>
      </c>
      <c r="B374" s="607">
        <v>2460</v>
      </c>
      <c r="C374" s="608">
        <v>600079783</v>
      </c>
      <c r="D374" s="607">
        <v>72741643</v>
      </c>
      <c r="E374" s="609" t="s">
        <v>248</v>
      </c>
      <c r="F374" s="606">
        <v>3113</v>
      </c>
      <c r="G374" s="609" t="s">
        <v>149</v>
      </c>
      <c r="H374" s="610" t="s">
        <v>87</v>
      </c>
      <c r="I374" s="516">
        <v>40655538</v>
      </c>
      <c r="J374" s="431">
        <v>28876170</v>
      </c>
      <c r="K374" s="541">
        <v>0</v>
      </c>
      <c r="L374" s="496">
        <v>9760145</v>
      </c>
      <c r="M374" s="517">
        <v>577523</v>
      </c>
      <c r="N374" s="431">
        <v>1441700</v>
      </c>
      <c r="O374" s="432">
        <v>55.350699999999996</v>
      </c>
      <c r="P374" s="436">
        <v>42.045099999999998</v>
      </c>
      <c r="Q374" s="709">
        <v>13.3056</v>
      </c>
      <c r="R374" s="520">
        <v>0</v>
      </c>
      <c r="S374" s="507">
        <v>0</v>
      </c>
      <c r="T374" s="507">
        <v>0</v>
      </c>
      <c r="U374" s="507">
        <v>0</v>
      </c>
      <c r="V374" s="507">
        <f>SUM(R374:U374)</f>
        <v>0</v>
      </c>
      <c r="W374" s="507">
        <v>0</v>
      </c>
      <c r="X374" s="507">
        <v>0</v>
      </c>
      <c r="Y374" s="507">
        <v>284130</v>
      </c>
      <c r="Z374" s="507">
        <f t="shared" ref="Z374:Z378" si="505">SUM(W374:Y374)</f>
        <v>284130</v>
      </c>
      <c r="AA374" s="507">
        <f>V374+Z374</f>
        <v>284130</v>
      </c>
      <c r="AB374" s="180">
        <f t="shared" si="437"/>
        <v>0</v>
      </c>
      <c r="AC374" s="180">
        <f>ROUND(V374*2%,0)</f>
        <v>0</v>
      </c>
      <c r="AD374" s="507">
        <v>0</v>
      </c>
      <c r="AE374" s="507">
        <v>0</v>
      </c>
      <c r="AF374" s="507">
        <f t="shared" si="438"/>
        <v>0</v>
      </c>
      <c r="AG374" s="507">
        <f t="shared" si="439"/>
        <v>284130</v>
      </c>
      <c r="AH374" s="522">
        <v>0</v>
      </c>
      <c r="AI374" s="522">
        <v>0</v>
      </c>
      <c r="AJ374" s="522">
        <v>0</v>
      </c>
      <c r="AK374" s="522">
        <v>0</v>
      </c>
      <c r="AL374" s="522">
        <v>0</v>
      </c>
      <c r="AM374" s="522">
        <v>0</v>
      </c>
      <c r="AN374" s="522">
        <v>0</v>
      </c>
      <c r="AO374" s="522">
        <f>AH374+AJ374+AK374+AM374</f>
        <v>0</v>
      </c>
      <c r="AP374" s="522">
        <f>AI374+AL374+AN374</f>
        <v>0</v>
      </c>
      <c r="AQ374" s="523">
        <f t="shared" si="440"/>
        <v>0</v>
      </c>
      <c r="AR374" s="520">
        <f>I374+AG374</f>
        <v>40939668</v>
      </c>
      <c r="AS374" s="507">
        <f>J374+V374</f>
        <v>28876170</v>
      </c>
      <c r="AT374" s="507">
        <f>K374+Z374</f>
        <v>284130</v>
      </c>
      <c r="AU374" s="507">
        <f t="shared" si="436"/>
        <v>284130</v>
      </c>
      <c r="AV374" s="507">
        <f t="shared" ref="AV374:AW378" si="506">L374+AB374</f>
        <v>9760145</v>
      </c>
      <c r="AW374" s="507">
        <f t="shared" si="506"/>
        <v>577523</v>
      </c>
      <c r="AX374" s="507">
        <f>N374+AF374</f>
        <v>1441700</v>
      </c>
      <c r="AY374" s="522">
        <f>O374+AQ374</f>
        <v>55.350699999999996</v>
      </c>
      <c r="AZ374" s="522">
        <f t="shared" ref="AZ374:BA378" si="507">P374+AO374</f>
        <v>42.045099999999998</v>
      </c>
      <c r="BA374" s="523">
        <f t="shared" si="507"/>
        <v>13.3056</v>
      </c>
    </row>
    <row r="375" spans="1:53" ht="14.1" customHeight="1" x14ac:dyDescent="0.2">
      <c r="A375" s="606">
        <v>77</v>
      </c>
      <c r="B375" s="607">
        <v>2460</v>
      </c>
      <c r="C375" s="608">
        <v>600079783</v>
      </c>
      <c r="D375" s="607">
        <v>72741643</v>
      </c>
      <c r="E375" s="609" t="s">
        <v>248</v>
      </c>
      <c r="F375" s="606">
        <v>3113</v>
      </c>
      <c r="G375" s="524" t="s">
        <v>88</v>
      </c>
      <c r="H375" s="610" t="s">
        <v>87</v>
      </c>
      <c r="I375" s="516">
        <v>238378</v>
      </c>
      <c r="J375" s="431">
        <v>175536</v>
      </c>
      <c r="K375" s="541">
        <v>0</v>
      </c>
      <c r="L375" s="496">
        <v>59331</v>
      </c>
      <c r="M375" s="517">
        <v>3511</v>
      </c>
      <c r="N375" s="517">
        <v>0</v>
      </c>
      <c r="O375" s="432">
        <v>0.5</v>
      </c>
      <c r="P375" s="436">
        <v>0.5</v>
      </c>
      <c r="Q375" s="519">
        <v>0</v>
      </c>
      <c r="R375" s="520">
        <v>0</v>
      </c>
      <c r="S375" s="507">
        <v>0</v>
      </c>
      <c r="T375" s="507">
        <v>0</v>
      </c>
      <c r="U375" s="507">
        <v>0</v>
      </c>
      <c r="V375" s="507">
        <f>SUM(R375:U375)</f>
        <v>0</v>
      </c>
      <c r="W375" s="507">
        <v>0</v>
      </c>
      <c r="X375" s="507">
        <v>0</v>
      </c>
      <c r="Y375" s="507">
        <v>0</v>
      </c>
      <c r="Z375" s="507">
        <f t="shared" si="505"/>
        <v>0</v>
      </c>
      <c r="AA375" s="507">
        <f>V375+Z375</f>
        <v>0</v>
      </c>
      <c r="AB375" s="180">
        <f t="shared" si="437"/>
        <v>0</v>
      </c>
      <c r="AC375" s="180">
        <f>ROUND(V375*2%,0)</f>
        <v>0</v>
      </c>
      <c r="AD375" s="507">
        <v>0</v>
      </c>
      <c r="AE375" s="507">
        <v>0</v>
      </c>
      <c r="AF375" s="507">
        <f t="shared" si="438"/>
        <v>0</v>
      </c>
      <c r="AG375" s="507">
        <f t="shared" si="439"/>
        <v>0</v>
      </c>
      <c r="AH375" s="522">
        <v>0</v>
      </c>
      <c r="AI375" s="522">
        <v>0</v>
      </c>
      <c r="AJ375" s="522">
        <v>0</v>
      </c>
      <c r="AK375" s="522">
        <v>0</v>
      </c>
      <c r="AL375" s="522">
        <v>0</v>
      </c>
      <c r="AM375" s="522">
        <v>0</v>
      </c>
      <c r="AN375" s="522">
        <v>0</v>
      </c>
      <c r="AO375" s="522">
        <f>AH375+AJ375+AK375+AM375</f>
        <v>0</v>
      </c>
      <c r="AP375" s="522">
        <f>AI375+AL375+AN375</f>
        <v>0</v>
      </c>
      <c r="AQ375" s="523">
        <f t="shared" si="440"/>
        <v>0</v>
      </c>
      <c r="AR375" s="520">
        <f>I375+AG375</f>
        <v>238378</v>
      </c>
      <c r="AS375" s="507">
        <f>J375+V375</f>
        <v>175536</v>
      </c>
      <c r="AT375" s="507">
        <f>K375+Z375</f>
        <v>0</v>
      </c>
      <c r="AU375" s="507">
        <f t="shared" si="436"/>
        <v>0</v>
      </c>
      <c r="AV375" s="507">
        <f t="shared" si="506"/>
        <v>59331</v>
      </c>
      <c r="AW375" s="507">
        <f t="shared" si="506"/>
        <v>3511</v>
      </c>
      <c r="AX375" s="507">
        <f>N375+AF375</f>
        <v>0</v>
      </c>
      <c r="AY375" s="522">
        <f>O375+AQ375</f>
        <v>0.5</v>
      </c>
      <c r="AZ375" s="522">
        <f t="shared" si="507"/>
        <v>0.5</v>
      </c>
      <c r="BA375" s="523">
        <f t="shared" si="507"/>
        <v>0</v>
      </c>
    </row>
    <row r="376" spans="1:53" ht="14.1" customHeight="1" x14ac:dyDescent="0.2">
      <c r="A376" s="606">
        <v>77</v>
      </c>
      <c r="B376" s="607">
        <v>2460</v>
      </c>
      <c r="C376" s="608">
        <v>600079783</v>
      </c>
      <c r="D376" s="607">
        <v>72741643</v>
      </c>
      <c r="E376" s="609" t="s">
        <v>248</v>
      </c>
      <c r="F376" s="606">
        <v>3113</v>
      </c>
      <c r="G376" s="211" t="s">
        <v>92</v>
      </c>
      <c r="H376" s="610" t="s">
        <v>83</v>
      </c>
      <c r="I376" s="516">
        <v>746531</v>
      </c>
      <c r="J376" s="517">
        <v>549728</v>
      </c>
      <c r="K376" s="496">
        <v>0</v>
      </c>
      <c r="L376" s="496">
        <v>185808</v>
      </c>
      <c r="M376" s="517">
        <v>10995</v>
      </c>
      <c r="N376" s="517">
        <v>0</v>
      </c>
      <c r="O376" s="432">
        <v>1.52</v>
      </c>
      <c r="P376" s="518">
        <v>1.52</v>
      </c>
      <c r="Q376" s="519">
        <v>0</v>
      </c>
      <c r="R376" s="520">
        <v>0</v>
      </c>
      <c r="S376" s="507">
        <v>-35860</v>
      </c>
      <c r="T376" s="507">
        <v>0</v>
      </c>
      <c r="U376" s="507">
        <v>0</v>
      </c>
      <c r="V376" s="507">
        <f>SUM(R376:U376)</f>
        <v>-35860</v>
      </c>
      <c r="W376" s="507">
        <v>0</v>
      </c>
      <c r="X376" s="507">
        <v>0</v>
      </c>
      <c r="Y376" s="507">
        <v>0</v>
      </c>
      <c r="Z376" s="507">
        <f t="shared" si="505"/>
        <v>0</v>
      </c>
      <c r="AA376" s="507">
        <f>V376+Z376</f>
        <v>-35860</v>
      </c>
      <c r="AB376" s="180">
        <f t="shared" si="437"/>
        <v>-12121</v>
      </c>
      <c r="AC376" s="180">
        <f>ROUND(V376*2%,0)</f>
        <v>-717</v>
      </c>
      <c r="AD376" s="507">
        <v>0</v>
      </c>
      <c r="AE376" s="507">
        <v>0</v>
      </c>
      <c r="AF376" s="507">
        <f t="shared" si="438"/>
        <v>0</v>
      </c>
      <c r="AG376" s="507">
        <f t="shared" si="439"/>
        <v>-48698</v>
      </c>
      <c r="AH376" s="522">
        <v>0</v>
      </c>
      <c r="AI376" s="522">
        <v>0</v>
      </c>
      <c r="AJ376" s="522">
        <v>-0.1</v>
      </c>
      <c r="AK376" s="522">
        <v>0</v>
      </c>
      <c r="AL376" s="522">
        <v>0</v>
      </c>
      <c r="AM376" s="522">
        <v>0</v>
      </c>
      <c r="AN376" s="522">
        <v>0</v>
      </c>
      <c r="AO376" s="522">
        <f>AH376+AJ376+AK376+AM376</f>
        <v>-0.1</v>
      </c>
      <c r="AP376" s="522">
        <f>AI376+AL376+AN376</f>
        <v>0</v>
      </c>
      <c r="AQ376" s="523">
        <f t="shared" si="440"/>
        <v>-0.1</v>
      </c>
      <c r="AR376" s="520">
        <f>I376+AG376</f>
        <v>697833</v>
      </c>
      <c r="AS376" s="507">
        <f>J376+V376</f>
        <v>513868</v>
      </c>
      <c r="AT376" s="507">
        <f>K376+Z376</f>
        <v>0</v>
      </c>
      <c r="AU376" s="507">
        <f t="shared" si="436"/>
        <v>0</v>
      </c>
      <c r="AV376" s="507">
        <f t="shared" si="506"/>
        <v>173687</v>
      </c>
      <c r="AW376" s="507">
        <f t="shared" si="506"/>
        <v>10278</v>
      </c>
      <c r="AX376" s="507">
        <f>N376+AF376</f>
        <v>0</v>
      </c>
      <c r="AY376" s="522">
        <f>O376+AQ376</f>
        <v>1.42</v>
      </c>
      <c r="AZ376" s="522">
        <f t="shared" si="507"/>
        <v>1.42</v>
      </c>
      <c r="BA376" s="523">
        <f t="shared" si="507"/>
        <v>0</v>
      </c>
    </row>
    <row r="377" spans="1:53" ht="14.1" customHeight="1" x14ac:dyDescent="0.2">
      <c r="A377" s="606">
        <v>77</v>
      </c>
      <c r="B377" s="607">
        <v>2460</v>
      </c>
      <c r="C377" s="608">
        <v>600079783</v>
      </c>
      <c r="D377" s="607">
        <v>72741643</v>
      </c>
      <c r="E377" s="609" t="s">
        <v>248</v>
      </c>
      <c r="F377" s="606">
        <v>3143</v>
      </c>
      <c r="G377" s="211" t="s">
        <v>150</v>
      </c>
      <c r="H377" s="610" t="s">
        <v>87</v>
      </c>
      <c r="I377" s="516">
        <v>2760126</v>
      </c>
      <c r="J377" s="431">
        <v>2032493</v>
      </c>
      <c r="K377" s="541">
        <v>0</v>
      </c>
      <c r="L377" s="496">
        <v>686983</v>
      </c>
      <c r="M377" s="517">
        <v>40650</v>
      </c>
      <c r="N377" s="517">
        <v>0</v>
      </c>
      <c r="O377" s="432">
        <v>4.3213999999999997</v>
      </c>
      <c r="P377" s="436">
        <v>4.3213999999999997</v>
      </c>
      <c r="Q377" s="519">
        <v>0</v>
      </c>
      <c r="R377" s="520">
        <v>0</v>
      </c>
      <c r="S377" s="507">
        <v>0</v>
      </c>
      <c r="T377" s="507">
        <v>0</v>
      </c>
      <c r="U377" s="507">
        <v>0</v>
      </c>
      <c r="V377" s="507">
        <f>SUM(R377:U377)</f>
        <v>0</v>
      </c>
      <c r="W377" s="507">
        <v>0</v>
      </c>
      <c r="X377" s="507">
        <v>0</v>
      </c>
      <c r="Y377" s="507">
        <v>0</v>
      </c>
      <c r="Z377" s="507">
        <f t="shared" si="505"/>
        <v>0</v>
      </c>
      <c r="AA377" s="507">
        <f>V377+Z377</f>
        <v>0</v>
      </c>
      <c r="AB377" s="180">
        <f t="shared" si="437"/>
        <v>0</v>
      </c>
      <c r="AC377" s="180">
        <f>ROUND(V377*2%,0)</f>
        <v>0</v>
      </c>
      <c r="AD377" s="507">
        <v>0</v>
      </c>
      <c r="AE377" s="507">
        <v>0</v>
      </c>
      <c r="AF377" s="507">
        <f t="shared" si="438"/>
        <v>0</v>
      </c>
      <c r="AG377" s="507">
        <f t="shared" si="439"/>
        <v>0</v>
      </c>
      <c r="AH377" s="522">
        <v>0</v>
      </c>
      <c r="AI377" s="522">
        <v>0</v>
      </c>
      <c r="AJ377" s="522">
        <v>0</v>
      </c>
      <c r="AK377" s="522">
        <v>0</v>
      </c>
      <c r="AL377" s="522">
        <v>0</v>
      </c>
      <c r="AM377" s="522">
        <v>0</v>
      </c>
      <c r="AN377" s="522">
        <v>0</v>
      </c>
      <c r="AO377" s="522">
        <f>AH377+AJ377+AK377+AM377</f>
        <v>0</v>
      </c>
      <c r="AP377" s="522">
        <f>AI377+AL377+AN377</f>
        <v>0</v>
      </c>
      <c r="AQ377" s="523">
        <f t="shared" si="440"/>
        <v>0</v>
      </c>
      <c r="AR377" s="520">
        <f>I377+AG377</f>
        <v>2760126</v>
      </c>
      <c r="AS377" s="507">
        <f>J377+V377</f>
        <v>2032493</v>
      </c>
      <c r="AT377" s="507">
        <f>K377+Z377</f>
        <v>0</v>
      </c>
      <c r="AU377" s="507">
        <f t="shared" si="436"/>
        <v>0</v>
      </c>
      <c r="AV377" s="507">
        <f t="shared" si="506"/>
        <v>686983</v>
      </c>
      <c r="AW377" s="507">
        <f t="shared" si="506"/>
        <v>40650</v>
      </c>
      <c r="AX377" s="507">
        <f>N377+AF377</f>
        <v>0</v>
      </c>
      <c r="AY377" s="522">
        <f>O377+AQ377</f>
        <v>4.3213999999999997</v>
      </c>
      <c r="AZ377" s="522">
        <f t="shared" si="507"/>
        <v>4.3213999999999997</v>
      </c>
      <c r="BA377" s="523">
        <f t="shared" si="507"/>
        <v>0</v>
      </c>
    </row>
    <row r="378" spans="1:53" ht="14.1" customHeight="1" x14ac:dyDescent="0.2">
      <c r="A378" s="606">
        <v>77</v>
      </c>
      <c r="B378" s="607">
        <v>2460</v>
      </c>
      <c r="C378" s="608">
        <v>600079783</v>
      </c>
      <c r="D378" s="607">
        <v>72741643</v>
      </c>
      <c r="E378" s="609" t="s">
        <v>248</v>
      </c>
      <c r="F378" s="606">
        <v>3143</v>
      </c>
      <c r="G378" s="211" t="s">
        <v>151</v>
      </c>
      <c r="H378" s="610" t="s">
        <v>83</v>
      </c>
      <c r="I378" s="516">
        <v>89883</v>
      </c>
      <c r="J378" s="517">
        <v>63360</v>
      </c>
      <c r="K378" s="496">
        <v>0</v>
      </c>
      <c r="L378" s="496">
        <v>21416</v>
      </c>
      <c r="M378" s="517">
        <v>1267</v>
      </c>
      <c r="N378" s="517">
        <v>3840</v>
      </c>
      <c r="O378" s="432">
        <v>0.27</v>
      </c>
      <c r="P378" s="518">
        <v>0</v>
      </c>
      <c r="Q378" s="519">
        <v>0.27</v>
      </c>
      <c r="R378" s="520">
        <v>0</v>
      </c>
      <c r="S378" s="507">
        <v>0</v>
      </c>
      <c r="T378" s="507">
        <v>0</v>
      </c>
      <c r="U378" s="507">
        <v>0</v>
      </c>
      <c r="V378" s="507">
        <f>SUM(R378:U378)</f>
        <v>0</v>
      </c>
      <c r="W378" s="507">
        <v>0</v>
      </c>
      <c r="X378" s="507">
        <v>0</v>
      </c>
      <c r="Y378" s="507">
        <v>0</v>
      </c>
      <c r="Z378" s="507">
        <f t="shared" si="505"/>
        <v>0</v>
      </c>
      <c r="AA378" s="507">
        <f>V378+Z378</f>
        <v>0</v>
      </c>
      <c r="AB378" s="180">
        <f t="shared" si="437"/>
        <v>0</v>
      </c>
      <c r="AC378" s="180">
        <f>ROUND(V378*2%,0)</f>
        <v>0</v>
      </c>
      <c r="AD378" s="507">
        <v>0</v>
      </c>
      <c r="AE378" s="507">
        <v>0</v>
      </c>
      <c r="AF378" s="507">
        <f t="shared" si="438"/>
        <v>0</v>
      </c>
      <c r="AG378" s="507">
        <f t="shared" si="439"/>
        <v>0</v>
      </c>
      <c r="AH378" s="522">
        <v>0</v>
      </c>
      <c r="AI378" s="522">
        <v>0</v>
      </c>
      <c r="AJ378" s="522">
        <v>0</v>
      </c>
      <c r="AK378" s="522">
        <v>0</v>
      </c>
      <c r="AL378" s="522">
        <v>0</v>
      </c>
      <c r="AM378" s="522">
        <v>0</v>
      </c>
      <c r="AN378" s="522">
        <v>0</v>
      </c>
      <c r="AO378" s="522">
        <f>AH378+AJ378+AK378+AM378</f>
        <v>0</v>
      </c>
      <c r="AP378" s="522">
        <f>AI378+AL378+AN378</f>
        <v>0</v>
      </c>
      <c r="AQ378" s="523">
        <f t="shared" si="440"/>
        <v>0</v>
      </c>
      <c r="AR378" s="520">
        <f>I378+AG378</f>
        <v>89883</v>
      </c>
      <c r="AS378" s="507">
        <f>J378+V378</f>
        <v>63360</v>
      </c>
      <c r="AT378" s="507">
        <f>K378+Z378</f>
        <v>0</v>
      </c>
      <c r="AU378" s="507">
        <f t="shared" si="436"/>
        <v>0</v>
      </c>
      <c r="AV378" s="507">
        <f t="shared" si="506"/>
        <v>21416</v>
      </c>
      <c r="AW378" s="507">
        <f t="shared" si="506"/>
        <v>1267</v>
      </c>
      <c r="AX378" s="507">
        <f>N378+AF378</f>
        <v>3840</v>
      </c>
      <c r="AY378" s="522">
        <f>O378+AQ378</f>
        <v>0.27</v>
      </c>
      <c r="AZ378" s="522">
        <f t="shared" si="507"/>
        <v>0</v>
      </c>
      <c r="BA378" s="523">
        <f t="shared" si="507"/>
        <v>0.27</v>
      </c>
    </row>
    <row r="379" spans="1:53" ht="14.1" customHeight="1" x14ac:dyDescent="0.2">
      <c r="A379" s="183">
        <v>77</v>
      </c>
      <c r="B379" s="181">
        <v>2460</v>
      </c>
      <c r="C379" s="182">
        <v>600079783</v>
      </c>
      <c r="D379" s="181">
        <v>72741643</v>
      </c>
      <c r="E379" s="599" t="s">
        <v>249</v>
      </c>
      <c r="F379" s="183"/>
      <c r="G379" s="599"/>
      <c r="H379" s="600"/>
      <c r="I379" s="601">
        <v>44490456</v>
      </c>
      <c r="J379" s="602">
        <v>31697287</v>
      </c>
      <c r="K379" s="602">
        <v>0</v>
      </c>
      <c r="L379" s="602">
        <v>10713683</v>
      </c>
      <c r="M379" s="602">
        <v>633946</v>
      </c>
      <c r="N379" s="602">
        <v>1445540</v>
      </c>
      <c r="O379" s="603">
        <v>61.9621</v>
      </c>
      <c r="P379" s="603">
        <v>48.386499999999998</v>
      </c>
      <c r="Q379" s="605">
        <v>13.5756</v>
      </c>
      <c r="R379" s="604">
        <f t="shared" ref="R379:BA379" si="508">SUM(R374:R378)</f>
        <v>0</v>
      </c>
      <c r="S379" s="602">
        <f t="shared" si="508"/>
        <v>-35860</v>
      </c>
      <c r="T379" s="602">
        <f t="shared" si="508"/>
        <v>0</v>
      </c>
      <c r="U379" s="602">
        <f t="shared" si="508"/>
        <v>0</v>
      </c>
      <c r="V379" s="602">
        <f t="shared" si="508"/>
        <v>-35860</v>
      </c>
      <c r="W379" s="602">
        <f t="shared" si="508"/>
        <v>0</v>
      </c>
      <c r="X379" s="602">
        <f t="shared" si="508"/>
        <v>0</v>
      </c>
      <c r="Y379" s="602">
        <f t="shared" si="508"/>
        <v>284130</v>
      </c>
      <c r="Z379" s="602">
        <f t="shared" si="508"/>
        <v>284130</v>
      </c>
      <c r="AA379" s="602">
        <f t="shared" si="508"/>
        <v>248270</v>
      </c>
      <c r="AB379" s="602">
        <f t="shared" si="508"/>
        <v>-12121</v>
      </c>
      <c r="AC379" s="602">
        <f t="shared" si="508"/>
        <v>-717</v>
      </c>
      <c r="AD379" s="602">
        <f t="shared" si="508"/>
        <v>0</v>
      </c>
      <c r="AE379" s="602">
        <f t="shared" si="508"/>
        <v>0</v>
      </c>
      <c r="AF379" s="602">
        <f t="shared" si="508"/>
        <v>0</v>
      </c>
      <c r="AG379" s="602">
        <f t="shared" si="508"/>
        <v>235432</v>
      </c>
      <c r="AH379" s="603">
        <f t="shared" si="508"/>
        <v>0</v>
      </c>
      <c r="AI379" s="603">
        <f t="shared" si="508"/>
        <v>0</v>
      </c>
      <c r="AJ379" s="603">
        <f t="shared" si="508"/>
        <v>-0.1</v>
      </c>
      <c r="AK379" s="603">
        <f t="shared" ref="AK379:AL379" si="509">SUM(AK374:AK378)</f>
        <v>0</v>
      </c>
      <c r="AL379" s="603">
        <f t="shared" si="509"/>
        <v>0</v>
      </c>
      <c r="AM379" s="603">
        <f t="shared" si="508"/>
        <v>0</v>
      </c>
      <c r="AN379" s="603">
        <f t="shared" si="508"/>
        <v>0</v>
      </c>
      <c r="AO379" s="603">
        <f t="shared" si="508"/>
        <v>-0.1</v>
      </c>
      <c r="AP379" s="603">
        <f t="shared" si="508"/>
        <v>0</v>
      </c>
      <c r="AQ379" s="605">
        <f t="shared" si="508"/>
        <v>-0.1</v>
      </c>
      <c r="AR379" s="604">
        <f t="shared" si="508"/>
        <v>44725888</v>
      </c>
      <c r="AS379" s="602">
        <f t="shared" si="508"/>
        <v>31661427</v>
      </c>
      <c r="AT379" s="602">
        <f t="shared" si="508"/>
        <v>284130</v>
      </c>
      <c r="AU379" s="602">
        <f t="shared" si="508"/>
        <v>284130</v>
      </c>
      <c r="AV379" s="602">
        <f t="shared" si="508"/>
        <v>10701562</v>
      </c>
      <c r="AW379" s="602">
        <f t="shared" si="508"/>
        <v>633229</v>
      </c>
      <c r="AX379" s="602">
        <f t="shared" si="508"/>
        <v>1445540</v>
      </c>
      <c r="AY379" s="603">
        <f t="shared" si="508"/>
        <v>61.862099999999998</v>
      </c>
      <c r="AZ379" s="603">
        <f t="shared" si="508"/>
        <v>48.286499999999997</v>
      </c>
      <c r="BA379" s="605">
        <f t="shared" si="508"/>
        <v>13.5756</v>
      </c>
    </row>
    <row r="380" spans="1:53" ht="14.1" customHeight="1" x14ac:dyDescent="0.2">
      <c r="A380" s="606">
        <v>78</v>
      </c>
      <c r="B380" s="607">
        <v>2324</v>
      </c>
      <c r="C380" s="608">
        <v>600074030</v>
      </c>
      <c r="D380" s="607">
        <v>71013083</v>
      </c>
      <c r="E380" s="609" t="s">
        <v>250</v>
      </c>
      <c r="F380" s="606">
        <v>3111</v>
      </c>
      <c r="G380" s="609" t="s">
        <v>86</v>
      </c>
      <c r="H380" s="610" t="s">
        <v>87</v>
      </c>
      <c r="I380" s="516">
        <v>10947251</v>
      </c>
      <c r="J380" s="431">
        <v>7986046</v>
      </c>
      <c r="K380" s="541">
        <v>0</v>
      </c>
      <c r="L380" s="496">
        <v>2699284</v>
      </c>
      <c r="M380" s="517">
        <v>159721</v>
      </c>
      <c r="N380" s="431">
        <v>102200</v>
      </c>
      <c r="O380" s="432">
        <v>18.884999999999998</v>
      </c>
      <c r="P380" s="436">
        <v>14</v>
      </c>
      <c r="Q380" s="709">
        <v>4.8849999999999998</v>
      </c>
      <c r="R380" s="520">
        <v>-23500</v>
      </c>
      <c r="S380" s="507">
        <v>0</v>
      </c>
      <c r="T380" s="507">
        <v>0</v>
      </c>
      <c r="U380" s="507">
        <v>0</v>
      </c>
      <c r="V380" s="507">
        <f>SUM(R380:U380)</f>
        <v>-23500</v>
      </c>
      <c r="W380" s="507">
        <v>23500</v>
      </c>
      <c r="X380" s="507">
        <v>0</v>
      </c>
      <c r="Y380" s="507">
        <v>0</v>
      </c>
      <c r="Z380" s="507">
        <f t="shared" ref="Z380:Z382" si="510">SUM(W380:Y380)</f>
        <v>23500</v>
      </c>
      <c r="AA380" s="507">
        <f>V380+Z380</f>
        <v>0</v>
      </c>
      <c r="AB380" s="180">
        <f t="shared" si="437"/>
        <v>0</v>
      </c>
      <c r="AC380" s="180">
        <f>ROUND(V380*2%,0)</f>
        <v>-470</v>
      </c>
      <c r="AD380" s="507">
        <v>0</v>
      </c>
      <c r="AE380" s="507">
        <v>0</v>
      </c>
      <c r="AF380" s="507">
        <f t="shared" si="438"/>
        <v>0</v>
      </c>
      <c r="AG380" s="507">
        <f t="shared" si="439"/>
        <v>-470</v>
      </c>
      <c r="AH380" s="522">
        <v>0</v>
      </c>
      <c r="AI380" s="522">
        <v>0</v>
      </c>
      <c r="AJ380" s="522">
        <v>0</v>
      </c>
      <c r="AK380" s="522">
        <v>0</v>
      </c>
      <c r="AL380" s="522">
        <v>0</v>
      </c>
      <c r="AM380" s="522">
        <v>0</v>
      </c>
      <c r="AN380" s="522">
        <v>0</v>
      </c>
      <c r="AO380" s="522">
        <f>AH380+AJ380+AK380+AM380</f>
        <v>0</v>
      </c>
      <c r="AP380" s="522">
        <f>AI380+AL380+AN380</f>
        <v>0</v>
      </c>
      <c r="AQ380" s="523">
        <f t="shared" si="440"/>
        <v>0</v>
      </c>
      <c r="AR380" s="520">
        <f>I380+AG380</f>
        <v>10946781</v>
      </c>
      <c r="AS380" s="507">
        <f>J380+V380</f>
        <v>7962546</v>
      </c>
      <c r="AT380" s="507">
        <f>K380+Z380</f>
        <v>23500</v>
      </c>
      <c r="AU380" s="507">
        <f t="shared" si="436"/>
        <v>0</v>
      </c>
      <c r="AV380" s="507">
        <f t="shared" ref="AV380:AW382" si="511">L380+AB380</f>
        <v>2699284</v>
      </c>
      <c r="AW380" s="507">
        <f t="shared" si="511"/>
        <v>159251</v>
      </c>
      <c r="AX380" s="507">
        <f>N380+AF380</f>
        <v>102200</v>
      </c>
      <c r="AY380" s="522">
        <f>O380+AQ380</f>
        <v>18.884999999999998</v>
      </c>
      <c r="AZ380" s="522">
        <f t="shared" ref="AZ380:BA382" si="512">P380+AO380</f>
        <v>14</v>
      </c>
      <c r="BA380" s="523">
        <f t="shared" si="512"/>
        <v>4.8849999999999998</v>
      </c>
    </row>
    <row r="381" spans="1:53" ht="14.1" customHeight="1" x14ac:dyDescent="0.2">
      <c r="A381" s="606">
        <v>78</v>
      </c>
      <c r="B381" s="607">
        <v>2324</v>
      </c>
      <c r="C381" s="608">
        <v>600074030</v>
      </c>
      <c r="D381" s="607">
        <v>71013083</v>
      </c>
      <c r="E381" s="609" t="s">
        <v>250</v>
      </c>
      <c r="F381" s="606">
        <v>3111</v>
      </c>
      <c r="G381" s="211" t="s">
        <v>92</v>
      </c>
      <c r="H381" s="610" t="s">
        <v>83</v>
      </c>
      <c r="I381" s="516">
        <v>579042</v>
      </c>
      <c r="J381" s="517">
        <v>426393</v>
      </c>
      <c r="K381" s="496">
        <v>0</v>
      </c>
      <c r="L381" s="496">
        <v>144121</v>
      </c>
      <c r="M381" s="517">
        <v>8528</v>
      </c>
      <c r="N381" s="517">
        <v>0</v>
      </c>
      <c r="O381" s="432">
        <v>1.25</v>
      </c>
      <c r="P381" s="518">
        <v>1.25</v>
      </c>
      <c r="Q381" s="519">
        <v>0</v>
      </c>
      <c r="R381" s="520">
        <v>0</v>
      </c>
      <c r="S381" s="507">
        <v>113201</v>
      </c>
      <c r="T381" s="507">
        <v>0</v>
      </c>
      <c r="U381" s="507">
        <v>0</v>
      </c>
      <c r="V381" s="507">
        <f>SUM(R381:U381)</f>
        <v>113201</v>
      </c>
      <c r="W381" s="507">
        <v>0</v>
      </c>
      <c r="X381" s="507">
        <v>0</v>
      </c>
      <c r="Y381" s="507">
        <v>0</v>
      </c>
      <c r="Z381" s="507">
        <f t="shared" si="510"/>
        <v>0</v>
      </c>
      <c r="AA381" s="507">
        <f>V381+Z381</f>
        <v>113201</v>
      </c>
      <c r="AB381" s="180">
        <f t="shared" si="437"/>
        <v>38262</v>
      </c>
      <c r="AC381" s="180">
        <f>ROUND(V381*2%,0)</f>
        <v>2264</v>
      </c>
      <c r="AD381" s="507">
        <v>0</v>
      </c>
      <c r="AE381" s="507">
        <v>0</v>
      </c>
      <c r="AF381" s="507">
        <f t="shared" si="438"/>
        <v>0</v>
      </c>
      <c r="AG381" s="507">
        <f t="shared" si="439"/>
        <v>153727</v>
      </c>
      <c r="AH381" s="522">
        <v>0</v>
      </c>
      <c r="AI381" s="522">
        <v>0</v>
      </c>
      <c r="AJ381" s="522">
        <v>0.33</v>
      </c>
      <c r="AK381" s="522">
        <v>0</v>
      </c>
      <c r="AL381" s="522">
        <v>0</v>
      </c>
      <c r="AM381" s="522">
        <v>0</v>
      </c>
      <c r="AN381" s="522">
        <v>0</v>
      </c>
      <c r="AO381" s="522">
        <f>AH381+AJ381+AK381+AM381</f>
        <v>0.33</v>
      </c>
      <c r="AP381" s="522">
        <f>AI381+AL381+AN381</f>
        <v>0</v>
      </c>
      <c r="AQ381" s="523">
        <f t="shared" si="440"/>
        <v>0.33</v>
      </c>
      <c r="AR381" s="520">
        <f>I381+AG381</f>
        <v>732769</v>
      </c>
      <c r="AS381" s="507">
        <f>J381+V381</f>
        <v>539594</v>
      </c>
      <c r="AT381" s="507">
        <f>K381+Z381</f>
        <v>0</v>
      </c>
      <c r="AU381" s="507">
        <f t="shared" si="436"/>
        <v>0</v>
      </c>
      <c r="AV381" s="507">
        <f t="shared" si="511"/>
        <v>182383</v>
      </c>
      <c r="AW381" s="507">
        <f t="shared" si="511"/>
        <v>10792</v>
      </c>
      <c r="AX381" s="507">
        <f>N381+AF381</f>
        <v>0</v>
      </c>
      <c r="AY381" s="522">
        <f>O381+AQ381</f>
        <v>1.58</v>
      </c>
      <c r="AZ381" s="522">
        <f t="shared" si="512"/>
        <v>1.58</v>
      </c>
      <c r="BA381" s="523">
        <f t="shared" si="512"/>
        <v>0</v>
      </c>
    </row>
    <row r="382" spans="1:53" ht="14.1" customHeight="1" x14ac:dyDescent="0.2">
      <c r="A382" s="606">
        <v>78</v>
      </c>
      <c r="B382" s="607">
        <v>2324</v>
      </c>
      <c r="C382" s="608">
        <v>600074030</v>
      </c>
      <c r="D382" s="607">
        <v>71013083</v>
      </c>
      <c r="E382" s="609" t="s">
        <v>250</v>
      </c>
      <c r="F382" s="606">
        <v>3141</v>
      </c>
      <c r="G382" s="609" t="s">
        <v>89</v>
      </c>
      <c r="H382" s="610" t="s">
        <v>83</v>
      </c>
      <c r="I382" s="516">
        <v>1074762</v>
      </c>
      <c r="J382" s="517">
        <v>786505</v>
      </c>
      <c r="K382" s="496">
        <v>0</v>
      </c>
      <c r="L382" s="496">
        <v>265839</v>
      </c>
      <c r="M382" s="517">
        <v>15730</v>
      </c>
      <c r="N382" s="517">
        <v>6688</v>
      </c>
      <c r="O382" s="432">
        <v>2.68</v>
      </c>
      <c r="P382" s="518">
        <v>0</v>
      </c>
      <c r="Q382" s="519">
        <v>2.68</v>
      </c>
      <c r="R382" s="520">
        <v>0</v>
      </c>
      <c r="S382" s="507">
        <v>0</v>
      </c>
      <c r="T382" s="507">
        <v>0</v>
      </c>
      <c r="U382" s="507">
        <v>0</v>
      </c>
      <c r="V382" s="507">
        <f>SUM(R382:U382)</f>
        <v>0</v>
      </c>
      <c r="W382" s="507">
        <v>0</v>
      </c>
      <c r="X382" s="507">
        <v>0</v>
      </c>
      <c r="Y382" s="507">
        <v>0</v>
      </c>
      <c r="Z382" s="507">
        <f t="shared" si="510"/>
        <v>0</v>
      </c>
      <c r="AA382" s="507">
        <f>V382+Z382</f>
        <v>0</v>
      </c>
      <c r="AB382" s="180">
        <f t="shared" si="437"/>
        <v>0</v>
      </c>
      <c r="AC382" s="180">
        <f>ROUND(V382*2%,0)</f>
        <v>0</v>
      </c>
      <c r="AD382" s="507">
        <v>0</v>
      </c>
      <c r="AE382" s="507">
        <v>0</v>
      </c>
      <c r="AF382" s="507">
        <f t="shared" si="438"/>
        <v>0</v>
      </c>
      <c r="AG382" s="507">
        <f t="shared" si="439"/>
        <v>0</v>
      </c>
      <c r="AH382" s="522">
        <v>0</v>
      </c>
      <c r="AI382" s="522">
        <v>0</v>
      </c>
      <c r="AJ382" s="522">
        <v>0</v>
      </c>
      <c r="AK382" s="522">
        <v>0</v>
      </c>
      <c r="AL382" s="522">
        <v>0</v>
      </c>
      <c r="AM382" s="522">
        <v>0</v>
      </c>
      <c r="AN382" s="522">
        <v>0</v>
      </c>
      <c r="AO382" s="522">
        <f>AH382+AJ382+AK382+AM382</f>
        <v>0</v>
      </c>
      <c r="AP382" s="522">
        <f>AI382+AL382+AN382</f>
        <v>0</v>
      </c>
      <c r="AQ382" s="523">
        <f t="shared" si="440"/>
        <v>0</v>
      </c>
      <c r="AR382" s="520">
        <f>I382+AG382</f>
        <v>1074762</v>
      </c>
      <c r="AS382" s="507">
        <f>J382+V382</f>
        <v>786505</v>
      </c>
      <c r="AT382" s="507">
        <f>K382+Z382</f>
        <v>0</v>
      </c>
      <c r="AU382" s="507">
        <f t="shared" si="436"/>
        <v>0</v>
      </c>
      <c r="AV382" s="507">
        <f t="shared" si="511"/>
        <v>265839</v>
      </c>
      <c r="AW382" s="507">
        <f t="shared" si="511"/>
        <v>15730</v>
      </c>
      <c r="AX382" s="507">
        <f>N382+AF382</f>
        <v>6688</v>
      </c>
      <c r="AY382" s="522">
        <f>O382+AQ382</f>
        <v>2.68</v>
      </c>
      <c r="AZ382" s="522">
        <f t="shared" si="512"/>
        <v>0</v>
      </c>
      <c r="BA382" s="523">
        <f t="shared" si="512"/>
        <v>2.68</v>
      </c>
    </row>
    <row r="383" spans="1:53" ht="14.1" customHeight="1" x14ac:dyDescent="0.2">
      <c r="A383" s="183">
        <v>78</v>
      </c>
      <c r="B383" s="181">
        <v>2324</v>
      </c>
      <c r="C383" s="182">
        <v>600074030</v>
      </c>
      <c r="D383" s="181">
        <v>71013083</v>
      </c>
      <c r="E383" s="599" t="s">
        <v>251</v>
      </c>
      <c r="F383" s="183"/>
      <c r="G383" s="599"/>
      <c r="H383" s="600"/>
      <c r="I383" s="601">
        <v>12601055</v>
      </c>
      <c r="J383" s="602">
        <v>9198944</v>
      </c>
      <c r="K383" s="602">
        <v>0</v>
      </c>
      <c r="L383" s="602">
        <v>3109244</v>
      </c>
      <c r="M383" s="602">
        <v>183979</v>
      </c>
      <c r="N383" s="602">
        <v>108888</v>
      </c>
      <c r="O383" s="603">
        <v>22.814999999999998</v>
      </c>
      <c r="P383" s="603">
        <v>15.25</v>
      </c>
      <c r="Q383" s="605">
        <v>7.5649999999999995</v>
      </c>
      <c r="R383" s="604">
        <f t="shared" ref="R383:BA383" si="513">SUM(R380:R382)</f>
        <v>-23500</v>
      </c>
      <c r="S383" s="602">
        <f t="shared" si="513"/>
        <v>113201</v>
      </c>
      <c r="T383" s="602">
        <f t="shared" si="513"/>
        <v>0</v>
      </c>
      <c r="U383" s="602">
        <f t="shared" si="513"/>
        <v>0</v>
      </c>
      <c r="V383" s="602">
        <f t="shared" si="513"/>
        <v>89701</v>
      </c>
      <c r="W383" s="602">
        <f t="shared" si="513"/>
        <v>23500</v>
      </c>
      <c r="X383" s="602">
        <f t="shared" si="513"/>
        <v>0</v>
      </c>
      <c r="Y383" s="602">
        <f t="shared" si="513"/>
        <v>0</v>
      </c>
      <c r="Z383" s="602">
        <f t="shared" si="513"/>
        <v>23500</v>
      </c>
      <c r="AA383" s="602">
        <f t="shared" si="513"/>
        <v>113201</v>
      </c>
      <c r="AB383" s="602">
        <f t="shared" si="513"/>
        <v>38262</v>
      </c>
      <c r="AC383" s="602">
        <f t="shared" si="513"/>
        <v>1794</v>
      </c>
      <c r="AD383" s="602">
        <f t="shared" si="513"/>
        <v>0</v>
      </c>
      <c r="AE383" s="602">
        <f t="shared" si="513"/>
        <v>0</v>
      </c>
      <c r="AF383" s="602">
        <f t="shared" si="513"/>
        <v>0</v>
      </c>
      <c r="AG383" s="602">
        <f t="shared" si="513"/>
        <v>153257</v>
      </c>
      <c r="AH383" s="603">
        <f t="shared" si="513"/>
        <v>0</v>
      </c>
      <c r="AI383" s="603">
        <f t="shared" si="513"/>
        <v>0</v>
      </c>
      <c r="AJ383" s="603">
        <f t="shared" si="513"/>
        <v>0.33</v>
      </c>
      <c r="AK383" s="603">
        <f t="shared" ref="AK383:AL383" si="514">SUM(AK380:AK382)</f>
        <v>0</v>
      </c>
      <c r="AL383" s="603">
        <f t="shared" si="514"/>
        <v>0</v>
      </c>
      <c r="AM383" s="603">
        <f t="shared" si="513"/>
        <v>0</v>
      </c>
      <c r="AN383" s="603">
        <f t="shared" si="513"/>
        <v>0</v>
      </c>
      <c r="AO383" s="603">
        <f t="shared" si="513"/>
        <v>0.33</v>
      </c>
      <c r="AP383" s="603">
        <f t="shared" si="513"/>
        <v>0</v>
      </c>
      <c r="AQ383" s="605">
        <f t="shared" si="513"/>
        <v>0.33</v>
      </c>
      <c r="AR383" s="604">
        <f t="shared" si="513"/>
        <v>12754312</v>
      </c>
      <c r="AS383" s="602">
        <f t="shared" si="513"/>
        <v>9288645</v>
      </c>
      <c r="AT383" s="602">
        <f t="shared" si="513"/>
        <v>23500</v>
      </c>
      <c r="AU383" s="602">
        <f t="shared" si="513"/>
        <v>0</v>
      </c>
      <c r="AV383" s="602">
        <f t="shared" si="513"/>
        <v>3147506</v>
      </c>
      <c r="AW383" s="602">
        <f t="shared" si="513"/>
        <v>185773</v>
      </c>
      <c r="AX383" s="602">
        <f t="shared" si="513"/>
        <v>108888</v>
      </c>
      <c r="AY383" s="603">
        <f t="shared" si="513"/>
        <v>23.144999999999996</v>
      </c>
      <c r="AZ383" s="603">
        <f t="shared" si="513"/>
        <v>15.58</v>
      </c>
      <c r="BA383" s="605">
        <f t="shared" si="513"/>
        <v>7.5649999999999995</v>
      </c>
    </row>
    <row r="384" spans="1:53" ht="14.1" customHeight="1" x14ac:dyDescent="0.2">
      <c r="A384" s="606">
        <v>79</v>
      </c>
      <c r="B384" s="607">
        <v>2325</v>
      </c>
      <c r="C384" s="608">
        <v>600074561</v>
      </c>
      <c r="D384" s="607">
        <v>46750321</v>
      </c>
      <c r="E384" s="609" t="s">
        <v>252</v>
      </c>
      <c r="F384" s="606">
        <v>3113</v>
      </c>
      <c r="G384" s="609" t="s">
        <v>149</v>
      </c>
      <c r="H384" s="610" t="s">
        <v>87</v>
      </c>
      <c r="I384" s="516">
        <v>26363656</v>
      </c>
      <c r="J384" s="431">
        <v>18734681</v>
      </c>
      <c r="K384" s="541">
        <v>20000</v>
      </c>
      <c r="L384" s="496">
        <v>6339082</v>
      </c>
      <c r="M384" s="517">
        <v>374693</v>
      </c>
      <c r="N384" s="431">
        <v>895200</v>
      </c>
      <c r="O384" s="432">
        <v>34.870800000000003</v>
      </c>
      <c r="P384" s="436">
        <v>27.2882</v>
      </c>
      <c r="Q384" s="709">
        <v>7.5826000000000002</v>
      </c>
      <c r="R384" s="520">
        <v>10000</v>
      </c>
      <c r="S384" s="507">
        <v>0</v>
      </c>
      <c r="T384" s="507">
        <v>0</v>
      </c>
      <c r="U384" s="507">
        <v>0</v>
      </c>
      <c r="V384" s="507">
        <f t="shared" ref="V384:V389" si="515">SUM(R384:U384)</f>
        <v>10000</v>
      </c>
      <c r="W384" s="507">
        <v>-10000</v>
      </c>
      <c r="X384" s="507">
        <v>0</v>
      </c>
      <c r="Y384" s="507">
        <v>59644</v>
      </c>
      <c r="Z384" s="507">
        <f t="shared" ref="Z384:Z389" si="516">SUM(W384:Y384)</f>
        <v>49644</v>
      </c>
      <c r="AA384" s="507">
        <f t="shared" ref="AA384:AA389" si="517">V384+Z384</f>
        <v>59644</v>
      </c>
      <c r="AB384" s="180">
        <f t="shared" si="437"/>
        <v>0</v>
      </c>
      <c r="AC384" s="180">
        <f t="shared" ref="AC384:AC389" si="518">ROUND(V384*2%,0)</f>
        <v>200</v>
      </c>
      <c r="AD384" s="507">
        <v>0</v>
      </c>
      <c r="AE384" s="507">
        <v>0</v>
      </c>
      <c r="AF384" s="507">
        <f t="shared" si="438"/>
        <v>0</v>
      </c>
      <c r="AG384" s="507">
        <f t="shared" si="439"/>
        <v>59844</v>
      </c>
      <c r="AH384" s="522">
        <v>0.01</v>
      </c>
      <c r="AI384" s="522">
        <v>0</v>
      </c>
      <c r="AJ384" s="522">
        <v>0</v>
      </c>
      <c r="AK384" s="522">
        <v>0</v>
      </c>
      <c r="AL384" s="522">
        <v>0</v>
      </c>
      <c r="AM384" s="522">
        <v>0</v>
      </c>
      <c r="AN384" s="522">
        <v>0</v>
      </c>
      <c r="AO384" s="522">
        <f t="shared" ref="AO384:AO389" si="519">AH384+AJ384+AK384+AM384</f>
        <v>0.01</v>
      </c>
      <c r="AP384" s="522">
        <f t="shared" ref="AP384:AP389" si="520">AI384+AL384+AN384</f>
        <v>0</v>
      </c>
      <c r="AQ384" s="523">
        <f t="shared" si="440"/>
        <v>0.01</v>
      </c>
      <c r="AR384" s="520">
        <f t="shared" ref="AR384:AR389" si="521">I384+AG384</f>
        <v>26423500</v>
      </c>
      <c r="AS384" s="507">
        <f t="shared" ref="AS384:AS389" si="522">J384+V384</f>
        <v>18744681</v>
      </c>
      <c r="AT384" s="507">
        <f t="shared" ref="AT384:AT389" si="523">K384+Z384</f>
        <v>69644</v>
      </c>
      <c r="AU384" s="507">
        <f t="shared" si="436"/>
        <v>59644</v>
      </c>
      <c r="AV384" s="507">
        <f t="shared" ref="AV384:AW389" si="524">L384+AB384</f>
        <v>6339082</v>
      </c>
      <c r="AW384" s="507">
        <f t="shared" si="524"/>
        <v>374893</v>
      </c>
      <c r="AX384" s="507">
        <f t="shared" ref="AX384:AX389" si="525">N384+AF384</f>
        <v>895200</v>
      </c>
      <c r="AY384" s="522">
        <f t="shared" ref="AY384:AY389" si="526">O384+AQ384</f>
        <v>34.880800000000001</v>
      </c>
      <c r="AZ384" s="522">
        <f t="shared" ref="AZ384:BA389" si="527">P384+AO384</f>
        <v>27.298200000000001</v>
      </c>
      <c r="BA384" s="523">
        <f t="shared" si="527"/>
        <v>7.5826000000000002</v>
      </c>
    </row>
    <row r="385" spans="1:53" ht="14.1" customHeight="1" x14ac:dyDescent="0.2">
      <c r="A385" s="606">
        <v>79</v>
      </c>
      <c r="B385" s="607">
        <v>2325</v>
      </c>
      <c r="C385" s="608">
        <v>600074561</v>
      </c>
      <c r="D385" s="607">
        <v>46750321</v>
      </c>
      <c r="E385" s="609" t="s">
        <v>252</v>
      </c>
      <c r="F385" s="606">
        <v>3113</v>
      </c>
      <c r="G385" s="211" t="s">
        <v>92</v>
      </c>
      <c r="H385" s="610" t="s">
        <v>83</v>
      </c>
      <c r="I385" s="516">
        <v>2917704</v>
      </c>
      <c r="J385" s="517">
        <v>2145437</v>
      </c>
      <c r="K385" s="496">
        <v>0</v>
      </c>
      <c r="L385" s="496">
        <v>725158</v>
      </c>
      <c r="M385" s="517">
        <v>42909</v>
      </c>
      <c r="N385" s="517">
        <v>4200</v>
      </c>
      <c r="O385" s="432">
        <v>6.22</v>
      </c>
      <c r="P385" s="518">
        <v>6.22</v>
      </c>
      <c r="Q385" s="519">
        <v>0</v>
      </c>
      <c r="R385" s="520">
        <v>0</v>
      </c>
      <c r="S385" s="507">
        <v>-2544</v>
      </c>
      <c r="T385" s="507">
        <v>0</v>
      </c>
      <c r="U385" s="507">
        <v>0</v>
      </c>
      <c r="V385" s="507">
        <f t="shared" si="515"/>
        <v>-2544</v>
      </c>
      <c r="W385" s="507">
        <v>0</v>
      </c>
      <c r="X385" s="507">
        <v>0</v>
      </c>
      <c r="Y385" s="507">
        <v>0</v>
      </c>
      <c r="Z385" s="507">
        <f t="shared" si="516"/>
        <v>0</v>
      </c>
      <c r="AA385" s="507">
        <f t="shared" si="517"/>
        <v>-2544</v>
      </c>
      <c r="AB385" s="180">
        <f t="shared" si="437"/>
        <v>-860</v>
      </c>
      <c r="AC385" s="180">
        <f t="shared" si="518"/>
        <v>-51</v>
      </c>
      <c r="AD385" s="507">
        <v>1250</v>
      </c>
      <c r="AE385" s="507">
        <v>0</v>
      </c>
      <c r="AF385" s="507">
        <f t="shared" si="438"/>
        <v>1250</v>
      </c>
      <c r="AG385" s="507">
        <f t="shared" si="439"/>
        <v>-2205</v>
      </c>
      <c r="AH385" s="522">
        <v>0</v>
      </c>
      <c r="AI385" s="522">
        <v>0</v>
      </c>
      <c r="AJ385" s="522">
        <v>-0.01</v>
      </c>
      <c r="AK385" s="522">
        <v>0</v>
      </c>
      <c r="AL385" s="522">
        <v>0</v>
      </c>
      <c r="AM385" s="522">
        <v>0</v>
      </c>
      <c r="AN385" s="522">
        <v>0</v>
      </c>
      <c r="AO385" s="522">
        <f t="shared" si="519"/>
        <v>-0.01</v>
      </c>
      <c r="AP385" s="522">
        <f t="shared" si="520"/>
        <v>0</v>
      </c>
      <c r="AQ385" s="523">
        <f t="shared" si="440"/>
        <v>-0.01</v>
      </c>
      <c r="AR385" s="520">
        <f t="shared" si="521"/>
        <v>2915499</v>
      </c>
      <c r="AS385" s="507">
        <f t="shared" si="522"/>
        <v>2142893</v>
      </c>
      <c r="AT385" s="507">
        <f t="shared" si="523"/>
        <v>0</v>
      </c>
      <c r="AU385" s="507">
        <f t="shared" si="436"/>
        <v>0</v>
      </c>
      <c r="AV385" s="507">
        <f t="shared" si="524"/>
        <v>724298</v>
      </c>
      <c r="AW385" s="507">
        <f t="shared" si="524"/>
        <v>42858</v>
      </c>
      <c r="AX385" s="507">
        <f t="shared" si="525"/>
        <v>5450</v>
      </c>
      <c r="AY385" s="522">
        <f t="shared" si="526"/>
        <v>6.21</v>
      </c>
      <c r="AZ385" s="522">
        <f t="shared" si="527"/>
        <v>6.21</v>
      </c>
      <c r="BA385" s="523">
        <f t="shared" si="527"/>
        <v>0</v>
      </c>
    </row>
    <row r="386" spans="1:53" ht="14.1" customHeight="1" x14ac:dyDescent="0.2">
      <c r="A386" s="606">
        <v>79</v>
      </c>
      <c r="B386" s="607">
        <v>2325</v>
      </c>
      <c r="C386" s="608">
        <v>600074561</v>
      </c>
      <c r="D386" s="607">
        <v>46750321</v>
      </c>
      <c r="E386" s="609" t="s">
        <v>252</v>
      </c>
      <c r="F386" s="606">
        <v>3141</v>
      </c>
      <c r="G386" s="609" t="s">
        <v>89</v>
      </c>
      <c r="H386" s="610" t="s">
        <v>83</v>
      </c>
      <c r="I386" s="516">
        <v>2636268</v>
      </c>
      <c r="J386" s="517">
        <v>1919947</v>
      </c>
      <c r="K386" s="496">
        <v>5000</v>
      </c>
      <c r="L386" s="496">
        <v>650632</v>
      </c>
      <c r="M386" s="517">
        <v>38399</v>
      </c>
      <c r="N386" s="517">
        <v>22290</v>
      </c>
      <c r="O386" s="432">
        <v>6.55</v>
      </c>
      <c r="P386" s="518">
        <v>0</v>
      </c>
      <c r="Q386" s="519">
        <v>6.55</v>
      </c>
      <c r="R386" s="520">
        <v>5000</v>
      </c>
      <c r="S386" s="507">
        <v>0</v>
      </c>
      <c r="T386" s="507">
        <v>0</v>
      </c>
      <c r="U386" s="507">
        <v>0</v>
      </c>
      <c r="V386" s="507">
        <f t="shared" si="515"/>
        <v>5000</v>
      </c>
      <c r="W386" s="507">
        <v>-5000</v>
      </c>
      <c r="X386" s="507">
        <v>0</v>
      </c>
      <c r="Y386" s="507">
        <v>0</v>
      </c>
      <c r="Z386" s="507">
        <f t="shared" si="516"/>
        <v>-5000</v>
      </c>
      <c r="AA386" s="507">
        <f t="shared" si="517"/>
        <v>0</v>
      </c>
      <c r="AB386" s="180">
        <f t="shared" si="437"/>
        <v>0</v>
      </c>
      <c r="AC386" s="180">
        <f t="shared" si="518"/>
        <v>100</v>
      </c>
      <c r="AD386" s="507">
        <v>0</v>
      </c>
      <c r="AE386" s="507">
        <v>0</v>
      </c>
      <c r="AF386" s="507">
        <f t="shared" si="438"/>
        <v>0</v>
      </c>
      <c r="AG386" s="507">
        <f t="shared" si="439"/>
        <v>100</v>
      </c>
      <c r="AH386" s="522">
        <v>0</v>
      </c>
      <c r="AI386" s="522">
        <v>0</v>
      </c>
      <c r="AJ386" s="522">
        <v>0</v>
      </c>
      <c r="AK386" s="522">
        <v>0</v>
      </c>
      <c r="AL386" s="522">
        <v>0</v>
      </c>
      <c r="AM386" s="522">
        <v>0</v>
      </c>
      <c r="AN386" s="522">
        <v>0</v>
      </c>
      <c r="AO386" s="522">
        <f t="shared" si="519"/>
        <v>0</v>
      </c>
      <c r="AP386" s="522">
        <f t="shared" si="520"/>
        <v>0</v>
      </c>
      <c r="AQ386" s="523">
        <f t="shared" si="440"/>
        <v>0</v>
      </c>
      <c r="AR386" s="520">
        <f t="shared" si="521"/>
        <v>2636368</v>
      </c>
      <c r="AS386" s="507">
        <f t="shared" si="522"/>
        <v>1924947</v>
      </c>
      <c r="AT386" s="507">
        <f t="shared" si="523"/>
        <v>0</v>
      </c>
      <c r="AU386" s="507">
        <f t="shared" si="436"/>
        <v>0</v>
      </c>
      <c r="AV386" s="507">
        <f t="shared" si="524"/>
        <v>650632</v>
      </c>
      <c r="AW386" s="507">
        <f t="shared" si="524"/>
        <v>38499</v>
      </c>
      <c r="AX386" s="507">
        <f t="shared" si="525"/>
        <v>22290</v>
      </c>
      <c r="AY386" s="522">
        <f t="shared" si="526"/>
        <v>6.55</v>
      </c>
      <c r="AZ386" s="522">
        <f t="shared" si="527"/>
        <v>0</v>
      </c>
      <c r="BA386" s="523">
        <f t="shared" si="527"/>
        <v>6.55</v>
      </c>
    </row>
    <row r="387" spans="1:53" ht="14.1" customHeight="1" x14ac:dyDescent="0.2">
      <c r="A387" s="606">
        <v>79</v>
      </c>
      <c r="B387" s="607">
        <v>2325</v>
      </c>
      <c r="C387" s="608">
        <v>600074561</v>
      </c>
      <c r="D387" s="607">
        <v>46750321</v>
      </c>
      <c r="E387" s="609" t="s">
        <v>252</v>
      </c>
      <c r="F387" s="606">
        <v>3143</v>
      </c>
      <c r="G387" s="211" t="s">
        <v>150</v>
      </c>
      <c r="H387" s="610" t="s">
        <v>87</v>
      </c>
      <c r="I387" s="516">
        <v>2001875</v>
      </c>
      <c r="J387" s="431">
        <v>1459356</v>
      </c>
      <c r="K387" s="541">
        <v>15000</v>
      </c>
      <c r="L387" s="496">
        <v>498332</v>
      </c>
      <c r="M387" s="517">
        <v>29187</v>
      </c>
      <c r="N387" s="517">
        <v>0</v>
      </c>
      <c r="O387" s="432">
        <v>3.5</v>
      </c>
      <c r="P387" s="436">
        <v>3.5</v>
      </c>
      <c r="Q387" s="519">
        <v>0</v>
      </c>
      <c r="R387" s="520">
        <v>3000</v>
      </c>
      <c r="S387" s="507">
        <v>0</v>
      </c>
      <c r="T387" s="507">
        <v>0</v>
      </c>
      <c r="U387" s="507">
        <v>0</v>
      </c>
      <c r="V387" s="507">
        <f t="shared" si="515"/>
        <v>3000</v>
      </c>
      <c r="W387" s="507">
        <v>-3000</v>
      </c>
      <c r="X387" s="507">
        <v>0</v>
      </c>
      <c r="Y387" s="507">
        <v>0</v>
      </c>
      <c r="Z387" s="507">
        <f t="shared" si="516"/>
        <v>-3000</v>
      </c>
      <c r="AA387" s="507">
        <f t="shared" si="517"/>
        <v>0</v>
      </c>
      <c r="AB387" s="180">
        <f t="shared" si="437"/>
        <v>0</v>
      </c>
      <c r="AC387" s="180">
        <f t="shared" si="518"/>
        <v>60</v>
      </c>
      <c r="AD387" s="507">
        <v>0</v>
      </c>
      <c r="AE387" s="507">
        <v>0</v>
      </c>
      <c r="AF387" s="507">
        <f t="shared" si="438"/>
        <v>0</v>
      </c>
      <c r="AG387" s="507">
        <f t="shared" si="439"/>
        <v>60</v>
      </c>
      <c r="AH387" s="522">
        <v>0</v>
      </c>
      <c r="AI387" s="522">
        <v>0</v>
      </c>
      <c r="AJ387" s="522">
        <v>0</v>
      </c>
      <c r="AK387" s="522">
        <v>0</v>
      </c>
      <c r="AL387" s="522">
        <v>0</v>
      </c>
      <c r="AM387" s="522">
        <v>0</v>
      </c>
      <c r="AN387" s="522">
        <v>0</v>
      </c>
      <c r="AO387" s="522">
        <f t="shared" si="519"/>
        <v>0</v>
      </c>
      <c r="AP387" s="522">
        <f t="shared" si="520"/>
        <v>0</v>
      </c>
      <c r="AQ387" s="523">
        <f t="shared" si="440"/>
        <v>0</v>
      </c>
      <c r="AR387" s="520">
        <f t="shared" si="521"/>
        <v>2001935</v>
      </c>
      <c r="AS387" s="507">
        <f t="shared" si="522"/>
        <v>1462356</v>
      </c>
      <c r="AT387" s="507">
        <f t="shared" si="523"/>
        <v>12000</v>
      </c>
      <c r="AU387" s="507">
        <f t="shared" si="436"/>
        <v>0</v>
      </c>
      <c r="AV387" s="507">
        <f t="shared" si="524"/>
        <v>498332</v>
      </c>
      <c r="AW387" s="507">
        <f t="shared" si="524"/>
        <v>29247</v>
      </c>
      <c r="AX387" s="507">
        <f t="shared" si="525"/>
        <v>0</v>
      </c>
      <c r="AY387" s="522">
        <f t="shared" si="526"/>
        <v>3.5</v>
      </c>
      <c r="AZ387" s="522">
        <f t="shared" si="527"/>
        <v>3.5</v>
      </c>
      <c r="BA387" s="523">
        <f t="shared" si="527"/>
        <v>0</v>
      </c>
    </row>
    <row r="388" spans="1:53" ht="14.1" customHeight="1" x14ac:dyDescent="0.2">
      <c r="A388" s="606">
        <v>79</v>
      </c>
      <c r="B388" s="607">
        <v>2325</v>
      </c>
      <c r="C388" s="608">
        <v>600074561</v>
      </c>
      <c r="D388" s="607">
        <v>46750321</v>
      </c>
      <c r="E388" s="609" t="s">
        <v>252</v>
      </c>
      <c r="F388" s="606">
        <v>3143</v>
      </c>
      <c r="G388" s="211" t="s">
        <v>151</v>
      </c>
      <c r="H388" s="610" t="s">
        <v>83</v>
      </c>
      <c r="I388" s="516">
        <v>78648</v>
      </c>
      <c r="J388" s="517">
        <v>55440</v>
      </c>
      <c r="K388" s="496">
        <v>0</v>
      </c>
      <c r="L388" s="496">
        <v>18739</v>
      </c>
      <c r="M388" s="517">
        <v>1109</v>
      </c>
      <c r="N388" s="517">
        <v>3360</v>
      </c>
      <c r="O388" s="432">
        <v>0.23</v>
      </c>
      <c r="P388" s="518">
        <v>0</v>
      </c>
      <c r="Q388" s="519">
        <v>0.23</v>
      </c>
      <c r="R388" s="520">
        <v>0</v>
      </c>
      <c r="S388" s="507">
        <v>0</v>
      </c>
      <c r="T388" s="507">
        <v>0</v>
      </c>
      <c r="U388" s="507">
        <v>0</v>
      </c>
      <c r="V388" s="507">
        <f t="shared" si="515"/>
        <v>0</v>
      </c>
      <c r="W388" s="507">
        <v>0</v>
      </c>
      <c r="X388" s="507">
        <v>0</v>
      </c>
      <c r="Y388" s="507">
        <v>0</v>
      </c>
      <c r="Z388" s="507">
        <f t="shared" si="516"/>
        <v>0</v>
      </c>
      <c r="AA388" s="507">
        <f t="shared" si="517"/>
        <v>0</v>
      </c>
      <c r="AB388" s="180">
        <f t="shared" si="437"/>
        <v>0</v>
      </c>
      <c r="AC388" s="180">
        <f t="shared" si="518"/>
        <v>0</v>
      </c>
      <c r="AD388" s="507">
        <v>0</v>
      </c>
      <c r="AE388" s="507">
        <v>0</v>
      </c>
      <c r="AF388" s="507">
        <f t="shared" si="438"/>
        <v>0</v>
      </c>
      <c r="AG388" s="507">
        <f t="shared" si="439"/>
        <v>0</v>
      </c>
      <c r="AH388" s="522">
        <v>0</v>
      </c>
      <c r="AI388" s="522">
        <v>0</v>
      </c>
      <c r="AJ388" s="522">
        <v>0</v>
      </c>
      <c r="AK388" s="522">
        <v>0</v>
      </c>
      <c r="AL388" s="522">
        <v>0</v>
      </c>
      <c r="AM388" s="522">
        <v>0</v>
      </c>
      <c r="AN388" s="522">
        <v>0</v>
      </c>
      <c r="AO388" s="522">
        <f t="shared" si="519"/>
        <v>0</v>
      </c>
      <c r="AP388" s="522">
        <f t="shared" si="520"/>
        <v>0</v>
      </c>
      <c r="AQ388" s="523">
        <f t="shared" si="440"/>
        <v>0</v>
      </c>
      <c r="AR388" s="520">
        <f t="shared" si="521"/>
        <v>78648</v>
      </c>
      <c r="AS388" s="507">
        <f t="shared" si="522"/>
        <v>55440</v>
      </c>
      <c r="AT388" s="507">
        <f t="shared" si="523"/>
        <v>0</v>
      </c>
      <c r="AU388" s="507">
        <f t="shared" si="436"/>
        <v>0</v>
      </c>
      <c r="AV388" s="507">
        <f t="shared" si="524"/>
        <v>18739</v>
      </c>
      <c r="AW388" s="507">
        <f t="shared" si="524"/>
        <v>1109</v>
      </c>
      <c r="AX388" s="507">
        <f t="shared" si="525"/>
        <v>3360</v>
      </c>
      <c r="AY388" s="522">
        <f t="shared" si="526"/>
        <v>0.23</v>
      </c>
      <c r="AZ388" s="522">
        <f t="shared" si="527"/>
        <v>0</v>
      </c>
      <c r="BA388" s="523">
        <f t="shared" si="527"/>
        <v>0.23</v>
      </c>
    </row>
    <row r="389" spans="1:53" ht="14.1" customHeight="1" x14ac:dyDescent="0.2">
      <c r="A389" s="606">
        <v>79</v>
      </c>
      <c r="B389" s="607">
        <v>2325</v>
      </c>
      <c r="C389" s="608">
        <v>600074561</v>
      </c>
      <c r="D389" s="607">
        <v>46750321</v>
      </c>
      <c r="E389" s="609" t="s">
        <v>252</v>
      </c>
      <c r="F389" s="606">
        <v>3231</v>
      </c>
      <c r="G389" s="609" t="s">
        <v>154</v>
      </c>
      <c r="H389" s="610" t="s">
        <v>87</v>
      </c>
      <c r="I389" s="516">
        <v>2501743</v>
      </c>
      <c r="J389" s="517">
        <v>1836331</v>
      </c>
      <c r="K389" s="496">
        <v>0</v>
      </c>
      <c r="L389" s="496">
        <v>620680</v>
      </c>
      <c r="M389" s="517">
        <v>36727</v>
      </c>
      <c r="N389" s="517">
        <v>8005</v>
      </c>
      <c r="O389" s="432">
        <v>3.6025</v>
      </c>
      <c r="P389" s="432">
        <v>3.2174</v>
      </c>
      <c r="Q389" s="519">
        <v>0.3851</v>
      </c>
      <c r="R389" s="520">
        <v>0</v>
      </c>
      <c r="S389" s="507">
        <v>0</v>
      </c>
      <c r="T389" s="507">
        <v>0</v>
      </c>
      <c r="U389" s="507">
        <v>0</v>
      </c>
      <c r="V389" s="507">
        <f t="shared" si="515"/>
        <v>0</v>
      </c>
      <c r="W389" s="507">
        <v>0</v>
      </c>
      <c r="X389" s="507">
        <v>0</v>
      </c>
      <c r="Y389" s="507">
        <v>0</v>
      </c>
      <c r="Z389" s="507">
        <f t="shared" si="516"/>
        <v>0</v>
      </c>
      <c r="AA389" s="507">
        <f t="shared" si="517"/>
        <v>0</v>
      </c>
      <c r="AB389" s="180">
        <f t="shared" si="437"/>
        <v>0</v>
      </c>
      <c r="AC389" s="180">
        <f t="shared" si="518"/>
        <v>0</v>
      </c>
      <c r="AD389" s="507">
        <v>0</v>
      </c>
      <c r="AE389" s="507">
        <v>0</v>
      </c>
      <c r="AF389" s="507">
        <f t="shared" si="438"/>
        <v>0</v>
      </c>
      <c r="AG389" s="507">
        <f t="shared" si="439"/>
        <v>0</v>
      </c>
      <c r="AH389" s="522">
        <v>0</v>
      </c>
      <c r="AI389" s="522">
        <v>0</v>
      </c>
      <c r="AJ389" s="522">
        <v>0</v>
      </c>
      <c r="AK389" s="522">
        <v>0</v>
      </c>
      <c r="AL389" s="522">
        <v>0</v>
      </c>
      <c r="AM389" s="522">
        <v>0</v>
      </c>
      <c r="AN389" s="522">
        <v>0</v>
      </c>
      <c r="AO389" s="522">
        <f t="shared" si="519"/>
        <v>0</v>
      </c>
      <c r="AP389" s="522">
        <f t="shared" si="520"/>
        <v>0</v>
      </c>
      <c r="AQ389" s="523">
        <f t="shared" si="440"/>
        <v>0</v>
      </c>
      <c r="AR389" s="520">
        <f t="shared" si="521"/>
        <v>2501743</v>
      </c>
      <c r="AS389" s="507">
        <f t="shared" si="522"/>
        <v>1836331</v>
      </c>
      <c r="AT389" s="507">
        <f t="shared" si="523"/>
        <v>0</v>
      </c>
      <c r="AU389" s="507">
        <f t="shared" si="436"/>
        <v>0</v>
      </c>
      <c r="AV389" s="507">
        <f t="shared" si="524"/>
        <v>620680</v>
      </c>
      <c r="AW389" s="507">
        <f t="shared" si="524"/>
        <v>36727</v>
      </c>
      <c r="AX389" s="507">
        <f t="shared" si="525"/>
        <v>8005</v>
      </c>
      <c r="AY389" s="522">
        <f t="shared" si="526"/>
        <v>3.6025</v>
      </c>
      <c r="AZ389" s="522">
        <f t="shared" si="527"/>
        <v>3.2174</v>
      </c>
      <c r="BA389" s="523">
        <f t="shared" si="527"/>
        <v>0.3851</v>
      </c>
    </row>
    <row r="390" spans="1:53" ht="14.1" customHeight="1" x14ac:dyDescent="0.2">
      <c r="A390" s="183">
        <v>79</v>
      </c>
      <c r="B390" s="181">
        <v>2325</v>
      </c>
      <c r="C390" s="182">
        <v>600074561</v>
      </c>
      <c r="D390" s="181">
        <v>46750321</v>
      </c>
      <c r="E390" s="599" t="s">
        <v>253</v>
      </c>
      <c r="F390" s="183"/>
      <c r="G390" s="599"/>
      <c r="H390" s="600"/>
      <c r="I390" s="184">
        <v>36499894</v>
      </c>
      <c r="J390" s="185">
        <v>26151192</v>
      </c>
      <c r="K390" s="185">
        <v>40000</v>
      </c>
      <c r="L390" s="185">
        <v>8852623</v>
      </c>
      <c r="M390" s="185">
        <v>523024</v>
      </c>
      <c r="N390" s="185">
        <v>933055</v>
      </c>
      <c r="O390" s="186">
        <v>54.973299999999995</v>
      </c>
      <c r="P390" s="186">
        <v>40.2256</v>
      </c>
      <c r="Q390" s="187">
        <v>14.7477</v>
      </c>
      <c r="R390" s="348">
        <f t="shared" ref="R390:BA390" si="528">SUM(R384:R389)</f>
        <v>18000</v>
      </c>
      <c r="S390" s="185">
        <f t="shared" si="528"/>
        <v>-2544</v>
      </c>
      <c r="T390" s="185">
        <f t="shared" si="528"/>
        <v>0</v>
      </c>
      <c r="U390" s="185">
        <f t="shared" si="528"/>
        <v>0</v>
      </c>
      <c r="V390" s="185">
        <f t="shared" si="528"/>
        <v>15456</v>
      </c>
      <c r="W390" s="185">
        <f t="shared" si="528"/>
        <v>-18000</v>
      </c>
      <c r="X390" s="185">
        <f t="shared" si="528"/>
        <v>0</v>
      </c>
      <c r="Y390" s="185">
        <f t="shared" si="528"/>
        <v>59644</v>
      </c>
      <c r="Z390" s="185">
        <f t="shared" si="528"/>
        <v>41644</v>
      </c>
      <c r="AA390" s="185">
        <f t="shared" si="528"/>
        <v>57100</v>
      </c>
      <c r="AB390" s="185">
        <f t="shared" si="528"/>
        <v>-860</v>
      </c>
      <c r="AC390" s="185">
        <f t="shared" si="528"/>
        <v>309</v>
      </c>
      <c r="AD390" s="185">
        <f t="shared" si="528"/>
        <v>1250</v>
      </c>
      <c r="AE390" s="185">
        <f t="shared" si="528"/>
        <v>0</v>
      </c>
      <c r="AF390" s="185">
        <f t="shared" si="528"/>
        <v>1250</v>
      </c>
      <c r="AG390" s="185">
        <f t="shared" si="528"/>
        <v>57799</v>
      </c>
      <c r="AH390" s="186">
        <f t="shared" si="528"/>
        <v>0.01</v>
      </c>
      <c r="AI390" s="186">
        <f t="shared" si="528"/>
        <v>0</v>
      </c>
      <c r="AJ390" s="186">
        <f t="shared" si="528"/>
        <v>-0.01</v>
      </c>
      <c r="AK390" s="186">
        <f t="shared" ref="AK390:AL390" si="529">SUM(AK384:AK389)</f>
        <v>0</v>
      </c>
      <c r="AL390" s="186">
        <f t="shared" si="529"/>
        <v>0</v>
      </c>
      <c r="AM390" s="186">
        <f t="shared" si="528"/>
        <v>0</v>
      </c>
      <c r="AN390" s="186">
        <f t="shared" si="528"/>
        <v>0</v>
      </c>
      <c r="AO390" s="186">
        <f t="shared" si="528"/>
        <v>0</v>
      </c>
      <c r="AP390" s="186">
        <f t="shared" si="528"/>
        <v>0</v>
      </c>
      <c r="AQ390" s="187">
        <f t="shared" si="528"/>
        <v>0</v>
      </c>
      <c r="AR390" s="348">
        <f t="shared" si="528"/>
        <v>36557693</v>
      </c>
      <c r="AS390" s="185">
        <f t="shared" si="528"/>
        <v>26166648</v>
      </c>
      <c r="AT390" s="185">
        <f t="shared" si="528"/>
        <v>81644</v>
      </c>
      <c r="AU390" s="185">
        <f t="shared" si="528"/>
        <v>59644</v>
      </c>
      <c r="AV390" s="185">
        <f t="shared" si="528"/>
        <v>8851763</v>
      </c>
      <c r="AW390" s="185">
        <f t="shared" si="528"/>
        <v>523333</v>
      </c>
      <c r="AX390" s="185">
        <f t="shared" si="528"/>
        <v>934305</v>
      </c>
      <c r="AY390" s="186">
        <f t="shared" si="528"/>
        <v>54.973299999999995</v>
      </c>
      <c r="AZ390" s="186">
        <f t="shared" si="528"/>
        <v>40.2256</v>
      </c>
      <c r="BA390" s="187">
        <f t="shared" si="528"/>
        <v>14.7477</v>
      </c>
    </row>
    <row r="391" spans="1:53" ht="14.1" customHeight="1" x14ac:dyDescent="0.2">
      <c r="A391" s="606">
        <v>80</v>
      </c>
      <c r="B391" s="607">
        <v>2329</v>
      </c>
      <c r="C391" s="608">
        <v>691007331</v>
      </c>
      <c r="D391" s="607">
        <v>71294171</v>
      </c>
      <c r="E391" s="609" t="s">
        <v>254</v>
      </c>
      <c r="F391" s="606">
        <v>3114</v>
      </c>
      <c r="G391" s="609" t="s">
        <v>149</v>
      </c>
      <c r="H391" s="610" t="s">
        <v>87</v>
      </c>
      <c r="I391" s="516">
        <v>6086154</v>
      </c>
      <c r="J391" s="431">
        <v>4333645</v>
      </c>
      <c r="K391" s="541">
        <v>72320</v>
      </c>
      <c r="L391" s="496">
        <v>1489216</v>
      </c>
      <c r="M391" s="517">
        <v>86673</v>
      </c>
      <c r="N391" s="431">
        <v>104300</v>
      </c>
      <c r="O391" s="432">
        <v>8.2567000000000021</v>
      </c>
      <c r="P391" s="436">
        <v>5.9145000000000003</v>
      </c>
      <c r="Q391" s="709">
        <v>2.3422000000000001</v>
      </c>
      <c r="R391" s="520">
        <v>7800</v>
      </c>
      <c r="S391" s="507">
        <v>0</v>
      </c>
      <c r="T391" s="507">
        <v>0</v>
      </c>
      <c r="U391" s="507">
        <v>0</v>
      </c>
      <c r="V391" s="507">
        <f t="shared" ref="V391:V396" si="530">SUM(R391:U391)</f>
        <v>7800</v>
      </c>
      <c r="W391" s="507">
        <f>-7800-26280</f>
        <v>-34080</v>
      </c>
      <c r="X391" s="507">
        <v>0</v>
      </c>
      <c r="Y391" s="507">
        <v>12047</v>
      </c>
      <c r="Z391" s="507">
        <f t="shared" ref="Z391:Z396" si="531">SUM(W391:Y391)</f>
        <v>-22033</v>
      </c>
      <c r="AA391" s="507">
        <f t="shared" ref="AA391:AA396" si="532">V391+Z391</f>
        <v>-14233</v>
      </c>
      <c r="AB391" s="180">
        <f t="shared" si="437"/>
        <v>-8883</v>
      </c>
      <c r="AC391" s="180">
        <f t="shared" ref="AC391:AC396" si="533">ROUND(V391*2%,0)</f>
        <v>156</v>
      </c>
      <c r="AD391" s="507">
        <v>0</v>
      </c>
      <c r="AE391" s="507">
        <v>0</v>
      </c>
      <c r="AF391" s="507">
        <f t="shared" si="438"/>
        <v>0</v>
      </c>
      <c r="AG391" s="507">
        <f t="shared" si="439"/>
        <v>-22960</v>
      </c>
      <c r="AH391" s="522">
        <v>0.02</v>
      </c>
      <c r="AI391" s="522">
        <v>0</v>
      </c>
      <c r="AJ391" s="522">
        <v>0</v>
      </c>
      <c r="AK391" s="522">
        <v>0</v>
      </c>
      <c r="AL391" s="522">
        <v>0</v>
      </c>
      <c r="AM391" s="522">
        <v>0</v>
      </c>
      <c r="AN391" s="522">
        <v>0</v>
      </c>
      <c r="AO391" s="522">
        <f t="shared" ref="AO391:AO396" si="534">AH391+AJ391+AK391+AM391</f>
        <v>0.02</v>
      </c>
      <c r="AP391" s="522">
        <f t="shared" ref="AP391:AP396" si="535">AI391+AL391+AN391</f>
        <v>0</v>
      </c>
      <c r="AQ391" s="523">
        <f t="shared" si="440"/>
        <v>0.02</v>
      </c>
      <c r="AR391" s="520">
        <f t="shared" ref="AR391:AR396" si="536">I391+AG391</f>
        <v>6063194</v>
      </c>
      <c r="AS391" s="507">
        <f t="shared" ref="AS391:AS396" si="537">J391+V391</f>
        <v>4341445</v>
      </c>
      <c r="AT391" s="507">
        <f t="shared" ref="AT391:AT396" si="538">K391+Z391</f>
        <v>50287</v>
      </c>
      <c r="AU391" s="507">
        <f t="shared" si="436"/>
        <v>12047</v>
      </c>
      <c r="AV391" s="507">
        <f t="shared" ref="AV391:AW396" si="539">L391+AB391</f>
        <v>1480333</v>
      </c>
      <c r="AW391" s="507">
        <f t="shared" si="539"/>
        <v>86829</v>
      </c>
      <c r="AX391" s="507">
        <f t="shared" ref="AX391:AX396" si="540">N391+AF391</f>
        <v>104300</v>
      </c>
      <c r="AY391" s="522">
        <f t="shared" ref="AY391:AY396" si="541">O391+AQ391</f>
        <v>8.2767000000000017</v>
      </c>
      <c r="AZ391" s="522">
        <f t="shared" ref="AZ391:BA396" si="542">P391+AO391</f>
        <v>5.9344999999999999</v>
      </c>
      <c r="BA391" s="523">
        <f t="shared" si="542"/>
        <v>2.3422000000000001</v>
      </c>
    </row>
    <row r="392" spans="1:53" ht="14.1" customHeight="1" x14ac:dyDescent="0.2">
      <c r="A392" s="606">
        <v>80</v>
      </c>
      <c r="B392" s="607">
        <v>2329</v>
      </c>
      <c r="C392" s="608">
        <v>691007331</v>
      </c>
      <c r="D392" s="607">
        <v>71294171</v>
      </c>
      <c r="E392" s="609" t="s">
        <v>254</v>
      </c>
      <c r="F392" s="606">
        <v>3114</v>
      </c>
      <c r="G392" s="524" t="s">
        <v>88</v>
      </c>
      <c r="H392" s="610" t="s">
        <v>87</v>
      </c>
      <c r="I392" s="516">
        <v>1224971</v>
      </c>
      <c r="J392" s="431">
        <v>902040</v>
      </c>
      <c r="K392" s="541">
        <v>0</v>
      </c>
      <c r="L392" s="496">
        <v>304890</v>
      </c>
      <c r="M392" s="517">
        <v>18041</v>
      </c>
      <c r="N392" s="517">
        <v>0</v>
      </c>
      <c r="O392" s="432">
        <v>2.3889</v>
      </c>
      <c r="P392" s="436">
        <v>2.3889</v>
      </c>
      <c r="Q392" s="519">
        <v>0</v>
      </c>
      <c r="R392" s="520">
        <v>0</v>
      </c>
      <c r="S392" s="507">
        <v>0</v>
      </c>
      <c r="T392" s="507">
        <v>0</v>
      </c>
      <c r="U392" s="507">
        <v>0</v>
      </c>
      <c r="V392" s="507">
        <f t="shared" si="530"/>
        <v>0</v>
      </c>
      <c r="W392" s="507">
        <v>0</v>
      </c>
      <c r="X392" s="507">
        <v>0</v>
      </c>
      <c r="Y392" s="507">
        <v>0</v>
      </c>
      <c r="Z392" s="507">
        <f t="shared" si="531"/>
        <v>0</v>
      </c>
      <c r="AA392" s="507">
        <f t="shared" si="532"/>
        <v>0</v>
      </c>
      <c r="AB392" s="180">
        <f t="shared" si="437"/>
        <v>0</v>
      </c>
      <c r="AC392" s="180">
        <f t="shared" si="533"/>
        <v>0</v>
      </c>
      <c r="AD392" s="507">
        <v>0</v>
      </c>
      <c r="AE392" s="507">
        <v>0</v>
      </c>
      <c r="AF392" s="507">
        <f t="shared" si="438"/>
        <v>0</v>
      </c>
      <c r="AG392" s="507">
        <f t="shared" si="439"/>
        <v>0</v>
      </c>
      <c r="AH392" s="522">
        <v>0</v>
      </c>
      <c r="AI392" s="522">
        <v>0</v>
      </c>
      <c r="AJ392" s="522">
        <v>0</v>
      </c>
      <c r="AK392" s="522">
        <v>0</v>
      </c>
      <c r="AL392" s="522">
        <v>0</v>
      </c>
      <c r="AM392" s="522">
        <v>0</v>
      </c>
      <c r="AN392" s="522">
        <v>0</v>
      </c>
      <c r="AO392" s="522">
        <f t="shared" si="534"/>
        <v>0</v>
      </c>
      <c r="AP392" s="522">
        <f t="shared" si="535"/>
        <v>0</v>
      </c>
      <c r="AQ392" s="523">
        <f t="shared" si="440"/>
        <v>0</v>
      </c>
      <c r="AR392" s="520">
        <f t="shared" si="536"/>
        <v>1224971</v>
      </c>
      <c r="AS392" s="507">
        <f t="shared" si="537"/>
        <v>902040</v>
      </c>
      <c r="AT392" s="507">
        <f t="shared" si="538"/>
        <v>0</v>
      </c>
      <c r="AU392" s="507">
        <f t="shared" si="436"/>
        <v>0</v>
      </c>
      <c r="AV392" s="507">
        <f t="shared" si="539"/>
        <v>304890</v>
      </c>
      <c r="AW392" s="507">
        <f t="shared" si="539"/>
        <v>18041</v>
      </c>
      <c r="AX392" s="507">
        <f t="shared" si="540"/>
        <v>0</v>
      </c>
      <c r="AY392" s="522">
        <f t="shared" si="541"/>
        <v>2.3889</v>
      </c>
      <c r="AZ392" s="522">
        <f t="shared" si="542"/>
        <v>2.3889</v>
      </c>
      <c r="BA392" s="523">
        <f t="shared" si="542"/>
        <v>0</v>
      </c>
    </row>
    <row r="393" spans="1:53" ht="14.1" customHeight="1" x14ac:dyDescent="0.2">
      <c r="A393" s="606">
        <v>80</v>
      </c>
      <c r="B393" s="607">
        <v>2329</v>
      </c>
      <c r="C393" s="608">
        <v>691007331</v>
      </c>
      <c r="D393" s="607">
        <v>71294171</v>
      </c>
      <c r="E393" s="609" t="s">
        <v>254</v>
      </c>
      <c r="F393" s="606">
        <v>3114</v>
      </c>
      <c r="G393" s="211" t="s">
        <v>92</v>
      </c>
      <c r="H393" s="610" t="s">
        <v>83</v>
      </c>
      <c r="I393" s="516">
        <v>1500</v>
      </c>
      <c r="J393" s="517">
        <v>0</v>
      </c>
      <c r="K393" s="496">
        <v>0</v>
      </c>
      <c r="L393" s="496">
        <v>0</v>
      </c>
      <c r="M393" s="517">
        <v>0</v>
      </c>
      <c r="N393" s="517">
        <v>1500</v>
      </c>
      <c r="O393" s="432">
        <v>0</v>
      </c>
      <c r="P393" s="518">
        <v>0</v>
      </c>
      <c r="Q393" s="519">
        <v>0</v>
      </c>
      <c r="R393" s="520">
        <v>0</v>
      </c>
      <c r="S393" s="507">
        <v>0</v>
      </c>
      <c r="T393" s="507">
        <v>0</v>
      </c>
      <c r="U393" s="507">
        <v>0</v>
      </c>
      <c r="V393" s="507">
        <f t="shared" si="530"/>
        <v>0</v>
      </c>
      <c r="W393" s="507">
        <v>0</v>
      </c>
      <c r="X393" s="507">
        <v>0</v>
      </c>
      <c r="Y393" s="507">
        <v>0</v>
      </c>
      <c r="Z393" s="507">
        <f t="shared" si="531"/>
        <v>0</v>
      </c>
      <c r="AA393" s="507">
        <f t="shared" si="532"/>
        <v>0</v>
      </c>
      <c r="AB393" s="180">
        <f t="shared" si="437"/>
        <v>0</v>
      </c>
      <c r="AC393" s="180">
        <f t="shared" si="533"/>
        <v>0</v>
      </c>
      <c r="AD393" s="507">
        <v>0</v>
      </c>
      <c r="AE393" s="507">
        <v>0</v>
      </c>
      <c r="AF393" s="507">
        <f t="shared" si="438"/>
        <v>0</v>
      </c>
      <c r="AG393" s="507">
        <f t="shared" si="439"/>
        <v>0</v>
      </c>
      <c r="AH393" s="522">
        <v>0</v>
      </c>
      <c r="AI393" s="522">
        <v>0</v>
      </c>
      <c r="AJ393" s="522">
        <v>0</v>
      </c>
      <c r="AK393" s="522">
        <v>0</v>
      </c>
      <c r="AL393" s="522">
        <v>0</v>
      </c>
      <c r="AM393" s="522">
        <v>0</v>
      </c>
      <c r="AN393" s="522">
        <v>0</v>
      </c>
      <c r="AO393" s="522">
        <f t="shared" si="534"/>
        <v>0</v>
      </c>
      <c r="AP393" s="522">
        <f t="shared" si="535"/>
        <v>0</v>
      </c>
      <c r="AQ393" s="523">
        <f t="shared" si="440"/>
        <v>0</v>
      </c>
      <c r="AR393" s="520">
        <f t="shared" si="536"/>
        <v>1500</v>
      </c>
      <c r="AS393" s="507">
        <f t="shared" si="537"/>
        <v>0</v>
      </c>
      <c r="AT393" s="507">
        <f t="shared" si="538"/>
        <v>0</v>
      </c>
      <c r="AU393" s="507">
        <f t="shared" si="436"/>
        <v>0</v>
      </c>
      <c r="AV393" s="507">
        <f t="shared" si="539"/>
        <v>0</v>
      </c>
      <c r="AW393" s="507">
        <f t="shared" si="539"/>
        <v>0</v>
      </c>
      <c r="AX393" s="507">
        <f t="shared" si="540"/>
        <v>1500</v>
      </c>
      <c r="AY393" s="522">
        <f t="shared" si="541"/>
        <v>0</v>
      </c>
      <c r="AZ393" s="522">
        <f t="shared" si="542"/>
        <v>0</v>
      </c>
      <c r="BA393" s="523">
        <f t="shared" si="542"/>
        <v>0</v>
      </c>
    </row>
    <row r="394" spans="1:53" ht="14.1" customHeight="1" x14ac:dyDescent="0.2">
      <c r="A394" s="606">
        <v>80</v>
      </c>
      <c r="B394" s="607">
        <v>2329</v>
      </c>
      <c r="C394" s="608">
        <v>691007331</v>
      </c>
      <c r="D394" s="607">
        <v>71294171</v>
      </c>
      <c r="E394" s="609" t="s">
        <v>254</v>
      </c>
      <c r="F394" s="606">
        <v>3141</v>
      </c>
      <c r="G394" s="609" t="s">
        <v>89</v>
      </c>
      <c r="H394" s="610" t="s">
        <v>83</v>
      </c>
      <c r="I394" s="516">
        <v>54012</v>
      </c>
      <c r="J394" s="517">
        <v>39437</v>
      </c>
      <c r="K394" s="496">
        <v>0</v>
      </c>
      <c r="L394" s="496">
        <v>13330</v>
      </c>
      <c r="M394" s="517">
        <v>789</v>
      </c>
      <c r="N394" s="517">
        <v>456</v>
      </c>
      <c r="O394" s="432">
        <v>0.13</v>
      </c>
      <c r="P394" s="518">
        <v>0</v>
      </c>
      <c r="Q394" s="519">
        <v>0.13</v>
      </c>
      <c r="R394" s="520">
        <v>0</v>
      </c>
      <c r="S394" s="507">
        <v>0</v>
      </c>
      <c r="T394" s="507">
        <v>0</v>
      </c>
      <c r="U394" s="507">
        <v>0</v>
      </c>
      <c r="V394" s="507">
        <f t="shared" si="530"/>
        <v>0</v>
      </c>
      <c r="W394" s="507">
        <v>0</v>
      </c>
      <c r="X394" s="507">
        <v>0</v>
      </c>
      <c r="Y394" s="507">
        <v>0</v>
      </c>
      <c r="Z394" s="507">
        <f t="shared" si="531"/>
        <v>0</v>
      </c>
      <c r="AA394" s="507">
        <f t="shared" si="532"/>
        <v>0</v>
      </c>
      <c r="AB394" s="180">
        <f t="shared" si="437"/>
        <v>0</v>
      </c>
      <c r="AC394" s="180">
        <f t="shared" si="533"/>
        <v>0</v>
      </c>
      <c r="AD394" s="507">
        <v>0</v>
      </c>
      <c r="AE394" s="507">
        <v>0</v>
      </c>
      <c r="AF394" s="507">
        <f t="shared" si="438"/>
        <v>0</v>
      </c>
      <c r="AG394" s="507">
        <f t="shared" si="439"/>
        <v>0</v>
      </c>
      <c r="AH394" s="522">
        <v>0</v>
      </c>
      <c r="AI394" s="522">
        <v>0</v>
      </c>
      <c r="AJ394" s="522">
        <v>0</v>
      </c>
      <c r="AK394" s="522">
        <v>0</v>
      </c>
      <c r="AL394" s="522">
        <v>0</v>
      </c>
      <c r="AM394" s="522">
        <v>0</v>
      </c>
      <c r="AN394" s="522">
        <v>0</v>
      </c>
      <c r="AO394" s="522">
        <f t="shared" si="534"/>
        <v>0</v>
      </c>
      <c r="AP394" s="522">
        <f t="shared" si="535"/>
        <v>0</v>
      </c>
      <c r="AQ394" s="523">
        <f t="shared" si="440"/>
        <v>0</v>
      </c>
      <c r="AR394" s="520">
        <f t="shared" si="536"/>
        <v>54012</v>
      </c>
      <c r="AS394" s="507">
        <f t="shared" si="537"/>
        <v>39437</v>
      </c>
      <c r="AT394" s="507">
        <f t="shared" si="538"/>
        <v>0</v>
      </c>
      <c r="AU394" s="507">
        <f t="shared" si="436"/>
        <v>0</v>
      </c>
      <c r="AV394" s="507">
        <f t="shared" si="539"/>
        <v>13330</v>
      </c>
      <c r="AW394" s="507">
        <f t="shared" si="539"/>
        <v>789</v>
      </c>
      <c r="AX394" s="507">
        <f t="shared" si="540"/>
        <v>456</v>
      </c>
      <c r="AY394" s="522">
        <f t="shared" si="541"/>
        <v>0.13</v>
      </c>
      <c r="AZ394" s="522">
        <f t="shared" si="542"/>
        <v>0</v>
      </c>
      <c r="BA394" s="523">
        <f t="shared" si="542"/>
        <v>0.13</v>
      </c>
    </row>
    <row r="395" spans="1:53" ht="14.1" customHeight="1" x14ac:dyDescent="0.2">
      <c r="A395" s="606">
        <v>80</v>
      </c>
      <c r="B395" s="607">
        <v>2329</v>
      </c>
      <c r="C395" s="608">
        <v>691007331</v>
      </c>
      <c r="D395" s="607">
        <v>71294171</v>
      </c>
      <c r="E395" s="609" t="s">
        <v>254</v>
      </c>
      <c r="F395" s="606">
        <v>3143</v>
      </c>
      <c r="G395" s="211" t="s">
        <v>150</v>
      </c>
      <c r="H395" s="610" t="s">
        <v>87</v>
      </c>
      <c r="I395" s="516">
        <v>497374</v>
      </c>
      <c r="J395" s="431">
        <v>366255</v>
      </c>
      <c r="K395" s="541">
        <v>0</v>
      </c>
      <c r="L395" s="496">
        <v>123794</v>
      </c>
      <c r="M395" s="517">
        <v>7325</v>
      </c>
      <c r="N395" s="517">
        <v>0</v>
      </c>
      <c r="O395" s="432">
        <v>0.75</v>
      </c>
      <c r="P395" s="436">
        <v>0.75</v>
      </c>
      <c r="Q395" s="519">
        <v>0</v>
      </c>
      <c r="R395" s="520">
        <v>0</v>
      </c>
      <c r="S395" s="507">
        <v>0</v>
      </c>
      <c r="T395" s="507">
        <v>0</v>
      </c>
      <c r="U395" s="507">
        <v>0</v>
      </c>
      <c r="V395" s="507">
        <f t="shared" si="530"/>
        <v>0</v>
      </c>
      <c r="W395" s="507">
        <v>0</v>
      </c>
      <c r="X395" s="507">
        <v>0</v>
      </c>
      <c r="Y395" s="507">
        <v>0</v>
      </c>
      <c r="Z395" s="507">
        <f t="shared" si="531"/>
        <v>0</v>
      </c>
      <c r="AA395" s="507">
        <f t="shared" si="532"/>
        <v>0</v>
      </c>
      <c r="AB395" s="180">
        <f t="shared" si="437"/>
        <v>0</v>
      </c>
      <c r="AC395" s="180">
        <f t="shared" si="533"/>
        <v>0</v>
      </c>
      <c r="AD395" s="507">
        <v>0</v>
      </c>
      <c r="AE395" s="507">
        <v>0</v>
      </c>
      <c r="AF395" s="507">
        <f t="shared" si="438"/>
        <v>0</v>
      </c>
      <c r="AG395" s="507">
        <f t="shared" si="439"/>
        <v>0</v>
      </c>
      <c r="AH395" s="522">
        <v>0</v>
      </c>
      <c r="AI395" s="522">
        <v>0</v>
      </c>
      <c r="AJ395" s="522">
        <v>0</v>
      </c>
      <c r="AK395" s="522">
        <v>0</v>
      </c>
      <c r="AL395" s="522">
        <v>0</v>
      </c>
      <c r="AM395" s="522">
        <v>0</v>
      </c>
      <c r="AN395" s="522">
        <v>0</v>
      </c>
      <c r="AO395" s="522">
        <f t="shared" si="534"/>
        <v>0</v>
      </c>
      <c r="AP395" s="522">
        <f t="shared" si="535"/>
        <v>0</v>
      </c>
      <c r="AQ395" s="523">
        <f t="shared" si="440"/>
        <v>0</v>
      </c>
      <c r="AR395" s="520">
        <f t="shared" si="536"/>
        <v>497374</v>
      </c>
      <c r="AS395" s="507">
        <f t="shared" si="537"/>
        <v>366255</v>
      </c>
      <c r="AT395" s="507">
        <f t="shared" si="538"/>
        <v>0</v>
      </c>
      <c r="AU395" s="507">
        <f t="shared" si="436"/>
        <v>0</v>
      </c>
      <c r="AV395" s="507">
        <f t="shared" si="539"/>
        <v>123794</v>
      </c>
      <c r="AW395" s="507">
        <f t="shared" si="539"/>
        <v>7325</v>
      </c>
      <c r="AX395" s="507">
        <f t="shared" si="540"/>
        <v>0</v>
      </c>
      <c r="AY395" s="522">
        <f t="shared" si="541"/>
        <v>0.75</v>
      </c>
      <c r="AZ395" s="522">
        <f t="shared" si="542"/>
        <v>0.75</v>
      </c>
      <c r="BA395" s="523">
        <f t="shared" si="542"/>
        <v>0</v>
      </c>
    </row>
    <row r="396" spans="1:53" ht="14.1" customHeight="1" x14ac:dyDescent="0.2">
      <c r="A396" s="606">
        <v>80</v>
      </c>
      <c r="B396" s="607">
        <v>2329</v>
      </c>
      <c r="C396" s="608">
        <v>691007331</v>
      </c>
      <c r="D396" s="607">
        <v>71294171</v>
      </c>
      <c r="E396" s="609" t="s">
        <v>254</v>
      </c>
      <c r="F396" s="606">
        <v>3143</v>
      </c>
      <c r="G396" s="211" t="s">
        <v>151</v>
      </c>
      <c r="H396" s="610" t="s">
        <v>83</v>
      </c>
      <c r="I396" s="516">
        <v>9129</v>
      </c>
      <c r="J396" s="517">
        <v>6435</v>
      </c>
      <c r="K396" s="496">
        <v>0</v>
      </c>
      <c r="L396" s="496">
        <v>2175</v>
      </c>
      <c r="M396" s="517">
        <v>129</v>
      </c>
      <c r="N396" s="517">
        <v>390</v>
      </c>
      <c r="O396" s="432">
        <v>0.03</v>
      </c>
      <c r="P396" s="518">
        <v>0</v>
      </c>
      <c r="Q396" s="519">
        <v>0.03</v>
      </c>
      <c r="R396" s="520">
        <v>0</v>
      </c>
      <c r="S396" s="507">
        <v>0</v>
      </c>
      <c r="T396" s="507">
        <v>0</v>
      </c>
      <c r="U396" s="507">
        <v>0</v>
      </c>
      <c r="V396" s="507">
        <f t="shared" si="530"/>
        <v>0</v>
      </c>
      <c r="W396" s="507">
        <v>0</v>
      </c>
      <c r="X396" s="507">
        <v>0</v>
      </c>
      <c r="Y396" s="507">
        <v>0</v>
      </c>
      <c r="Z396" s="507">
        <f t="shared" si="531"/>
        <v>0</v>
      </c>
      <c r="AA396" s="507">
        <f t="shared" si="532"/>
        <v>0</v>
      </c>
      <c r="AB396" s="180">
        <f t="shared" si="437"/>
        <v>0</v>
      </c>
      <c r="AC396" s="180">
        <f t="shared" si="533"/>
        <v>0</v>
      </c>
      <c r="AD396" s="507">
        <v>0</v>
      </c>
      <c r="AE396" s="507">
        <v>0</v>
      </c>
      <c r="AF396" s="507">
        <f t="shared" si="438"/>
        <v>0</v>
      </c>
      <c r="AG396" s="507">
        <f t="shared" si="439"/>
        <v>0</v>
      </c>
      <c r="AH396" s="522">
        <v>0</v>
      </c>
      <c r="AI396" s="522">
        <v>0</v>
      </c>
      <c r="AJ396" s="522">
        <v>0</v>
      </c>
      <c r="AK396" s="522">
        <v>0</v>
      </c>
      <c r="AL396" s="522">
        <v>0</v>
      </c>
      <c r="AM396" s="522">
        <v>0</v>
      </c>
      <c r="AN396" s="522">
        <v>0</v>
      </c>
      <c r="AO396" s="522">
        <f t="shared" si="534"/>
        <v>0</v>
      </c>
      <c r="AP396" s="522">
        <f t="shared" si="535"/>
        <v>0</v>
      </c>
      <c r="AQ396" s="523">
        <f t="shared" si="440"/>
        <v>0</v>
      </c>
      <c r="AR396" s="520">
        <f t="shared" si="536"/>
        <v>9129</v>
      </c>
      <c r="AS396" s="507">
        <f t="shared" si="537"/>
        <v>6435</v>
      </c>
      <c r="AT396" s="507">
        <f t="shared" si="538"/>
        <v>0</v>
      </c>
      <c r="AU396" s="507">
        <f t="shared" si="436"/>
        <v>0</v>
      </c>
      <c r="AV396" s="507">
        <f t="shared" si="539"/>
        <v>2175</v>
      </c>
      <c r="AW396" s="507">
        <f t="shared" si="539"/>
        <v>129</v>
      </c>
      <c r="AX396" s="507">
        <f t="shared" si="540"/>
        <v>390</v>
      </c>
      <c r="AY396" s="522">
        <f t="shared" si="541"/>
        <v>0.03</v>
      </c>
      <c r="AZ396" s="522">
        <f t="shared" si="542"/>
        <v>0</v>
      </c>
      <c r="BA396" s="523">
        <f t="shared" si="542"/>
        <v>0.03</v>
      </c>
    </row>
    <row r="397" spans="1:53" ht="14.1" customHeight="1" x14ac:dyDescent="0.2">
      <c r="A397" s="183">
        <v>80</v>
      </c>
      <c r="B397" s="181">
        <v>2329</v>
      </c>
      <c r="C397" s="182">
        <v>691007331</v>
      </c>
      <c r="D397" s="181">
        <v>71294171</v>
      </c>
      <c r="E397" s="599" t="s">
        <v>254</v>
      </c>
      <c r="F397" s="183"/>
      <c r="G397" s="599"/>
      <c r="H397" s="600"/>
      <c r="I397" s="614">
        <v>7873140</v>
      </c>
      <c r="J397" s="615">
        <v>5647812</v>
      </c>
      <c r="K397" s="615">
        <v>72320</v>
      </c>
      <c r="L397" s="615">
        <v>1933405</v>
      </c>
      <c r="M397" s="615">
        <v>112957</v>
      </c>
      <c r="N397" s="615">
        <v>106646</v>
      </c>
      <c r="O397" s="616">
        <v>11.555600000000002</v>
      </c>
      <c r="P397" s="616">
        <v>9.0533999999999999</v>
      </c>
      <c r="Q397" s="618">
        <v>2.5021999999999998</v>
      </c>
      <c r="R397" s="617">
        <f t="shared" ref="R397:BA397" si="543">SUM(R391:R396)</f>
        <v>7800</v>
      </c>
      <c r="S397" s="615">
        <f t="shared" si="543"/>
        <v>0</v>
      </c>
      <c r="T397" s="615">
        <f t="shared" si="543"/>
        <v>0</v>
      </c>
      <c r="U397" s="615">
        <f t="shared" si="543"/>
        <v>0</v>
      </c>
      <c r="V397" s="615">
        <f t="shared" si="543"/>
        <v>7800</v>
      </c>
      <c r="W397" s="615">
        <f t="shared" si="543"/>
        <v>-34080</v>
      </c>
      <c r="X397" s="615">
        <f t="shared" si="543"/>
        <v>0</v>
      </c>
      <c r="Y397" s="615">
        <f t="shared" si="543"/>
        <v>12047</v>
      </c>
      <c r="Z397" s="615">
        <f t="shared" si="543"/>
        <v>-22033</v>
      </c>
      <c r="AA397" s="615">
        <f t="shared" si="543"/>
        <v>-14233</v>
      </c>
      <c r="AB397" s="615">
        <f t="shared" si="543"/>
        <v>-8883</v>
      </c>
      <c r="AC397" s="615">
        <f t="shared" si="543"/>
        <v>156</v>
      </c>
      <c r="AD397" s="615">
        <f t="shared" si="543"/>
        <v>0</v>
      </c>
      <c r="AE397" s="615">
        <f t="shared" si="543"/>
        <v>0</v>
      </c>
      <c r="AF397" s="615">
        <f t="shared" si="543"/>
        <v>0</v>
      </c>
      <c r="AG397" s="615">
        <f t="shared" si="543"/>
        <v>-22960</v>
      </c>
      <c r="AH397" s="616">
        <f t="shared" si="543"/>
        <v>0.02</v>
      </c>
      <c r="AI397" s="616">
        <f t="shared" si="543"/>
        <v>0</v>
      </c>
      <c r="AJ397" s="616">
        <f t="shared" si="543"/>
        <v>0</v>
      </c>
      <c r="AK397" s="616">
        <f t="shared" ref="AK397:AL397" si="544">SUM(AK391:AK396)</f>
        <v>0</v>
      </c>
      <c r="AL397" s="616">
        <f t="shared" si="544"/>
        <v>0</v>
      </c>
      <c r="AM397" s="616">
        <f t="shared" si="543"/>
        <v>0</v>
      </c>
      <c r="AN397" s="616">
        <f t="shared" si="543"/>
        <v>0</v>
      </c>
      <c r="AO397" s="616">
        <f t="shared" si="543"/>
        <v>0.02</v>
      </c>
      <c r="AP397" s="616">
        <f t="shared" si="543"/>
        <v>0</v>
      </c>
      <c r="AQ397" s="618">
        <f t="shared" si="543"/>
        <v>0.02</v>
      </c>
      <c r="AR397" s="617">
        <f t="shared" si="543"/>
        <v>7850180</v>
      </c>
      <c r="AS397" s="615">
        <f t="shared" si="543"/>
        <v>5655612</v>
      </c>
      <c r="AT397" s="615">
        <f t="shared" si="543"/>
        <v>50287</v>
      </c>
      <c r="AU397" s="615">
        <f t="shared" si="543"/>
        <v>12047</v>
      </c>
      <c r="AV397" s="615">
        <f t="shared" si="543"/>
        <v>1924522</v>
      </c>
      <c r="AW397" s="615">
        <f t="shared" si="543"/>
        <v>113113</v>
      </c>
      <c r="AX397" s="615">
        <f t="shared" si="543"/>
        <v>106646</v>
      </c>
      <c r="AY397" s="616">
        <f t="shared" si="543"/>
        <v>11.575600000000001</v>
      </c>
      <c r="AZ397" s="616">
        <f t="shared" si="543"/>
        <v>9.0733999999999995</v>
      </c>
      <c r="BA397" s="618">
        <f t="shared" si="543"/>
        <v>2.5021999999999998</v>
      </c>
    </row>
    <row r="398" spans="1:53" ht="14.1" customHeight="1" x14ac:dyDescent="0.2">
      <c r="A398" s="606">
        <v>81</v>
      </c>
      <c r="B398" s="607">
        <v>2406</v>
      </c>
      <c r="C398" s="608">
        <v>600079031</v>
      </c>
      <c r="D398" s="607">
        <v>70695091</v>
      </c>
      <c r="E398" s="609" t="s">
        <v>255</v>
      </c>
      <c r="F398" s="606">
        <v>3111</v>
      </c>
      <c r="G398" s="609" t="s">
        <v>86</v>
      </c>
      <c r="H398" s="610" t="s">
        <v>87</v>
      </c>
      <c r="I398" s="516">
        <v>3395607</v>
      </c>
      <c r="J398" s="431">
        <v>2477251</v>
      </c>
      <c r="K398" s="541">
        <v>0</v>
      </c>
      <c r="L398" s="496">
        <v>837311</v>
      </c>
      <c r="M398" s="517">
        <v>49545</v>
      </c>
      <c r="N398" s="431">
        <v>31500</v>
      </c>
      <c r="O398" s="432">
        <v>5.9697000000000005</v>
      </c>
      <c r="P398" s="436">
        <v>4.0799000000000003</v>
      </c>
      <c r="Q398" s="709">
        <v>1.8898000000000001</v>
      </c>
      <c r="R398" s="520">
        <v>0</v>
      </c>
      <c r="S398" s="507">
        <v>0</v>
      </c>
      <c r="T398" s="507">
        <v>0</v>
      </c>
      <c r="U398" s="507">
        <v>0</v>
      </c>
      <c r="V398" s="507">
        <f>SUM(R398:U398)</f>
        <v>0</v>
      </c>
      <c r="W398" s="507">
        <v>0</v>
      </c>
      <c r="X398" s="507">
        <v>0</v>
      </c>
      <c r="Y398" s="507">
        <v>0</v>
      </c>
      <c r="Z398" s="507">
        <f t="shared" ref="Z398:Z399" si="545">SUM(W398:Y398)</f>
        <v>0</v>
      </c>
      <c r="AA398" s="507">
        <f>V398+Z398</f>
        <v>0</v>
      </c>
      <c r="AB398" s="180">
        <f t="shared" ref="AB398:AB449" si="546">ROUND((V398+W398)*33.8%,0)</f>
        <v>0</v>
      </c>
      <c r="AC398" s="180">
        <f>ROUND(V398*2%,0)</f>
        <v>0</v>
      </c>
      <c r="AD398" s="507">
        <v>0</v>
      </c>
      <c r="AE398" s="507">
        <v>0</v>
      </c>
      <c r="AF398" s="507">
        <f t="shared" ref="AF398:AF449" si="547">SUM(AD398:AE398)</f>
        <v>0</v>
      </c>
      <c r="AG398" s="507">
        <f t="shared" ref="AG398:AG449" si="548">AA398+AB398+AC398+AF398</f>
        <v>0</v>
      </c>
      <c r="AH398" s="522">
        <v>0</v>
      </c>
      <c r="AI398" s="522">
        <v>0</v>
      </c>
      <c r="AJ398" s="522">
        <v>0</v>
      </c>
      <c r="AK398" s="522">
        <v>0</v>
      </c>
      <c r="AL398" s="522">
        <v>0</v>
      </c>
      <c r="AM398" s="522">
        <v>0</v>
      </c>
      <c r="AN398" s="522">
        <v>0</v>
      </c>
      <c r="AO398" s="522">
        <f>AH398+AJ398+AK398+AM398</f>
        <v>0</v>
      </c>
      <c r="AP398" s="522">
        <f>AI398+AL398+AN398</f>
        <v>0</v>
      </c>
      <c r="AQ398" s="523">
        <f t="shared" ref="AQ398:AQ449" si="549">SUM(AO398:AP398)</f>
        <v>0</v>
      </c>
      <c r="AR398" s="520">
        <f>I398+AG398</f>
        <v>3395607</v>
      </c>
      <c r="AS398" s="507">
        <f>J398+V398</f>
        <v>2477251</v>
      </c>
      <c r="AT398" s="507">
        <f>K398+Z398</f>
        <v>0</v>
      </c>
      <c r="AU398" s="507">
        <f t="shared" ref="AU398:AU452" si="550">Y398</f>
        <v>0</v>
      </c>
      <c r="AV398" s="507">
        <f>L398+AB398</f>
        <v>837311</v>
      </c>
      <c r="AW398" s="507">
        <f>M398+AC398</f>
        <v>49545</v>
      </c>
      <c r="AX398" s="507">
        <f>N398+AF398</f>
        <v>31500</v>
      </c>
      <c r="AY398" s="522">
        <f>O398+AQ398</f>
        <v>5.9697000000000005</v>
      </c>
      <c r="AZ398" s="522">
        <f>P398+AO398</f>
        <v>4.0799000000000003</v>
      </c>
      <c r="BA398" s="523">
        <f>Q398+AP398</f>
        <v>1.8898000000000001</v>
      </c>
    </row>
    <row r="399" spans="1:53" ht="14.1" customHeight="1" x14ac:dyDescent="0.2">
      <c r="A399" s="606">
        <v>81</v>
      </c>
      <c r="B399" s="607">
        <v>2406</v>
      </c>
      <c r="C399" s="608">
        <v>600079031</v>
      </c>
      <c r="D399" s="607">
        <v>70695091</v>
      </c>
      <c r="E399" s="609" t="s">
        <v>255</v>
      </c>
      <c r="F399" s="606">
        <v>3141</v>
      </c>
      <c r="G399" s="609" t="s">
        <v>89</v>
      </c>
      <c r="H399" s="610" t="s">
        <v>83</v>
      </c>
      <c r="I399" s="516">
        <v>421368</v>
      </c>
      <c r="J399" s="517">
        <v>309090</v>
      </c>
      <c r="K399" s="496">
        <v>0</v>
      </c>
      <c r="L399" s="496">
        <v>104472</v>
      </c>
      <c r="M399" s="517">
        <v>6182</v>
      </c>
      <c r="N399" s="517">
        <v>1624</v>
      </c>
      <c r="O399" s="432">
        <v>1.05</v>
      </c>
      <c r="P399" s="518">
        <v>0</v>
      </c>
      <c r="Q399" s="519">
        <v>1.05</v>
      </c>
      <c r="R399" s="520">
        <v>0</v>
      </c>
      <c r="S399" s="507">
        <v>0</v>
      </c>
      <c r="T399" s="507">
        <v>0</v>
      </c>
      <c r="U399" s="507">
        <v>0</v>
      </c>
      <c r="V399" s="507">
        <f>SUM(R399:U399)</f>
        <v>0</v>
      </c>
      <c r="W399" s="507">
        <v>0</v>
      </c>
      <c r="X399" s="507">
        <v>0</v>
      </c>
      <c r="Y399" s="507">
        <v>0</v>
      </c>
      <c r="Z399" s="507">
        <f t="shared" si="545"/>
        <v>0</v>
      </c>
      <c r="AA399" s="507">
        <f>V399+Z399</f>
        <v>0</v>
      </c>
      <c r="AB399" s="180">
        <f t="shared" si="546"/>
        <v>0</v>
      </c>
      <c r="AC399" s="180">
        <f>ROUND(V399*2%,0)</f>
        <v>0</v>
      </c>
      <c r="AD399" s="507">
        <v>0</v>
      </c>
      <c r="AE399" s="507">
        <v>0</v>
      </c>
      <c r="AF399" s="507">
        <f t="shared" si="547"/>
        <v>0</v>
      </c>
      <c r="AG399" s="507">
        <f t="shared" si="548"/>
        <v>0</v>
      </c>
      <c r="AH399" s="522">
        <v>0</v>
      </c>
      <c r="AI399" s="522">
        <v>0</v>
      </c>
      <c r="AJ399" s="522">
        <v>0</v>
      </c>
      <c r="AK399" s="522">
        <v>0</v>
      </c>
      <c r="AL399" s="522">
        <v>0</v>
      </c>
      <c r="AM399" s="522">
        <v>0</v>
      </c>
      <c r="AN399" s="522">
        <v>0</v>
      </c>
      <c r="AO399" s="522">
        <f>AH399+AJ399+AK399+AM399</f>
        <v>0</v>
      </c>
      <c r="AP399" s="522">
        <f>AI399+AL399+AN399</f>
        <v>0</v>
      </c>
      <c r="AQ399" s="523">
        <f t="shared" si="549"/>
        <v>0</v>
      </c>
      <c r="AR399" s="520">
        <f>I399+AG399</f>
        <v>421368</v>
      </c>
      <c r="AS399" s="507">
        <f>J399+V399</f>
        <v>309090</v>
      </c>
      <c r="AT399" s="507">
        <f>K399+Z399</f>
        <v>0</v>
      </c>
      <c r="AU399" s="507">
        <f t="shared" si="550"/>
        <v>0</v>
      </c>
      <c r="AV399" s="507">
        <f>L399+AB399</f>
        <v>104472</v>
      </c>
      <c r="AW399" s="507">
        <f>M399+AC399</f>
        <v>6182</v>
      </c>
      <c r="AX399" s="507">
        <f>N399+AF399</f>
        <v>1624</v>
      </c>
      <c r="AY399" s="522">
        <f>O399+AQ399</f>
        <v>1.05</v>
      </c>
      <c r="AZ399" s="522">
        <f>P399+AO399</f>
        <v>0</v>
      </c>
      <c r="BA399" s="523">
        <f>Q399+AP399</f>
        <v>1.05</v>
      </c>
    </row>
    <row r="400" spans="1:53" ht="14.1" customHeight="1" x14ac:dyDescent="0.2">
      <c r="A400" s="183">
        <v>81</v>
      </c>
      <c r="B400" s="181">
        <v>2406</v>
      </c>
      <c r="C400" s="182">
        <v>600079031</v>
      </c>
      <c r="D400" s="181">
        <v>70695091</v>
      </c>
      <c r="E400" s="599" t="s">
        <v>256</v>
      </c>
      <c r="F400" s="183"/>
      <c r="G400" s="599"/>
      <c r="H400" s="600"/>
      <c r="I400" s="601">
        <v>3816975</v>
      </c>
      <c r="J400" s="602">
        <v>2786341</v>
      </c>
      <c r="K400" s="602">
        <v>0</v>
      </c>
      <c r="L400" s="602">
        <v>941783</v>
      </c>
      <c r="M400" s="602">
        <v>55727</v>
      </c>
      <c r="N400" s="602">
        <v>33124</v>
      </c>
      <c r="O400" s="603">
        <v>7.0197000000000003</v>
      </c>
      <c r="P400" s="603">
        <v>4.0799000000000003</v>
      </c>
      <c r="Q400" s="605">
        <v>2.9398</v>
      </c>
      <c r="R400" s="604">
        <f t="shared" ref="R400:BA400" si="551">SUM(R398:R399)</f>
        <v>0</v>
      </c>
      <c r="S400" s="602">
        <f t="shared" si="551"/>
        <v>0</v>
      </c>
      <c r="T400" s="602">
        <f t="shared" si="551"/>
        <v>0</v>
      </c>
      <c r="U400" s="602">
        <f t="shared" si="551"/>
        <v>0</v>
      </c>
      <c r="V400" s="602">
        <f t="shared" si="551"/>
        <v>0</v>
      </c>
      <c r="W400" s="602">
        <f t="shared" si="551"/>
        <v>0</v>
      </c>
      <c r="X400" s="602">
        <f t="shared" si="551"/>
        <v>0</v>
      </c>
      <c r="Y400" s="602">
        <f t="shared" si="551"/>
        <v>0</v>
      </c>
      <c r="Z400" s="602">
        <f t="shared" si="551"/>
        <v>0</v>
      </c>
      <c r="AA400" s="602">
        <f t="shared" si="551"/>
        <v>0</v>
      </c>
      <c r="AB400" s="602">
        <f t="shared" si="551"/>
        <v>0</v>
      </c>
      <c r="AC400" s="602">
        <f t="shared" si="551"/>
        <v>0</v>
      </c>
      <c r="AD400" s="602">
        <f t="shared" si="551"/>
        <v>0</v>
      </c>
      <c r="AE400" s="602">
        <f t="shared" si="551"/>
        <v>0</v>
      </c>
      <c r="AF400" s="602">
        <f t="shared" si="551"/>
        <v>0</v>
      </c>
      <c r="AG400" s="602">
        <f t="shared" si="551"/>
        <v>0</v>
      </c>
      <c r="AH400" s="603">
        <f t="shared" si="551"/>
        <v>0</v>
      </c>
      <c r="AI400" s="603">
        <f t="shared" si="551"/>
        <v>0</v>
      </c>
      <c r="AJ400" s="603">
        <f t="shared" si="551"/>
        <v>0</v>
      </c>
      <c r="AK400" s="603">
        <f t="shared" ref="AK400:AL400" si="552">SUM(AK398:AK399)</f>
        <v>0</v>
      </c>
      <c r="AL400" s="603">
        <f t="shared" si="552"/>
        <v>0</v>
      </c>
      <c r="AM400" s="603">
        <f t="shared" si="551"/>
        <v>0</v>
      </c>
      <c r="AN400" s="603">
        <f t="shared" si="551"/>
        <v>0</v>
      </c>
      <c r="AO400" s="603">
        <f t="shared" si="551"/>
        <v>0</v>
      </c>
      <c r="AP400" s="603">
        <f t="shared" si="551"/>
        <v>0</v>
      </c>
      <c r="AQ400" s="605">
        <f t="shared" si="551"/>
        <v>0</v>
      </c>
      <c r="AR400" s="604">
        <f t="shared" si="551"/>
        <v>3816975</v>
      </c>
      <c r="AS400" s="602">
        <f t="shared" si="551"/>
        <v>2786341</v>
      </c>
      <c r="AT400" s="602">
        <f t="shared" si="551"/>
        <v>0</v>
      </c>
      <c r="AU400" s="602">
        <f t="shared" si="551"/>
        <v>0</v>
      </c>
      <c r="AV400" s="602">
        <f t="shared" si="551"/>
        <v>941783</v>
      </c>
      <c r="AW400" s="602">
        <f t="shared" si="551"/>
        <v>55727</v>
      </c>
      <c r="AX400" s="602">
        <f t="shared" si="551"/>
        <v>33124</v>
      </c>
      <c r="AY400" s="603">
        <f t="shared" si="551"/>
        <v>7.0197000000000003</v>
      </c>
      <c r="AZ400" s="603">
        <f t="shared" si="551"/>
        <v>4.0799000000000003</v>
      </c>
      <c r="BA400" s="605">
        <f t="shared" si="551"/>
        <v>2.9398</v>
      </c>
    </row>
    <row r="401" spans="1:53" ht="14.1" customHeight="1" x14ac:dyDescent="0.2">
      <c r="A401" s="606">
        <v>82</v>
      </c>
      <c r="B401" s="607">
        <v>2466</v>
      </c>
      <c r="C401" s="608">
        <v>600079821</v>
      </c>
      <c r="D401" s="607">
        <v>70695083</v>
      </c>
      <c r="E401" s="609" t="s">
        <v>257</v>
      </c>
      <c r="F401" s="606">
        <v>3113</v>
      </c>
      <c r="G401" s="609" t="s">
        <v>149</v>
      </c>
      <c r="H401" s="610" t="s">
        <v>87</v>
      </c>
      <c r="I401" s="516">
        <v>6892407</v>
      </c>
      <c r="J401" s="431">
        <v>4939813</v>
      </c>
      <c r="K401" s="541">
        <v>30000</v>
      </c>
      <c r="L401" s="496">
        <v>1679797</v>
      </c>
      <c r="M401" s="517">
        <v>98797</v>
      </c>
      <c r="N401" s="431">
        <v>144000</v>
      </c>
      <c r="O401" s="432">
        <v>10.8918</v>
      </c>
      <c r="P401" s="436">
        <v>8.0908999999999995</v>
      </c>
      <c r="Q401" s="709">
        <v>2.8008999999999999</v>
      </c>
      <c r="R401" s="520">
        <v>0</v>
      </c>
      <c r="S401" s="507">
        <v>0</v>
      </c>
      <c r="T401" s="507">
        <v>0</v>
      </c>
      <c r="U401" s="507">
        <v>0</v>
      </c>
      <c r="V401" s="507">
        <f>SUM(R401:U401)</f>
        <v>0</v>
      </c>
      <c r="W401" s="507">
        <v>0</v>
      </c>
      <c r="X401" s="507">
        <v>0</v>
      </c>
      <c r="Y401" s="507">
        <v>28327</v>
      </c>
      <c r="Z401" s="507">
        <f t="shared" ref="Z401:Z405" si="553">SUM(W401:Y401)</f>
        <v>28327</v>
      </c>
      <c r="AA401" s="507">
        <f>V401+Z401</f>
        <v>28327</v>
      </c>
      <c r="AB401" s="180">
        <f t="shared" si="546"/>
        <v>0</v>
      </c>
      <c r="AC401" s="180">
        <f>ROUND(V401*2%,0)</f>
        <v>0</v>
      </c>
      <c r="AD401" s="507">
        <v>0</v>
      </c>
      <c r="AE401" s="507">
        <v>0</v>
      </c>
      <c r="AF401" s="507">
        <f t="shared" si="547"/>
        <v>0</v>
      </c>
      <c r="AG401" s="507">
        <f t="shared" si="548"/>
        <v>28327</v>
      </c>
      <c r="AH401" s="522">
        <v>0</v>
      </c>
      <c r="AI401" s="522">
        <v>0</v>
      </c>
      <c r="AJ401" s="522">
        <v>0</v>
      </c>
      <c r="AK401" s="522">
        <v>0</v>
      </c>
      <c r="AL401" s="522">
        <v>0</v>
      </c>
      <c r="AM401" s="522">
        <v>0</v>
      </c>
      <c r="AN401" s="522">
        <v>0</v>
      </c>
      <c r="AO401" s="522">
        <f>AH401+AJ401+AK401+AM401</f>
        <v>0</v>
      </c>
      <c r="AP401" s="522">
        <f>AI401+AL401+AN401</f>
        <v>0</v>
      </c>
      <c r="AQ401" s="523">
        <f t="shared" si="549"/>
        <v>0</v>
      </c>
      <c r="AR401" s="520">
        <f>I401+AG401</f>
        <v>6920734</v>
      </c>
      <c r="AS401" s="507">
        <f>J401+V401</f>
        <v>4939813</v>
      </c>
      <c r="AT401" s="507">
        <f>K401+Z401</f>
        <v>58327</v>
      </c>
      <c r="AU401" s="507">
        <f t="shared" si="550"/>
        <v>28327</v>
      </c>
      <c r="AV401" s="507">
        <f t="shared" ref="AV401:AW405" si="554">L401+AB401</f>
        <v>1679797</v>
      </c>
      <c r="AW401" s="507">
        <f t="shared" si="554"/>
        <v>98797</v>
      </c>
      <c r="AX401" s="507">
        <f>N401+AF401</f>
        <v>144000</v>
      </c>
      <c r="AY401" s="522">
        <f>O401+AQ401</f>
        <v>10.8918</v>
      </c>
      <c r="AZ401" s="522">
        <f t="shared" ref="AZ401:BA405" si="555">P401+AO401</f>
        <v>8.0908999999999995</v>
      </c>
      <c r="BA401" s="523">
        <f t="shared" si="555"/>
        <v>2.8008999999999999</v>
      </c>
    </row>
    <row r="402" spans="1:53" ht="14.1" customHeight="1" x14ac:dyDescent="0.2">
      <c r="A402" s="606">
        <v>82</v>
      </c>
      <c r="B402" s="607">
        <v>2466</v>
      </c>
      <c r="C402" s="608">
        <v>600079821</v>
      </c>
      <c r="D402" s="607">
        <v>70695083</v>
      </c>
      <c r="E402" s="609" t="s">
        <v>257</v>
      </c>
      <c r="F402" s="606">
        <v>3113</v>
      </c>
      <c r="G402" s="211" t="s">
        <v>92</v>
      </c>
      <c r="H402" s="610" t="s">
        <v>83</v>
      </c>
      <c r="I402" s="516">
        <v>1140268</v>
      </c>
      <c r="J402" s="517">
        <v>839668</v>
      </c>
      <c r="K402" s="496">
        <v>0</v>
      </c>
      <c r="L402" s="496">
        <v>283807</v>
      </c>
      <c r="M402" s="517">
        <v>16793</v>
      </c>
      <c r="N402" s="517">
        <v>0</v>
      </c>
      <c r="O402" s="432">
        <v>2.56</v>
      </c>
      <c r="P402" s="518">
        <v>2.56</v>
      </c>
      <c r="Q402" s="519">
        <v>0</v>
      </c>
      <c r="R402" s="520">
        <v>0</v>
      </c>
      <c r="S402" s="507">
        <v>113201</v>
      </c>
      <c r="T402" s="507">
        <v>0</v>
      </c>
      <c r="U402" s="507">
        <v>0</v>
      </c>
      <c r="V402" s="507">
        <f>SUM(R402:U402)</f>
        <v>113201</v>
      </c>
      <c r="W402" s="507">
        <v>0</v>
      </c>
      <c r="X402" s="507">
        <v>0</v>
      </c>
      <c r="Y402" s="507">
        <v>0</v>
      </c>
      <c r="Z402" s="507">
        <f t="shared" si="553"/>
        <v>0</v>
      </c>
      <c r="AA402" s="507">
        <f>V402+Z402</f>
        <v>113201</v>
      </c>
      <c r="AB402" s="180">
        <f t="shared" si="546"/>
        <v>38262</v>
      </c>
      <c r="AC402" s="180">
        <f>ROUND(V402*2%,0)</f>
        <v>2264</v>
      </c>
      <c r="AD402" s="507">
        <v>3750</v>
      </c>
      <c r="AE402" s="507">
        <v>0</v>
      </c>
      <c r="AF402" s="507">
        <f t="shared" si="547"/>
        <v>3750</v>
      </c>
      <c r="AG402" s="507">
        <f t="shared" si="548"/>
        <v>157477</v>
      </c>
      <c r="AH402" s="522">
        <v>0</v>
      </c>
      <c r="AI402" s="522">
        <v>0</v>
      </c>
      <c r="AJ402" s="522">
        <v>0.33</v>
      </c>
      <c r="AK402" s="522">
        <v>0</v>
      </c>
      <c r="AL402" s="522">
        <v>0</v>
      </c>
      <c r="AM402" s="522">
        <v>0</v>
      </c>
      <c r="AN402" s="522">
        <v>0</v>
      </c>
      <c r="AO402" s="522">
        <f>AH402+AJ402+AK402+AM402</f>
        <v>0.33</v>
      </c>
      <c r="AP402" s="522">
        <f>AI402+AL402+AN402</f>
        <v>0</v>
      </c>
      <c r="AQ402" s="523">
        <f t="shared" si="549"/>
        <v>0.33</v>
      </c>
      <c r="AR402" s="520">
        <f>I402+AG402</f>
        <v>1297745</v>
      </c>
      <c r="AS402" s="507">
        <f>J402+V402</f>
        <v>952869</v>
      </c>
      <c r="AT402" s="507">
        <f>K402+Z402</f>
        <v>0</v>
      </c>
      <c r="AU402" s="507">
        <f t="shared" si="550"/>
        <v>0</v>
      </c>
      <c r="AV402" s="507">
        <f t="shared" si="554"/>
        <v>322069</v>
      </c>
      <c r="AW402" s="507">
        <f t="shared" si="554"/>
        <v>19057</v>
      </c>
      <c r="AX402" s="507">
        <f>N402+AF402</f>
        <v>3750</v>
      </c>
      <c r="AY402" s="522">
        <f>O402+AQ402</f>
        <v>2.89</v>
      </c>
      <c r="AZ402" s="522">
        <f t="shared" si="555"/>
        <v>2.89</v>
      </c>
      <c r="BA402" s="523">
        <f t="shared" si="555"/>
        <v>0</v>
      </c>
    </row>
    <row r="403" spans="1:53" ht="14.1" customHeight="1" x14ac:dyDescent="0.2">
      <c r="A403" s="606">
        <v>82</v>
      </c>
      <c r="B403" s="607">
        <v>2466</v>
      </c>
      <c r="C403" s="608">
        <v>600079821</v>
      </c>
      <c r="D403" s="607">
        <v>70695083</v>
      </c>
      <c r="E403" s="609" t="s">
        <v>257</v>
      </c>
      <c r="F403" s="606">
        <v>3141</v>
      </c>
      <c r="G403" s="609" t="s">
        <v>89</v>
      </c>
      <c r="H403" s="610" t="s">
        <v>83</v>
      </c>
      <c r="I403" s="516">
        <v>828310</v>
      </c>
      <c r="J403" s="517">
        <v>606788</v>
      </c>
      <c r="K403" s="496">
        <v>0</v>
      </c>
      <c r="L403" s="496">
        <v>205094</v>
      </c>
      <c r="M403" s="517">
        <v>12136</v>
      </c>
      <c r="N403" s="517">
        <v>4292</v>
      </c>
      <c r="O403" s="432">
        <v>2.06</v>
      </c>
      <c r="P403" s="518">
        <v>0</v>
      </c>
      <c r="Q403" s="519">
        <v>2.06</v>
      </c>
      <c r="R403" s="520">
        <v>0</v>
      </c>
      <c r="S403" s="507">
        <v>0</v>
      </c>
      <c r="T403" s="507">
        <v>0</v>
      </c>
      <c r="U403" s="507">
        <v>0</v>
      </c>
      <c r="V403" s="507">
        <f>SUM(R403:U403)</f>
        <v>0</v>
      </c>
      <c r="W403" s="507">
        <v>0</v>
      </c>
      <c r="X403" s="507">
        <v>0</v>
      </c>
      <c r="Y403" s="507">
        <v>0</v>
      </c>
      <c r="Z403" s="507">
        <f t="shared" si="553"/>
        <v>0</v>
      </c>
      <c r="AA403" s="507">
        <f>V403+Z403</f>
        <v>0</v>
      </c>
      <c r="AB403" s="180">
        <f t="shared" si="546"/>
        <v>0</v>
      </c>
      <c r="AC403" s="180">
        <f>ROUND(V403*2%,0)</f>
        <v>0</v>
      </c>
      <c r="AD403" s="507">
        <v>0</v>
      </c>
      <c r="AE403" s="507">
        <v>0</v>
      </c>
      <c r="AF403" s="507">
        <f t="shared" si="547"/>
        <v>0</v>
      </c>
      <c r="AG403" s="507">
        <f t="shared" si="548"/>
        <v>0</v>
      </c>
      <c r="AH403" s="522">
        <v>0</v>
      </c>
      <c r="AI403" s="522">
        <v>0</v>
      </c>
      <c r="AJ403" s="522">
        <v>0</v>
      </c>
      <c r="AK403" s="522">
        <v>0</v>
      </c>
      <c r="AL403" s="522">
        <v>0</v>
      </c>
      <c r="AM403" s="522">
        <v>0</v>
      </c>
      <c r="AN403" s="522">
        <v>0</v>
      </c>
      <c r="AO403" s="522">
        <f>AH403+AJ403+AK403+AM403</f>
        <v>0</v>
      </c>
      <c r="AP403" s="522">
        <f>AI403+AL403+AN403</f>
        <v>0</v>
      </c>
      <c r="AQ403" s="523">
        <f t="shared" si="549"/>
        <v>0</v>
      </c>
      <c r="AR403" s="520">
        <f>I403+AG403</f>
        <v>828310</v>
      </c>
      <c r="AS403" s="507">
        <f>J403+V403</f>
        <v>606788</v>
      </c>
      <c r="AT403" s="507">
        <f>K403+Z403</f>
        <v>0</v>
      </c>
      <c r="AU403" s="507">
        <f t="shared" si="550"/>
        <v>0</v>
      </c>
      <c r="AV403" s="507">
        <f t="shared" si="554"/>
        <v>205094</v>
      </c>
      <c r="AW403" s="507">
        <f t="shared" si="554"/>
        <v>12136</v>
      </c>
      <c r="AX403" s="507">
        <f>N403+AF403</f>
        <v>4292</v>
      </c>
      <c r="AY403" s="522">
        <f>O403+AQ403</f>
        <v>2.06</v>
      </c>
      <c r="AZ403" s="522">
        <f t="shared" si="555"/>
        <v>0</v>
      </c>
      <c r="BA403" s="523">
        <f t="shared" si="555"/>
        <v>2.06</v>
      </c>
    </row>
    <row r="404" spans="1:53" ht="14.1" customHeight="1" x14ac:dyDescent="0.2">
      <c r="A404" s="606">
        <v>82</v>
      </c>
      <c r="B404" s="607">
        <v>2466</v>
      </c>
      <c r="C404" s="608">
        <v>600079821</v>
      </c>
      <c r="D404" s="607">
        <v>70695083</v>
      </c>
      <c r="E404" s="609" t="s">
        <v>257</v>
      </c>
      <c r="F404" s="606">
        <v>3143</v>
      </c>
      <c r="G404" s="211" t="s">
        <v>150</v>
      </c>
      <c r="H404" s="610" t="s">
        <v>87</v>
      </c>
      <c r="I404" s="516">
        <v>932419</v>
      </c>
      <c r="J404" s="431">
        <v>686612</v>
      </c>
      <c r="K404" s="541">
        <v>0</v>
      </c>
      <c r="L404" s="496">
        <v>232075</v>
      </c>
      <c r="M404" s="517">
        <v>13732</v>
      </c>
      <c r="N404" s="517">
        <v>0</v>
      </c>
      <c r="O404" s="432">
        <v>1.6696</v>
      </c>
      <c r="P404" s="436">
        <v>1.6696</v>
      </c>
      <c r="Q404" s="519">
        <v>0</v>
      </c>
      <c r="R404" s="520">
        <v>0</v>
      </c>
      <c r="S404" s="507">
        <v>0</v>
      </c>
      <c r="T404" s="507">
        <v>0</v>
      </c>
      <c r="U404" s="507">
        <v>0</v>
      </c>
      <c r="V404" s="507">
        <f>SUM(R404:U404)</f>
        <v>0</v>
      </c>
      <c r="W404" s="507">
        <v>0</v>
      </c>
      <c r="X404" s="507">
        <v>0</v>
      </c>
      <c r="Y404" s="507">
        <v>0</v>
      </c>
      <c r="Z404" s="507">
        <f t="shared" si="553"/>
        <v>0</v>
      </c>
      <c r="AA404" s="507">
        <f>V404+Z404</f>
        <v>0</v>
      </c>
      <c r="AB404" s="180">
        <f t="shared" si="546"/>
        <v>0</v>
      </c>
      <c r="AC404" s="180">
        <f>ROUND(V404*2%,0)</f>
        <v>0</v>
      </c>
      <c r="AD404" s="507">
        <v>0</v>
      </c>
      <c r="AE404" s="507">
        <v>0</v>
      </c>
      <c r="AF404" s="507">
        <f t="shared" si="547"/>
        <v>0</v>
      </c>
      <c r="AG404" s="507">
        <f t="shared" si="548"/>
        <v>0</v>
      </c>
      <c r="AH404" s="522">
        <v>0</v>
      </c>
      <c r="AI404" s="522">
        <v>0</v>
      </c>
      <c r="AJ404" s="522">
        <v>0</v>
      </c>
      <c r="AK404" s="522">
        <v>0</v>
      </c>
      <c r="AL404" s="522">
        <v>0</v>
      </c>
      <c r="AM404" s="522">
        <v>0</v>
      </c>
      <c r="AN404" s="522">
        <v>0</v>
      </c>
      <c r="AO404" s="522">
        <f>AH404+AJ404+AK404+AM404</f>
        <v>0</v>
      </c>
      <c r="AP404" s="522">
        <f>AI404+AL404+AN404</f>
        <v>0</v>
      </c>
      <c r="AQ404" s="523">
        <f t="shared" si="549"/>
        <v>0</v>
      </c>
      <c r="AR404" s="520">
        <f>I404+AG404</f>
        <v>932419</v>
      </c>
      <c r="AS404" s="507">
        <f>J404+V404</f>
        <v>686612</v>
      </c>
      <c r="AT404" s="507">
        <f>K404+Z404</f>
        <v>0</v>
      </c>
      <c r="AU404" s="507">
        <f t="shared" si="550"/>
        <v>0</v>
      </c>
      <c r="AV404" s="507">
        <f t="shared" si="554"/>
        <v>232075</v>
      </c>
      <c r="AW404" s="507">
        <f t="shared" si="554"/>
        <v>13732</v>
      </c>
      <c r="AX404" s="507">
        <f>N404+AF404</f>
        <v>0</v>
      </c>
      <c r="AY404" s="522">
        <f>O404+AQ404</f>
        <v>1.6696</v>
      </c>
      <c r="AZ404" s="522">
        <f t="shared" si="555"/>
        <v>1.6696</v>
      </c>
      <c r="BA404" s="523">
        <f t="shared" si="555"/>
        <v>0</v>
      </c>
    </row>
    <row r="405" spans="1:53" ht="14.1" customHeight="1" x14ac:dyDescent="0.2">
      <c r="A405" s="606">
        <v>82</v>
      </c>
      <c r="B405" s="607">
        <v>2466</v>
      </c>
      <c r="C405" s="608">
        <v>600079821</v>
      </c>
      <c r="D405" s="607">
        <v>70695083</v>
      </c>
      <c r="E405" s="609" t="s">
        <v>257</v>
      </c>
      <c r="F405" s="606">
        <v>3143</v>
      </c>
      <c r="G405" s="211" t="s">
        <v>151</v>
      </c>
      <c r="H405" s="610" t="s">
        <v>83</v>
      </c>
      <c r="I405" s="516">
        <v>19662</v>
      </c>
      <c r="J405" s="517">
        <v>13860</v>
      </c>
      <c r="K405" s="496">
        <v>0</v>
      </c>
      <c r="L405" s="496">
        <v>4685</v>
      </c>
      <c r="M405" s="517">
        <v>277</v>
      </c>
      <c r="N405" s="517">
        <v>840</v>
      </c>
      <c r="O405" s="432">
        <v>0.06</v>
      </c>
      <c r="P405" s="518">
        <v>0</v>
      </c>
      <c r="Q405" s="519">
        <v>0.06</v>
      </c>
      <c r="R405" s="520">
        <v>0</v>
      </c>
      <c r="S405" s="507">
        <v>0</v>
      </c>
      <c r="T405" s="507">
        <v>0</v>
      </c>
      <c r="U405" s="507">
        <v>0</v>
      </c>
      <c r="V405" s="507">
        <f>SUM(R405:U405)</f>
        <v>0</v>
      </c>
      <c r="W405" s="507">
        <v>0</v>
      </c>
      <c r="X405" s="507">
        <v>0</v>
      </c>
      <c r="Y405" s="507">
        <v>0</v>
      </c>
      <c r="Z405" s="507">
        <f t="shared" si="553"/>
        <v>0</v>
      </c>
      <c r="AA405" s="507">
        <f>V405+Z405</f>
        <v>0</v>
      </c>
      <c r="AB405" s="180">
        <f t="shared" si="546"/>
        <v>0</v>
      </c>
      <c r="AC405" s="180">
        <f>ROUND(V405*2%,0)</f>
        <v>0</v>
      </c>
      <c r="AD405" s="507">
        <v>0</v>
      </c>
      <c r="AE405" s="507">
        <v>0</v>
      </c>
      <c r="AF405" s="507">
        <f t="shared" si="547"/>
        <v>0</v>
      </c>
      <c r="AG405" s="507">
        <f t="shared" si="548"/>
        <v>0</v>
      </c>
      <c r="AH405" s="522">
        <v>0</v>
      </c>
      <c r="AI405" s="522">
        <v>0</v>
      </c>
      <c r="AJ405" s="522">
        <v>0</v>
      </c>
      <c r="AK405" s="522">
        <v>0</v>
      </c>
      <c r="AL405" s="522">
        <v>0</v>
      </c>
      <c r="AM405" s="522">
        <v>0</v>
      </c>
      <c r="AN405" s="522">
        <v>0</v>
      </c>
      <c r="AO405" s="522">
        <f>AH405+AJ405+AK405+AM405</f>
        <v>0</v>
      </c>
      <c r="AP405" s="522">
        <f>AI405+AL405+AN405</f>
        <v>0</v>
      </c>
      <c r="AQ405" s="523">
        <f t="shared" si="549"/>
        <v>0</v>
      </c>
      <c r="AR405" s="520">
        <f>I405+AG405</f>
        <v>19662</v>
      </c>
      <c r="AS405" s="507">
        <f>J405+V405</f>
        <v>13860</v>
      </c>
      <c r="AT405" s="507">
        <f>K405+Z405</f>
        <v>0</v>
      </c>
      <c r="AU405" s="507">
        <f t="shared" si="550"/>
        <v>0</v>
      </c>
      <c r="AV405" s="507">
        <f t="shared" si="554"/>
        <v>4685</v>
      </c>
      <c r="AW405" s="507">
        <f t="shared" si="554"/>
        <v>277</v>
      </c>
      <c r="AX405" s="507">
        <f>N405+AF405</f>
        <v>840</v>
      </c>
      <c r="AY405" s="522">
        <f>O405+AQ405</f>
        <v>0.06</v>
      </c>
      <c r="AZ405" s="522">
        <f t="shared" si="555"/>
        <v>0</v>
      </c>
      <c r="BA405" s="523">
        <f t="shared" si="555"/>
        <v>0.06</v>
      </c>
    </row>
    <row r="406" spans="1:53" ht="14.1" customHeight="1" x14ac:dyDescent="0.2">
      <c r="A406" s="183">
        <v>82</v>
      </c>
      <c r="B406" s="181">
        <v>2466</v>
      </c>
      <c r="C406" s="182">
        <v>600079821</v>
      </c>
      <c r="D406" s="181">
        <v>70695083</v>
      </c>
      <c r="E406" s="599" t="s">
        <v>258</v>
      </c>
      <c r="F406" s="183"/>
      <c r="G406" s="599"/>
      <c r="H406" s="600"/>
      <c r="I406" s="601">
        <v>9813066</v>
      </c>
      <c r="J406" s="602">
        <v>7086741</v>
      </c>
      <c r="K406" s="602">
        <v>30000</v>
      </c>
      <c r="L406" s="602">
        <v>2405458</v>
      </c>
      <c r="M406" s="602">
        <v>141735</v>
      </c>
      <c r="N406" s="602">
        <v>149132</v>
      </c>
      <c r="O406" s="603">
        <v>17.241399999999999</v>
      </c>
      <c r="P406" s="603">
        <v>12.320499999999999</v>
      </c>
      <c r="Q406" s="605">
        <v>4.9208999999999996</v>
      </c>
      <c r="R406" s="604">
        <f t="shared" ref="R406:BA406" si="556">SUM(R401:R405)</f>
        <v>0</v>
      </c>
      <c r="S406" s="602">
        <f t="shared" si="556"/>
        <v>113201</v>
      </c>
      <c r="T406" s="602">
        <f t="shared" si="556"/>
        <v>0</v>
      </c>
      <c r="U406" s="602">
        <f t="shared" si="556"/>
        <v>0</v>
      </c>
      <c r="V406" s="602">
        <f t="shared" si="556"/>
        <v>113201</v>
      </c>
      <c r="W406" s="602">
        <f t="shared" si="556"/>
        <v>0</v>
      </c>
      <c r="X406" s="602">
        <f t="shared" si="556"/>
        <v>0</v>
      </c>
      <c r="Y406" s="602">
        <f t="shared" si="556"/>
        <v>28327</v>
      </c>
      <c r="Z406" s="602">
        <f t="shared" si="556"/>
        <v>28327</v>
      </c>
      <c r="AA406" s="602">
        <f t="shared" si="556"/>
        <v>141528</v>
      </c>
      <c r="AB406" s="602">
        <f t="shared" si="556"/>
        <v>38262</v>
      </c>
      <c r="AC406" s="602">
        <f t="shared" si="556"/>
        <v>2264</v>
      </c>
      <c r="AD406" s="602">
        <f t="shared" si="556"/>
        <v>3750</v>
      </c>
      <c r="AE406" s="602">
        <f t="shared" si="556"/>
        <v>0</v>
      </c>
      <c r="AF406" s="602">
        <f t="shared" si="556"/>
        <v>3750</v>
      </c>
      <c r="AG406" s="602">
        <f t="shared" si="556"/>
        <v>185804</v>
      </c>
      <c r="AH406" s="603">
        <f t="shared" si="556"/>
        <v>0</v>
      </c>
      <c r="AI406" s="603">
        <f t="shared" si="556"/>
        <v>0</v>
      </c>
      <c r="AJ406" s="603">
        <f t="shared" si="556"/>
        <v>0.33</v>
      </c>
      <c r="AK406" s="603">
        <f t="shared" ref="AK406:AL406" si="557">SUM(AK401:AK405)</f>
        <v>0</v>
      </c>
      <c r="AL406" s="603">
        <f t="shared" si="557"/>
        <v>0</v>
      </c>
      <c r="AM406" s="603">
        <f t="shared" si="556"/>
        <v>0</v>
      </c>
      <c r="AN406" s="603">
        <f t="shared" si="556"/>
        <v>0</v>
      </c>
      <c r="AO406" s="603">
        <f t="shared" si="556"/>
        <v>0.33</v>
      </c>
      <c r="AP406" s="603">
        <f t="shared" si="556"/>
        <v>0</v>
      </c>
      <c r="AQ406" s="605">
        <f t="shared" si="556"/>
        <v>0.33</v>
      </c>
      <c r="AR406" s="604">
        <f t="shared" si="556"/>
        <v>9998870</v>
      </c>
      <c r="AS406" s="602">
        <f t="shared" si="556"/>
        <v>7199942</v>
      </c>
      <c r="AT406" s="602">
        <f t="shared" si="556"/>
        <v>58327</v>
      </c>
      <c r="AU406" s="602">
        <f t="shared" si="556"/>
        <v>28327</v>
      </c>
      <c r="AV406" s="602">
        <f t="shared" si="556"/>
        <v>2443720</v>
      </c>
      <c r="AW406" s="602">
        <f t="shared" si="556"/>
        <v>143999</v>
      </c>
      <c r="AX406" s="602">
        <f t="shared" si="556"/>
        <v>152882</v>
      </c>
      <c r="AY406" s="603">
        <f t="shared" si="556"/>
        <v>17.571400000000001</v>
      </c>
      <c r="AZ406" s="603">
        <f t="shared" si="556"/>
        <v>12.650500000000001</v>
      </c>
      <c r="BA406" s="605">
        <f t="shared" si="556"/>
        <v>4.9208999999999996</v>
      </c>
    </row>
    <row r="407" spans="1:53" ht="14.1" customHeight="1" x14ac:dyDescent="0.2">
      <c r="A407" s="606">
        <v>83</v>
      </c>
      <c r="B407" s="607">
        <v>2493</v>
      </c>
      <c r="C407" s="608">
        <v>600080021</v>
      </c>
      <c r="D407" s="607">
        <v>72742399</v>
      </c>
      <c r="E407" s="609" t="s">
        <v>259</v>
      </c>
      <c r="F407" s="606">
        <v>3111</v>
      </c>
      <c r="G407" s="609" t="s">
        <v>86</v>
      </c>
      <c r="H407" s="610" t="s">
        <v>87</v>
      </c>
      <c r="I407" s="516">
        <v>5665081</v>
      </c>
      <c r="J407" s="431">
        <v>4079073</v>
      </c>
      <c r="K407" s="541">
        <v>50000</v>
      </c>
      <c r="L407" s="496">
        <v>1395627</v>
      </c>
      <c r="M407" s="517">
        <v>81581</v>
      </c>
      <c r="N407" s="431">
        <v>58800</v>
      </c>
      <c r="O407" s="432">
        <v>9.8742999999999999</v>
      </c>
      <c r="P407" s="436">
        <v>7.8305999999999996</v>
      </c>
      <c r="Q407" s="709">
        <v>2.0436999999999999</v>
      </c>
      <c r="R407" s="520">
        <v>17770</v>
      </c>
      <c r="S407" s="507">
        <v>0</v>
      </c>
      <c r="T407" s="507">
        <v>0</v>
      </c>
      <c r="U407" s="507">
        <v>0</v>
      </c>
      <c r="V407" s="507">
        <f t="shared" ref="V407:V412" si="558">SUM(R407:U407)</f>
        <v>17770</v>
      </c>
      <c r="W407" s="507">
        <v>-17770</v>
      </c>
      <c r="X407" s="507">
        <v>0</v>
      </c>
      <c r="Y407" s="507">
        <v>0</v>
      </c>
      <c r="Z407" s="507">
        <f t="shared" ref="Z407:Z412" si="559">SUM(W407:Y407)</f>
        <v>-17770</v>
      </c>
      <c r="AA407" s="507">
        <f t="shared" ref="AA407:AA412" si="560">V407+Z407</f>
        <v>0</v>
      </c>
      <c r="AB407" s="180">
        <f t="shared" si="546"/>
        <v>0</v>
      </c>
      <c r="AC407" s="180">
        <f t="shared" ref="AC407:AC412" si="561">ROUND(V407*2%,0)</f>
        <v>355</v>
      </c>
      <c r="AD407" s="507">
        <v>0</v>
      </c>
      <c r="AE407" s="507">
        <v>0</v>
      </c>
      <c r="AF407" s="507">
        <f t="shared" si="547"/>
        <v>0</v>
      </c>
      <c r="AG407" s="507">
        <f t="shared" si="548"/>
        <v>355</v>
      </c>
      <c r="AH407" s="522">
        <v>0</v>
      </c>
      <c r="AI407" s="522">
        <v>0</v>
      </c>
      <c r="AJ407" s="522">
        <v>0</v>
      </c>
      <c r="AK407" s="522">
        <v>0</v>
      </c>
      <c r="AL407" s="522">
        <v>0</v>
      </c>
      <c r="AM407" s="522">
        <v>0</v>
      </c>
      <c r="AN407" s="522">
        <v>0</v>
      </c>
      <c r="AO407" s="522">
        <f t="shared" ref="AO407:AO412" si="562">AH407+AJ407+AK407+AM407</f>
        <v>0</v>
      </c>
      <c r="AP407" s="522">
        <f t="shared" ref="AP407:AP412" si="563">AI407+AL407+AN407</f>
        <v>0</v>
      </c>
      <c r="AQ407" s="523">
        <f t="shared" si="549"/>
        <v>0</v>
      </c>
      <c r="AR407" s="520">
        <f t="shared" ref="AR407:AR412" si="564">I407+AG407</f>
        <v>5665436</v>
      </c>
      <c r="AS407" s="507">
        <f t="shared" ref="AS407:AS412" si="565">J407+V407</f>
        <v>4096843</v>
      </c>
      <c r="AT407" s="507">
        <f t="shared" ref="AT407:AT412" si="566">K407+Z407</f>
        <v>32230</v>
      </c>
      <c r="AU407" s="507">
        <f t="shared" si="550"/>
        <v>0</v>
      </c>
      <c r="AV407" s="507">
        <f t="shared" ref="AV407:AW412" si="567">L407+AB407</f>
        <v>1395627</v>
      </c>
      <c r="AW407" s="507">
        <f t="shared" si="567"/>
        <v>81936</v>
      </c>
      <c r="AX407" s="507">
        <f t="shared" ref="AX407:AX412" si="568">N407+AF407</f>
        <v>58800</v>
      </c>
      <c r="AY407" s="522">
        <f t="shared" ref="AY407:AY412" si="569">O407+AQ407</f>
        <v>9.8742999999999999</v>
      </c>
      <c r="AZ407" s="522">
        <f t="shared" ref="AZ407:BA412" si="570">P407+AO407</f>
        <v>7.8305999999999996</v>
      </c>
      <c r="BA407" s="523">
        <f t="shared" si="570"/>
        <v>2.0436999999999999</v>
      </c>
    </row>
    <row r="408" spans="1:53" ht="14.1" customHeight="1" x14ac:dyDescent="0.2">
      <c r="A408" s="606">
        <v>83</v>
      </c>
      <c r="B408" s="607">
        <v>2493</v>
      </c>
      <c r="C408" s="608">
        <v>600080021</v>
      </c>
      <c r="D408" s="607">
        <v>72742399</v>
      </c>
      <c r="E408" s="609" t="s">
        <v>259</v>
      </c>
      <c r="F408" s="606">
        <v>3113</v>
      </c>
      <c r="G408" s="609" t="s">
        <v>149</v>
      </c>
      <c r="H408" s="610" t="s">
        <v>87</v>
      </c>
      <c r="I408" s="516">
        <v>15882712</v>
      </c>
      <c r="J408" s="431">
        <v>11275797</v>
      </c>
      <c r="K408" s="541">
        <v>10000</v>
      </c>
      <c r="L408" s="496">
        <v>3814599</v>
      </c>
      <c r="M408" s="517">
        <v>225516</v>
      </c>
      <c r="N408" s="431">
        <v>556800</v>
      </c>
      <c r="O408" s="432">
        <v>21.068599999999996</v>
      </c>
      <c r="P408" s="436">
        <v>14.98</v>
      </c>
      <c r="Q408" s="709">
        <v>6.0885999999999996</v>
      </c>
      <c r="R408" s="520">
        <v>5000</v>
      </c>
      <c r="S408" s="507">
        <v>0</v>
      </c>
      <c r="T408" s="507">
        <v>0</v>
      </c>
      <c r="U408" s="507">
        <v>0</v>
      </c>
      <c r="V408" s="507">
        <f t="shared" si="558"/>
        <v>5000</v>
      </c>
      <c r="W408" s="507">
        <v>-5000</v>
      </c>
      <c r="X408" s="507">
        <v>0</v>
      </c>
      <c r="Y408" s="507">
        <v>77167</v>
      </c>
      <c r="Z408" s="507">
        <f t="shared" si="559"/>
        <v>72167</v>
      </c>
      <c r="AA408" s="507">
        <f t="shared" si="560"/>
        <v>77167</v>
      </c>
      <c r="AB408" s="180">
        <f t="shared" si="546"/>
        <v>0</v>
      </c>
      <c r="AC408" s="180">
        <f t="shared" si="561"/>
        <v>100</v>
      </c>
      <c r="AD408" s="507">
        <v>0</v>
      </c>
      <c r="AE408" s="507">
        <v>0</v>
      </c>
      <c r="AF408" s="507">
        <f t="shared" si="547"/>
        <v>0</v>
      </c>
      <c r="AG408" s="507">
        <f t="shared" si="548"/>
        <v>77267</v>
      </c>
      <c r="AH408" s="522">
        <v>0.02</v>
      </c>
      <c r="AI408" s="522">
        <v>0</v>
      </c>
      <c r="AJ408" s="522">
        <v>0</v>
      </c>
      <c r="AK408" s="522">
        <v>0</v>
      </c>
      <c r="AL408" s="522">
        <v>0</v>
      </c>
      <c r="AM408" s="522">
        <v>0</v>
      </c>
      <c r="AN408" s="522">
        <v>0</v>
      </c>
      <c r="AO408" s="522">
        <f t="shared" si="562"/>
        <v>0.02</v>
      </c>
      <c r="AP408" s="522">
        <f t="shared" si="563"/>
        <v>0</v>
      </c>
      <c r="AQ408" s="523">
        <f t="shared" si="549"/>
        <v>0.02</v>
      </c>
      <c r="AR408" s="520">
        <f t="shared" si="564"/>
        <v>15959979</v>
      </c>
      <c r="AS408" s="507">
        <f t="shared" si="565"/>
        <v>11280797</v>
      </c>
      <c r="AT408" s="507">
        <f t="shared" si="566"/>
        <v>82167</v>
      </c>
      <c r="AU408" s="507">
        <f t="shared" si="550"/>
        <v>77167</v>
      </c>
      <c r="AV408" s="507">
        <f t="shared" si="567"/>
        <v>3814599</v>
      </c>
      <c r="AW408" s="507">
        <f t="shared" si="567"/>
        <v>225616</v>
      </c>
      <c r="AX408" s="507">
        <f t="shared" si="568"/>
        <v>556800</v>
      </c>
      <c r="AY408" s="522">
        <f t="shared" si="569"/>
        <v>21.088599999999996</v>
      </c>
      <c r="AZ408" s="522">
        <f t="shared" si="570"/>
        <v>15</v>
      </c>
      <c r="BA408" s="523">
        <f t="shared" si="570"/>
        <v>6.0885999999999996</v>
      </c>
    </row>
    <row r="409" spans="1:53" ht="14.1" customHeight="1" x14ac:dyDescent="0.2">
      <c r="A409" s="606">
        <v>83</v>
      </c>
      <c r="B409" s="607">
        <v>2493</v>
      </c>
      <c r="C409" s="608">
        <v>600080021</v>
      </c>
      <c r="D409" s="607">
        <v>72742399</v>
      </c>
      <c r="E409" s="609" t="s">
        <v>259</v>
      </c>
      <c r="F409" s="606">
        <v>3113</v>
      </c>
      <c r="G409" s="211" t="s">
        <v>92</v>
      </c>
      <c r="H409" s="610" t="s">
        <v>83</v>
      </c>
      <c r="I409" s="516">
        <v>2837906</v>
      </c>
      <c r="J409" s="517">
        <v>2086639</v>
      </c>
      <c r="K409" s="496">
        <v>0</v>
      </c>
      <c r="L409" s="496">
        <v>705284</v>
      </c>
      <c r="M409" s="517">
        <v>41733</v>
      </c>
      <c r="N409" s="517">
        <v>4250</v>
      </c>
      <c r="O409" s="432">
        <v>6.54</v>
      </c>
      <c r="P409" s="518">
        <v>6.54</v>
      </c>
      <c r="Q409" s="519">
        <v>0</v>
      </c>
      <c r="R409" s="520">
        <v>0</v>
      </c>
      <c r="S409" s="507">
        <v>-1898</v>
      </c>
      <c r="T409" s="507">
        <v>0</v>
      </c>
      <c r="U409" s="507">
        <v>0</v>
      </c>
      <c r="V409" s="507">
        <f t="shared" si="558"/>
        <v>-1898</v>
      </c>
      <c r="W409" s="507">
        <v>0</v>
      </c>
      <c r="X409" s="507">
        <v>0</v>
      </c>
      <c r="Y409" s="507">
        <v>0</v>
      </c>
      <c r="Z409" s="507">
        <f t="shared" si="559"/>
        <v>0</v>
      </c>
      <c r="AA409" s="507">
        <f t="shared" si="560"/>
        <v>-1898</v>
      </c>
      <c r="AB409" s="180">
        <f t="shared" si="546"/>
        <v>-642</v>
      </c>
      <c r="AC409" s="180">
        <f t="shared" si="561"/>
        <v>-38</v>
      </c>
      <c r="AD409" s="507">
        <v>2500</v>
      </c>
      <c r="AE409" s="507">
        <v>0</v>
      </c>
      <c r="AF409" s="507">
        <f t="shared" si="547"/>
        <v>2500</v>
      </c>
      <c r="AG409" s="507">
        <f t="shared" si="548"/>
        <v>-78</v>
      </c>
      <c r="AH409" s="522">
        <v>0</v>
      </c>
      <c r="AI409" s="522">
        <v>0</v>
      </c>
      <c r="AJ409" s="522">
        <v>0.09</v>
      </c>
      <c r="AK409" s="522">
        <v>0</v>
      </c>
      <c r="AL409" s="522">
        <v>0</v>
      </c>
      <c r="AM409" s="522">
        <v>0</v>
      </c>
      <c r="AN409" s="522">
        <v>0</v>
      </c>
      <c r="AO409" s="522">
        <f t="shared" si="562"/>
        <v>0.09</v>
      </c>
      <c r="AP409" s="522">
        <f t="shared" si="563"/>
        <v>0</v>
      </c>
      <c r="AQ409" s="523">
        <f t="shared" si="549"/>
        <v>0.09</v>
      </c>
      <c r="AR409" s="520">
        <f t="shared" si="564"/>
        <v>2837828</v>
      </c>
      <c r="AS409" s="507">
        <f t="shared" si="565"/>
        <v>2084741</v>
      </c>
      <c r="AT409" s="507">
        <f t="shared" si="566"/>
        <v>0</v>
      </c>
      <c r="AU409" s="507">
        <f t="shared" si="550"/>
        <v>0</v>
      </c>
      <c r="AV409" s="507">
        <f t="shared" si="567"/>
        <v>704642</v>
      </c>
      <c r="AW409" s="507">
        <f t="shared" si="567"/>
        <v>41695</v>
      </c>
      <c r="AX409" s="507">
        <f t="shared" si="568"/>
        <v>6750</v>
      </c>
      <c r="AY409" s="522">
        <f t="shared" si="569"/>
        <v>6.63</v>
      </c>
      <c r="AZ409" s="522">
        <f t="shared" si="570"/>
        <v>6.63</v>
      </c>
      <c r="BA409" s="523">
        <f t="shared" si="570"/>
        <v>0</v>
      </c>
    </row>
    <row r="410" spans="1:53" ht="14.1" customHeight="1" x14ac:dyDescent="0.2">
      <c r="A410" s="606">
        <v>83</v>
      </c>
      <c r="B410" s="607">
        <v>2493</v>
      </c>
      <c r="C410" s="608">
        <v>600080021</v>
      </c>
      <c r="D410" s="607">
        <v>72742399</v>
      </c>
      <c r="E410" s="609" t="s">
        <v>259</v>
      </c>
      <c r="F410" s="606">
        <v>3141</v>
      </c>
      <c r="G410" s="609" t="s">
        <v>89</v>
      </c>
      <c r="H410" s="610" t="s">
        <v>83</v>
      </c>
      <c r="I410" s="516">
        <v>2461076</v>
      </c>
      <c r="J410" s="517">
        <v>1794071</v>
      </c>
      <c r="K410" s="496">
        <v>5000</v>
      </c>
      <c r="L410" s="496">
        <v>608086</v>
      </c>
      <c r="M410" s="517">
        <v>35881</v>
      </c>
      <c r="N410" s="517">
        <v>18038</v>
      </c>
      <c r="O410" s="432">
        <v>6.1000000000000005</v>
      </c>
      <c r="P410" s="518">
        <v>0</v>
      </c>
      <c r="Q410" s="519">
        <v>6.1000000000000005</v>
      </c>
      <c r="R410" s="520">
        <v>5000</v>
      </c>
      <c r="S410" s="507">
        <v>0</v>
      </c>
      <c r="T410" s="507">
        <v>0</v>
      </c>
      <c r="U410" s="507">
        <v>0</v>
      </c>
      <c r="V410" s="507">
        <f t="shared" si="558"/>
        <v>5000</v>
      </c>
      <c r="W410" s="507">
        <v>-5000</v>
      </c>
      <c r="X410" s="507">
        <v>0</v>
      </c>
      <c r="Y410" s="507">
        <v>0</v>
      </c>
      <c r="Z410" s="507">
        <f t="shared" si="559"/>
        <v>-5000</v>
      </c>
      <c r="AA410" s="507">
        <f t="shared" si="560"/>
        <v>0</v>
      </c>
      <c r="AB410" s="180">
        <f t="shared" si="546"/>
        <v>0</v>
      </c>
      <c r="AC410" s="180">
        <f t="shared" si="561"/>
        <v>100</v>
      </c>
      <c r="AD410" s="507">
        <v>0</v>
      </c>
      <c r="AE410" s="507">
        <v>0</v>
      </c>
      <c r="AF410" s="507">
        <f t="shared" si="547"/>
        <v>0</v>
      </c>
      <c r="AG410" s="507">
        <f t="shared" si="548"/>
        <v>100</v>
      </c>
      <c r="AH410" s="522">
        <v>0</v>
      </c>
      <c r="AI410" s="522">
        <v>0.02</v>
      </c>
      <c r="AJ410" s="522">
        <v>0</v>
      </c>
      <c r="AK410" s="522">
        <v>0</v>
      </c>
      <c r="AL410" s="522">
        <v>0</v>
      </c>
      <c r="AM410" s="522">
        <v>0</v>
      </c>
      <c r="AN410" s="522">
        <v>0</v>
      </c>
      <c r="AO410" s="522">
        <f t="shared" si="562"/>
        <v>0</v>
      </c>
      <c r="AP410" s="522">
        <f t="shared" si="563"/>
        <v>0.02</v>
      </c>
      <c r="AQ410" s="523">
        <f t="shared" si="549"/>
        <v>0.02</v>
      </c>
      <c r="AR410" s="520">
        <f t="shared" si="564"/>
        <v>2461176</v>
      </c>
      <c r="AS410" s="507">
        <f t="shared" si="565"/>
        <v>1799071</v>
      </c>
      <c r="AT410" s="507">
        <f t="shared" si="566"/>
        <v>0</v>
      </c>
      <c r="AU410" s="507">
        <f t="shared" si="550"/>
        <v>0</v>
      </c>
      <c r="AV410" s="507">
        <f t="shared" si="567"/>
        <v>608086</v>
      </c>
      <c r="AW410" s="507">
        <f t="shared" si="567"/>
        <v>35981</v>
      </c>
      <c r="AX410" s="507">
        <f t="shared" si="568"/>
        <v>18038</v>
      </c>
      <c r="AY410" s="522">
        <f t="shared" si="569"/>
        <v>6.12</v>
      </c>
      <c r="AZ410" s="522">
        <f t="shared" si="570"/>
        <v>0</v>
      </c>
      <c r="BA410" s="523">
        <f t="shared" si="570"/>
        <v>6.12</v>
      </c>
    </row>
    <row r="411" spans="1:53" ht="14.1" customHeight="1" x14ac:dyDescent="0.2">
      <c r="A411" s="606">
        <v>83</v>
      </c>
      <c r="B411" s="607">
        <v>2493</v>
      </c>
      <c r="C411" s="608">
        <v>600080021</v>
      </c>
      <c r="D411" s="607">
        <v>72742399</v>
      </c>
      <c r="E411" s="609" t="s">
        <v>259</v>
      </c>
      <c r="F411" s="606">
        <v>3143</v>
      </c>
      <c r="G411" s="211" t="s">
        <v>150</v>
      </c>
      <c r="H411" s="610" t="s">
        <v>87</v>
      </c>
      <c r="I411" s="516">
        <v>1878663</v>
      </c>
      <c r="J411" s="431">
        <v>1383404</v>
      </c>
      <c r="K411" s="541">
        <v>0</v>
      </c>
      <c r="L411" s="496">
        <v>467591</v>
      </c>
      <c r="M411" s="517">
        <v>27668</v>
      </c>
      <c r="N411" s="517">
        <v>0</v>
      </c>
      <c r="O411" s="432">
        <v>2.9641999999999999</v>
      </c>
      <c r="P411" s="436">
        <v>2.9641999999999999</v>
      </c>
      <c r="Q411" s="519">
        <v>0</v>
      </c>
      <c r="R411" s="520">
        <v>0</v>
      </c>
      <c r="S411" s="507">
        <v>0</v>
      </c>
      <c r="T411" s="507">
        <v>0</v>
      </c>
      <c r="U411" s="507">
        <v>0</v>
      </c>
      <c r="V411" s="507">
        <f t="shared" si="558"/>
        <v>0</v>
      </c>
      <c r="W411" s="507">
        <v>0</v>
      </c>
      <c r="X411" s="507">
        <v>0</v>
      </c>
      <c r="Y411" s="507">
        <v>0</v>
      </c>
      <c r="Z411" s="507">
        <f t="shared" si="559"/>
        <v>0</v>
      </c>
      <c r="AA411" s="507">
        <f t="shared" si="560"/>
        <v>0</v>
      </c>
      <c r="AB411" s="180">
        <f t="shared" si="546"/>
        <v>0</v>
      </c>
      <c r="AC411" s="180">
        <f t="shared" si="561"/>
        <v>0</v>
      </c>
      <c r="AD411" s="507">
        <v>0</v>
      </c>
      <c r="AE411" s="507">
        <v>0</v>
      </c>
      <c r="AF411" s="507">
        <f t="shared" si="547"/>
        <v>0</v>
      </c>
      <c r="AG411" s="507">
        <f t="shared" si="548"/>
        <v>0</v>
      </c>
      <c r="AH411" s="522">
        <v>0</v>
      </c>
      <c r="AI411" s="522">
        <v>0</v>
      </c>
      <c r="AJ411" s="522">
        <v>0</v>
      </c>
      <c r="AK411" s="522">
        <v>0</v>
      </c>
      <c r="AL411" s="522">
        <v>0</v>
      </c>
      <c r="AM411" s="522">
        <v>0</v>
      </c>
      <c r="AN411" s="522">
        <v>0</v>
      </c>
      <c r="AO411" s="522">
        <f t="shared" si="562"/>
        <v>0</v>
      </c>
      <c r="AP411" s="522">
        <f t="shared" si="563"/>
        <v>0</v>
      </c>
      <c r="AQ411" s="523">
        <f t="shared" si="549"/>
        <v>0</v>
      </c>
      <c r="AR411" s="520">
        <f t="shared" si="564"/>
        <v>1878663</v>
      </c>
      <c r="AS411" s="507">
        <f t="shared" si="565"/>
        <v>1383404</v>
      </c>
      <c r="AT411" s="507">
        <f t="shared" si="566"/>
        <v>0</v>
      </c>
      <c r="AU411" s="507">
        <f t="shared" si="550"/>
        <v>0</v>
      </c>
      <c r="AV411" s="507">
        <f t="shared" si="567"/>
        <v>467591</v>
      </c>
      <c r="AW411" s="507">
        <f t="shared" si="567"/>
        <v>27668</v>
      </c>
      <c r="AX411" s="507">
        <f t="shared" si="568"/>
        <v>0</v>
      </c>
      <c r="AY411" s="522">
        <f t="shared" si="569"/>
        <v>2.9641999999999999</v>
      </c>
      <c r="AZ411" s="522">
        <f t="shared" si="570"/>
        <v>2.9641999999999999</v>
      </c>
      <c r="BA411" s="523">
        <f t="shared" si="570"/>
        <v>0</v>
      </c>
    </row>
    <row r="412" spans="1:53" ht="14.1" customHeight="1" x14ac:dyDescent="0.2">
      <c r="A412" s="606">
        <v>83</v>
      </c>
      <c r="B412" s="607">
        <v>2493</v>
      </c>
      <c r="C412" s="608">
        <v>600080021</v>
      </c>
      <c r="D412" s="607">
        <v>72742399</v>
      </c>
      <c r="E412" s="609" t="s">
        <v>259</v>
      </c>
      <c r="F412" s="606">
        <v>3143</v>
      </c>
      <c r="G412" s="211" t="s">
        <v>151</v>
      </c>
      <c r="H412" s="610" t="s">
        <v>83</v>
      </c>
      <c r="I412" s="516">
        <v>49155</v>
      </c>
      <c r="J412" s="517">
        <v>34650</v>
      </c>
      <c r="K412" s="496">
        <v>0</v>
      </c>
      <c r="L412" s="496">
        <v>11712</v>
      </c>
      <c r="M412" s="517">
        <v>693</v>
      </c>
      <c r="N412" s="517">
        <v>2100</v>
      </c>
      <c r="O412" s="432">
        <v>0.15</v>
      </c>
      <c r="P412" s="518">
        <v>0</v>
      </c>
      <c r="Q412" s="519">
        <v>0.15</v>
      </c>
      <c r="R412" s="520">
        <v>0</v>
      </c>
      <c r="S412" s="507">
        <v>0</v>
      </c>
      <c r="T412" s="507">
        <v>0</v>
      </c>
      <c r="U412" s="507">
        <v>0</v>
      </c>
      <c r="V412" s="507">
        <f t="shared" si="558"/>
        <v>0</v>
      </c>
      <c r="W412" s="507">
        <v>0</v>
      </c>
      <c r="X412" s="507">
        <v>0</v>
      </c>
      <c r="Y412" s="507">
        <v>0</v>
      </c>
      <c r="Z412" s="507">
        <f t="shared" si="559"/>
        <v>0</v>
      </c>
      <c r="AA412" s="507">
        <f t="shared" si="560"/>
        <v>0</v>
      </c>
      <c r="AB412" s="180">
        <f t="shared" si="546"/>
        <v>0</v>
      </c>
      <c r="AC412" s="180">
        <f t="shared" si="561"/>
        <v>0</v>
      </c>
      <c r="AD412" s="507">
        <v>0</v>
      </c>
      <c r="AE412" s="507">
        <v>0</v>
      </c>
      <c r="AF412" s="507">
        <f t="shared" si="547"/>
        <v>0</v>
      </c>
      <c r="AG412" s="507">
        <f t="shared" si="548"/>
        <v>0</v>
      </c>
      <c r="AH412" s="522">
        <v>0</v>
      </c>
      <c r="AI412" s="522">
        <v>0</v>
      </c>
      <c r="AJ412" s="522">
        <v>0</v>
      </c>
      <c r="AK412" s="522">
        <v>0</v>
      </c>
      <c r="AL412" s="522">
        <v>0</v>
      </c>
      <c r="AM412" s="522">
        <v>0</v>
      </c>
      <c r="AN412" s="522">
        <v>0</v>
      </c>
      <c r="AO412" s="522">
        <f t="shared" si="562"/>
        <v>0</v>
      </c>
      <c r="AP412" s="522">
        <f t="shared" si="563"/>
        <v>0</v>
      </c>
      <c r="AQ412" s="523">
        <f t="shared" si="549"/>
        <v>0</v>
      </c>
      <c r="AR412" s="520">
        <f t="shared" si="564"/>
        <v>49155</v>
      </c>
      <c r="AS412" s="507">
        <f t="shared" si="565"/>
        <v>34650</v>
      </c>
      <c r="AT412" s="507">
        <f t="shared" si="566"/>
        <v>0</v>
      </c>
      <c r="AU412" s="507">
        <f t="shared" si="550"/>
        <v>0</v>
      </c>
      <c r="AV412" s="507">
        <f t="shared" si="567"/>
        <v>11712</v>
      </c>
      <c r="AW412" s="507">
        <f t="shared" si="567"/>
        <v>693</v>
      </c>
      <c r="AX412" s="507">
        <f t="shared" si="568"/>
        <v>2100</v>
      </c>
      <c r="AY412" s="522">
        <f t="shared" si="569"/>
        <v>0.15</v>
      </c>
      <c r="AZ412" s="522">
        <f t="shared" si="570"/>
        <v>0</v>
      </c>
      <c r="BA412" s="523">
        <f t="shared" si="570"/>
        <v>0.15</v>
      </c>
    </row>
    <row r="413" spans="1:53" ht="14.1" customHeight="1" x14ac:dyDescent="0.2">
      <c r="A413" s="183">
        <v>83</v>
      </c>
      <c r="B413" s="181">
        <v>2493</v>
      </c>
      <c r="C413" s="182">
        <v>600080021</v>
      </c>
      <c r="D413" s="181">
        <v>72742399</v>
      </c>
      <c r="E413" s="599" t="s">
        <v>260</v>
      </c>
      <c r="F413" s="183"/>
      <c r="G413" s="599"/>
      <c r="H413" s="600"/>
      <c r="I413" s="601">
        <v>28774593</v>
      </c>
      <c r="J413" s="602">
        <v>20653634</v>
      </c>
      <c r="K413" s="602">
        <v>65000</v>
      </c>
      <c r="L413" s="602">
        <v>7002899</v>
      </c>
      <c r="M413" s="602">
        <v>413072</v>
      </c>
      <c r="N413" s="602">
        <v>639988</v>
      </c>
      <c r="O413" s="603">
        <v>46.697099999999992</v>
      </c>
      <c r="P413" s="603">
        <v>32.314799999999998</v>
      </c>
      <c r="Q413" s="605">
        <v>14.382299999999999</v>
      </c>
      <c r="R413" s="604">
        <f t="shared" ref="R413:BA413" si="571">SUM(R407:R412)</f>
        <v>27770</v>
      </c>
      <c r="S413" s="602">
        <f t="shared" si="571"/>
        <v>-1898</v>
      </c>
      <c r="T413" s="602">
        <f t="shared" si="571"/>
        <v>0</v>
      </c>
      <c r="U413" s="602">
        <f t="shared" si="571"/>
        <v>0</v>
      </c>
      <c r="V413" s="602">
        <f t="shared" si="571"/>
        <v>25872</v>
      </c>
      <c r="W413" s="602">
        <f t="shared" si="571"/>
        <v>-27770</v>
      </c>
      <c r="X413" s="602">
        <f t="shared" si="571"/>
        <v>0</v>
      </c>
      <c r="Y413" s="602">
        <f t="shared" si="571"/>
        <v>77167</v>
      </c>
      <c r="Z413" s="602">
        <f t="shared" si="571"/>
        <v>49397</v>
      </c>
      <c r="AA413" s="602">
        <f t="shared" si="571"/>
        <v>75269</v>
      </c>
      <c r="AB413" s="602">
        <f t="shared" si="571"/>
        <v>-642</v>
      </c>
      <c r="AC413" s="602">
        <f t="shared" si="571"/>
        <v>517</v>
      </c>
      <c r="AD413" s="602">
        <f t="shared" si="571"/>
        <v>2500</v>
      </c>
      <c r="AE413" s="602">
        <f t="shared" si="571"/>
        <v>0</v>
      </c>
      <c r="AF413" s="602">
        <f t="shared" si="571"/>
        <v>2500</v>
      </c>
      <c r="AG413" s="602">
        <f t="shared" si="571"/>
        <v>77644</v>
      </c>
      <c r="AH413" s="603">
        <f t="shared" si="571"/>
        <v>0.02</v>
      </c>
      <c r="AI413" s="603">
        <f t="shared" si="571"/>
        <v>0.02</v>
      </c>
      <c r="AJ413" s="603">
        <f t="shared" si="571"/>
        <v>0.09</v>
      </c>
      <c r="AK413" s="603">
        <f t="shared" ref="AK413:AL413" si="572">SUM(AK407:AK412)</f>
        <v>0</v>
      </c>
      <c r="AL413" s="603">
        <f t="shared" si="572"/>
        <v>0</v>
      </c>
      <c r="AM413" s="603">
        <f t="shared" si="571"/>
        <v>0</v>
      </c>
      <c r="AN413" s="603">
        <f t="shared" si="571"/>
        <v>0</v>
      </c>
      <c r="AO413" s="603">
        <f t="shared" si="571"/>
        <v>0.11</v>
      </c>
      <c r="AP413" s="603">
        <f t="shared" si="571"/>
        <v>0.02</v>
      </c>
      <c r="AQ413" s="605">
        <f t="shared" si="571"/>
        <v>0.13</v>
      </c>
      <c r="AR413" s="604">
        <f t="shared" si="571"/>
        <v>28852237</v>
      </c>
      <c r="AS413" s="602">
        <f t="shared" si="571"/>
        <v>20679506</v>
      </c>
      <c r="AT413" s="602">
        <f t="shared" si="571"/>
        <v>114397</v>
      </c>
      <c r="AU413" s="602">
        <f t="shared" si="571"/>
        <v>77167</v>
      </c>
      <c r="AV413" s="602">
        <f t="shared" si="571"/>
        <v>7002257</v>
      </c>
      <c r="AW413" s="602">
        <f t="shared" si="571"/>
        <v>413589</v>
      </c>
      <c r="AX413" s="602">
        <f t="shared" si="571"/>
        <v>642488</v>
      </c>
      <c r="AY413" s="603">
        <f t="shared" si="571"/>
        <v>46.827099999999994</v>
      </c>
      <c r="AZ413" s="603">
        <f t="shared" si="571"/>
        <v>32.424799999999998</v>
      </c>
      <c r="BA413" s="605">
        <f t="shared" si="571"/>
        <v>14.402299999999999</v>
      </c>
    </row>
    <row r="414" spans="1:53" ht="14.1" customHeight="1" x14ac:dyDescent="0.2">
      <c r="A414" s="606">
        <v>84</v>
      </c>
      <c r="B414" s="607">
        <v>2445</v>
      </c>
      <c r="C414" s="608">
        <v>600080030</v>
      </c>
      <c r="D414" s="607">
        <v>70695997</v>
      </c>
      <c r="E414" s="609" t="s">
        <v>261</v>
      </c>
      <c r="F414" s="606">
        <v>3111</v>
      </c>
      <c r="G414" s="609" t="s">
        <v>86</v>
      </c>
      <c r="H414" s="610" t="s">
        <v>87</v>
      </c>
      <c r="I414" s="516">
        <v>2932085</v>
      </c>
      <c r="J414" s="431">
        <v>2136955</v>
      </c>
      <c r="K414" s="541">
        <v>0</v>
      </c>
      <c r="L414" s="496">
        <v>722291</v>
      </c>
      <c r="M414" s="517">
        <v>42739</v>
      </c>
      <c r="N414" s="431">
        <v>30100</v>
      </c>
      <c r="O414" s="432">
        <v>5.0217999999999998</v>
      </c>
      <c r="P414" s="436">
        <v>4</v>
      </c>
      <c r="Q414" s="709">
        <v>1.0218</v>
      </c>
      <c r="R414" s="520">
        <v>0</v>
      </c>
      <c r="S414" s="507">
        <v>0</v>
      </c>
      <c r="T414" s="507">
        <v>0</v>
      </c>
      <c r="U414" s="507">
        <v>0</v>
      </c>
      <c r="V414" s="507">
        <f t="shared" ref="V414:V419" si="573">SUM(R414:U414)</f>
        <v>0</v>
      </c>
      <c r="W414" s="507">
        <v>0</v>
      </c>
      <c r="X414" s="507">
        <v>0</v>
      </c>
      <c r="Y414" s="507">
        <v>0</v>
      </c>
      <c r="Z414" s="507">
        <f t="shared" ref="Z414:Z419" si="574">SUM(W414:Y414)</f>
        <v>0</v>
      </c>
      <c r="AA414" s="507">
        <f t="shared" ref="AA414:AA419" si="575">V414+Z414</f>
        <v>0</v>
      </c>
      <c r="AB414" s="180">
        <f t="shared" si="546"/>
        <v>0</v>
      </c>
      <c r="AC414" s="180">
        <f t="shared" ref="AC414:AC419" si="576">ROUND(V414*2%,0)</f>
        <v>0</v>
      </c>
      <c r="AD414" s="507">
        <v>0</v>
      </c>
      <c r="AE414" s="507">
        <v>0</v>
      </c>
      <c r="AF414" s="507">
        <f t="shared" si="547"/>
        <v>0</v>
      </c>
      <c r="AG414" s="507">
        <f t="shared" si="548"/>
        <v>0</v>
      </c>
      <c r="AH414" s="522">
        <v>0</v>
      </c>
      <c r="AI414" s="522">
        <v>0</v>
      </c>
      <c r="AJ414" s="522">
        <v>0</v>
      </c>
      <c r="AK414" s="522">
        <v>0</v>
      </c>
      <c r="AL414" s="522">
        <v>0</v>
      </c>
      <c r="AM414" s="522">
        <v>0</v>
      </c>
      <c r="AN414" s="522">
        <v>0</v>
      </c>
      <c r="AO414" s="522">
        <f t="shared" ref="AO414:AO419" si="577">AH414+AJ414+AK414+AM414</f>
        <v>0</v>
      </c>
      <c r="AP414" s="522">
        <f t="shared" ref="AP414:AP419" si="578">AI414+AL414+AN414</f>
        <v>0</v>
      </c>
      <c r="AQ414" s="523">
        <f t="shared" si="549"/>
        <v>0</v>
      </c>
      <c r="AR414" s="520">
        <f t="shared" ref="AR414:AR419" si="579">I414+AG414</f>
        <v>2932085</v>
      </c>
      <c r="AS414" s="507">
        <f t="shared" ref="AS414:AS419" si="580">J414+V414</f>
        <v>2136955</v>
      </c>
      <c r="AT414" s="507">
        <f t="shared" ref="AT414:AT419" si="581">K414+Z414</f>
        <v>0</v>
      </c>
      <c r="AU414" s="507">
        <f t="shared" si="550"/>
        <v>0</v>
      </c>
      <c r="AV414" s="507">
        <f t="shared" ref="AV414:AW419" si="582">L414+AB414</f>
        <v>722291</v>
      </c>
      <c r="AW414" s="507">
        <f t="shared" si="582"/>
        <v>42739</v>
      </c>
      <c r="AX414" s="507">
        <f t="shared" ref="AX414:AX419" si="583">N414+AF414</f>
        <v>30100</v>
      </c>
      <c r="AY414" s="522">
        <f t="shared" ref="AY414:AY419" si="584">O414+AQ414</f>
        <v>5.0217999999999998</v>
      </c>
      <c r="AZ414" s="522">
        <f t="shared" ref="AZ414:BA419" si="585">P414+AO414</f>
        <v>4</v>
      </c>
      <c r="BA414" s="523">
        <f t="shared" si="585"/>
        <v>1.0218</v>
      </c>
    </row>
    <row r="415" spans="1:53" ht="14.1" customHeight="1" x14ac:dyDescent="0.2">
      <c r="A415" s="606">
        <v>84</v>
      </c>
      <c r="B415" s="607">
        <v>2445</v>
      </c>
      <c r="C415" s="608">
        <v>600080030</v>
      </c>
      <c r="D415" s="607">
        <v>70695997</v>
      </c>
      <c r="E415" s="609" t="s">
        <v>261</v>
      </c>
      <c r="F415" s="606">
        <v>3117</v>
      </c>
      <c r="G415" s="609" t="s">
        <v>149</v>
      </c>
      <c r="H415" s="610" t="s">
        <v>87</v>
      </c>
      <c r="I415" s="516">
        <v>2934569</v>
      </c>
      <c r="J415" s="431">
        <v>2083629</v>
      </c>
      <c r="K415" s="541">
        <v>0</v>
      </c>
      <c r="L415" s="496">
        <v>704267</v>
      </c>
      <c r="M415" s="517">
        <v>41673</v>
      </c>
      <c r="N415" s="431">
        <v>105000</v>
      </c>
      <c r="O415" s="432">
        <v>4.6754999999999995</v>
      </c>
      <c r="P415" s="436">
        <v>2.9089999999999998</v>
      </c>
      <c r="Q415" s="709">
        <v>1.7665</v>
      </c>
      <c r="R415" s="520">
        <v>-30400</v>
      </c>
      <c r="S415" s="507">
        <v>0</v>
      </c>
      <c r="T415" s="507">
        <v>0</v>
      </c>
      <c r="U415" s="507">
        <v>0</v>
      </c>
      <c r="V415" s="507">
        <f t="shared" si="573"/>
        <v>-30400</v>
      </c>
      <c r="W415" s="507">
        <v>30400</v>
      </c>
      <c r="X415" s="507">
        <v>0</v>
      </c>
      <c r="Y415" s="507">
        <v>5180</v>
      </c>
      <c r="Z415" s="507">
        <f t="shared" si="574"/>
        <v>35580</v>
      </c>
      <c r="AA415" s="507">
        <f t="shared" si="575"/>
        <v>5180</v>
      </c>
      <c r="AB415" s="180">
        <f t="shared" si="546"/>
        <v>0</v>
      </c>
      <c r="AC415" s="180">
        <f t="shared" si="576"/>
        <v>-608</v>
      </c>
      <c r="AD415" s="507">
        <v>0</v>
      </c>
      <c r="AE415" s="507">
        <v>0</v>
      </c>
      <c r="AF415" s="507">
        <f t="shared" si="547"/>
        <v>0</v>
      </c>
      <c r="AG415" s="507">
        <f t="shared" si="548"/>
        <v>4572</v>
      </c>
      <c r="AH415" s="522">
        <v>0</v>
      </c>
      <c r="AI415" s="522">
        <v>0</v>
      </c>
      <c r="AJ415" s="522">
        <v>0</v>
      </c>
      <c r="AK415" s="522">
        <v>0</v>
      </c>
      <c r="AL415" s="522">
        <v>0</v>
      </c>
      <c r="AM415" s="522">
        <v>0</v>
      </c>
      <c r="AN415" s="522">
        <v>0</v>
      </c>
      <c r="AO415" s="522">
        <f t="shared" si="577"/>
        <v>0</v>
      </c>
      <c r="AP415" s="522">
        <f t="shared" si="578"/>
        <v>0</v>
      </c>
      <c r="AQ415" s="523">
        <f t="shared" si="549"/>
        <v>0</v>
      </c>
      <c r="AR415" s="520">
        <f t="shared" si="579"/>
        <v>2939141</v>
      </c>
      <c r="AS415" s="507">
        <f t="shared" si="580"/>
        <v>2053229</v>
      </c>
      <c r="AT415" s="507">
        <f t="shared" si="581"/>
        <v>35580</v>
      </c>
      <c r="AU415" s="507">
        <f t="shared" si="550"/>
        <v>5180</v>
      </c>
      <c r="AV415" s="507">
        <f t="shared" si="582"/>
        <v>704267</v>
      </c>
      <c r="AW415" s="507">
        <f t="shared" si="582"/>
        <v>41065</v>
      </c>
      <c r="AX415" s="507">
        <f t="shared" si="583"/>
        <v>105000</v>
      </c>
      <c r="AY415" s="522">
        <f t="shared" si="584"/>
        <v>4.6754999999999995</v>
      </c>
      <c r="AZ415" s="522">
        <f t="shared" si="585"/>
        <v>2.9089999999999998</v>
      </c>
      <c r="BA415" s="523">
        <f t="shared" si="585"/>
        <v>1.7665</v>
      </c>
    </row>
    <row r="416" spans="1:53" ht="14.1" customHeight="1" x14ac:dyDescent="0.2">
      <c r="A416" s="606">
        <v>84</v>
      </c>
      <c r="B416" s="607">
        <v>2445</v>
      </c>
      <c r="C416" s="608">
        <v>600080030</v>
      </c>
      <c r="D416" s="607">
        <v>70695997</v>
      </c>
      <c r="E416" s="609" t="s">
        <v>261</v>
      </c>
      <c r="F416" s="606">
        <v>3117</v>
      </c>
      <c r="G416" s="211" t="s">
        <v>92</v>
      </c>
      <c r="H416" s="610" t="s">
        <v>83</v>
      </c>
      <c r="I416" s="516">
        <v>586741</v>
      </c>
      <c r="J416" s="517">
        <v>432063</v>
      </c>
      <c r="K416" s="496">
        <v>0</v>
      </c>
      <c r="L416" s="496">
        <v>146037</v>
      </c>
      <c r="M416" s="517">
        <v>8641</v>
      </c>
      <c r="N416" s="517">
        <v>0</v>
      </c>
      <c r="O416" s="432">
        <v>1.27</v>
      </c>
      <c r="P416" s="518">
        <v>1.27</v>
      </c>
      <c r="Q416" s="519">
        <v>0</v>
      </c>
      <c r="R416" s="520">
        <v>0</v>
      </c>
      <c r="S416" s="507">
        <v>98726</v>
      </c>
      <c r="T416" s="507">
        <v>0</v>
      </c>
      <c r="U416" s="507">
        <v>0</v>
      </c>
      <c r="V416" s="507">
        <f t="shared" si="573"/>
        <v>98726</v>
      </c>
      <c r="W416" s="507">
        <v>0</v>
      </c>
      <c r="X416" s="507">
        <v>0</v>
      </c>
      <c r="Y416" s="507">
        <v>0</v>
      </c>
      <c r="Z416" s="507">
        <f t="shared" si="574"/>
        <v>0</v>
      </c>
      <c r="AA416" s="507">
        <f t="shared" si="575"/>
        <v>98726</v>
      </c>
      <c r="AB416" s="180">
        <f t="shared" si="546"/>
        <v>33369</v>
      </c>
      <c r="AC416" s="180">
        <f t="shared" si="576"/>
        <v>1975</v>
      </c>
      <c r="AD416" s="507">
        <v>1000</v>
      </c>
      <c r="AE416" s="507">
        <v>0</v>
      </c>
      <c r="AF416" s="507">
        <f t="shared" si="547"/>
        <v>1000</v>
      </c>
      <c r="AG416" s="507">
        <f t="shared" si="548"/>
        <v>135070</v>
      </c>
      <c r="AH416" s="522">
        <v>0</v>
      </c>
      <c r="AI416" s="522">
        <v>0</v>
      </c>
      <c r="AJ416" s="522">
        <v>0.37</v>
      </c>
      <c r="AK416" s="522">
        <v>0</v>
      </c>
      <c r="AL416" s="522">
        <v>0</v>
      </c>
      <c r="AM416" s="522">
        <v>0</v>
      </c>
      <c r="AN416" s="522">
        <v>0</v>
      </c>
      <c r="AO416" s="522">
        <f t="shared" si="577"/>
        <v>0.37</v>
      </c>
      <c r="AP416" s="522">
        <f t="shared" si="578"/>
        <v>0</v>
      </c>
      <c r="AQ416" s="523">
        <f t="shared" si="549"/>
        <v>0.37</v>
      </c>
      <c r="AR416" s="520">
        <f t="shared" si="579"/>
        <v>721811</v>
      </c>
      <c r="AS416" s="507">
        <f t="shared" si="580"/>
        <v>530789</v>
      </c>
      <c r="AT416" s="507">
        <f t="shared" si="581"/>
        <v>0</v>
      </c>
      <c r="AU416" s="507">
        <f t="shared" si="550"/>
        <v>0</v>
      </c>
      <c r="AV416" s="507">
        <f t="shared" si="582"/>
        <v>179406</v>
      </c>
      <c r="AW416" s="507">
        <f t="shared" si="582"/>
        <v>10616</v>
      </c>
      <c r="AX416" s="507">
        <f t="shared" si="583"/>
        <v>1000</v>
      </c>
      <c r="AY416" s="522">
        <f t="shared" si="584"/>
        <v>1.6400000000000001</v>
      </c>
      <c r="AZ416" s="522">
        <f t="shared" si="585"/>
        <v>1.6400000000000001</v>
      </c>
      <c r="BA416" s="523">
        <f t="shared" si="585"/>
        <v>0</v>
      </c>
    </row>
    <row r="417" spans="1:53" ht="14.1" customHeight="1" x14ac:dyDescent="0.2">
      <c r="A417" s="606">
        <v>84</v>
      </c>
      <c r="B417" s="607">
        <v>2445</v>
      </c>
      <c r="C417" s="608">
        <v>600080030</v>
      </c>
      <c r="D417" s="607">
        <v>70695997</v>
      </c>
      <c r="E417" s="609" t="s">
        <v>261</v>
      </c>
      <c r="F417" s="606">
        <v>3141</v>
      </c>
      <c r="G417" s="609" t="s">
        <v>89</v>
      </c>
      <c r="H417" s="610" t="s">
        <v>83</v>
      </c>
      <c r="I417" s="516">
        <v>952216</v>
      </c>
      <c r="J417" s="517">
        <v>697859</v>
      </c>
      <c r="K417" s="496">
        <v>0</v>
      </c>
      <c r="L417" s="496">
        <v>235876</v>
      </c>
      <c r="M417" s="517">
        <v>13957</v>
      </c>
      <c r="N417" s="517">
        <v>4524</v>
      </c>
      <c r="O417" s="432">
        <v>2.37</v>
      </c>
      <c r="P417" s="518">
        <v>0</v>
      </c>
      <c r="Q417" s="519">
        <v>2.37</v>
      </c>
      <c r="R417" s="520">
        <v>0</v>
      </c>
      <c r="S417" s="507">
        <v>0</v>
      </c>
      <c r="T417" s="507">
        <v>0</v>
      </c>
      <c r="U417" s="507">
        <v>0</v>
      </c>
      <c r="V417" s="507">
        <f t="shared" si="573"/>
        <v>0</v>
      </c>
      <c r="W417" s="507">
        <v>0</v>
      </c>
      <c r="X417" s="507">
        <v>0</v>
      </c>
      <c r="Y417" s="507">
        <v>0</v>
      </c>
      <c r="Z417" s="507">
        <f t="shared" si="574"/>
        <v>0</v>
      </c>
      <c r="AA417" s="507">
        <f t="shared" si="575"/>
        <v>0</v>
      </c>
      <c r="AB417" s="180">
        <f t="shared" si="546"/>
        <v>0</v>
      </c>
      <c r="AC417" s="180">
        <f t="shared" si="576"/>
        <v>0</v>
      </c>
      <c r="AD417" s="507">
        <v>0</v>
      </c>
      <c r="AE417" s="507">
        <v>0</v>
      </c>
      <c r="AF417" s="507">
        <f t="shared" si="547"/>
        <v>0</v>
      </c>
      <c r="AG417" s="507">
        <f t="shared" si="548"/>
        <v>0</v>
      </c>
      <c r="AH417" s="522">
        <v>0</v>
      </c>
      <c r="AI417" s="522">
        <v>0</v>
      </c>
      <c r="AJ417" s="522">
        <v>0</v>
      </c>
      <c r="AK417" s="522">
        <v>0</v>
      </c>
      <c r="AL417" s="522">
        <v>0</v>
      </c>
      <c r="AM417" s="522">
        <v>0</v>
      </c>
      <c r="AN417" s="522">
        <v>0</v>
      </c>
      <c r="AO417" s="522">
        <f t="shared" si="577"/>
        <v>0</v>
      </c>
      <c r="AP417" s="522">
        <f t="shared" si="578"/>
        <v>0</v>
      </c>
      <c r="AQ417" s="523">
        <f t="shared" si="549"/>
        <v>0</v>
      </c>
      <c r="AR417" s="520">
        <f t="shared" si="579"/>
        <v>952216</v>
      </c>
      <c r="AS417" s="507">
        <f t="shared" si="580"/>
        <v>697859</v>
      </c>
      <c r="AT417" s="507">
        <f t="shared" si="581"/>
        <v>0</v>
      </c>
      <c r="AU417" s="507">
        <f t="shared" si="550"/>
        <v>0</v>
      </c>
      <c r="AV417" s="507">
        <f t="shared" si="582"/>
        <v>235876</v>
      </c>
      <c r="AW417" s="507">
        <f t="shared" si="582"/>
        <v>13957</v>
      </c>
      <c r="AX417" s="507">
        <f t="shared" si="583"/>
        <v>4524</v>
      </c>
      <c r="AY417" s="522">
        <f t="shared" si="584"/>
        <v>2.37</v>
      </c>
      <c r="AZ417" s="522">
        <f t="shared" si="585"/>
        <v>0</v>
      </c>
      <c r="BA417" s="523">
        <f t="shared" si="585"/>
        <v>2.37</v>
      </c>
    </row>
    <row r="418" spans="1:53" ht="14.1" customHeight="1" x14ac:dyDescent="0.2">
      <c r="A418" s="606">
        <v>84</v>
      </c>
      <c r="B418" s="607">
        <v>2445</v>
      </c>
      <c r="C418" s="608">
        <v>600080030</v>
      </c>
      <c r="D418" s="607">
        <v>70695997</v>
      </c>
      <c r="E418" s="609" t="s">
        <v>261</v>
      </c>
      <c r="F418" s="606">
        <v>3143</v>
      </c>
      <c r="G418" s="211" t="s">
        <v>150</v>
      </c>
      <c r="H418" s="610" t="s">
        <v>87</v>
      </c>
      <c r="I418" s="516">
        <v>694569</v>
      </c>
      <c r="J418" s="431">
        <v>511465</v>
      </c>
      <c r="K418" s="541">
        <v>0</v>
      </c>
      <c r="L418" s="496">
        <v>172875</v>
      </c>
      <c r="M418" s="517">
        <v>10229</v>
      </c>
      <c r="N418" s="517">
        <v>0</v>
      </c>
      <c r="O418" s="432">
        <v>1.1427</v>
      </c>
      <c r="P418" s="436">
        <v>1.1427</v>
      </c>
      <c r="Q418" s="519">
        <v>0</v>
      </c>
      <c r="R418" s="520">
        <v>0</v>
      </c>
      <c r="S418" s="507">
        <v>0</v>
      </c>
      <c r="T418" s="507">
        <v>0</v>
      </c>
      <c r="U418" s="507">
        <v>0</v>
      </c>
      <c r="V418" s="507">
        <f t="shared" si="573"/>
        <v>0</v>
      </c>
      <c r="W418" s="507">
        <v>0</v>
      </c>
      <c r="X418" s="507">
        <v>0</v>
      </c>
      <c r="Y418" s="507">
        <v>0</v>
      </c>
      <c r="Z418" s="507">
        <f t="shared" si="574"/>
        <v>0</v>
      </c>
      <c r="AA418" s="507">
        <f t="shared" si="575"/>
        <v>0</v>
      </c>
      <c r="AB418" s="180">
        <f t="shared" si="546"/>
        <v>0</v>
      </c>
      <c r="AC418" s="180">
        <f t="shared" si="576"/>
        <v>0</v>
      </c>
      <c r="AD418" s="507">
        <v>0</v>
      </c>
      <c r="AE418" s="507">
        <v>0</v>
      </c>
      <c r="AF418" s="507">
        <f t="shared" si="547"/>
        <v>0</v>
      </c>
      <c r="AG418" s="507">
        <f t="shared" si="548"/>
        <v>0</v>
      </c>
      <c r="AH418" s="522">
        <v>0</v>
      </c>
      <c r="AI418" s="522">
        <v>0</v>
      </c>
      <c r="AJ418" s="522">
        <v>0</v>
      </c>
      <c r="AK418" s="522">
        <v>0</v>
      </c>
      <c r="AL418" s="522">
        <v>0</v>
      </c>
      <c r="AM418" s="522">
        <v>0</v>
      </c>
      <c r="AN418" s="522">
        <v>0</v>
      </c>
      <c r="AO418" s="522">
        <f t="shared" si="577"/>
        <v>0</v>
      </c>
      <c r="AP418" s="522">
        <f t="shared" si="578"/>
        <v>0</v>
      </c>
      <c r="AQ418" s="523">
        <f t="shared" si="549"/>
        <v>0</v>
      </c>
      <c r="AR418" s="520">
        <f t="shared" si="579"/>
        <v>694569</v>
      </c>
      <c r="AS418" s="507">
        <f t="shared" si="580"/>
        <v>511465</v>
      </c>
      <c r="AT418" s="507">
        <f t="shared" si="581"/>
        <v>0</v>
      </c>
      <c r="AU418" s="507">
        <f t="shared" si="550"/>
        <v>0</v>
      </c>
      <c r="AV418" s="507">
        <f t="shared" si="582"/>
        <v>172875</v>
      </c>
      <c r="AW418" s="507">
        <f t="shared" si="582"/>
        <v>10229</v>
      </c>
      <c r="AX418" s="507">
        <f t="shared" si="583"/>
        <v>0</v>
      </c>
      <c r="AY418" s="522">
        <f t="shared" si="584"/>
        <v>1.1427</v>
      </c>
      <c r="AZ418" s="522">
        <f t="shared" si="585"/>
        <v>1.1427</v>
      </c>
      <c r="BA418" s="523">
        <f t="shared" si="585"/>
        <v>0</v>
      </c>
    </row>
    <row r="419" spans="1:53" ht="14.1" customHeight="1" x14ac:dyDescent="0.2">
      <c r="A419" s="606">
        <v>84</v>
      </c>
      <c r="B419" s="607">
        <v>2445</v>
      </c>
      <c r="C419" s="608">
        <v>600080030</v>
      </c>
      <c r="D419" s="607">
        <v>70695997</v>
      </c>
      <c r="E419" s="609" t="s">
        <v>261</v>
      </c>
      <c r="F419" s="606">
        <v>3143</v>
      </c>
      <c r="G419" s="211" t="s">
        <v>151</v>
      </c>
      <c r="H419" s="610" t="s">
        <v>83</v>
      </c>
      <c r="I419" s="516">
        <v>17556</v>
      </c>
      <c r="J419" s="517">
        <v>12375</v>
      </c>
      <c r="K419" s="496">
        <v>0</v>
      </c>
      <c r="L419" s="496">
        <v>4183</v>
      </c>
      <c r="M419" s="517">
        <v>248</v>
      </c>
      <c r="N419" s="517">
        <v>750</v>
      </c>
      <c r="O419" s="432">
        <v>0.05</v>
      </c>
      <c r="P419" s="518">
        <v>0</v>
      </c>
      <c r="Q419" s="519">
        <v>0.05</v>
      </c>
      <c r="R419" s="520">
        <v>0</v>
      </c>
      <c r="S419" s="507">
        <v>0</v>
      </c>
      <c r="T419" s="507">
        <v>0</v>
      </c>
      <c r="U419" s="507">
        <v>0</v>
      </c>
      <c r="V419" s="507">
        <f t="shared" si="573"/>
        <v>0</v>
      </c>
      <c r="W419" s="507">
        <v>0</v>
      </c>
      <c r="X419" s="507">
        <v>0</v>
      </c>
      <c r="Y419" s="507">
        <v>0</v>
      </c>
      <c r="Z419" s="507">
        <f t="shared" si="574"/>
        <v>0</v>
      </c>
      <c r="AA419" s="507">
        <f t="shared" si="575"/>
        <v>0</v>
      </c>
      <c r="AB419" s="180">
        <f t="shared" si="546"/>
        <v>0</v>
      </c>
      <c r="AC419" s="180">
        <f t="shared" si="576"/>
        <v>0</v>
      </c>
      <c r="AD419" s="507">
        <v>0</v>
      </c>
      <c r="AE419" s="507">
        <v>0</v>
      </c>
      <c r="AF419" s="507">
        <f t="shared" si="547"/>
        <v>0</v>
      </c>
      <c r="AG419" s="507">
        <f t="shared" si="548"/>
        <v>0</v>
      </c>
      <c r="AH419" s="522">
        <v>0</v>
      </c>
      <c r="AI419" s="522">
        <v>0</v>
      </c>
      <c r="AJ419" s="522">
        <v>0</v>
      </c>
      <c r="AK419" s="522">
        <v>0</v>
      </c>
      <c r="AL419" s="522">
        <v>0</v>
      </c>
      <c r="AM419" s="522">
        <v>0</v>
      </c>
      <c r="AN419" s="522">
        <v>0</v>
      </c>
      <c r="AO419" s="522">
        <f t="shared" si="577"/>
        <v>0</v>
      </c>
      <c r="AP419" s="522">
        <f t="shared" si="578"/>
        <v>0</v>
      </c>
      <c r="AQ419" s="523">
        <f t="shared" si="549"/>
        <v>0</v>
      </c>
      <c r="AR419" s="520">
        <f t="shared" si="579"/>
        <v>17556</v>
      </c>
      <c r="AS419" s="507">
        <f t="shared" si="580"/>
        <v>12375</v>
      </c>
      <c r="AT419" s="507">
        <f t="shared" si="581"/>
        <v>0</v>
      </c>
      <c r="AU419" s="507">
        <f t="shared" si="550"/>
        <v>0</v>
      </c>
      <c r="AV419" s="507">
        <f t="shared" si="582"/>
        <v>4183</v>
      </c>
      <c r="AW419" s="507">
        <f t="shared" si="582"/>
        <v>248</v>
      </c>
      <c r="AX419" s="507">
        <f t="shared" si="583"/>
        <v>750</v>
      </c>
      <c r="AY419" s="522">
        <f t="shared" si="584"/>
        <v>0.05</v>
      </c>
      <c r="AZ419" s="522">
        <f t="shared" si="585"/>
        <v>0</v>
      </c>
      <c r="BA419" s="523">
        <f t="shared" si="585"/>
        <v>0.05</v>
      </c>
    </row>
    <row r="420" spans="1:53" ht="14.1" customHeight="1" x14ac:dyDescent="0.2">
      <c r="A420" s="183">
        <v>84</v>
      </c>
      <c r="B420" s="181">
        <v>2445</v>
      </c>
      <c r="C420" s="182">
        <v>600080030</v>
      </c>
      <c r="D420" s="181">
        <v>70695997</v>
      </c>
      <c r="E420" s="599" t="s">
        <v>262</v>
      </c>
      <c r="F420" s="183"/>
      <c r="G420" s="599"/>
      <c r="H420" s="600"/>
      <c r="I420" s="601">
        <v>8117736</v>
      </c>
      <c r="J420" s="602">
        <v>5874346</v>
      </c>
      <c r="K420" s="602">
        <v>0</v>
      </c>
      <c r="L420" s="602">
        <v>1985529</v>
      </c>
      <c r="M420" s="602">
        <v>117487</v>
      </c>
      <c r="N420" s="602">
        <v>140374</v>
      </c>
      <c r="O420" s="603">
        <v>14.53</v>
      </c>
      <c r="P420" s="603">
        <v>9.3216999999999999</v>
      </c>
      <c r="Q420" s="605">
        <v>5.2083000000000004</v>
      </c>
      <c r="R420" s="604">
        <f t="shared" ref="R420:BA420" si="586">SUM(R414:R419)</f>
        <v>-30400</v>
      </c>
      <c r="S420" s="602">
        <f t="shared" si="586"/>
        <v>98726</v>
      </c>
      <c r="T420" s="602">
        <f t="shared" si="586"/>
        <v>0</v>
      </c>
      <c r="U420" s="602">
        <f t="shared" si="586"/>
        <v>0</v>
      </c>
      <c r="V420" s="602">
        <f t="shared" si="586"/>
        <v>68326</v>
      </c>
      <c r="W420" s="602">
        <f t="shared" si="586"/>
        <v>30400</v>
      </c>
      <c r="X420" s="602">
        <f t="shared" si="586"/>
        <v>0</v>
      </c>
      <c r="Y420" s="602">
        <f t="shared" si="586"/>
        <v>5180</v>
      </c>
      <c r="Z420" s="602">
        <f t="shared" si="586"/>
        <v>35580</v>
      </c>
      <c r="AA420" s="602">
        <f t="shared" si="586"/>
        <v>103906</v>
      </c>
      <c r="AB420" s="602">
        <f t="shared" si="586"/>
        <v>33369</v>
      </c>
      <c r="AC420" s="602">
        <f t="shared" si="586"/>
        <v>1367</v>
      </c>
      <c r="AD420" s="602">
        <f t="shared" si="586"/>
        <v>1000</v>
      </c>
      <c r="AE420" s="602">
        <f t="shared" si="586"/>
        <v>0</v>
      </c>
      <c r="AF420" s="602">
        <f t="shared" si="586"/>
        <v>1000</v>
      </c>
      <c r="AG420" s="602">
        <f t="shared" si="586"/>
        <v>139642</v>
      </c>
      <c r="AH420" s="603">
        <f t="shared" si="586"/>
        <v>0</v>
      </c>
      <c r="AI420" s="603">
        <f t="shared" si="586"/>
        <v>0</v>
      </c>
      <c r="AJ420" s="603">
        <f t="shared" si="586"/>
        <v>0.37</v>
      </c>
      <c r="AK420" s="603">
        <f t="shared" ref="AK420:AL420" si="587">SUM(AK414:AK419)</f>
        <v>0</v>
      </c>
      <c r="AL420" s="603">
        <f t="shared" si="587"/>
        <v>0</v>
      </c>
      <c r="AM420" s="603">
        <f t="shared" si="586"/>
        <v>0</v>
      </c>
      <c r="AN420" s="603">
        <f t="shared" si="586"/>
        <v>0</v>
      </c>
      <c r="AO420" s="603">
        <f t="shared" si="586"/>
        <v>0.37</v>
      </c>
      <c r="AP420" s="603">
        <f t="shared" si="586"/>
        <v>0</v>
      </c>
      <c r="AQ420" s="605">
        <f t="shared" si="586"/>
        <v>0.37</v>
      </c>
      <c r="AR420" s="604">
        <f t="shared" si="586"/>
        <v>8257378</v>
      </c>
      <c r="AS420" s="602">
        <f t="shared" si="586"/>
        <v>5942672</v>
      </c>
      <c r="AT420" s="602">
        <f t="shared" si="586"/>
        <v>35580</v>
      </c>
      <c r="AU420" s="602">
        <f t="shared" si="586"/>
        <v>5180</v>
      </c>
      <c r="AV420" s="602">
        <f t="shared" si="586"/>
        <v>2018898</v>
      </c>
      <c r="AW420" s="602">
        <f t="shared" si="586"/>
        <v>118854</v>
      </c>
      <c r="AX420" s="602">
        <f t="shared" si="586"/>
        <v>141374</v>
      </c>
      <c r="AY420" s="603">
        <f t="shared" si="586"/>
        <v>14.9</v>
      </c>
      <c r="AZ420" s="603">
        <f t="shared" si="586"/>
        <v>9.6916999999999991</v>
      </c>
      <c r="BA420" s="605">
        <f t="shared" si="586"/>
        <v>5.2083000000000004</v>
      </c>
    </row>
    <row r="421" spans="1:53" ht="14.1" customHeight="1" x14ac:dyDescent="0.2">
      <c r="A421" s="606">
        <v>85</v>
      </c>
      <c r="B421" s="607">
        <v>2495</v>
      </c>
      <c r="C421" s="608">
        <v>600080196</v>
      </c>
      <c r="D421" s="607">
        <v>70983810</v>
      </c>
      <c r="E421" s="609" t="s">
        <v>263</v>
      </c>
      <c r="F421" s="606">
        <v>3111</v>
      </c>
      <c r="G421" s="609" t="s">
        <v>86</v>
      </c>
      <c r="H421" s="610" t="s">
        <v>87</v>
      </c>
      <c r="I421" s="516">
        <v>4207083</v>
      </c>
      <c r="J421" s="431">
        <v>3065010</v>
      </c>
      <c r="K421" s="541">
        <v>0</v>
      </c>
      <c r="L421" s="496">
        <v>1035973</v>
      </c>
      <c r="M421" s="517">
        <v>61300</v>
      </c>
      <c r="N421" s="431">
        <v>44800</v>
      </c>
      <c r="O421" s="432">
        <v>7.3554000000000004</v>
      </c>
      <c r="P421" s="436">
        <v>5.8226000000000004</v>
      </c>
      <c r="Q421" s="709">
        <v>1.5327999999999999</v>
      </c>
      <c r="R421" s="520">
        <v>0</v>
      </c>
      <c r="S421" s="507">
        <v>0</v>
      </c>
      <c r="T421" s="507">
        <v>0</v>
      </c>
      <c r="U421" s="507">
        <v>0</v>
      </c>
      <c r="V421" s="507">
        <f t="shared" ref="V421:V426" si="588">SUM(R421:U421)</f>
        <v>0</v>
      </c>
      <c r="W421" s="507">
        <v>0</v>
      </c>
      <c r="X421" s="507">
        <v>0</v>
      </c>
      <c r="Y421" s="507">
        <v>0</v>
      </c>
      <c r="Z421" s="507">
        <f t="shared" ref="Z421:Z426" si="589">SUM(W421:Y421)</f>
        <v>0</v>
      </c>
      <c r="AA421" s="507">
        <f t="shared" ref="AA421:AA426" si="590">V421+Z421</f>
        <v>0</v>
      </c>
      <c r="AB421" s="180">
        <f t="shared" si="546"/>
        <v>0</v>
      </c>
      <c r="AC421" s="180">
        <f t="shared" ref="AC421:AC426" si="591">ROUND(V421*2%,0)</f>
        <v>0</v>
      </c>
      <c r="AD421" s="507">
        <v>0</v>
      </c>
      <c r="AE421" s="507">
        <v>0</v>
      </c>
      <c r="AF421" s="507">
        <f t="shared" si="547"/>
        <v>0</v>
      </c>
      <c r="AG421" s="507">
        <f t="shared" si="548"/>
        <v>0</v>
      </c>
      <c r="AH421" s="522">
        <v>0</v>
      </c>
      <c r="AI421" s="522">
        <v>0</v>
      </c>
      <c r="AJ421" s="522">
        <v>0</v>
      </c>
      <c r="AK421" s="522">
        <v>0</v>
      </c>
      <c r="AL421" s="522">
        <v>0</v>
      </c>
      <c r="AM421" s="522">
        <v>0</v>
      </c>
      <c r="AN421" s="522">
        <v>0</v>
      </c>
      <c r="AO421" s="522">
        <f t="shared" ref="AO421:AO426" si="592">AH421+AJ421+AK421+AM421</f>
        <v>0</v>
      </c>
      <c r="AP421" s="522">
        <f t="shared" ref="AP421:AP426" si="593">AI421+AL421+AN421</f>
        <v>0</v>
      </c>
      <c r="AQ421" s="523">
        <f t="shared" si="549"/>
        <v>0</v>
      </c>
      <c r="AR421" s="520">
        <f t="shared" ref="AR421:AR426" si="594">I421+AG421</f>
        <v>4207083</v>
      </c>
      <c r="AS421" s="507">
        <f t="shared" ref="AS421:AS426" si="595">J421+V421</f>
        <v>3065010</v>
      </c>
      <c r="AT421" s="507">
        <f t="shared" ref="AT421:AT426" si="596">K421+Z421</f>
        <v>0</v>
      </c>
      <c r="AU421" s="507">
        <f t="shared" si="550"/>
        <v>0</v>
      </c>
      <c r="AV421" s="507">
        <f t="shared" ref="AV421:AW426" si="597">L421+AB421</f>
        <v>1035973</v>
      </c>
      <c r="AW421" s="507">
        <f t="shared" si="597"/>
        <v>61300</v>
      </c>
      <c r="AX421" s="507">
        <f t="shared" ref="AX421:AX426" si="598">N421+AF421</f>
        <v>44800</v>
      </c>
      <c r="AY421" s="522">
        <f t="shared" ref="AY421:AY426" si="599">O421+AQ421</f>
        <v>7.3554000000000004</v>
      </c>
      <c r="AZ421" s="522">
        <f t="shared" ref="AZ421:BA426" si="600">P421+AO421</f>
        <v>5.8226000000000004</v>
      </c>
      <c r="BA421" s="523">
        <f t="shared" si="600"/>
        <v>1.5327999999999999</v>
      </c>
    </row>
    <row r="422" spans="1:53" ht="14.1" customHeight="1" x14ac:dyDescent="0.2">
      <c r="A422" s="606">
        <v>85</v>
      </c>
      <c r="B422" s="607">
        <v>2495</v>
      </c>
      <c r="C422" s="608">
        <v>600080196</v>
      </c>
      <c r="D422" s="607">
        <v>70983810</v>
      </c>
      <c r="E422" s="609" t="s">
        <v>263</v>
      </c>
      <c r="F422" s="606">
        <v>3113</v>
      </c>
      <c r="G422" s="609" t="s">
        <v>149</v>
      </c>
      <c r="H422" s="610" t="s">
        <v>87</v>
      </c>
      <c r="I422" s="516">
        <v>15088384</v>
      </c>
      <c r="J422" s="431">
        <v>10758323</v>
      </c>
      <c r="K422" s="541">
        <v>10000</v>
      </c>
      <c r="L422" s="496">
        <v>3639694</v>
      </c>
      <c r="M422" s="517">
        <v>215167</v>
      </c>
      <c r="N422" s="431">
        <v>465200</v>
      </c>
      <c r="O422" s="432">
        <v>19.854999999999997</v>
      </c>
      <c r="P422" s="436">
        <v>14.2273</v>
      </c>
      <c r="Q422" s="709">
        <v>5.627699999999999</v>
      </c>
      <c r="R422" s="520">
        <v>10000</v>
      </c>
      <c r="S422" s="507">
        <v>0</v>
      </c>
      <c r="T422" s="507">
        <v>0</v>
      </c>
      <c r="U422" s="507">
        <v>0</v>
      </c>
      <c r="V422" s="507">
        <f t="shared" si="588"/>
        <v>10000</v>
      </c>
      <c r="W422" s="507">
        <v>-10000</v>
      </c>
      <c r="X422" s="507">
        <v>0</v>
      </c>
      <c r="Y422" s="507">
        <v>30932</v>
      </c>
      <c r="Z422" s="507">
        <f t="shared" si="589"/>
        <v>20932</v>
      </c>
      <c r="AA422" s="507">
        <f t="shared" si="590"/>
        <v>30932</v>
      </c>
      <c r="AB422" s="180">
        <f t="shared" si="546"/>
        <v>0</v>
      </c>
      <c r="AC422" s="180">
        <f t="shared" si="591"/>
        <v>200</v>
      </c>
      <c r="AD422" s="507">
        <v>0</v>
      </c>
      <c r="AE422" s="507">
        <v>0</v>
      </c>
      <c r="AF422" s="507">
        <f t="shared" si="547"/>
        <v>0</v>
      </c>
      <c r="AG422" s="507">
        <f t="shared" si="548"/>
        <v>31132</v>
      </c>
      <c r="AH422" s="522">
        <v>0</v>
      </c>
      <c r="AI422" s="522">
        <v>0</v>
      </c>
      <c r="AJ422" s="522">
        <v>0</v>
      </c>
      <c r="AK422" s="522">
        <v>0</v>
      </c>
      <c r="AL422" s="522">
        <v>0</v>
      </c>
      <c r="AM422" s="522">
        <v>0</v>
      </c>
      <c r="AN422" s="522">
        <v>0</v>
      </c>
      <c r="AO422" s="522">
        <f t="shared" si="592"/>
        <v>0</v>
      </c>
      <c r="AP422" s="522">
        <f t="shared" si="593"/>
        <v>0</v>
      </c>
      <c r="AQ422" s="523">
        <f t="shared" si="549"/>
        <v>0</v>
      </c>
      <c r="AR422" s="520">
        <f t="shared" si="594"/>
        <v>15119516</v>
      </c>
      <c r="AS422" s="507">
        <f t="shared" si="595"/>
        <v>10768323</v>
      </c>
      <c r="AT422" s="507">
        <f t="shared" si="596"/>
        <v>30932</v>
      </c>
      <c r="AU422" s="507">
        <f t="shared" si="550"/>
        <v>30932</v>
      </c>
      <c r="AV422" s="507">
        <f t="shared" si="597"/>
        <v>3639694</v>
      </c>
      <c r="AW422" s="507">
        <f t="shared" si="597"/>
        <v>215367</v>
      </c>
      <c r="AX422" s="507">
        <f t="shared" si="598"/>
        <v>465200</v>
      </c>
      <c r="AY422" s="522">
        <f t="shared" si="599"/>
        <v>19.854999999999997</v>
      </c>
      <c r="AZ422" s="522">
        <f t="shared" si="600"/>
        <v>14.2273</v>
      </c>
      <c r="BA422" s="523">
        <f t="shared" si="600"/>
        <v>5.627699999999999</v>
      </c>
    </row>
    <row r="423" spans="1:53" ht="14.1" customHeight="1" x14ac:dyDescent="0.2">
      <c r="A423" s="606">
        <v>85</v>
      </c>
      <c r="B423" s="607">
        <v>2495</v>
      </c>
      <c r="C423" s="608">
        <v>600080196</v>
      </c>
      <c r="D423" s="607">
        <v>70983810</v>
      </c>
      <c r="E423" s="609" t="s">
        <v>263</v>
      </c>
      <c r="F423" s="606">
        <v>3113</v>
      </c>
      <c r="G423" s="211" t="s">
        <v>92</v>
      </c>
      <c r="H423" s="610" t="s">
        <v>83</v>
      </c>
      <c r="I423" s="516">
        <v>1955084</v>
      </c>
      <c r="J423" s="517">
        <v>1439678</v>
      </c>
      <c r="K423" s="496">
        <v>0</v>
      </c>
      <c r="L423" s="496">
        <v>486612</v>
      </c>
      <c r="M423" s="517">
        <v>28794</v>
      </c>
      <c r="N423" s="517">
        <v>0</v>
      </c>
      <c r="O423" s="432">
        <v>4.1900000000000004</v>
      </c>
      <c r="P423" s="518">
        <v>4.1900000000000004</v>
      </c>
      <c r="Q423" s="519">
        <v>0</v>
      </c>
      <c r="R423" s="520">
        <v>0</v>
      </c>
      <c r="S423" s="507">
        <v>84901</v>
      </c>
      <c r="T423" s="507">
        <v>0</v>
      </c>
      <c r="U423" s="507">
        <v>0</v>
      </c>
      <c r="V423" s="507">
        <f t="shared" si="588"/>
        <v>84901</v>
      </c>
      <c r="W423" s="507">
        <v>0</v>
      </c>
      <c r="X423" s="507">
        <v>0</v>
      </c>
      <c r="Y423" s="507">
        <v>0</v>
      </c>
      <c r="Z423" s="507">
        <f t="shared" si="589"/>
        <v>0</v>
      </c>
      <c r="AA423" s="507">
        <f t="shared" si="590"/>
        <v>84901</v>
      </c>
      <c r="AB423" s="180">
        <f t="shared" si="546"/>
        <v>28697</v>
      </c>
      <c r="AC423" s="180">
        <f t="shared" si="591"/>
        <v>1698</v>
      </c>
      <c r="AD423" s="507">
        <v>0</v>
      </c>
      <c r="AE423" s="507">
        <v>0</v>
      </c>
      <c r="AF423" s="507">
        <f t="shared" si="547"/>
        <v>0</v>
      </c>
      <c r="AG423" s="507">
        <f t="shared" si="548"/>
        <v>115296</v>
      </c>
      <c r="AH423" s="522">
        <v>0</v>
      </c>
      <c r="AI423" s="522">
        <v>0</v>
      </c>
      <c r="AJ423" s="522">
        <v>0.25</v>
      </c>
      <c r="AK423" s="522">
        <v>0</v>
      </c>
      <c r="AL423" s="522">
        <v>0</v>
      </c>
      <c r="AM423" s="522">
        <v>0</v>
      </c>
      <c r="AN423" s="522">
        <v>0</v>
      </c>
      <c r="AO423" s="522">
        <f t="shared" si="592"/>
        <v>0.25</v>
      </c>
      <c r="AP423" s="522">
        <f t="shared" si="593"/>
        <v>0</v>
      </c>
      <c r="AQ423" s="523">
        <f t="shared" si="549"/>
        <v>0.25</v>
      </c>
      <c r="AR423" s="520">
        <f t="shared" si="594"/>
        <v>2070380</v>
      </c>
      <c r="AS423" s="507">
        <f t="shared" si="595"/>
        <v>1524579</v>
      </c>
      <c r="AT423" s="507">
        <f t="shared" si="596"/>
        <v>0</v>
      </c>
      <c r="AU423" s="507">
        <f t="shared" si="550"/>
        <v>0</v>
      </c>
      <c r="AV423" s="507">
        <f t="shared" si="597"/>
        <v>515309</v>
      </c>
      <c r="AW423" s="507">
        <f t="shared" si="597"/>
        <v>30492</v>
      </c>
      <c r="AX423" s="507">
        <f t="shared" si="598"/>
        <v>0</v>
      </c>
      <c r="AY423" s="522">
        <f t="shared" si="599"/>
        <v>4.4400000000000004</v>
      </c>
      <c r="AZ423" s="522">
        <f t="shared" si="600"/>
        <v>4.4400000000000004</v>
      </c>
      <c r="BA423" s="523">
        <f t="shared" si="600"/>
        <v>0</v>
      </c>
    </row>
    <row r="424" spans="1:53" ht="14.1" customHeight="1" x14ac:dyDescent="0.2">
      <c r="A424" s="606">
        <v>85</v>
      </c>
      <c r="B424" s="607">
        <v>2495</v>
      </c>
      <c r="C424" s="608">
        <v>600080196</v>
      </c>
      <c r="D424" s="607">
        <v>70983810</v>
      </c>
      <c r="E424" s="609" t="s">
        <v>263</v>
      </c>
      <c r="F424" s="606">
        <v>3141</v>
      </c>
      <c r="G424" s="609" t="s">
        <v>89</v>
      </c>
      <c r="H424" s="610" t="s">
        <v>83</v>
      </c>
      <c r="I424" s="516">
        <v>2267689</v>
      </c>
      <c r="J424" s="517">
        <v>1658675</v>
      </c>
      <c r="K424" s="496">
        <v>0</v>
      </c>
      <c r="L424" s="496">
        <v>560632</v>
      </c>
      <c r="M424" s="517">
        <v>33174</v>
      </c>
      <c r="N424" s="517">
        <v>15208</v>
      </c>
      <c r="O424" s="432">
        <v>5.64</v>
      </c>
      <c r="P424" s="518">
        <v>0</v>
      </c>
      <c r="Q424" s="519">
        <v>5.64</v>
      </c>
      <c r="R424" s="520">
        <v>0</v>
      </c>
      <c r="S424" s="507">
        <v>0</v>
      </c>
      <c r="T424" s="507">
        <v>0</v>
      </c>
      <c r="U424" s="507">
        <v>0</v>
      </c>
      <c r="V424" s="507">
        <f t="shared" si="588"/>
        <v>0</v>
      </c>
      <c r="W424" s="507">
        <v>0</v>
      </c>
      <c r="X424" s="507">
        <v>0</v>
      </c>
      <c r="Y424" s="507">
        <v>0</v>
      </c>
      <c r="Z424" s="507">
        <f t="shared" si="589"/>
        <v>0</v>
      </c>
      <c r="AA424" s="507">
        <f t="shared" si="590"/>
        <v>0</v>
      </c>
      <c r="AB424" s="180">
        <f t="shared" si="546"/>
        <v>0</v>
      </c>
      <c r="AC424" s="180">
        <f t="shared" si="591"/>
        <v>0</v>
      </c>
      <c r="AD424" s="507">
        <v>0</v>
      </c>
      <c r="AE424" s="507">
        <v>0</v>
      </c>
      <c r="AF424" s="507">
        <f t="shared" si="547"/>
        <v>0</v>
      </c>
      <c r="AG424" s="507">
        <f t="shared" si="548"/>
        <v>0</v>
      </c>
      <c r="AH424" s="522">
        <v>0</v>
      </c>
      <c r="AI424" s="522">
        <v>0</v>
      </c>
      <c r="AJ424" s="522">
        <v>0</v>
      </c>
      <c r="AK424" s="522">
        <v>0</v>
      </c>
      <c r="AL424" s="522">
        <v>0</v>
      </c>
      <c r="AM424" s="522">
        <v>0</v>
      </c>
      <c r="AN424" s="522">
        <v>0</v>
      </c>
      <c r="AO424" s="522">
        <f t="shared" si="592"/>
        <v>0</v>
      </c>
      <c r="AP424" s="522">
        <f t="shared" si="593"/>
        <v>0</v>
      </c>
      <c r="AQ424" s="523">
        <f t="shared" si="549"/>
        <v>0</v>
      </c>
      <c r="AR424" s="520">
        <f t="shared" si="594"/>
        <v>2267689</v>
      </c>
      <c r="AS424" s="507">
        <f t="shared" si="595"/>
        <v>1658675</v>
      </c>
      <c r="AT424" s="507">
        <f t="shared" si="596"/>
        <v>0</v>
      </c>
      <c r="AU424" s="507">
        <f t="shared" si="550"/>
        <v>0</v>
      </c>
      <c r="AV424" s="507">
        <f t="shared" si="597"/>
        <v>560632</v>
      </c>
      <c r="AW424" s="507">
        <f t="shared" si="597"/>
        <v>33174</v>
      </c>
      <c r="AX424" s="507">
        <f t="shared" si="598"/>
        <v>15208</v>
      </c>
      <c r="AY424" s="522">
        <f t="shared" si="599"/>
        <v>5.64</v>
      </c>
      <c r="AZ424" s="522">
        <f t="shared" si="600"/>
        <v>0</v>
      </c>
      <c r="BA424" s="523">
        <f t="shared" si="600"/>
        <v>5.64</v>
      </c>
    </row>
    <row r="425" spans="1:53" ht="14.1" customHeight="1" x14ac:dyDescent="0.2">
      <c r="A425" s="606">
        <v>85</v>
      </c>
      <c r="B425" s="607">
        <v>2495</v>
      </c>
      <c r="C425" s="608">
        <v>600080196</v>
      </c>
      <c r="D425" s="607">
        <v>70983810</v>
      </c>
      <c r="E425" s="609" t="s">
        <v>263</v>
      </c>
      <c r="F425" s="606">
        <v>3143</v>
      </c>
      <c r="G425" s="211" t="s">
        <v>150</v>
      </c>
      <c r="H425" s="610" t="s">
        <v>87</v>
      </c>
      <c r="I425" s="516">
        <v>1989559</v>
      </c>
      <c r="J425" s="431">
        <v>1465066</v>
      </c>
      <c r="K425" s="541">
        <v>0</v>
      </c>
      <c r="L425" s="496">
        <v>495192</v>
      </c>
      <c r="M425" s="517">
        <v>29301</v>
      </c>
      <c r="N425" s="517">
        <v>0</v>
      </c>
      <c r="O425" s="432">
        <v>2.9630000000000001</v>
      </c>
      <c r="P425" s="436">
        <v>2.9630000000000001</v>
      </c>
      <c r="Q425" s="519">
        <v>0</v>
      </c>
      <c r="R425" s="520">
        <v>0</v>
      </c>
      <c r="S425" s="507">
        <v>0</v>
      </c>
      <c r="T425" s="507">
        <v>0</v>
      </c>
      <c r="U425" s="507">
        <v>0</v>
      </c>
      <c r="V425" s="507">
        <f t="shared" si="588"/>
        <v>0</v>
      </c>
      <c r="W425" s="507">
        <v>0</v>
      </c>
      <c r="X425" s="507">
        <v>0</v>
      </c>
      <c r="Y425" s="507">
        <v>0</v>
      </c>
      <c r="Z425" s="507">
        <f t="shared" si="589"/>
        <v>0</v>
      </c>
      <c r="AA425" s="507">
        <f t="shared" si="590"/>
        <v>0</v>
      </c>
      <c r="AB425" s="180">
        <f t="shared" si="546"/>
        <v>0</v>
      </c>
      <c r="AC425" s="180">
        <f t="shared" si="591"/>
        <v>0</v>
      </c>
      <c r="AD425" s="507">
        <v>0</v>
      </c>
      <c r="AE425" s="507">
        <v>0</v>
      </c>
      <c r="AF425" s="507">
        <f t="shared" si="547"/>
        <v>0</v>
      </c>
      <c r="AG425" s="507">
        <f t="shared" si="548"/>
        <v>0</v>
      </c>
      <c r="AH425" s="522">
        <v>0</v>
      </c>
      <c r="AI425" s="522">
        <v>0</v>
      </c>
      <c r="AJ425" s="522">
        <v>0</v>
      </c>
      <c r="AK425" s="522">
        <v>0</v>
      </c>
      <c r="AL425" s="522">
        <v>0</v>
      </c>
      <c r="AM425" s="522">
        <v>0</v>
      </c>
      <c r="AN425" s="522">
        <v>0</v>
      </c>
      <c r="AO425" s="522">
        <f t="shared" si="592"/>
        <v>0</v>
      </c>
      <c r="AP425" s="522">
        <f t="shared" si="593"/>
        <v>0</v>
      </c>
      <c r="AQ425" s="523">
        <f t="shared" si="549"/>
        <v>0</v>
      </c>
      <c r="AR425" s="520">
        <f t="shared" si="594"/>
        <v>1989559</v>
      </c>
      <c r="AS425" s="507">
        <f t="shared" si="595"/>
        <v>1465066</v>
      </c>
      <c r="AT425" s="507">
        <f t="shared" si="596"/>
        <v>0</v>
      </c>
      <c r="AU425" s="507">
        <f t="shared" si="550"/>
        <v>0</v>
      </c>
      <c r="AV425" s="507">
        <f t="shared" si="597"/>
        <v>495192</v>
      </c>
      <c r="AW425" s="507">
        <f t="shared" si="597"/>
        <v>29301</v>
      </c>
      <c r="AX425" s="507">
        <f t="shared" si="598"/>
        <v>0</v>
      </c>
      <c r="AY425" s="522">
        <f t="shared" si="599"/>
        <v>2.9630000000000001</v>
      </c>
      <c r="AZ425" s="522">
        <f t="shared" si="600"/>
        <v>2.9630000000000001</v>
      </c>
      <c r="BA425" s="523">
        <f t="shared" si="600"/>
        <v>0</v>
      </c>
    </row>
    <row r="426" spans="1:53" ht="14.1" customHeight="1" x14ac:dyDescent="0.2">
      <c r="A426" s="606">
        <v>85</v>
      </c>
      <c r="B426" s="607">
        <v>2495</v>
      </c>
      <c r="C426" s="608">
        <v>600080196</v>
      </c>
      <c r="D426" s="607">
        <v>70983810</v>
      </c>
      <c r="E426" s="609" t="s">
        <v>263</v>
      </c>
      <c r="F426" s="606">
        <v>3143</v>
      </c>
      <c r="G426" s="211" t="s">
        <v>151</v>
      </c>
      <c r="H426" s="610" t="s">
        <v>83</v>
      </c>
      <c r="I426" s="516">
        <v>66008</v>
      </c>
      <c r="J426" s="517">
        <v>46530</v>
      </c>
      <c r="K426" s="496">
        <v>0</v>
      </c>
      <c r="L426" s="496">
        <v>15727</v>
      </c>
      <c r="M426" s="517">
        <v>931</v>
      </c>
      <c r="N426" s="517">
        <v>2820</v>
      </c>
      <c r="O426" s="432">
        <v>0.2</v>
      </c>
      <c r="P426" s="518">
        <v>0</v>
      </c>
      <c r="Q426" s="519">
        <v>0.2</v>
      </c>
      <c r="R426" s="520">
        <v>0</v>
      </c>
      <c r="S426" s="507">
        <v>0</v>
      </c>
      <c r="T426" s="507">
        <v>0</v>
      </c>
      <c r="U426" s="507">
        <v>0</v>
      </c>
      <c r="V426" s="507">
        <f t="shared" si="588"/>
        <v>0</v>
      </c>
      <c r="W426" s="507">
        <v>0</v>
      </c>
      <c r="X426" s="507">
        <v>0</v>
      </c>
      <c r="Y426" s="507">
        <v>0</v>
      </c>
      <c r="Z426" s="507">
        <f t="shared" si="589"/>
        <v>0</v>
      </c>
      <c r="AA426" s="507">
        <f t="shared" si="590"/>
        <v>0</v>
      </c>
      <c r="AB426" s="180">
        <f t="shared" si="546"/>
        <v>0</v>
      </c>
      <c r="AC426" s="180">
        <f t="shared" si="591"/>
        <v>0</v>
      </c>
      <c r="AD426" s="507">
        <v>0</v>
      </c>
      <c r="AE426" s="507">
        <v>0</v>
      </c>
      <c r="AF426" s="507">
        <f t="shared" si="547"/>
        <v>0</v>
      </c>
      <c r="AG426" s="507">
        <f t="shared" si="548"/>
        <v>0</v>
      </c>
      <c r="AH426" s="522">
        <v>0</v>
      </c>
      <c r="AI426" s="522">
        <v>0</v>
      </c>
      <c r="AJ426" s="522">
        <v>0</v>
      </c>
      <c r="AK426" s="522">
        <v>0</v>
      </c>
      <c r="AL426" s="522">
        <v>0</v>
      </c>
      <c r="AM426" s="522">
        <v>0</v>
      </c>
      <c r="AN426" s="522">
        <v>0</v>
      </c>
      <c r="AO426" s="522">
        <f t="shared" si="592"/>
        <v>0</v>
      </c>
      <c r="AP426" s="522">
        <f t="shared" si="593"/>
        <v>0</v>
      </c>
      <c r="AQ426" s="523">
        <f t="shared" si="549"/>
        <v>0</v>
      </c>
      <c r="AR426" s="520">
        <f t="shared" si="594"/>
        <v>66008</v>
      </c>
      <c r="AS426" s="507">
        <f t="shared" si="595"/>
        <v>46530</v>
      </c>
      <c r="AT426" s="507">
        <f t="shared" si="596"/>
        <v>0</v>
      </c>
      <c r="AU426" s="507">
        <f t="shared" si="550"/>
        <v>0</v>
      </c>
      <c r="AV426" s="507">
        <f t="shared" si="597"/>
        <v>15727</v>
      </c>
      <c r="AW426" s="507">
        <f t="shared" si="597"/>
        <v>931</v>
      </c>
      <c r="AX426" s="507">
        <f t="shared" si="598"/>
        <v>2820</v>
      </c>
      <c r="AY426" s="522">
        <f t="shared" si="599"/>
        <v>0.2</v>
      </c>
      <c r="AZ426" s="522">
        <f t="shared" si="600"/>
        <v>0</v>
      </c>
      <c r="BA426" s="523">
        <f t="shared" si="600"/>
        <v>0.2</v>
      </c>
    </row>
    <row r="427" spans="1:53" ht="14.1" customHeight="1" x14ac:dyDescent="0.2">
      <c r="A427" s="183">
        <v>85</v>
      </c>
      <c r="B427" s="181">
        <v>2495</v>
      </c>
      <c r="C427" s="182">
        <v>600080196</v>
      </c>
      <c r="D427" s="181">
        <v>70983810</v>
      </c>
      <c r="E427" s="599" t="s">
        <v>264</v>
      </c>
      <c r="F427" s="183"/>
      <c r="G427" s="599"/>
      <c r="H427" s="600"/>
      <c r="I427" s="601">
        <v>25573807</v>
      </c>
      <c r="J427" s="602">
        <v>18433282</v>
      </c>
      <c r="K427" s="602">
        <v>10000</v>
      </c>
      <c r="L427" s="602">
        <v>6233830</v>
      </c>
      <c r="M427" s="602">
        <v>368667</v>
      </c>
      <c r="N427" s="602">
        <v>528028</v>
      </c>
      <c r="O427" s="603">
        <v>40.203400000000002</v>
      </c>
      <c r="P427" s="603">
        <v>27.202900000000003</v>
      </c>
      <c r="Q427" s="605">
        <v>13.000499999999999</v>
      </c>
      <c r="R427" s="604">
        <f t="shared" ref="R427:BA427" si="601">SUM(R421:R426)</f>
        <v>10000</v>
      </c>
      <c r="S427" s="602">
        <f t="shared" si="601"/>
        <v>84901</v>
      </c>
      <c r="T427" s="602">
        <f t="shared" si="601"/>
        <v>0</v>
      </c>
      <c r="U427" s="602">
        <f t="shared" si="601"/>
        <v>0</v>
      </c>
      <c r="V427" s="602">
        <f t="shared" si="601"/>
        <v>94901</v>
      </c>
      <c r="W427" s="602">
        <f t="shared" si="601"/>
        <v>-10000</v>
      </c>
      <c r="X427" s="602">
        <f t="shared" si="601"/>
        <v>0</v>
      </c>
      <c r="Y427" s="602">
        <f t="shared" si="601"/>
        <v>30932</v>
      </c>
      <c r="Z427" s="602">
        <f t="shared" si="601"/>
        <v>20932</v>
      </c>
      <c r="AA427" s="602">
        <f t="shared" si="601"/>
        <v>115833</v>
      </c>
      <c r="AB427" s="602">
        <f t="shared" si="601"/>
        <v>28697</v>
      </c>
      <c r="AC427" s="602">
        <f t="shared" si="601"/>
        <v>1898</v>
      </c>
      <c r="AD427" s="602">
        <f t="shared" si="601"/>
        <v>0</v>
      </c>
      <c r="AE427" s="602">
        <f t="shared" si="601"/>
        <v>0</v>
      </c>
      <c r="AF427" s="602">
        <f t="shared" si="601"/>
        <v>0</v>
      </c>
      <c r="AG427" s="602">
        <f t="shared" si="601"/>
        <v>146428</v>
      </c>
      <c r="AH427" s="603">
        <f t="shared" si="601"/>
        <v>0</v>
      </c>
      <c r="AI427" s="603">
        <f t="shared" si="601"/>
        <v>0</v>
      </c>
      <c r="AJ427" s="603">
        <f t="shared" si="601"/>
        <v>0.25</v>
      </c>
      <c r="AK427" s="603">
        <f t="shared" ref="AK427:AL427" si="602">SUM(AK421:AK426)</f>
        <v>0</v>
      </c>
      <c r="AL427" s="603">
        <f t="shared" si="602"/>
        <v>0</v>
      </c>
      <c r="AM427" s="603">
        <f t="shared" si="601"/>
        <v>0</v>
      </c>
      <c r="AN427" s="603">
        <f t="shared" si="601"/>
        <v>0</v>
      </c>
      <c r="AO427" s="603">
        <f t="shared" si="601"/>
        <v>0.25</v>
      </c>
      <c r="AP427" s="603">
        <f t="shared" si="601"/>
        <v>0</v>
      </c>
      <c r="AQ427" s="605">
        <f t="shared" si="601"/>
        <v>0.25</v>
      </c>
      <c r="AR427" s="604">
        <f t="shared" si="601"/>
        <v>25720235</v>
      </c>
      <c r="AS427" s="602">
        <f t="shared" si="601"/>
        <v>18528183</v>
      </c>
      <c r="AT427" s="602">
        <f t="shared" si="601"/>
        <v>30932</v>
      </c>
      <c r="AU427" s="602">
        <f t="shared" si="601"/>
        <v>30932</v>
      </c>
      <c r="AV427" s="602">
        <f t="shared" si="601"/>
        <v>6262527</v>
      </c>
      <c r="AW427" s="602">
        <f t="shared" si="601"/>
        <v>370565</v>
      </c>
      <c r="AX427" s="602">
        <f t="shared" si="601"/>
        <v>528028</v>
      </c>
      <c r="AY427" s="603">
        <f t="shared" si="601"/>
        <v>40.453400000000002</v>
      </c>
      <c r="AZ427" s="603">
        <f t="shared" si="601"/>
        <v>27.452900000000003</v>
      </c>
      <c r="BA427" s="605">
        <f t="shared" si="601"/>
        <v>13.000499999999999</v>
      </c>
    </row>
    <row r="428" spans="1:53" ht="14.1" customHeight="1" x14ac:dyDescent="0.2">
      <c r="A428" s="606">
        <v>86</v>
      </c>
      <c r="B428" s="607">
        <v>2305</v>
      </c>
      <c r="C428" s="608">
        <v>650026080</v>
      </c>
      <c r="D428" s="607">
        <v>72741686</v>
      </c>
      <c r="E428" s="609" t="s">
        <v>265</v>
      </c>
      <c r="F428" s="606">
        <v>3111</v>
      </c>
      <c r="G428" s="609" t="s">
        <v>86</v>
      </c>
      <c r="H428" s="610" t="s">
        <v>87</v>
      </c>
      <c r="I428" s="516">
        <v>2625091</v>
      </c>
      <c r="J428" s="431">
        <v>1914500</v>
      </c>
      <c r="K428" s="541">
        <v>0</v>
      </c>
      <c r="L428" s="496">
        <v>647101</v>
      </c>
      <c r="M428" s="517">
        <v>38290</v>
      </c>
      <c r="N428" s="431">
        <v>25200</v>
      </c>
      <c r="O428" s="432">
        <v>4.7927999999999997</v>
      </c>
      <c r="P428" s="436">
        <v>3.871</v>
      </c>
      <c r="Q428" s="709">
        <v>0.92179999999999995</v>
      </c>
      <c r="R428" s="520">
        <v>0</v>
      </c>
      <c r="S428" s="507">
        <v>0</v>
      </c>
      <c r="T428" s="507">
        <v>0</v>
      </c>
      <c r="U428" s="507">
        <v>0</v>
      </c>
      <c r="V428" s="507">
        <f t="shared" ref="V428:V433" si="603">SUM(R428:U428)</f>
        <v>0</v>
      </c>
      <c r="W428" s="507">
        <v>0</v>
      </c>
      <c r="X428" s="507">
        <v>0</v>
      </c>
      <c r="Y428" s="507">
        <v>0</v>
      </c>
      <c r="Z428" s="507">
        <f t="shared" ref="Z428:Z433" si="604">SUM(W428:Y428)</f>
        <v>0</v>
      </c>
      <c r="AA428" s="507">
        <f t="shared" ref="AA428:AA433" si="605">V428+Z428</f>
        <v>0</v>
      </c>
      <c r="AB428" s="180">
        <f t="shared" si="546"/>
        <v>0</v>
      </c>
      <c r="AC428" s="180">
        <f t="shared" ref="AC428:AC433" si="606">ROUND(V428*2%,0)</f>
        <v>0</v>
      </c>
      <c r="AD428" s="507">
        <v>0</v>
      </c>
      <c r="AE428" s="507">
        <v>0</v>
      </c>
      <c r="AF428" s="507">
        <f t="shared" si="547"/>
        <v>0</v>
      </c>
      <c r="AG428" s="507">
        <f t="shared" si="548"/>
        <v>0</v>
      </c>
      <c r="AH428" s="522">
        <v>0</v>
      </c>
      <c r="AI428" s="522">
        <v>0</v>
      </c>
      <c r="AJ428" s="522">
        <v>0</v>
      </c>
      <c r="AK428" s="522">
        <v>0</v>
      </c>
      <c r="AL428" s="522">
        <v>0</v>
      </c>
      <c r="AM428" s="522">
        <v>0</v>
      </c>
      <c r="AN428" s="522">
        <v>0</v>
      </c>
      <c r="AO428" s="522">
        <f t="shared" ref="AO428:AO433" si="607">AH428+AJ428+AK428+AM428</f>
        <v>0</v>
      </c>
      <c r="AP428" s="522">
        <f t="shared" ref="AP428:AP433" si="608">AI428+AL428+AN428</f>
        <v>0</v>
      </c>
      <c r="AQ428" s="523">
        <f t="shared" si="549"/>
        <v>0</v>
      </c>
      <c r="AR428" s="520">
        <f t="shared" ref="AR428:AR433" si="609">I428+AG428</f>
        <v>2625091</v>
      </c>
      <c r="AS428" s="507">
        <f t="shared" ref="AS428:AS433" si="610">J428+V428</f>
        <v>1914500</v>
      </c>
      <c r="AT428" s="507">
        <f t="shared" ref="AT428:AT433" si="611">K428+Z428</f>
        <v>0</v>
      </c>
      <c r="AU428" s="507">
        <f t="shared" si="550"/>
        <v>0</v>
      </c>
      <c r="AV428" s="507">
        <f t="shared" ref="AV428:AW433" si="612">L428+AB428</f>
        <v>647101</v>
      </c>
      <c r="AW428" s="507">
        <f t="shared" si="612"/>
        <v>38290</v>
      </c>
      <c r="AX428" s="507">
        <f t="shared" ref="AX428:AX433" si="613">N428+AF428</f>
        <v>25200</v>
      </c>
      <c r="AY428" s="522">
        <f t="shared" ref="AY428:AY433" si="614">O428+AQ428</f>
        <v>4.7927999999999997</v>
      </c>
      <c r="AZ428" s="522">
        <f t="shared" ref="AZ428:BA433" si="615">P428+AO428</f>
        <v>3.871</v>
      </c>
      <c r="BA428" s="523">
        <f t="shared" si="615"/>
        <v>0.92179999999999995</v>
      </c>
    </row>
    <row r="429" spans="1:53" ht="14.1" customHeight="1" x14ac:dyDescent="0.2">
      <c r="A429" s="606">
        <v>86</v>
      </c>
      <c r="B429" s="607">
        <v>2305</v>
      </c>
      <c r="C429" s="608">
        <v>650026080</v>
      </c>
      <c r="D429" s="607">
        <v>72741686</v>
      </c>
      <c r="E429" s="609" t="s">
        <v>265</v>
      </c>
      <c r="F429" s="606">
        <v>3117</v>
      </c>
      <c r="G429" s="609" t="s">
        <v>149</v>
      </c>
      <c r="H429" s="610" t="s">
        <v>87</v>
      </c>
      <c r="I429" s="516">
        <v>4671379</v>
      </c>
      <c r="J429" s="431">
        <v>3297849</v>
      </c>
      <c r="K429" s="541">
        <v>50000</v>
      </c>
      <c r="L429" s="496">
        <v>1131573</v>
      </c>
      <c r="M429" s="517">
        <v>65957</v>
      </c>
      <c r="N429" s="431">
        <v>126000</v>
      </c>
      <c r="O429" s="432">
        <v>7.0147000000000004</v>
      </c>
      <c r="P429" s="436">
        <v>4.7096</v>
      </c>
      <c r="Q429" s="709">
        <v>2.3050999999999999</v>
      </c>
      <c r="R429" s="520">
        <v>0</v>
      </c>
      <c r="S429" s="507">
        <v>0</v>
      </c>
      <c r="T429" s="507">
        <v>0</v>
      </c>
      <c r="U429" s="507">
        <v>0</v>
      </c>
      <c r="V429" s="507">
        <f t="shared" si="603"/>
        <v>0</v>
      </c>
      <c r="W429" s="507">
        <v>0</v>
      </c>
      <c r="X429" s="507">
        <v>0</v>
      </c>
      <c r="Y429" s="507">
        <v>6216</v>
      </c>
      <c r="Z429" s="507">
        <f t="shared" si="604"/>
        <v>6216</v>
      </c>
      <c r="AA429" s="507">
        <f t="shared" si="605"/>
        <v>6216</v>
      </c>
      <c r="AB429" s="180">
        <f t="shared" si="546"/>
        <v>0</v>
      </c>
      <c r="AC429" s="180">
        <f t="shared" si="606"/>
        <v>0</v>
      </c>
      <c r="AD429" s="507">
        <v>0</v>
      </c>
      <c r="AE429" s="507">
        <v>0</v>
      </c>
      <c r="AF429" s="507">
        <f t="shared" si="547"/>
        <v>0</v>
      </c>
      <c r="AG429" s="507">
        <f t="shared" si="548"/>
        <v>6216</v>
      </c>
      <c r="AH429" s="522">
        <v>0</v>
      </c>
      <c r="AI429" s="522">
        <v>0</v>
      </c>
      <c r="AJ429" s="522">
        <v>0</v>
      </c>
      <c r="AK429" s="522">
        <v>0</v>
      </c>
      <c r="AL429" s="522">
        <v>0</v>
      </c>
      <c r="AM429" s="522">
        <v>0</v>
      </c>
      <c r="AN429" s="522">
        <v>0</v>
      </c>
      <c r="AO429" s="522">
        <f t="shared" si="607"/>
        <v>0</v>
      </c>
      <c r="AP429" s="522">
        <f t="shared" si="608"/>
        <v>0</v>
      </c>
      <c r="AQ429" s="523">
        <f t="shared" si="549"/>
        <v>0</v>
      </c>
      <c r="AR429" s="520">
        <f t="shared" si="609"/>
        <v>4677595</v>
      </c>
      <c r="AS429" s="507">
        <f t="shared" si="610"/>
        <v>3297849</v>
      </c>
      <c r="AT429" s="507">
        <f t="shared" si="611"/>
        <v>56216</v>
      </c>
      <c r="AU429" s="507">
        <f t="shared" si="550"/>
        <v>6216</v>
      </c>
      <c r="AV429" s="507">
        <f t="shared" si="612"/>
        <v>1131573</v>
      </c>
      <c r="AW429" s="507">
        <f t="shared" si="612"/>
        <v>65957</v>
      </c>
      <c r="AX429" s="507">
        <f t="shared" si="613"/>
        <v>126000</v>
      </c>
      <c r="AY429" s="522">
        <f t="shared" si="614"/>
        <v>7.0147000000000004</v>
      </c>
      <c r="AZ429" s="522">
        <f t="shared" si="615"/>
        <v>4.7096</v>
      </c>
      <c r="BA429" s="523">
        <f t="shared" si="615"/>
        <v>2.3050999999999999</v>
      </c>
    </row>
    <row r="430" spans="1:53" ht="14.1" customHeight="1" x14ac:dyDescent="0.2">
      <c r="A430" s="606">
        <v>86</v>
      </c>
      <c r="B430" s="607">
        <v>2305</v>
      </c>
      <c r="C430" s="608">
        <v>650026080</v>
      </c>
      <c r="D430" s="607">
        <v>72741686</v>
      </c>
      <c r="E430" s="609" t="s">
        <v>265</v>
      </c>
      <c r="F430" s="606">
        <v>3117</v>
      </c>
      <c r="G430" s="211" t="s">
        <v>92</v>
      </c>
      <c r="H430" s="610" t="s">
        <v>83</v>
      </c>
      <c r="I430" s="516">
        <v>406629</v>
      </c>
      <c r="J430" s="517">
        <v>294462</v>
      </c>
      <c r="K430" s="496">
        <v>0</v>
      </c>
      <c r="L430" s="496">
        <v>99528</v>
      </c>
      <c r="M430" s="517">
        <v>5889</v>
      </c>
      <c r="N430" s="517">
        <v>6750</v>
      </c>
      <c r="O430" s="432">
        <v>0.80999999999999994</v>
      </c>
      <c r="P430" s="518">
        <v>0.80999999999999994</v>
      </c>
      <c r="Q430" s="519">
        <v>0</v>
      </c>
      <c r="R430" s="520">
        <v>0</v>
      </c>
      <c r="S430" s="507">
        <v>0</v>
      </c>
      <c r="T430" s="507">
        <v>0</v>
      </c>
      <c r="U430" s="507">
        <v>0</v>
      </c>
      <c r="V430" s="507">
        <f t="shared" si="603"/>
        <v>0</v>
      </c>
      <c r="W430" s="507">
        <v>0</v>
      </c>
      <c r="X430" s="507">
        <v>0</v>
      </c>
      <c r="Y430" s="507">
        <v>0</v>
      </c>
      <c r="Z430" s="507">
        <f t="shared" si="604"/>
        <v>0</v>
      </c>
      <c r="AA430" s="507">
        <f t="shared" si="605"/>
        <v>0</v>
      </c>
      <c r="AB430" s="180">
        <f t="shared" si="546"/>
        <v>0</v>
      </c>
      <c r="AC430" s="180">
        <f t="shared" si="606"/>
        <v>0</v>
      </c>
      <c r="AD430" s="507">
        <v>0</v>
      </c>
      <c r="AE430" s="507">
        <v>0</v>
      </c>
      <c r="AF430" s="507">
        <f t="shared" si="547"/>
        <v>0</v>
      </c>
      <c r="AG430" s="507">
        <f t="shared" si="548"/>
        <v>0</v>
      </c>
      <c r="AH430" s="522">
        <v>0</v>
      </c>
      <c r="AI430" s="522">
        <v>0</v>
      </c>
      <c r="AJ430" s="522">
        <v>0</v>
      </c>
      <c r="AK430" s="522">
        <v>0</v>
      </c>
      <c r="AL430" s="522">
        <v>0</v>
      </c>
      <c r="AM430" s="522">
        <v>0</v>
      </c>
      <c r="AN430" s="522">
        <v>0</v>
      </c>
      <c r="AO430" s="522">
        <f t="shared" si="607"/>
        <v>0</v>
      </c>
      <c r="AP430" s="522">
        <f t="shared" si="608"/>
        <v>0</v>
      </c>
      <c r="AQ430" s="523">
        <f t="shared" si="549"/>
        <v>0</v>
      </c>
      <c r="AR430" s="520">
        <f t="shared" si="609"/>
        <v>406629</v>
      </c>
      <c r="AS430" s="507">
        <f t="shared" si="610"/>
        <v>294462</v>
      </c>
      <c r="AT430" s="507">
        <f t="shared" si="611"/>
        <v>0</v>
      </c>
      <c r="AU430" s="507">
        <f t="shared" si="550"/>
        <v>0</v>
      </c>
      <c r="AV430" s="507">
        <f t="shared" si="612"/>
        <v>99528</v>
      </c>
      <c r="AW430" s="507">
        <f t="shared" si="612"/>
        <v>5889</v>
      </c>
      <c r="AX430" s="507">
        <f t="shared" si="613"/>
        <v>6750</v>
      </c>
      <c r="AY430" s="522">
        <f t="shared" si="614"/>
        <v>0.80999999999999994</v>
      </c>
      <c r="AZ430" s="522">
        <f t="shared" si="615"/>
        <v>0.80999999999999994</v>
      </c>
      <c r="BA430" s="523">
        <f t="shared" si="615"/>
        <v>0</v>
      </c>
    </row>
    <row r="431" spans="1:53" ht="14.1" customHeight="1" x14ac:dyDescent="0.2">
      <c r="A431" s="606">
        <v>86</v>
      </c>
      <c r="B431" s="607">
        <v>2305</v>
      </c>
      <c r="C431" s="608">
        <v>650026080</v>
      </c>
      <c r="D431" s="607">
        <v>72741686</v>
      </c>
      <c r="E431" s="609" t="s">
        <v>265</v>
      </c>
      <c r="F431" s="606">
        <v>3141</v>
      </c>
      <c r="G431" s="609" t="s">
        <v>89</v>
      </c>
      <c r="H431" s="610" t="s">
        <v>83</v>
      </c>
      <c r="I431" s="516">
        <v>926952</v>
      </c>
      <c r="J431" s="517">
        <v>678833</v>
      </c>
      <c r="K431" s="496">
        <v>0</v>
      </c>
      <c r="L431" s="496">
        <v>229446</v>
      </c>
      <c r="M431" s="517">
        <v>13577</v>
      </c>
      <c r="N431" s="517">
        <v>5096</v>
      </c>
      <c r="O431" s="432">
        <v>2.31</v>
      </c>
      <c r="P431" s="518">
        <v>0</v>
      </c>
      <c r="Q431" s="519">
        <v>2.31</v>
      </c>
      <c r="R431" s="520">
        <v>0</v>
      </c>
      <c r="S431" s="507">
        <v>0</v>
      </c>
      <c r="T431" s="507">
        <v>0</v>
      </c>
      <c r="U431" s="507">
        <v>0</v>
      </c>
      <c r="V431" s="507">
        <f t="shared" si="603"/>
        <v>0</v>
      </c>
      <c r="W431" s="507">
        <v>0</v>
      </c>
      <c r="X431" s="507">
        <v>0</v>
      </c>
      <c r="Y431" s="507">
        <v>0</v>
      </c>
      <c r="Z431" s="507">
        <f t="shared" si="604"/>
        <v>0</v>
      </c>
      <c r="AA431" s="507">
        <f t="shared" si="605"/>
        <v>0</v>
      </c>
      <c r="AB431" s="180">
        <f t="shared" si="546"/>
        <v>0</v>
      </c>
      <c r="AC431" s="180">
        <f t="shared" si="606"/>
        <v>0</v>
      </c>
      <c r="AD431" s="507">
        <v>0</v>
      </c>
      <c r="AE431" s="507">
        <v>0</v>
      </c>
      <c r="AF431" s="507">
        <f t="shared" si="547"/>
        <v>0</v>
      </c>
      <c r="AG431" s="507">
        <f t="shared" si="548"/>
        <v>0</v>
      </c>
      <c r="AH431" s="522">
        <v>0</v>
      </c>
      <c r="AI431" s="522">
        <v>0</v>
      </c>
      <c r="AJ431" s="522">
        <v>0</v>
      </c>
      <c r="AK431" s="522">
        <v>0</v>
      </c>
      <c r="AL431" s="522">
        <v>0</v>
      </c>
      <c r="AM431" s="522">
        <v>0</v>
      </c>
      <c r="AN431" s="522">
        <v>0</v>
      </c>
      <c r="AO431" s="522">
        <f t="shared" si="607"/>
        <v>0</v>
      </c>
      <c r="AP431" s="522">
        <f t="shared" si="608"/>
        <v>0</v>
      </c>
      <c r="AQ431" s="523">
        <f t="shared" si="549"/>
        <v>0</v>
      </c>
      <c r="AR431" s="520">
        <f t="shared" si="609"/>
        <v>926952</v>
      </c>
      <c r="AS431" s="507">
        <f t="shared" si="610"/>
        <v>678833</v>
      </c>
      <c r="AT431" s="507">
        <f t="shared" si="611"/>
        <v>0</v>
      </c>
      <c r="AU431" s="507">
        <f t="shared" si="550"/>
        <v>0</v>
      </c>
      <c r="AV431" s="507">
        <f t="shared" si="612"/>
        <v>229446</v>
      </c>
      <c r="AW431" s="507">
        <f t="shared" si="612"/>
        <v>13577</v>
      </c>
      <c r="AX431" s="507">
        <f t="shared" si="613"/>
        <v>5096</v>
      </c>
      <c r="AY431" s="522">
        <f t="shared" si="614"/>
        <v>2.31</v>
      </c>
      <c r="AZ431" s="522">
        <f t="shared" si="615"/>
        <v>0</v>
      </c>
      <c r="BA431" s="523">
        <f t="shared" si="615"/>
        <v>2.31</v>
      </c>
    </row>
    <row r="432" spans="1:53" ht="14.1" customHeight="1" x14ac:dyDescent="0.2">
      <c r="A432" s="606">
        <v>86</v>
      </c>
      <c r="B432" s="607">
        <v>2305</v>
      </c>
      <c r="C432" s="608">
        <v>650026080</v>
      </c>
      <c r="D432" s="607">
        <v>72741686</v>
      </c>
      <c r="E432" s="609" t="s">
        <v>265</v>
      </c>
      <c r="F432" s="606">
        <v>3143</v>
      </c>
      <c r="G432" s="211" t="s">
        <v>150</v>
      </c>
      <c r="H432" s="610" t="s">
        <v>87</v>
      </c>
      <c r="I432" s="516">
        <v>678027</v>
      </c>
      <c r="J432" s="431">
        <v>499283</v>
      </c>
      <c r="K432" s="541">
        <v>0</v>
      </c>
      <c r="L432" s="496">
        <v>168758</v>
      </c>
      <c r="M432" s="517">
        <v>9986</v>
      </c>
      <c r="N432" s="517">
        <v>0</v>
      </c>
      <c r="O432" s="432">
        <v>1</v>
      </c>
      <c r="P432" s="436">
        <v>1</v>
      </c>
      <c r="Q432" s="519">
        <v>0</v>
      </c>
      <c r="R432" s="520">
        <v>0</v>
      </c>
      <c r="S432" s="507">
        <v>0</v>
      </c>
      <c r="T432" s="507">
        <v>0</v>
      </c>
      <c r="U432" s="507">
        <v>0</v>
      </c>
      <c r="V432" s="507">
        <f t="shared" si="603"/>
        <v>0</v>
      </c>
      <c r="W432" s="507">
        <v>0</v>
      </c>
      <c r="X432" s="507">
        <v>0</v>
      </c>
      <c r="Y432" s="507">
        <v>0</v>
      </c>
      <c r="Z432" s="507">
        <f t="shared" si="604"/>
        <v>0</v>
      </c>
      <c r="AA432" s="507">
        <f t="shared" si="605"/>
        <v>0</v>
      </c>
      <c r="AB432" s="180">
        <f t="shared" si="546"/>
        <v>0</v>
      </c>
      <c r="AC432" s="180">
        <f t="shared" si="606"/>
        <v>0</v>
      </c>
      <c r="AD432" s="507">
        <v>0</v>
      </c>
      <c r="AE432" s="507">
        <v>0</v>
      </c>
      <c r="AF432" s="507">
        <f t="shared" si="547"/>
        <v>0</v>
      </c>
      <c r="AG432" s="507">
        <f t="shared" si="548"/>
        <v>0</v>
      </c>
      <c r="AH432" s="522">
        <v>0</v>
      </c>
      <c r="AI432" s="522">
        <v>0</v>
      </c>
      <c r="AJ432" s="522">
        <v>0</v>
      </c>
      <c r="AK432" s="522">
        <v>0</v>
      </c>
      <c r="AL432" s="522">
        <v>0</v>
      </c>
      <c r="AM432" s="522">
        <v>0</v>
      </c>
      <c r="AN432" s="522">
        <v>0</v>
      </c>
      <c r="AO432" s="522">
        <f t="shared" si="607"/>
        <v>0</v>
      </c>
      <c r="AP432" s="522">
        <f t="shared" si="608"/>
        <v>0</v>
      </c>
      <c r="AQ432" s="523">
        <f t="shared" si="549"/>
        <v>0</v>
      </c>
      <c r="AR432" s="520">
        <f t="shared" si="609"/>
        <v>678027</v>
      </c>
      <c r="AS432" s="507">
        <f t="shared" si="610"/>
        <v>499283</v>
      </c>
      <c r="AT432" s="507">
        <f t="shared" si="611"/>
        <v>0</v>
      </c>
      <c r="AU432" s="507">
        <f t="shared" si="550"/>
        <v>0</v>
      </c>
      <c r="AV432" s="507">
        <f t="shared" si="612"/>
        <v>168758</v>
      </c>
      <c r="AW432" s="507">
        <f t="shared" si="612"/>
        <v>9986</v>
      </c>
      <c r="AX432" s="507">
        <f t="shared" si="613"/>
        <v>0</v>
      </c>
      <c r="AY432" s="522">
        <f t="shared" si="614"/>
        <v>1</v>
      </c>
      <c r="AZ432" s="522">
        <f t="shared" si="615"/>
        <v>1</v>
      </c>
      <c r="BA432" s="523">
        <f t="shared" si="615"/>
        <v>0</v>
      </c>
    </row>
    <row r="433" spans="1:53" ht="14.1" customHeight="1" x14ac:dyDescent="0.2">
      <c r="A433" s="606">
        <v>86</v>
      </c>
      <c r="B433" s="607">
        <v>2305</v>
      </c>
      <c r="C433" s="608">
        <v>650026080</v>
      </c>
      <c r="D433" s="607">
        <v>72741686</v>
      </c>
      <c r="E433" s="609" t="s">
        <v>265</v>
      </c>
      <c r="F433" s="606">
        <v>3143</v>
      </c>
      <c r="G433" s="211" t="s">
        <v>151</v>
      </c>
      <c r="H433" s="610" t="s">
        <v>83</v>
      </c>
      <c r="I433" s="516">
        <v>17556</v>
      </c>
      <c r="J433" s="517">
        <v>12375</v>
      </c>
      <c r="K433" s="496">
        <v>0</v>
      </c>
      <c r="L433" s="496">
        <v>4183</v>
      </c>
      <c r="M433" s="517">
        <v>248</v>
      </c>
      <c r="N433" s="517">
        <v>750</v>
      </c>
      <c r="O433" s="432">
        <v>0.05</v>
      </c>
      <c r="P433" s="518">
        <v>0</v>
      </c>
      <c r="Q433" s="519">
        <v>0.05</v>
      </c>
      <c r="R433" s="520">
        <v>0</v>
      </c>
      <c r="S433" s="507">
        <v>0</v>
      </c>
      <c r="T433" s="507">
        <v>0</v>
      </c>
      <c r="U433" s="507">
        <v>0</v>
      </c>
      <c r="V433" s="507">
        <f t="shared" si="603"/>
        <v>0</v>
      </c>
      <c r="W433" s="507">
        <v>0</v>
      </c>
      <c r="X433" s="507">
        <v>0</v>
      </c>
      <c r="Y433" s="507">
        <v>0</v>
      </c>
      <c r="Z433" s="507">
        <f t="shared" si="604"/>
        <v>0</v>
      </c>
      <c r="AA433" s="507">
        <f t="shared" si="605"/>
        <v>0</v>
      </c>
      <c r="AB433" s="180">
        <f t="shared" si="546"/>
        <v>0</v>
      </c>
      <c r="AC433" s="180">
        <f t="shared" si="606"/>
        <v>0</v>
      </c>
      <c r="AD433" s="507">
        <v>0</v>
      </c>
      <c r="AE433" s="507">
        <v>0</v>
      </c>
      <c r="AF433" s="507">
        <f t="shared" si="547"/>
        <v>0</v>
      </c>
      <c r="AG433" s="507">
        <f t="shared" si="548"/>
        <v>0</v>
      </c>
      <c r="AH433" s="522">
        <v>0</v>
      </c>
      <c r="AI433" s="522">
        <v>0</v>
      </c>
      <c r="AJ433" s="522">
        <v>0</v>
      </c>
      <c r="AK433" s="522">
        <v>0</v>
      </c>
      <c r="AL433" s="522">
        <v>0</v>
      </c>
      <c r="AM433" s="522">
        <v>0</v>
      </c>
      <c r="AN433" s="522">
        <v>0</v>
      </c>
      <c r="AO433" s="522">
        <f t="shared" si="607"/>
        <v>0</v>
      </c>
      <c r="AP433" s="522">
        <f t="shared" si="608"/>
        <v>0</v>
      </c>
      <c r="AQ433" s="523">
        <f t="shared" si="549"/>
        <v>0</v>
      </c>
      <c r="AR433" s="520">
        <f t="shared" si="609"/>
        <v>17556</v>
      </c>
      <c r="AS433" s="507">
        <f t="shared" si="610"/>
        <v>12375</v>
      </c>
      <c r="AT433" s="507">
        <f t="shared" si="611"/>
        <v>0</v>
      </c>
      <c r="AU433" s="507">
        <f t="shared" si="550"/>
        <v>0</v>
      </c>
      <c r="AV433" s="507">
        <f t="shared" si="612"/>
        <v>4183</v>
      </c>
      <c r="AW433" s="507">
        <f t="shared" si="612"/>
        <v>248</v>
      </c>
      <c r="AX433" s="507">
        <f t="shared" si="613"/>
        <v>750</v>
      </c>
      <c r="AY433" s="522">
        <f t="shared" si="614"/>
        <v>0.05</v>
      </c>
      <c r="AZ433" s="522">
        <f t="shared" si="615"/>
        <v>0</v>
      </c>
      <c r="BA433" s="523">
        <f t="shared" si="615"/>
        <v>0.05</v>
      </c>
    </row>
    <row r="434" spans="1:53" ht="14.1" customHeight="1" x14ac:dyDescent="0.2">
      <c r="A434" s="183">
        <v>86</v>
      </c>
      <c r="B434" s="181">
        <v>2305</v>
      </c>
      <c r="C434" s="182">
        <v>650026080</v>
      </c>
      <c r="D434" s="181">
        <v>72741686</v>
      </c>
      <c r="E434" s="599" t="s">
        <v>266</v>
      </c>
      <c r="F434" s="183"/>
      <c r="G434" s="599"/>
      <c r="H434" s="600"/>
      <c r="I434" s="601">
        <v>9325634</v>
      </c>
      <c r="J434" s="602">
        <v>6697302</v>
      </c>
      <c r="K434" s="602">
        <v>50000</v>
      </c>
      <c r="L434" s="602">
        <v>2280589</v>
      </c>
      <c r="M434" s="602">
        <v>133947</v>
      </c>
      <c r="N434" s="602">
        <v>163796</v>
      </c>
      <c r="O434" s="603">
        <v>15.977500000000003</v>
      </c>
      <c r="P434" s="603">
        <v>10.390600000000001</v>
      </c>
      <c r="Q434" s="605">
        <v>5.5868999999999991</v>
      </c>
      <c r="R434" s="604">
        <f t="shared" ref="R434:BA434" si="616">SUM(R428:R433)</f>
        <v>0</v>
      </c>
      <c r="S434" s="602">
        <f t="shared" si="616"/>
        <v>0</v>
      </c>
      <c r="T434" s="602">
        <f t="shared" si="616"/>
        <v>0</v>
      </c>
      <c r="U434" s="602">
        <f t="shared" si="616"/>
        <v>0</v>
      </c>
      <c r="V434" s="602">
        <f t="shared" si="616"/>
        <v>0</v>
      </c>
      <c r="W434" s="602">
        <f t="shared" si="616"/>
        <v>0</v>
      </c>
      <c r="X434" s="602">
        <f t="shared" si="616"/>
        <v>0</v>
      </c>
      <c r="Y434" s="602">
        <f t="shared" si="616"/>
        <v>6216</v>
      </c>
      <c r="Z434" s="602">
        <f t="shared" si="616"/>
        <v>6216</v>
      </c>
      <c r="AA434" s="602">
        <f t="shared" si="616"/>
        <v>6216</v>
      </c>
      <c r="AB434" s="602">
        <f t="shared" si="616"/>
        <v>0</v>
      </c>
      <c r="AC434" s="602">
        <f t="shared" si="616"/>
        <v>0</v>
      </c>
      <c r="AD434" s="602">
        <f t="shared" si="616"/>
        <v>0</v>
      </c>
      <c r="AE434" s="602">
        <f t="shared" si="616"/>
        <v>0</v>
      </c>
      <c r="AF434" s="602">
        <f t="shared" si="616"/>
        <v>0</v>
      </c>
      <c r="AG434" s="602">
        <f t="shared" si="616"/>
        <v>6216</v>
      </c>
      <c r="AH434" s="603">
        <f t="shared" si="616"/>
        <v>0</v>
      </c>
      <c r="AI434" s="603">
        <f t="shared" si="616"/>
        <v>0</v>
      </c>
      <c r="AJ434" s="603">
        <f t="shared" si="616"/>
        <v>0</v>
      </c>
      <c r="AK434" s="603">
        <f t="shared" ref="AK434:AL434" si="617">SUM(AK428:AK433)</f>
        <v>0</v>
      </c>
      <c r="AL434" s="603">
        <f t="shared" si="617"/>
        <v>0</v>
      </c>
      <c r="AM434" s="603">
        <f t="shared" si="616"/>
        <v>0</v>
      </c>
      <c r="AN434" s="603">
        <f t="shared" si="616"/>
        <v>0</v>
      </c>
      <c r="AO434" s="603">
        <f t="shared" si="616"/>
        <v>0</v>
      </c>
      <c r="AP434" s="603">
        <f t="shared" si="616"/>
        <v>0</v>
      </c>
      <c r="AQ434" s="605">
        <f t="shared" si="616"/>
        <v>0</v>
      </c>
      <c r="AR434" s="604">
        <f t="shared" si="616"/>
        <v>9331850</v>
      </c>
      <c r="AS434" s="602">
        <f t="shared" si="616"/>
        <v>6697302</v>
      </c>
      <c r="AT434" s="602">
        <f t="shared" si="616"/>
        <v>56216</v>
      </c>
      <c r="AU434" s="602">
        <f t="shared" si="616"/>
        <v>6216</v>
      </c>
      <c r="AV434" s="602">
        <f t="shared" si="616"/>
        <v>2280589</v>
      </c>
      <c r="AW434" s="602">
        <f t="shared" si="616"/>
        <v>133947</v>
      </c>
      <c r="AX434" s="602">
        <f t="shared" si="616"/>
        <v>163796</v>
      </c>
      <c r="AY434" s="603">
        <f t="shared" si="616"/>
        <v>15.977500000000003</v>
      </c>
      <c r="AZ434" s="603">
        <f t="shared" si="616"/>
        <v>10.390600000000001</v>
      </c>
      <c r="BA434" s="605">
        <f t="shared" si="616"/>
        <v>5.5868999999999991</v>
      </c>
    </row>
    <row r="435" spans="1:53" ht="14.1" customHeight="1" x14ac:dyDescent="0.2">
      <c r="A435" s="606">
        <v>87</v>
      </c>
      <c r="B435" s="607">
        <v>2498</v>
      </c>
      <c r="C435" s="608">
        <v>650021576</v>
      </c>
      <c r="D435" s="607">
        <v>70695539</v>
      </c>
      <c r="E435" s="609" t="s">
        <v>267</v>
      </c>
      <c r="F435" s="606">
        <v>3111</v>
      </c>
      <c r="G435" s="609" t="s">
        <v>86</v>
      </c>
      <c r="H435" s="610" t="s">
        <v>87</v>
      </c>
      <c r="I435" s="516">
        <v>4572087</v>
      </c>
      <c r="J435" s="431">
        <v>3322391</v>
      </c>
      <c r="K435" s="541">
        <v>10000</v>
      </c>
      <c r="L435" s="496">
        <v>1126348</v>
      </c>
      <c r="M435" s="517">
        <v>66448</v>
      </c>
      <c r="N435" s="431">
        <v>46900</v>
      </c>
      <c r="O435" s="432">
        <v>7.5527999999999995</v>
      </c>
      <c r="P435" s="436">
        <v>6</v>
      </c>
      <c r="Q435" s="709">
        <v>1.5528</v>
      </c>
      <c r="R435" s="520">
        <v>0</v>
      </c>
      <c r="S435" s="507">
        <v>0</v>
      </c>
      <c r="T435" s="507">
        <v>0</v>
      </c>
      <c r="U435" s="507">
        <v>0</v>
      </c>
      <c r="V435" s="507">
        <f t="shared" ref="V435:V440" si="618">SUM(R435:U435)</f>
        <v>0</v>
      </c>
      <c r="W435" s="507">
        <v>0</v>
      </c>
      <c r="X435" s="507">
        <v>0</v>
      </c>
      <c r="Y435" s="507">
        <v>0</v>
      </c>
      <c r="Z435" s="507">
        <f t="shared" ref="Z435:Z440" si="619">SUM(W435:Y435)</f>
        <v>0</v>
      </c>
      <c r="AA435" s="507">
        <f t="shared" ref="AA435:AA440" si="620">V435+Z435</f>
        <v>0</v>
      </c>
      <c r="AB435" s="180">
        <f t="shared" si="546"/>
        <v>0</v>
      </c>
      <c r="AC435" s="180">
        <f t="shared" ref="AC435:AC440" si="621">ROUND(V435*2%,0)</f>
        <v>0</v>
      </c>
      <c r="AD435" s="507">
        <v>0</v>
      </c>
      <c r="AE435" s="507">
        <v>0</v>
      </c>
      <c r="AF435" s="507">
        <f t="shared" si="547"/>
        <v>0</v>
      </c>
      <c r="AG435" s="507">
        <f t="shared" si="548"/>
        <v>0</v>
      </c>
      <c r="AH435" s="522">
        <v>0</v>
      </c>
      <c r="AI435" s="522">
        <v>0</v>
      </c>
      <c r="AJ435" s="522">
        <v>0</v>
      </c>
      <c r="AK435" s="522">
        <v>0</v>
      </c>
      <c r="AL435" s="522">
        <v>0</v>
      </c>
      <c r="AM435" s="522">
        <v>0</v>
      </c>
      <c r="AN435" s="522">
        <v>0</v>
      </c>
      <c r="AO435" s="522">
        <f t="shared" ref="AO435:AO440" si="622">AH435+AJ435+AK435+AM435</f>
        <v>0</v>
      </c>
      <c r="AP435" s="522">
        <f t="shared" ref="AP435:AP440" si="623">AI435+AL435+AN435</f>
        <v>0</v>
      </c>
      <c r="AQ435" s="523">
        <f t="shared" si="549"/>
        <v>0</v>
      </c>
      <c r="AR435" s="520">
        <f t="shared" ref="AR435:AR440" si="624">I435+AG435</f>
        <v>4572087</v>
      </c>
      <c r="AS435" s="507">
        <f t="shared" ref="AS435:AS440" si="625">J435+V435</f>
        <v>3322391</v>
      </c>
      <c r="AT435" s="507">
        <f t="shared" ref="AT435:AT440" si="626">K435+Z435</f>
        <v>10000</v>
      </c>
      <c r="AU435" s="507">
        <f t="shared" si="550"/>
        <v>0</v>
      </c>
      <c r="AV435" s="507">
        <f t="shared" ref="AV435:AW440" si="627">L435+AB435</f>
        <v>1126348</v>
      </c>
      <c r="AW435" s="507">
        <f t="shared" si="627"/>
        <v>66448</v>
      </c>
      <c r="AX435" s="507">
        <f t="shared" ref="AX435:AX440" si="628">N435+AF435</f>
        <v>46900</v>
      </c>
      <c r="AY435" s="522">
        <f t="shared" ref="AY435:AY440" si="629">O435+AQ435</f>
        <v>7.5527999999999995</v>
      </c>
      <c r="AZ435" s="522">
        <f t="shared" ref="AZ435:BA440" si="630">P435+AO435</f>
        <v>6</v>
      </c>
      <c r="BA435" s="523">
        <f t="shared" si="630"/>
        <v>1.5528</v>
      </c>
    </row>
    <row r="436" spans="1:53" ht="14.1" customHeight="1" x14ac:dyDescent="0.2">
      <c r="A436" s="606">
        <v>87</v>
      </c>
      <c r="B436" s="607">
        <v>2498</v>
      </c>
      <c r="C436" s="608">
        <v>650021576</v>
      </c>
      <c r="D436" s="607">
        <v>70695539</v>
      </c>
      <c r="E436" s="609" t="s">
        <v>267</v>
      </c>
      <c r="F436" s="606">
        <v>3113</v>
      </c>
      <c r="G436" s="609" t="s">
        <v>149</v>
      </c>
      <c r="H436" s="610" t="s">
        <v>87</v>
      </c>
      <c r="I436" s="516">
        <v>16177748</v>
      </c>
      <c r="J436" s="431">
        <v>11441140</v>
      </c>
      <c r="K436" s="541">
        <v>60000</v>
      </c>
      <c r="L436" s="496">
        <v>3887385</v>
      </c>
      <c r="M436" s="517">
        <v>228823</v>
      </c>
      <c r="N436" s="431">
        <v>560400</v>
      </c>
      <c r="O436" s="432">
        <v>21.410299999999999</v>
      </c>
      <c r="P436" s="436">
        <v>15.0791</v>
      </c>
      <c r="Q436" s="709">
        <v>6.3312000000000008</v>
      </c>
      <c r="R436" s="520">
        <v>0</v>
      </c>
      <c r="S436" s="507">
        <v>0</v>
      </c>
      <c r="T436" s="507">
        <v>0</v>
      </c>
      <c r="U436" s="507">
        <v>0</v>
      </c>
      <c r="V436" s="507">
        <f t="shared" si="618"/>
        <v>0</v>
      </c>
      <c r="W436" s="507">
        <v>0</v>
      </c>
      <c r="X436" s="507">
        <v>0</v>
      </c>
      <c r="Y436" s="507">
        <v>104296</v>
      </c>
      <c r="Z436" s="507">
        <f t="shared" si="619"/>
        <v>104296</v>
      </c>
      <c r="AA436" s="507">
        <f t="shared" si="620"/>
        <v>104296</v>
      </c>
      <c r="AB436" s="180">
        <f t="shared" si="546"/>
        <v>0</v>
      </c>
      <c r="AC436" s="180">
        <f t="shared" si="621"/>
        <v>0</v>
      </c>
      <c r="AD436" s="507">
        <v>0</v>
      </c>
      <c r="AE436" s="507">
        <v>0</v>
      </c>
      <c r="AF436" s="507">
        <f t="shared" si="547"/>
        <v>0</v>
      </c>
      <c r="AG436" s="507">
        <f t="shared" si="548"/>
        <v>104296</v>
      </c>
      <c r="AH436" s="522">
        <v>0</v>
      </c>
      <c r="AI436" s="522">
        <v>0</v>
      </c>
      <c r="AJ436" s="522">
        <v>0</v>
      </c>
      <c r="AK436" s="522">
        <v>0</v>
      </c>
      <c r="AL436" s="522">
        <v>0</v>
      </c>
      <c r="AM436" s="522">
        <v>0</v>
      </c>
      <c r="AN436" s="522">
        <v>0</v>
      </c>
      <c r="AO436" s="522">
        <f t="shared" si="622"/>
        <v>0</v>
      </c>
      <c r="AP436" s="522">
        <f t="shared" si="623"/>
        <v>0</v>
      </c>
      <c r="AQ436" s="523">
        <f t="shared" si="549"/>
        <v>0</v>
      </c>
      <c r="AR436" s="520">
        <f t="shared" si="624"/>
        <v>16282044</v>
      </c>
      <c r="AS436" s="507">
        <f t="shared" si="625"/>
        <v>11441140</v>
      </c>
      <c r="AT436" s="507">
        <f t="shared" si="626"/>
        <v>164296</v>
      </c>
      <c r="AU436" s="507">
        <f t="shared" si="550"/>
        <v>104296</v>
      </c>
      <c r="AV436" s="507">
        <f t="shared" si="627"/>
        <v>3887385</v>
      </c>
      <c r="AW436" s="507">
        <f t="shared" si="627"/>
        <v>228823</v>
      </c>
      <c r="AX436" s="507">
        <f t="shared" si="628"/>
        <v>560400</v>
      </c>
      <c r="AY436" s="522">
        <f t="shared" si="629"/>
        <v>21.410299999999999</v>
      </c>
      <c r="AZ436" s="522">
        <f t="shared" si="630"/>
        <v>15.0791</v>
      </c>
      <c r="BA436" s="523">
        <f t="shared" si="630"/>
        <v>6.3312000000000008</v>
      </c>
    </row>
    <row r="437" spans="1:53" ht="14.1" customHeight="1" x14ac:dyDescent="0.2">
      <c r="A437" s="606">
        <v>87</v>
      </c>
      <c r="B437" s="607">
        <v>2498</v>
      </c>
      <c r="C437" s="608">
        <v>650021576</v>
      </c>
      <c r="D437" s="607">
        <v>70695539</v>
      </c>
      <c r="E437" s="609" t="s">
        <v>267</v>
      </c>
      <c r="F437" s="606">
        <v>3113</v>
      </c>
      <c r="G437" s="211" t="s">
        <v>92</v>
      </c>
      <c r="H437" s="610" t="s">
        <v>83</v>
      </c>
      <c r="I437" s="516">
        <v>2534238</v>
      </c>
      <c r="J437" s="517">
        <v>1865418</v>
      </c>
      <c r="K437" s="496">
        <v>0</v>
      </c>
      <c r="L437" s="496">
        <v>630512</v>
      </c>
      <c r="M437" s="517">
        <v>37308</v>
      </c>
      <c r="N437" s="517">
        <v>1000</v>
      </c>
      <c r="O437" s="432">
        <v>5.4399999999999995</v>
      </c>
      <c r="P437" s="518">
        <v>5.4399999999999995</v>
      </c>
      <c r="Q437" s="519">
        <v>0</v>
      </c>
      <c r="R437" s="520">
        <v>0</v>
      </c>
      <c r="S437" s="507">
        <v>49040</v>
      </c>
      <c r="T437" s="507">
        <v>0</v>
      </c>
      <c r="U437" s="507">
        <v>0</v>
      </c>
      <c r="V437" s="507">
        <f t="shared" si="618"/>
        <v>49040</v>
      </c>
      <c r="W437" s="507">
        <v>0</v>
      </c>
      <c r="X437" s="507">
        <v>0</v>
      </c>
      <c r="Y437" s="507">
        <v>0</v>
      </c>
      <c r="Z437" s="507">
        <f t="shared" si="619"/>
        <v>0</v>
      </c>
      <c r="AA437" s="507">
        <f t="shared" si="620"/>
        <v>49040</v>
      </c>
      <c r="AB437" s="180">
        <f t="shared" si="546"/>
        <v>16576</v>
      </c>
      <c r="AC437" s="180">
        <f t="shared" si="621"/>
        <v>981</v>
      </c>
      <c r="AD437" s="507">
        <v>0</v>
      </c>
      <c r="AE437" s="507">
        <v>0</v>
      </c>
      <c r="AF437" s="507">
        <f t="shared" si="547"/>
        <v>0</v>
      </c>
      <c r="AG437" s="507">
        <f t="shared" si="548"/>
        <v>66597</v>
      </c>
      <c r="AH437" s="522">
        <v>0</v>
      </c>
      <c r="AI437" s="522">
        <v>0</v>
      </c>
      <c r="AJ437" s="522">
        <v>0.16</v>
      </c>
      <c r="AK437" s="522">
        <v>0</v>
      </c>
      <c r="AL437" s="522">
        <v>0</v>
      </c>
      <c r="AM437" s="522">
        <v>0</v>
      </c>
      <c r="AN437" s="522">
        <v>0</v>
      </c>
      <c r="AO437" s="522">
        <f t="shared" si="622"/>
        <v>0.16</v>
      </c>
      <c r="AP437" s="522">
        <f t="shared" si="623"/>
        <v>0</v>
      </c>
      <c r="AQ437" s="523">
        <f t="shared" si="549"/>
        <v>0.16</v>
      </c>
      <c r="AR437" s="520">
        <f t="shared" si="624"/>
        <v>2600835</v>
      </c>
      <c r="AS437" s="507">
        <f t="shared" si="625"/>
        <v>1914458</v>
      </c>
      <c r="AT437" s="507">
        <f t="shared" si="626"/>
        <v>0</v>
      </c>
      <c r="AU437" s="507">
        <f t="shared" si="550"/>
        <v>0</v>
      </c>
      <c r="AV437" s="507">
        <f t="shared" si="627"/>
        <v>647088</v>
      </c>
      <c r="AW437" s="507">
        <f t="shared" si="627"/>
        <v>38289</v>
      </c>
      <c r="AX437" s="507">
        <f t="shared" si="628"/>
        <v>1000</v>
      </c>
      <c r="AY437" s="522">
        <f t="shared" si="629"/>
        <v>5.6</v>
      </c>
      <c r="AZ437" s="522">
        <f t="shared" si="630"/>
        <v>5.6</v>
      </c>
      <c r="BA437" s="523">
        <f t="shared" si="630"/>
        <v>0</v>
      </c>
    </row>
    <row r="438" spans="1:53" ht="14.1" customHeight="1" x14ac:dyDescent="0.2">
      <c r="A438" s="606">
        <v>87</v>
      </c>
      <c r="B438" s="607">
        <v>2498</v>
      </c>
      <c r="C438" s="608">
        <v>650021576</v>
      </c>
      <c r="D438" s="607">
        <v>70695539</v>
      </c>
      <c r="E438" s="609" t="s">
        <v>267</v>
      </c>
      <c r="F438" s="606">
        <v>3141</v>
      </c>
      <c r="G438" s="609" t="s">
        <v>89</v>
      </c>
      <c r="H438" s="610" t="s">
        <v>83</v>
      </c>
      <c r="I438" s="516">
        <v>2443914</v>
      </c>
      <c r="J438" s="517">
        <v>1787162</v>
      </c>
      <c r="K438" s="496">
        <v>0</v>
      </c>
      <c r="L438" s="496">
        <v>604061</v>
      </c>
      <c r="M438" s="517">
        <v>35743</v>
      </c>
      <c r="N438" s="517">
        <v>16948</v>
      </c>
      <c r="O438" s="432">
        <v>6.07</v>
      </c>
      <c r="P438" s="518">
        <v>0</v>
      </c>
      <c r="Q438" s="519">
        <v>6.07</v>
      </c>
      <c r="R438" s="520">
        <v>0</v>
      </c>
      <c r="S438" s="507">
        <v>0</v>
      </c>
      <c r="T438" s="507">
        <v>0</v>
      </c>
      <c r="U438" s="507">
        <v>0</v>
      </c>
      <c r="V438" s="507">
        <f t="shared" si="618"/>
        <v>0</v>
      </c>
      <c r="W438" s="507">
        <v>0</v>
      </c>
      <c r="X438" s="507">
        <v>0</v>
      </c>
      <c r="Y438" s="507">
        <v>0</v>
      </c>
      <c r="Z438" s="507">
        <f t="shared" si="619"/>
        <v>0</v>
      </c>
      <c r="AA438" s="507">
        <f t="shared" si="620"/>
        <v>0</v>
      </c>
      <c r="AB438" s="180">
        <f t="shared" si="546"/>
        <v>0</v>
      </c>
      <c r="AC438" s="180">
        <f t="shared" si="621"/>
        <v>0</v>
      </c>
      <c r="AD438" s="507">
        <v>0</v>
      </c>
      <c r="AE438" s="507">
        <v>0</v>
      </c>
      <c r="AF438" s="507">
        <f t="shared" si="547"/>
        <v>0</v>
      </c>
      <c r="AG438" s="507">
        <f t="shared" si="548"/>
        <v>0</v>
      </c>
      <c r="AH438" s="522">
        <v>0</v>
      </c>
      <c r="AI438" s="522">
        <v>0</v>
      </c>
      <c r="AJ438" s="522">
        <v>0</v>
      </c>
      <c r="AK438" s="522">
        <v>0</v>
      </c>
      <c r="AL438" s="522">
        <v>0</v>
      </c>
      <c r="AM438" s="522">
        <v>0</v>
      </c>
      <c r="AN438" s="522">
        <v>0</v>
      </c>
      <c r="AO438" s="522">
        <f t="shared" si="622"/>
        <v>0</v>
      </c>
      <c r="AP438" s="522">
        <f t="shared" si="623"/>
        <v>0</v>
      </c>
      <c r="AQ438" s="523">
        <f t="shared" si="549"/>
        <v>0</v>
      </c>
      <c r="AR438" s="520">
        <f t="shared" si="624"/>
        <v>2443914</v>
      </c>
      <c r="AS438" s="507">
        <f t="shared" si="625"/>
        <v>1787162</v>
      </c>
      <c r="AT438" s="507">
        <f t="shared" si="626"/>
        <v>0</v>
      </c>
      <c r="AU438" s="507">
        <f t="shared" si="550"/>
        <v>0</v>
      </c>
      <c r="AV438" s="507">
        <f t="shared" si="627"/>
        <v>604061</v>
      </c>
      <c r="AW438" s="507">
        <f t="shared" si="627"/>
        <v>35743</v>
      </c>
      <c r="AX438" s="507">
        <f t="shared" si="628"/>
        <v>16948</v>
      </c>
      <c r="AY438" s="522">
        <f t="shared" si="629"/>
        <v>6.07</v>
      </c>
      <c r="AZ438" s="522">
        <f t="shared" si="630"/>
        <v>0</v>
      </c>
      <c r="BA438" s="523">
        <f t="shared" si="630"/>
        <v>6.07</v>
      </c>
    </row>
    <row r="439" spans="1:53" ht="14.1" customHeight="1" x14ac:dyDescent="0.2">
      <c r="A439" s="606">
        <v>87</v>
      </c>
      <c r="B439" s="607">
        <v>2498</v>
      </c>
      <c r="C439" s="608">
        <v>650021576</v>
      </c>
      <c r="D439" s="607">
        <v>70695539</v>
      </c>
      <c r="E439" s="609" t="s">
        <v>267</v>
      </c>
      <c r="F439" s="606">
        <v>3143</v>
      </c>
      <c r="G439" s="211" t="s">
        <v>150</v>
      </c>
      <c r="H439" s="610" t="s">
        <v>87</v>
      </c>
      <c r="I439" s="516">
        <v>1484386</v>
      </c>
      <c r="J439" s="431">
        <v>1093068</v>
      </c>
      <c r="K439" s="541">
        <v>0</v>
      </c>
      <c r="L439" s="496">
        <v>369457</v>
      </c>
      <c r="M439" s="517">
        <v>21861</v>
      </c>
      <c r="N439" s="517">
        <v>0</v>
      </c>
      <c r="O439" s="432">
        <v>2.5</v>
      </c>
      <c r="P439" s="436">
        <v>2.5</v>
      </c>
      <c r="Q439" s="519">
        <v>0</v>
      </c>
      <c r="R439" s="520">
        <v>0</v>
      </c>
      <c r="S439" s="507">
        <v>0</v>
      </c>
      <c r="T439" s="507">
        <v>0</v>
      </c>
      <c r="U439" s="507">
        <v>0</v>
      </c>
      <c r="V439" s="507">
        <f t="shared" si="618"/>
        <v>0</v>
      </c>
      <c r="W439" s="507">
        <v>0</v>
      </c>
      <c r="X439" s="507">
        <v>0</v>
      </c>
      <c r="Y439" s="507">
        <v>0</v>
      </c>
      <c r="Z439" s="507">
        <f t="shared" si="619"/>
        <v>0</v>
      </c>
      <c r="AA439" s="507">
        <f t="shared" si="620"/>
        <v>0</v>
      </c>
      <c r="AB439" s="180">
        <f t="shared" si="546"/>
        <v>0</v>
      </c>
      <c r="AC439" s="180">
        <f t="shared" si="621"/>
        <v>0</v>
      </c>
      <c r="AD439" s="507">
        <v>0</v>
      </c>
      <c r="AE439" s="507">
        <v>0</v>
      </c>
      <c r="AF439" s="507">
        <f t="shared" si="547"/>
        <v>0</v>
      </c>
      <c r="AG439" s="507">
        <f t="shared" si="548"/>
        <v>0</v>
      </c>
      <c r="AH439" s="522">
        <v>0</v>
      </c>
      <c r="AI439" s="522">
        <v>0</v>
      </c>
      <c r="AJ439" s="522">
        <v>0</v>
      </c>
      <c r="AK439" s="522">
        <v>0</v>
      </c>
      <c r="AL439" s="522">
        <v>0</v>
      </c>
      <c r="AM439" s="522">
        <v>0</v>
      </c>
      <c r="AN439" s="522">
        <v>0</v>
      </c>
      <c r="AO439" s="522">
        <f t="shared" si="622"/>
        <v>0</v>
      </c>
      <c r="AP439" s="522">
        <f t="shared" si="623"/>
        <v>0</v>
      </c>
      <c r="AQ439" s="523">
        <f t="shared" si="549"/>
        <v>0</v>
      </c>
      <c r="AR439" s="520">
        <f t="shared" si="624"/>
        <v>1484386</v>
      </c>
      <c r="AS439" s="507">
        <f t="shared" si="625"/>
        <v>1093068</v>
      </c>
      <c r="AT439" s="507">
        <f t="shared" si="626"/>
        <v>0</v>
      </c>
      <c r="AU439" s="507">
        <f t="shared" si="550"/>
        <v>0</v>
      </c>
      <c r="AV439" s="507">
        <f t="shared" si="627"/>
        <v>369457</v>
      </c>
      <c r="AW439" s="507">
        <f t="shared" si="627"/>
        <v>21861</v>
      </c>
      <c r="AX439" s="507">
        <f t="shared" si="628"/>
        <v>0</v>
      </c>
      <c r="AY439" s="522">
        <f t="shared" si="629"/>
        <v>2.5</v>
      </c>
      <c r="AZ439" s="522">
        <f t="shared" si="630"/>
        <v>2.5</v>
      </c>
      <c r="BA439" s="523">
        <f t="shared" si="630"/>
        <v>0</v>
      </c>
    </row>
    <row r="440" spans="1:53" ht="14.1" customHeight="1" x14ac:dyDescent="0.2">
      <c r="A440" s="606">
        <v>87</v>
      </c>
      <c r="B440" s="607">
        <v>2498</v>
      </c>
      <c r="C440" s="608">
        <v>650021576</v>
      </c>
      <c r="D440" s="607">
        <v>70695539</v>
      </c>
      <c r="E440" s="609" t="s">
        <v>267</v>
      </c>
      <c r="F440" s="606">
        <v>3143</v>
      </c>
      <c r="G440" s="211" t="s">
        <v>151</v>
      </c>
      <c r="H440" s="610" t="s">
        <v>83</v>
      </c>
      <c r="I440" s="516">
        <v>47750</v>
      </c>
      <c r="J440" s="517">
        <v>33660</v>
      </c>
      <c r="K440" s="496">
        <v>0</v>
      </c>
      <c r="L440" s="496">
        <v>11377</v>
      </c>
      <c r="M440" s="517">
        <v>673</v>
      </c>
      <c r="N440" s="517">
        <v>2040</v>
      </c>
      <c r="O440" s="432">
        <v>0.14000000000000001</v>
      </c>
      <c r="P440" s="518">
        <v>0</v>
      </c>
      <c r="Q440" s="519">
        <v>0.14000000000000001</v>
      </c>
      <c r="R440" s="520">
        <v>0</v>
      </c>
      <c r="S440" s="507">
        <v>0</v>
      </c>
      <c r="T440" s="507">
        <v>0</v>
      </c>
      <c r="U440" s="507">
        <v>0</v>
      </c>
      <c r="V440" s="507">
        <f t="shared" si="618"/>
        <v>0</v>
      </c>
      <c r="W440" s="507">
        <v>0</v>
      </c>
      <c r="X440" s="507">
        <v>0</v>
      </c>
      <c r="Y440" s="507">
        <v>0</v>
      </c>
      <c r="Z440" s="507">
        <f t="shared" si="619"/>
        <v>0</v>
      </c>
      <c r="AA440" s="507">
        <f t="shared" si="620"/>
        <v>0</v>
      </c>
      <c r="AB440" s="180">
        <f t="shared" si="546"/>
        <v>0</v>
      </c>
      <c r="AC440" s="180">
        <f t="shared" si="621"/>
        <v>0</v>
      </c>
      <c r="AD440" s="507">
        <v>0</v>
      </c>
      <c r="AE440" s="507">
        <v>0</v>
      </c>
      <c r="AF440" s="507">
        <f t="shared" si="547"/>
        <v>0</v>
      </c>
      <c r="AG440" s="507">
        <f t="shared" si="548"/>
        <v>0</v>
      </c>
      <c r="AH440" s="522">
        <v>0</v>
      </c>
      <c r="AI440" s="522">
        <v>0</v>
      </c>
      <c r="AJ440" s="522">
        <v>0</v>
      </c>
      <c r="AK440" s="522">
        <v>0</v>
      </c>
      <c r="AL440" s="522">
        <v>0</v>
      </c>
      <c r="AM440" s="522">
        <v>0</v>
      </c>
      <c r="AN440" s="522">
        <v>0</v>
      </c>
      <c r="AO440" s="522">
        <f t="shared" si="622"/>
        <v>0</v>
      </c>
      <c r="AP440" s="522">
        <f t="shared" si="623"/>
        <v>0</v>
      </c>
      <c r="AQ440" s="523">
        <f t="shared" si="549"/>
        <v>0</v>
      </c>
      <c r="AR440" s="520">
        <f t="shared" si="624"/>
        <v>47750</v>
      </c>
      <c r="AS440" s="507">
        <f t="shared" si="625"/>
        <v>33660</v>
      </c>
      <c r="AT440" s="507">
        <f t="shared" si="626"/>
        <v>0</v>
      </c>
      <c r="AU440" s="507">
        <f t="shared" si="550"/>
        <v>0</v>
      </c>
      <c r="AV440" s="507">
        <f t="shared" si="627"/>
        <v>11377</v>
      </c>
      <c r="AW440" s="507">
        <f t="shared" si="627"/>
        <v>673</v>
      </c>
      <c r="AX440" s="507">
        <f t="shared" si="628"/>
        <v>2040</v>
      </c>
      <c r="AY440" s="522">
        <f t="shared" si="629"/>
        <v>0.14000000000000001</v>
      </c>
      <c r="AZ440" s="522">
        <f t="shared" si="630"/>
        <v>0</v>
      </c>
      <c r="BA440" s="523">
        <f t="shared" si="630"/>
        <v>0.14000000000000001</v>
      </c>
    </row>
    <row r="441" spans="1:53" ht="14.1" customHeight="1" x14ac:dyDescent="0.2">
      <c r="A441" s="183">
        <v>87</v>
      </c>
      <c r="B441" s="181">
        <v>2498</v>
      </c>
      <c r="C441" s="182">
        <v>650021576</v>
      </c>
      <c r="D441" s="181">
        <v>70695539</v>
      </c>
      <c r="E441" s="599" t="s">
        <v>268</v>
      </c>
      <c r="F441" s="183"/>
      <c r="G441" s="599"/>
      <c r="H441" s="600"/>
      <c r="I441" s="601">
        <v>27260123</v>
      </c>
      <c r="J441" s="602">
        <v>19542839</v>
      </c>
      <c r="K441" s="602">
        <v>70000</v>
      </c>
      <c r="L441" s="602">
        <v>6629140</v>
      </c>
      <c r="M441" s="602">
        <v>390856</v>
      </c>
      <c r="N441" s="602">
        <v>627288</v>
      </c>
      <c r="O441" s="603">
        <v>43.113099999999996</v>
      </c>
      <c r="P441" s="603">
        <v>29.019100000000002</v>
      </c>
      <c r="Q441" s="605">
        <v>14.094000000000001</v>
      </c>
      <c r="R441" s="604">
        <f t="shared" ref="R441:BA441" si="631">SUM(R435:R440)</f>
        <v>0</v>
      </c>
      <c r="S441" s="602">
        <f t="shared" si="631"/>
        <v>49040</v>
      </c>
      <c r="T441" s="602">
        <f t="shared" si="631"/>
        <v>0</v>
      </c>
      <c r="U441" s="602">
        <f t="shared" si="631"/>
        <v>0</v>
      </c>
      <c r="V441" s="602">
        <f t="shared" si="631"/>
        <v>49040</v>
      </c>
      <c r="W441" s="602">
        <f t="shared" si="631"/>
        <v>0</v>
      </c>
      <c r="X441" s="602">
        <f t="shared" si="631"/>
        <v>0</v>
      </c>
      <c r="Y441" s="602">
        <f t="shared" si="631"/>
        <v>104296</v>
      </c>
      <c r="Z441" s="602">
        <f t="shared" si="631"/>
        <v>104296</v>
      </c>
      <c r="AA441" s="602">
        <f t="shared" si="631"/>
        <v>153336</v>
      </c>
      <c r="AB441" s="602">
        <f t="shared" si="631"/>
        <v>16576</v>
      </c>
      <c r="AC441" s="602">
        <f t="shared" si="631"/>
        <v>981</v>
      </c>
      <c r="AD441" s="602">
        <f t="shared" si="631"/>
        <v>0</v>
      </c>
      <c r="AE441" s="602">
        <f t="shared" si="631"/>
        <v>0</v>
      </c>
      <c r="AF441" s="602">
        <f t="shared" si="631"/>
        <v>0</v>
      </c>
      <c r="AG441" s="602">
        <f t="shared" si="631"/>
        <v>170893</v>
      </c>
      <c r="AH441" s="603">
        <f t="shared" si="631"/>
        <v>0</v>
      </c>
      <c r="AI441" s="603">
        <f t="shared" si="631"/>
        <v>0</v>
      </c>
      <c r="AJ441" s="603">
        <f t="shared" si="631"/>
        <v>0.16</v>
      </c>
      <c r="AK441" s="603">
        <f t="shared" ref="AK441:AL441" si="632">SUM(AK435:AK440)</f>
        <v>0</v>
      </c>
      <c r="AL441" s="603">
        <f t="shared" si="632"/>
        <v>0</v>
      </c>
      <c r="AM441" s="603">
        <f t="shared" si="631"/>
        <v>0</v>
      </c>
      <c r="AN441" s="603">
        <f t="shared" si="631"/>
        <v>0</v>
      </c>
      <c r="AO441" s="603">
        <f t="shared" si="631"/>
        <v>0.16</v>
      </c>
      <c r="AP441" s="603">
        <f t="shared" si="631"/>
        <v>0</v>
      </c>
      <c r="AQ441" s="605">
        <f t="shared" si="631"/>
        <v>0.16</v>
      </c>
      <c r="AR441" s="604">
        <f t="shared" si="631"/>
        <v>27431016</v>
      </c>
      <c r="AS441" s="602">
        <f t="shared" si="631"/>
        <v>19591879</v>
      </c>
      <c r="AT441" s="602">
        <f t="shared" si="631"/>
        <v>174296</v>
      </c>
      <c r="AU441" s="602">
        <f t="shared" si="631"/>
        <v>104296</v>
      </c>
      <c r="AV441" s="602">
        <f t="shared" si="631"/>
        <v>6645716</v>
      </c>
      <c r="AW441" s="602">
        <f t="shared" si="631"/>
        <v>391837</v>
      </c>
      <c r="AX441" s="602">
        <f t="shared" si="631"/>
        <v>627288</v>
      </c>
      <c r="AY441" s="603">
        <f t="shared" si="631"/>
        <v>43.273099999999999</v>
      </c>
      <c r="AZ441" s="603">
        <f t="shared" si="631"/>
        <v>29.179099999999998</v>
      </c>
      <c r="BA441" s="605">
        <f t="shared" si="631"/>
        <v>14.094000000000001</v>
      </c>
    </row>
    <row r="442" spans="1:53" ht="14.1" customHeight="1" x14ac:dyDescent="0.2">
      <c r="A442" s="606">
        <v>88</v>
      </c>
      <c r="B442" s="607">
        <v>2499</v>
      </c>
      <c r="C442" s="608">
        <v>650025288</v>
      </c>
      <c r="D442" s="607">
        <v>70983283</v>
      </c>
      <c r="E442" s="609" t="s">
        <v>269</v>
      </c>
      <c r="F442" s="606">
        <v>3111</v>
      </c>
      <c r="G442" s="609" t="s">
        <v>86</v>
      </c>
      <c r="H442" s="610" t="s">
        <v>87</v>
      </c>
      <c r="I442" s="516">
        <v>2808337</v>
      </c>
      <c r="J442" s="431">
        <v>2053562</v>
      </c>
      <c r="K442" s="541">
        <v>0</v>
      </c>
      <c r="L442" s="496">
        <v>694104</v>
      </c>
      <c r="M442" s="517">
        <v>41071</v>
      </c>
      <c r="N442" s="431">
        <v>19600</v>
      </c>
      <c r="O442" s="432">
        <v>4.8091999999999997</v>
      </c>
      <c r="P442" s="436">
        <v>3.8874</v>
      </c>
      <c r="Q442" s="709">
        <v>0.92179999999999995</v>
      </c>
      <c r="R442" s="520">
        <v>0</v>
      </c>
      <c r="S442" s="507">
        <v>0</v>
      </c>
      <c r="T442" s="507">
        <v>0</v>
      </c>
      <c r="U442" s="507">
        <v>0</v>
      </c>
      <c r="V442" s="507">
        <f>SUM(R442:U442)</f>
        <v>0</v>
      </c>
      <c r="W442" s="507">
        <v>0</v>
      </c>
      <c r="X442" s="507">
        <v>0</v>
      </c>
      <c r="Y442" s="507">
        <v>0</v>
      </c>
      <c r="Z442" s="507">
        <f t="shared" ref="Z442:Z446" si="633">SUM(W442:Y442)</f>
        <v>0</v>
      </c>
      <c r="AA442" s="507">
        <f>V442+Z442</f>
        <v>0</v>
      </c>
      <c r="AB442" s="180">
        <f t="shared" si="546"/>
        <v>0</v>
      </c>
      <c r="AC442" s="180">
        <f>ROUND(V442*2%,0)</f>
        <v>0</v>
      </c>
      <c r="AD442" s="507">
        <v>0</v>
      </c>
      <c r="AE442" s="507">
        <v>0</v>
      </c>
      <c r="AF442" s="507">
        <f t="shared" si="547"/>
        <v>0</v>
      </c>
      <c r="AG442" s="507">
        <f t="shared" si="548"/>
        <v>0</v>
      </c>
      <c r="AH442" s="522">
        <v>0</v>
      </c>
      <c r="AI442" s="522">
        <v>0</v>
      </c>
      <c r="AJ442" s="522">
        <v>0</v>
      </c>
      <c r="AK442" s="522">
        <v>0</v>
      </c>
      <c r="AL442" s="522">
        <v>0</v>
      </c>
      <c r="AM442" s="522">
        <v>0</v>
      </c>
      <c r="AN442" s="522">
        <v>0</v>
      </c>
      <c r="AO442" s="522">
        <f>AH442+AJ442+AK442+AM442</f>
        <v>0</v>
      </c>
      <c r="AP442" s="522">
        <f>AI442+AL442+AN442</f>
        <v>0</v>
      </c>
      <c r="AQ442" s="523">
        <f t="shared" si="549"/>
        <v>0</v>
      </c>
      <c r="AR442" s="520">
        <f>I442+AG442</f>
        <v>2808337</v>
      </c>
      <c r="AS442" s="507">
        <f>J442+V442</f>
        <v>2053562</v>
      </c>
      <c r="AT442" s="507">
        <f>K442+Z442</f>
        <v>0</v>
      </c>
      <c r="AU442" s="507">
        <f t="shared" si="550"/>
        <v>0</v>
      </c>
      <c r="AV442" s="507">
        <f t="shared" ref="AV442:AW446" si="634">L442+AB442</f>
        <v>694104</v>
      </c>
      <c r="AW442" s="507">
        <f t="shared" si="634"/>
        <v>41071</v>
      </c>
      <c r="AX442" s="507">
        <f>N442+AF442</f>
        <v>19600</v>
      </c>
      <c r="AY442" s="522">
        <f>O442+AQ442</f>
        <v>4.8091999999999997</v>
      </c>
      <c r="AZ442" s="522">
        <f t="shared" ref="AZ442:BA446" si="635">P442+AO442</f>
        <v>3.8874</v>
      </c>
      <c r="BA442" s="523">
        <f t="shared" si="635"/>
        <v>0.92179999999999995</v>
      </c>
    </row>
    <row r="443" spans="1:53" ht="14.1" customHeight="1" x14ac:dyDescent="0.2">
      <c r="A443" s="606">
        <v>88</v>
      </c>
      <c r="B443" s="607">
        <v>2499</v>
      </c>
      <c r="C443" s="608">
        <v>650025288</v>
      </c>
      <c r="D443" s="607">
        <v>70983283</v>
      </c>
      <c r="E443" s="609" t="s">
        <v>269</v>
      </c>
      <c r="F443" s="606">
        <v>3117</v>
      </c>
      <c r="G443" s="609" t="s">
        <v>149</v>
      </c>
      <c r="H443" s="610" t="s">
        <v>87</v>
      </c>
      <c r="I443" s="516">
        <v>3749270</v>
      </c>
      <c r="J443" s="431">
        <v>2668092</v>
      </c>
      <c r="K443" s="541">
        <v>0</v>
      </c>
      <c r="L443" s="496">
        <v>901816</v>
      </c>
      <c r="M443" s="517">
        <v>53362</v>
      </c>
      <c r="N443" s="431">
        <v>126000</v>
      </c>
      <c r="O443" s="432">
        <v>5.2252000000000001</v>
      </c>
      <c r="P443" s="436">
        <v>3.2277</v>
      </c>
      <c r="Q443" s="709">
        <v>1.9974999999999998</v>
      </c>
      <c r="R443" s="520">
        <v>0</v>
      </c>
      <c r="S443" s="507">
        <v>0</v>
      </c>
      <c r="T443" s="507">
        <v>0</v>
      </c>
      <c r="U443" s="507">
        <v>0</v>
      </c>
      <c r="V443" s="507">
        <f>SUM(R443:U443)</f>
        <v>0</v>
      </c>
      <c r="W443" s="507">
        <v>0</v>
      </c>
      <c r="X443" s="507">
        <v>0</v>
      </c>
      <c r="Y443" s="507">
        <v>6216</v>
      </c>
      <c r="Z443" s="507">
        <f t="shared" si="633"/>
        <v>6216</v>
      </c>
      <c r="AA443" s="507">
        <f>V443+Z443</f>
        <v>6216</v>
      </c>
      <c r="AB443" s="180">
        <f t="shared" si="546"/>
        <v>0</v>
      </c>
      <c r="AC443" s="180">
        <f>ROUND(V443*2%,0)</f>
        <v>0</v>
      </c>
      <c r="AD443" s="507">
        <v>0</v>
      </c>
      <c r="AE443" s="507">
        <v>0</v>
      </c>
      <c r="AF443" s="507">
        <f t="shared" si="547"/>
        <v>0</v>
      </c>
      <c r="AG443" s="507">
        <f t="shared" si="548"/>
        <v>6216</v>
      </c>
      <c r="AH443" s="522">
        <v>0</v>
      </c>
      <c r="AI443" s="522">
        <v>0</v>
      </c>
      <c r="AJ443" s="522">
        <v>0</v>
      </c>
      <c r="AK443" s="522">
        <v>0</v>
      </c>
      <c r="AL443" s="522">
        <v>0</v>
      </c>
      <c r="AM443" s="522">
        <v>0</v>
      </c>
      <c r="AN443" s="522">
        <v>0</v>
      </c>
      <c r="AO443" s="522">
        <f>AH443+AJ443+AK443+AM443</f>
        <v>0</v>
      </c>
      <c r="AP443" s="522">
        <f>AI443+AL443+AN443</f>
        <v>0</v>
      </c>
      <c r="AQ443" s="523">
        <f t="shared" si="549"/>
        <v>0</v>
      </c>
      <c r="AR443" s="520">
        <f>I443+AG443</f>
        <v>3755486</v>
      </c>
      <c r="AS443" s="507">
        <f>J443+V443</f>
        <v>2668092</v>
      </c>
      <c r="AT443" s="507">
        <f>K443+Z443</f>
        <v>6216</v>
      </c>
      <c r="AU443" s="507">
        <f t="shared" si="550"/>
        <v>6216</v>
      </c>
      <c r="AV443" s="507">
        <f t="shared" si="634"/>
        <v>901816</v>
      </c>
      <c r="AW443" s="507">
        <f t="shared" si="634"/>
        <v>53362</v>
      </c>
      <c r="AX443" s="507">
        <f>N443+AF443</f>
        <v>126000</v>
      </c>
      <c r="AY443" s="522">
        <f>O443+AQ443</f>
        <v>5.2252000000000001</v>
      </c>
      <c r="AZ443" s="522">
        <f t="shared" si="635"/>
        <v>3.2277</v>
      </c>
      <c r="BA443" s="523">
        <f t="shared" si="635"/>
        <v>1.9974999999999998</v>
      </c>
    </row>
    <row r="444" spans="1:53" ht="14.1" customHeight="1" x14ac:dyDescent="0.2">
      <c r="A444" s="606">
        <v>88</v>
      </c>
      <c r="B444" s="607">
        <v>2499</v>
      </c>
      <c r="C444" s="608">
        <v>650025288</v>
      </c>
      <c r="D444" s="607">
        <v>70983283</v>
      </c>
      <c r="E444" s="609" t="s">
        <v>269</v>
      </c>
      <c r="F444" s="606">
        <v>3141</v>
      </c>
      <c r="G444" s="609" t="s">
        <v>89</v>
      </c>
      <c r="H444" s="610" t="s">
        <v>83</v>
      </c>
      <c r="I444" s="516">
        <v>851401</v>
      </c>
      <c r="J444" s="517">
        <v>623963</v>
      </c>
      <c r="K444" s="496">
        <v>0</v>
      </c>
      <c r="L444" s="496">
        <v>210899</v>
      </c>
      <c r="M444" s="517">
        <v>12479</v>
      </c>
      <c r="N444" s="517">
        <v>4060</v>
      </c>
      <c r="O444" s="432">
        <v>2.12</v>
      </c>
      <c r="P444" s="518">
        <v>0</v>
      </c>
      <c r="Q444" s="519">
        <v>2.12</v>
      </c>
      <c r="R444" s="520">
        <v>0</v>
      </c>
      <c r="S444" s="507">
        <v>0</v>
      </c>
      <c r="T444" s="507">
        <v>0</v>
      </c>
      <c r="U444" s="507">
        <v>0</v>
      </c>
      <c r="V444" s="507">
        <f>SUM(R444:U444)</f>
        <v>0</v>
      </c>
      <c r="W444" s="507">
        <v>0</v>
      </c>
      <c r="X444" s="507">
        <v>0</v>
      </c>
      <c r="Y444" s="507">
        <v>0</v>
      </c>
      <c r="Z444" s="507">
        <f t="shared" si="633"/>
        <v>0</v>
      </c>
      <c r="AA444" s="507">
        <f>V444+Z444</f>
        <v>0</v>
      </c>
      <c r="AB444" s="180">
        <f t="shared" si="546"/>
        <v>0</v>
      </c>
      <c r="AC444" s="180">
        <f>ROUND(V444*2%,0)</f>
        <v>0</v>
      </c>
      <c r="AD444" s="507">
        <v>0</v>
      </c>
      <c r="AE444" s="507">
        <v>0</v>
      </c>
      <c r="AF444" s="507">
        <f t="shared" si="547"/>
        <v>0</v>
      </c>
      <c r="AG444" s="507">
        <f t="shared" si="548"/>
        <v>0</v>
      </c>
      <c r="AH444" s="522">
        <v>0</v>
      </c>
      <c r="AI444" s="522">
        <v>0</v>
      </c>
      <c r="AJ444" s="522">
        <v>0</v>
      </c>
      <c r="AK444" s="522">
        <v>0</v>
      </c>
      <c r="AL444" s="522">
        <v>0</v>
      </c>
      <c r="AM444" s="522">
        <v>0</v>
      </c>
      <c r="AN444" s="522">
        <v>0</v>
      </c>
      <c r="AO444" s="522">
        <f>AH444+AJ444+AK444+AM444</f>
        <v>0</v>
      </c>
      <c r="AP444" s="522">
        <f>AI444+AL444+AN444</f>
        <v>0</v>
      </c>
      <c r="AQ444" s="523">
        <f t="shared" si="549"/>
        <v>0</v>
      </c>
      <c r="AR444" s="520">
        <f>I444+AG444</f>
        <v>851401</v>
      </c>
      <c r="AS444" s="507">
        <f>J444+V444</f>
        <v>623963</v>
      </c>
      <c r="AT444" s="507">
        <f>K444+Z444</f>
        <v>0</v>
      </c>
      <c r="AU444" s="507">
        <f t="shared" si="550"/>
        <v>0</v>
      </c>
      <c r="AV444" s="507">
        <f t="shared" si="634"/>
        <v>210899</v>
      </c>
      <c r="AW444" s="507">
        <f t="shared" si="634"/>
        <v>12479</v>
      </c>
      <c r="AX444" s="507">
        <f>N444+AF444</f>
        <v>4060</v>
      </c>
      <c r="AY444" s="522">
        <f>O444+AQ444</f>
        <v>2.12</v>
      </c>
      <c r="AZ444" s="522">
        <f t="shared" si="635"/>
        <v>0</v>
      </c>
      <c r="BA444" s="523">
        <f t="shared" si="635"/>
        <v>2.12</v>
      </c>
    </row>
    <row r="445" spans="1:53" ht="14.1" customHeight="1" x14ac:dyDescent="0.2">
      <c r="A445" s="606">
        <v>88</v>
      </c>
      <c r="B445" s="607">
        <v>2499</v>
      </c>
      <c r="C445" s="608">
        <v>650025288</v>
      </c>
      <c r="D445" s="607">
        <v>70983283</v>
      </c>
      <c r="E445" s="609" t="s">
        <v>269</v>
      </c>
      <c r="F445" s="606">
        <v>3143</v>
      </c>
      <c r="G445" s="211" t="s">
        <v>150</v>
      </c>
      <c r="H445" s="610" t="s">
        <v>87</v>
      </c>
      <c r="I445" s="516">
        <v>993993</v>
      </c>
      <c r="J445" s="431">
        <v>731954</v>
      </c>
      <c r="K445" s="541">
        <v>0</v>
      </c>
      <c r="L445" s="496">
        <v>247400</v>
      </c>
      <c r="M445" s="517">
        <v>14639</v>
      </c>
      <c r="N445" s="517">
        <v>0</v>
      </c>
      <c r="O445" s="432">
        <v>1.6073999999999999</v>
      </c>
      <c r="P445" s="436">
        <v>1.6073999999999999</v>
      </c>
      <c r="Q445" s="519">
        <v>0</v>
      </c>
      <c r="R445" s="520">
        <v>0</v>
      </c>
      <c r="S445" s="507">
        <v>0</v>
      </c>
      <c r="T445" s="507">
        <v>0</v>
      </c>
      <c r="U445" s="507">
        <v>0</v>
      </c>
      <c r="V445" s="507">
        <f>SUM(R445:U445)</f>
        <v>0</v>
      </c>
      <c r="W445" s="507">
        <v>0</v>
      </c>
      <c r="X445" s="507">
        <v>0</v>
      </c>
      <c r="Y445" s="507">
        <v>0</v>
      </c>
      <c r="Z445" s="507">
        <f t="shared" si="633"/>
        <v>0</v>
      </c>
      <c r="AA445" s="507">
        <f>V445+Z445</f>
        <v>0</v>
      </c>
      <c r="AB445" s="180">
        <f t="shared" si="546"/>
        <v>0</v>
      </c>
      <c r="AC445" s="180">
        <f>ROUND(V445*2%,0)</f>
        <v>0</v>
      </c>
      <c r="AD445" s="507">
        <v>0</v>
      </c>
      <c r="AE445" s="507">
        <v>0</v>
      </c>
      <c r="AF445" s="507">
        <f t="shared" si="547"/>
        <v>0</v>
      </c>
      <c r="AG445" s="507">
        <f t="shared" si="548"/>
        <v>0</v>
      </c>
      <c r="AH445" s="522">
        <v>0</v>
      </c>
      <c r="AI445" s="522">
        <v>0</v>
      </c>
      <c r="AJ445" s="522">
        <v>0</v>
      </c>
      <c r="AK445" s="522">
        <v>0</v>
      </c>
      <c r="AL445" s="522">
        <v>0</v>
      </c>
      <c r="AM445" s="522">
        <v>0</v>
      </c>
      <c r="AN445" s="522">
        <v>0</v>
      </c>
      <c r="AO445" s="522">
        <f>AH445+AJ445+AK445+AM445</f>
        <v>0</v>
      </c>
      <c r="AP445" s="522">
        <f>AI445+AL445+AN445</f>
        <v>0</v>
      </c>
      <c r="AQ445" s="523">
        <f t="shared" si="549"/>
        <v>0</v>
      </c>
      <c r="AR445" s="520">
        <f>I445+AG445</f>
        <v>993993</v>
      </c>
      <c r="AS445" s="507">
        <f>J445+V445</f>
        <v>731954</v>
      </c>
      <c r="AT445" s="507">
        <f>K445+Z445</f>
        <v>0</v>
      </c>
      <c r="AU445" s="507">
        <f t="shared" si="550"/>
        <v>0</v>
      </c>
      <c r="AV445" s="507">
        <f t="shared" si="634"/>
        <v>247400</v>
      </c>
      <c r="AW445" s="507">
        <f t="shared" si="634"/>
        <v>14639</v>
      </c>
      <c r="AX445" s="507">
        <f>N445+AF445</f>
        <v>0</v>
      </c>
      <c r="AY445" s="522">
        <f>O445+AQ445</f>
        <v>1.6073999999999999</v>
      </c>
      <c r="AZ445" s="522">
        <f t="shared" si="635"/>
        <v>1.6073999999999999</v>
      </c>
      <c r="BA445" s="523">
        <f t="shared" si="635"/>
        <v>0</v>
      </c>
    </row>
    <row r="446" spans="1:53" ht="14.1" customHeight="1" x14ac:dyDescent="0.2">
      <c r="A446" s="606">
        <v>88</v>
      </c>
      <c r="B446" s="607">
        <v>2499</v>
      </c>
      <c r="C446" s="608">
        <v>650025288</v>
      </c>
      <c r="D446" s="607">
        <v>70983283</v>
      </c>
      <c r="E446" s="609" t="s">
        <v>269</v>
      </c>
      <c r="F446" s="606">
        <v>3143</v>
      </c>
      <c r="G446" s="211" t="s">
        <v>151</v>
      </c>
      <c r="H446" s="610" t="s">
        <v>83</v>
      </c>
      <c r="I446" s="516">
        <v>28088</v>
      </c>
      <c r="J446" s="517">
        <v>19800</v>
      </c>
      <c r="K446" s="496">
        <v>0</v>
      </c>
      <c r="L446" s="496">
        <v>6692</v>
      </c>
      <c r="M446" s="517">
        <v>396</v>
      </c>
      <c r="N446" s="517">
        <v>1200</v>
      </c>
      <c r="O446" s="432">
        <v>0.08</v>
      </c>
      <c r="P446" s="518">
        <v>0</v>
      </c>
      <c r="Q446" s="519">
        <v>0.08</v>
      </c>
      <c r="R446" s="520">
        <v>0</v>
      </c>
      <c r="S446" s="507">
        <v>0</v>
      </c>
      <c r="T446" s="507">
        <v>0</v>
      </c>
      <c r="U446" s="507">
        <v>0</v>
      </c>
      <c r="V446" s="507">
        <f>SUM(R446:U446)</f>
        <v>0</v>
      </c>
      <c r="W446" s="507">
        <v>0</v>
      </c>
      <c r="X446" s="507">
        <v>0</v>
      </c>
      <c r="Y446" s="507">
        <v>0</v>
      </c>
      <c r="Z446" s="507">
        <f t="shared" si="633"/>
        <v>0</v>
      </c>
      <c r="AA446" s="507">
        <f>V446+Z446</f>
        <v>0</v>
      </c>
      <c r="AB446" s="180">
        <f t="shared" si="546"/>
        <v>0</v>
      </c>
      <c r="AC446" s="180">
        <f>ROUND(V446*2%,0)</f>
        <v>0</v>
      </c>
      <c r="AD446" s="507">
        <v>0</v>
      </c>
      <c r="AE446" s="507">
        <v>0</v>
      </c>
      <c r="AF446" s="507">
        <f t="shared" si="547"/>
        <v>0</v>
      </c>
      <c r="AG446" s="507">
        <f t="shared" si="548"/>
        <v>0</v>
      </c>
      <c r="AH446" s="522">
        <v>0</v>
      </c>
      <c r="AI446" s="522">
        <v>0</v>
      </c>
      <c r="AJ446" s="522">
        <v>0</v>
      </c>
      <c r="AK446" s="522">
        <v>0</v>
      </c>
      <c r="AL446" s="522">
        <v>0</v>
      </c>
      <c r="AM446" s="522">
        <v>0</v>
      </c>
      <c r="AN446" s="522">
        <v>0</v>
      </c>
      <c r="AO446" s="522">
        <f>AH446+AJ446+AK446+AM446</f>
        <v>0</v>
      </c>
      <c r="AP446" s="522">
        <f>AI446+AL446+AN446</f>
        <v>0</v>
      </c>
      <c r="AQ446" s="523">
        <f t="shared" si="549"/>
        <v>0</v>
      </c>
      <c r="AR446" s="520">
        <f>I446+AG446</f>
        <v>28088</v>
      </c>
      <c r="AS446" s="507">
        <f>J446+V446</f>
        <v>19800</v>
      </c>
      <c r="AT446" s="507">
        <f>K446+Z446</f>
        <v>0</v>
      </c>
      <c r="AU446" s="507">
        <f t="shared" si="550"/>
        <v>0</v>
      </c>
      <c r="AV446" s="507">
        <f t="shared" si="634"/>
        <v>6692</v>
      </c>
      <c r="AW446" s="507">
        <f t="shared" si="634"/>
        <v>396</v>
      </c>
      <c r="AX446" s="507">
        <f>N446+AF446</f>
        <v>1200</v>
      </c>
      <c r="AY446" s="522">
        <f>O446+AQ446</f>
        <v>0.08</v>
      </c>
      <c r="AZ446" s="522">
        <f t="shared" si="635"/>
        <v>0</v>
      </c>
      <c r="BA446" s="523">
        <f t="shared" si="635"/>
        <v>0.08</v>
      </c>
    </row>
    <row r="447" spans="1:53" ht="14.1" customHeight="1" x14ac:dyDescent="0.2">
      <c r="A447" s="189">
        <v>88</v>
      </c>
      <c r="B447" s="188">
        <v>2499</v>
      </c>
      <c r="C447" s="619">
        <v>650025288</v>
      </c>
      <c r="D447" s="188">
        <v>70983283</v>
      </c>
      <c r="E447" s="620" t="s">
        <v>270</v>
      </c>
      <c r="F447" s="189"/>
      <c r="G447" s="620"/>
      <c r="H447" s="621"/>
      <c r="I447" s="601">
        <v>8431089</v>
      </c>
      <c r="J447" s="602">
        <v>6097371</v>
      </c>
      <c r="K447" s="602">
        <v>0</v>
      </c>
      <c r="L447" s="602">
        <v>2060911</v>
      </c>
      <c r="M447" s="602">
        <v>121947</v>
      </c>
      <c r="N447" s="602">
        <v>150860</v>
      </c>
      <c r="O447" s="603">
        <v>13.841799999999999</v>
      </c>
      <c r="P447" s="603">
        <v>8.7225000000000001</v>
      </c>
      <c r="Q447" s="605">
        <v>5.1193</v>
      </c>
      <c r="R447" s="604">
        <f t="shared" ref="R447:BA447" si="636">SUM(R442:R446)</f>
        <v>0</v>
      </c>
      <c r="S447" s="602">
        <f t="shared" si="636"/>
        <v>0</v>
      </c>
      <c r="T447" s="602">
        <f t="shared" si="636"/>
        <v>0</v>
      </c>
      <c r="U447" s="602">
        <f t="shared" si="636"/>
        <v>0</v>
      </c>
      <c r="V447" s="602">
        <f t="shared" si="636"/>
        <v>0</v>
      </c>
      <c r="W447" s="602">
        <f t="shared" si="636"/>
        <v>0</v>
      </c>
      <c r="X447" s="602">
        <f t="shared" si="636"/>
        <v>0</v>
      </c>
      <c r="Y447" s="602">
        <f t="shared" si="636"/>
        <v>6216</v>
      </c>
      <c r="Z447" s="602">
        <f t="shared" si="636"/>
        <v>6216</v>
      </c>
      <c r="AA447" s="602">
        <f t="shared" si="636"/>
        <v>6216</v>
      </c>
      <c r="AB447" s="602">
        <f t="shared" si="636"/>
        <v>0</v>
      </c>
      <c r="AC447" s="602">
        <f t="shared" si="636"/>
        <v>0</v>
      </c>
      <c r="AD447" s="602">
        <f t="shared" si="636"/>
        <v>0</v>
      </c>
      <c r="AE447" s="602">
        <f t="shared" si="636"/>
        <v>0</v>
      </c>
      <c r="AF447" s="602">
        <f t="shared" si="636"/>
        <v>0</v>
      </c>
      <c r="AG447" s="602">
        <f t="shared" si="636"/>
        <v>6216</v>
      </c>
      <c r="AH447" s="603">
        <f t="shared" si="636"/>
        <v>0</v>
      </c>
      <c r="AI447" s="603">
        <f t="shared" si="636"/>
        <v>0</v>
      </c>
      <c r="AJ447" s="603">
        <f t="shared" si="636"/>
        <v>0</v>
      </c>
      <c r="AK447" s="603">
        <f t="shared" ref="AK447:AL447" si="637">SUM(AK442:AK446)</f>
        <v>0</v>
      </c>
      <c r="AL447" s="603">
        <f t="shared" si="637"/>
        <v>0</v>
      </c>
      <c r="AM447" s="603">
        <f t="shared" si="636"/>
        <v>0</v>
      </c>
      <c r="AN447" s="603">
        <f t="shared" si="636"/>
        <v>0</v>
      </c>
      <c r="AO447" s="603">
        <f t="shared" si="636"/>
        <v>0</v>
      </c>
      <c r="AP447" s="603">
        <f t="shared" si="636"/>
        <v>0</v>
      </c>
      <c r="AQ447" s="605">
        <f t="shared" si="636"/>
        <v>0</v>
      </c>
      <c r="AR447" s="604">
        <f t="shared" si="636"/>
        <v>8437305</v>
      </c>
      <c r="AS447" s="602">
        <f t="shared" si="636"/>
        <v>6097371</v>
      </c>
      <c r="AT447" s="602">
        <f t="shared" si="636"/>
        <v>6216</v>
      </c>
      <c r="AU447" s="602">
        <f t="shared" si="636"/>
        <v>6216</v>
      </c>
      <c r="AV447" s="602">
        <f t="shared" si="636"/>
        <v>2060911</v>
      </c>
      <c r="AW447" s="602">
        <f t="shared" si="636"/>
        <v>121947</v>
      </c>
      <c r="AX447" s="602">
        <f t="shared" si="636"/>
        <v>150860</v>
      </c>
      <c r="AY447" s="603">
        <f t="shared" si="636"/>
        <v>13.841799999999999</v>
      </c>
      <c r="AZ447" s="603">
        <f t="shared" si="636"/>
        <v>8.7225000000000001</v>
      </c>
      <c r="BA447" s="605">
        <f t="shared" si="636"/>
        <v>5.1193</v>
      </c>
    </row>
    <row r="448" spans="1:53" ht="14.1" customHeight="1" x14ac:dyDescent="0.2">
      <c r="A448" s="606">
        <v>89</v>
      </c>
      <c r="B448" s="607">
        <v>2331</v>
      </c>
      <c r="C448" s="608">
        <v>691014302</v>
      </c>
      <c r="D448" s="607" t="s">
        <v>271</v>
      </c>
      <c r="E448" s="609" t="s">
        <v>272</v>
      </c>
      <c r="F448" s="606">
        <v>3111</v>
      </c>
      <c r="G448" s="609" t="s">
        <v>86</v>
      </c>
      <c r="H448" s="610" t="s">
        <v>87</v>
      </c>
      <c r="I448" s="516">
        <v>1878639</v>
      </c>
      <c r="J448" s="431">
        <v>1373077</v>
      </c>
      <c r="K448" s="541">
        <v>0</v>
      </c>
      <c r="L448" s="496">
        <v>464100</v>
      </c>
      <c r="M448" s="517">
        <v>27462</v>
      </c>
      <c r="N448" s="431">
        <v>14000</v>
      </c>
      <c r="O448" s="432">
        <v>3.1549</v>
      </c>
      <c r="P448" s="436">
        <v>2.37</v>
      </c>
      <c r="Q448" s="709">
        <v>0.78489999999999993</v>
      </c>
      <c r="R448" s="520">
        <v>0</v>
      </c>
      <c r="S448" s="507">
        <v>0</v>
      </c>
      <c r="T448" s="507">
        <v>0</v>
      </c>
      <c r="U448" s="507">
        <v>0</v>
      </c>
      <c r="V448" s="507">
        <f>SUM(R448:U448)</f>
        <v>0</v>
      </c>
      <c r="W448" s="507">
        <v>0</v>
      </c>
      <c r="X448" s="507">
        <v>0</v>
      </c>
      <c r="Y448" s="507">
        <v>0</v>
      </c>
      <c r="Z448" s="507">
        <f t="shared" ref="Z448:Z449" si="638">SUM(W448:Y448)</f>
        <v>0</v>
      </c>
      <c r="AA448" s="507">
        <f>V448+Z448</f>
        <v>0</v>
      </c>
      <c r="AB448" s="180">
        <f t="shared" si="546"/>
        <v>0</v>
      </c>
      <c r="AC448" s="180">
        <f>ROUND(V448*2%,0)</f>
        <v>0</v>
      </c>
      <c r="AD448" s="507">
        <v>0</v>
      </c>
      <c r="AE448" s="507">
        <v>0</v>
      </c>
      <c r="AF448" s="507">
        <f t="shared" si="547"/>
        <v>0</v>
      </c>
      <c r="AG448" s="507">
        <f t="shared" si="548"/>
        <v>0</v>
      </c>
      <c r="AH448" s="522">
        <v>0</v>
      </c>
      <c r="AI448" s="522">
        <v>0</v>
      </c>
      <c r="AJ448" s="522">
        <v>0</v>
      </c>
      <c r="AK448" s="522">
        <v>0</v>
      </c>
      <c r="AL448" s="522">
        <v>0</v>
      </c>
      <c r="AM448" s="522">
        <v>0</v>
      </c>
      <c r="AN448" s="522">
        <v>0</v>
      </c>
      <c r="AO448" s="522">
        <f>AH448+AJ448+AK448+AM448</f>
        <v>0</v>
      </c>
      <c r="AP448" s="522">
        <f>AI448+AL448+AN448</f>
        <v>0</v>
      </c>
      <c r="AQ448" s="523">
        <f t="shared" si="549"/>
        <v>0</v>
      </c>
      <c r="AR448" s="520">
        <f>I448+AG448</f>
        <v>1878639</v>
      </c>
      <c r="AS448" s="507">
        <f>J448+V448</f>
        <v>1373077</v>
      </c>
      <c r="AT448" s="507">
        <f>K448+Z448</f>
        <v>0</v>
      </c>
      <c r="AU448" s="507">
        <f t="shared" si="550"/>
        <v>0</v>
      </c>
      <c r="AV448" s="507">
        <f>L448+AB448</f>
        <v>464100</v>
      </c>
      <c r="AW448" s="507">
        <f>M448+AC448</f>
        <v>27462</v>
      </c>
      <c r="AX448" s="507">
        <f>N448+AF448</f>
        <v>14000</v>
      </c>
      <c r="AY448" s="522">
        <f>O448+AQ448</f>
        <v>3.1549</v>
      </c>
      <c r="AZ448" s="522">
        <f>P448+AO448</f>
        <v>2.37</v>
      </c>
      <c r="BA448" s="523">
        <f>Q448+AP448</f>
        <v>0.78489999999999993</v>
      </c>
    </row>
    <row r="449" spans="1:53" ht="14.1" customHeight="1" x14ac:dyDescent="0.2">
      <c r="A449" s="606">
        <v>89</v>
      </c>
      <c r="B449" s="607">
        <v>2331</v>
      </c>
      <c r="C449" s="608">
        <v>691014302</v>
      </c>
      <c r="D449" s="607" t="s">
        <v>271</v>
      </c>
      <c r="E449" s="609" t="s">
        <v>272</v>
      </c>
      <c r="F449" s="606">
        <v>3141</v>
      </c>
      <c r="G449" s="609" t="s">
        <v>89</v>
      </c>
      <c r="H449" s="610" t="s">
        <v>83</v>
      </c>
      <c r="I449" s="516">
        <v>325106</v>
      </c>
      <c r="J449" s="517">
        <v>238546</v>
      </c>
      <c r="K449" s="496">
        <v>0</v>
      </c>
      <c r="L449" s="496">
        <v>80629</v>
      </c>
      <c r="M449" s="517">
        <v>4771</v>
      </c>
      <c r="N449" s="517">
        <v>1160</v>
      </c>
      <c r="O449" s="432">
        <v>0.81</v>
      </c>
      <c r="P449" s="518">
        <v>0</v>
      </c>
      <c r="Q449" s="519">
        <v>0.81</v>
      </c>
      <c r="R449" s="520">
        <v>0</v>
      </c>
      <c r="S449" s="507">
        <v>0</v>
      </c>
      <c r="T449" s="507">
        <v>0</v>
      </c>
      <c r="U449" s="507">
        <v>0</v>
      </c>
      <c r="V449" s="507">
        <f>SUM(R449:U449)</f>
        <v>0</v>
      </c>
      <c r="W449" s="507">
        <v>0</v>
      </c>
      <c r="X449" s="507">
        <v>0</v>
      </c>
      <c r="Y449" s="507">
        <v>0</v>
      </c>
      <c r="Z449" s="507">
        <f t="shared" si="638"/>
        <v>0</v>
      </c>
      <c r="AA449" s="507">
        <f>V449+Z449</f>
        <v>0</v>
      </c>
      <c r="AB449" s="180">
        <f t="shared" si="546"/>
        <v>0</v>
      </c>
      <c r="AC449" s="180">
        <f>ROUND(V449*2%,0)</f>
        <v>0</v>
      </c>
      <c r="AD449" s="507">
        <v>0</v>
      </c>
      <c r="AE449" s="507">
        <v>0</v>
      </c>
      <c r="AF449" s="507">
        <f t="shared" si="547"/>
        <v>0</v>
      </c>
      <c r="AG449" s="507">
        <f t="shared" si="548"/>
        <v>0</v>
      </c>
      <c r="AH449" s="522">
        <v>0</v>
      </c>
      <c r="AI449" s="522">
        <v>0</v>
      </c>
      <c r="AJ449" s="522">
        <v>0</v>
      </c>
      <c r="AK449" s="522">
        <v>0</v>
      </c>
      <c r="AL449" s="522">
        <v>0</v>
      </c>
      <c r="AM449" s="522">
        <v>0</v>
      </c>
      <c r="AN449" s="522">
        <v>0</v>
      </c>
      <c r="AO449" s="522">
        <f>AH449+AJ449+AK449+AM449</f>
        <v>0</v>
      </c>
      <c r="AP449" s="522">
        <f>AI449+AL449+AN449</f>
        <v>0</v>
      </c>
      <c r="AQ449" s="523">
        <f t="shared" si="549"/>
        <v>0</v>
      </c>
      <c r="AR449" s="520">
        <f>I449+AG449</f>
        <v>325106</v>
      </c>
      <c r="AS449" s="507">
        <f>J449+V449</f>
        <v>238546</v>
      </c>
      <c r="AT449" s="507">
        <f>K449+Z449</f>
        <v>0</v>
      </c>
      <c r="AU449" s="507">
        <f t="shared" si="550"/>
        <v>0</v>
      </c>
      <c r="AV449" s="507">
        <f>L449+AB449</f>
        <v>80629</v>
      </c>
      <c r="AW449" s="507">
        <f>M449+AC449</f>
        <v>4771</v>
      </c>
      <c r="AX449" s="507">
        <f>N449+AF449</f>
        <v>1160</v>
      </c>
      <c r="AY449" s="522">
        <f>O449+AQ449</f>
        <v>0.81</v>
      </c>
      <c r="AZ449" s="522">
        <f>P449+AO449</f>
        <v>0</v>
      </c>
      <c r="BA449" s="523">
        <f>Q449+AP449</f>
        <v>0.81</v>
      </c>
    </row>
    <row r="450" spans="1:53" ht="14.1" customHeight="1" x14ac:dyDescent="0.2">
      <c r="A450" s="189">
        <v>89</v>
      </c>
      <c r="B450" s="188">
        <v>2331</v>
      </c>
      <c r="C450" s="619">
        <v>691014302</v>
      </c>
      <c r="D450" s="188" t="s">
        <v>271</v>
      </c>
      <c r="E450" s="620" t="s">
        <v>273</v>
      </c>
      <c r="F450" s="690"/>
      <c r="G450" s="599"/>
      <c r="H450" s="621"/>
      <c r="I450" s="601">
        <v>2203745</v>
      </c>
      <c r="J450" s="602">
        <v>1611623</v>
      </c>
      <c r="K450" s="602">
        <v>0</v>
      </c>
      <c r="L450" s="602">
        <v>544729</v>
      </c>
      <c r="M450" s="602">
        <v>32233</v>
      </c>
      <c r="N450" s="602">
        <v>15160</v>
      </c>
      <c r="O450" s="603">
        <v>3.9649000000000001</v>
      </c>
      <c r="P450" s="603">
        <v>2.37</v>
      </c>
      <c r="Q450" s="605">
        <v>1.5949</v>
      </c>
      <c r="R450" s="604">
        <f t="shared" ref="R450:BA450" si="639">SUM(R448:R449)</f>
        <v>0</v>
      </c>
      <c r="S450" s="602">
        <f t="shared" si="639"/>
        <v>0</v>
      </c>
      <c r="T450" s="602">
        <f t="shared" si="639"/>
        <v>0</v>
      </c>
      <c r="U450" s="602">
        <f t="shared" si="639"/>
        <v>0</v>
      </c>
      <c r="V450" s="602">
        <f t="shared" si="639"/>
        <v>0</v>
      </c>
      <c r="W450" s="602">
        <f t="shared" si="639"/>
        <v>0</v>
      </c>
      <c r="X450" s="602">
        <f t="shared" si="639"/>
        <v>0</v>
      </c>
      <c r="Y450" s="602">
        <f t="shared" si="639"/>
        <v>0</v>
      </c>
      <c r="Z450" s="602">
        <f t="shared" si="639"/>
        <v>0</v>
      </c>
      <c r="AA450" s="602">
        <f t="shared" si="639"/>
        <v>0</v>
      </c>
      <c r="AB450" s="602">
        <f t="shared" si="639"/>
        <v>0</v>
      </c>
      <c r="AC450" s="602">
        <f t="shared" si="639"/>
        <v>0</v>
      </c>
      <c r="AD450" s="602">
        <f t="shared" si="639"/>
        <v>0</v>
      </c>
      <c r="AE450" s="602">
        <f t="shared" si="639"/>
        <v>0</v>
      </c>
      <c r="AF450" s="602">
        <f t="shared" si="639"/>
        <v>0</v>
      </c>
      <c r="AG450" s="602">
        <f t="shared" si="639"/>
        <v>0</v>
      </c>
      <c r="AH450" s="603">
        <f t="shared" si="639"/>
        <v>0</v>
      </c>
      <c r="AI450" s="603">
        <f t="shared" si="639"/>
        <v>0</v>
      </c>
      <c r="AJ450" s="603">
        <f t="shared" si="639"/>
        <v>0</v>
      </c>
      <c r="AK450" s="603">
        <f t="shared" ref="AK450:AL450" si="640">SUM(AK448:AK449)</f>
        <v>0</v>
      </c>
      <c r="AL450" s="603">
        <f t="shared" si="640"/>
        <v>0</v>
      </c>
      <c r="AM450" s="603">
        <f t="shared" si="639"/>
        <v>0</v>
      </c>
      <c r="AN450" s="603">
        <f t="shared" si="639"/>
        <v>0</v>
      </c>
      <c r="AO450" s="603">
        <f t="shared" si="639"/>
        <v>0</v>
      </c>
      <c r="AP450" s="603">
        <f t="shared" si="639"/>
        <v>0</v>
      </c>
      <c r="AQ450" s="605">
        <f t="shared" si="639"/>
        <v>0</v>
      </c>
      <c r="AR450" s="622">
        <f t="shared" si="639"/>
        <v>2203745</v>
      </c>
      <c r="AS450" s="624">
        <f t="shared" si="639"/>
        <v>1611623</v>
      </c>
      <c r="AT450" s="624">
        <f t="shared" si="639"/>
        <v>0</v>
      </c>
      <c r="AU450" s="624">
        <f t="shared" si="639"/>
        <v>0</v>
      </c>
      <c r="AV450" s="624">
        <f t="shared" si="639"/>
        <v>544729</v>
      </c>
      <c r="AW450" s="624">
        <f t="shared" si="639"/>
        <v>32233</v>
      </c>
      <c r="AX450" s="624">
        <f t="shared" si="639"/>
        <v>15160</v>
      </c>
      <c r="AY450" s="625">
        <f t="shared" si="639"/>
        <v>3.9649000000000001</v>
      </c>
      <c r="AZ450" s="625">
        <f t="shared" si="639"/>
        <v>2.37</v>
      </c>
      <c r="BA450" s="626">
        <f t="shared" si="639"/>
        <v>1.5949</v>
      </c>
    </row>
    <row r="451" spans="1:53" s="666" customFormat="1" ht="14.1" customHeight="1" x14ac:dyDescent="0.2">
      <c r="A451" s="667">
        <v>90</v>
      </c>
      <c r="B451" s="668">
        <v>2332</v>
      </c>
      <c r="C451" s="668">
        <v>691015295</v>
      </c>
      <c r="D451" s="669">
        <v>10988122</v>
      </c>
      <c r="E451" s="670" t="s">
        <v>274</v>
      </c>
      <c r="F451" s="671">
        <v>3111</v>
      </c>
      <c r="G451" s="672" t="s">
        <v>86</v>
      </c>
      <c r="H451" s="610" t="s">
        <v>87</v>
      </c>
      <c r="I451" s="540">
        <v>0</v>
      </c>
      <c r="J451" s="541">
        <v>0</v>
      </c>
      <c r="K451" s="541">
        <v>0</v>
      </c>
      <c r="L451" s="496">
        <v>0</v>
      </c>
      <c r="M451" s="496">
        <v>0</v>
      </c>
      <c r="N451" s="541">
        <v>0</v>
      </c>
      <c r="O451" s="543">
        <v>0</v>
      </c>
      <c r="P451" s="680">
        <v>0</v>
      </c>
      <c r="Q451" s="714">
        <v>0</v>
      </c>
      <c r="R451" s="520">
        <v>0</v>
      </c>
      <c r="S451" s="507">
        <v>0</v>
      </c>
      <c r="T451" s="507">
        <v>0</v>
      </c>
      <c r="U451" s="507">
        <v>1085303</v>
      </c>
      <c r="V451" s="507">
        <f>SUM(R451:U451)</f>
        <v>1085303</v>
      </c>
      <c r="W451" s="507">
        <v>0</v>
      </c>
      <c r="X451" s="507">
        <v>0</v>
      </c>
      <c r="Y451" s="507">
        <v>0</v>
      </c>
      <c r="Z451" s="507">
        <f t="shared" ref="Z451:Z452" si="641">SUM(W451:Y451)</f>
        <v>0</v>
      </c>
      <c r="AA451" s="507">
        <f>V451+Z451</f>
        <v>1085303</v>
      </c>
      <c r="AB451" s="180">
        <f t="shared" ref="AB451:AB452" si="642">ROUND((V451+W451)*33.8%,0)</f>
        <v>366832</v>
      </c>
      <c r="AC451" s="180">
        <f>ROUND(V451*2%,0)</f>
        <v>21706</v>
      </c>
      <c r="AD451" s="507">
        <v>0</v>
      </c>
      <c r="AE451" s="507">
        <v>35000</v>
      </c>
      <c r="AF451" s="507">
        <f t="shared" ref="AF451:AF452" si="643">SUM(AD451:AE451)</f>
        <v>35000</v>
      </c>
      <c r="AG451" s="507">
        <f t="shared" ref="AG451:AG452" si="644">AA451+AB451+AC451+AF451</f>
        <v>1508841</v>
      </c>
      <c r="AH451" s="522">
        <v>0</v>
      </c>
      <c r="AI451" s="522">
        <v>0</v>
      </c>
      <c r="AJ451" s="522">
        <v>0</v>
      </c>
      <c r="AK451" s="522">
        <v>0</v>
      </c>
      <c r="AL451" s="522">
        <v>0</v>
      </c>
      <c r="AM451" s="522">
        <v>2.16</v>
      </c>
      <c r="AN451" s="522">
        <v>0.66</v>
      </c>
      <c r="AO451" s="522">
        <f>AH451+AJ451+AK451+AM451</f>
        <v>2.16</v>
      </c>
      <c r="AP451" s="522">
        <f>AI451+AL451+AN451</f>
        <v>0.66</v>
      </c>
      <c r="AQ451" s="523">
        <f t="shared" ref="AQ451:AQ452" si="645">SUM(AO451:AP451)</f>
        <v>2.8200000000000003</v>
      </c>
      <c r="AR451" s="520">
        <f>I451+AG451</f>
        <v>1508841</v>
      </c>
      <c r="AS451" s="507">
        <f>J451+V451</f>
        <v>1085303</v>
      </c>
      <c r="AT451" s="507">
        <f>K451+Z451</f>
        <v>0</v>
      </c>
      <c r="AU451" s="507">
        <f t="shared" si="550"/>
        <v>0</v>
      </c>
      <c r="AV451" s="507">
        <f>L451+AB451</f>
        <v>366832</v>
      </c>
      <c r="AW451" s="507">
        <f>M451+AC451</f>
        <v>21706</v>
      </c>
      <c r="AX451" s="507">
        <f>N451+AF451</f>
        <v>35000</v>
      </c>
      <c r="AY451" s="522">
        <f>O451+AQ451</f>
        <v>2.8200000000000003</v>
      </c>
      <c r="AZ451" s="522">
        <f>P451+AO451</f>
        <v>2.16</v>
      </c>
      <c r="BA451" s="523">
        <f>Q451+AP451</f>
        <v>0.66</v>
      </c>
    </row>
    <row r="452" spans="1:53" s="666" customFormat="1" ht="14.1" customHeight="1" x14ac:dyDescent="0.2">
      <c r="A452" s="673">
        <v>90</v>
      </c>
      <c r="B452" s="674">
        <v>2332</v>
      </c>
      <c r="C452" s="668">
        <v>691015295</v>
      </c>
      <c r="D452" s="669">
        <v>10988122</v>
      </c>
      <c r="E452" s="670" t="s">
        <v>274</v>
      </c>
      <c r="F452" s="675">
        <v>3141</v>
      </c>
      <c r="G452" s="676" t="s">
        <v>89</v>
      </c>
      <c r="H452" s="610" t="s">
        <v>83</v>
      </c>
      <c r="I452" s="516">
        <v>0</v>
      </c>
      <c r="J452" s="517">
        <v>0</v>
      </c>
      <c r="K452" s="496">
        <v>0</v>
      </c>
      <c r="L452" s="496">
        <v>0</v>
      </c>
      <c r="M452" s="517">
        <v>0</v>
      </c>
      <c r="N452" s="517">
        <v>0</v>
      </c>
      <c r="O452" s="432">
        <v>0</v>
      </c>
      <c r="P452" s="518">
        <v>0</v>
      </c>
      <c r="Q452" s="519">
        <v>0</v>
      </c>
      <c r="R452" s="520">
        <v>0</v>
      </c>
      <c r="S452" s="507">
        <v>0</v>
      </c>
      <c r="T452" s="507">
        <v>0</v>
      </c>
      <c r="U452" s="507">
        <v>0</v>
      </c>
      <c r="V452" s="507">
        <f>SUM(R452:U452)</f>
        <v>0</v>
      </c>
      <c r="W452" s="507">
        <v>0</v>
      </c>
      <c r="X452" s="507">
        <v>0</v>
      </c>
      <c r="Y452" s="507">
        <v>0</v>
      </c>
      <c r="Z452" s="507">
        <f t="shared" si="641"/>
        <v>0</v>
      </c>
      <c r="AA452" s="507">
        <f>V452+Z452</f>
        <v>0</v>
      </c>
      <c r="AB452" s="180">
        <f t="shared" si="642"/>
        <v>0</v>
      </c>
      <c r="AC452" s="180">
        <f>ROUND(V452*2%,0)</f>
        <v>0</v>
      </c>
      <c r="AD452" s="507">
        <v>0</v>
      </c>
      <c r="AE452" s="507">
        <v>0</v>
      </c>
      <c r="AF452" s="507">
        <f t="shared" si="643"/>
        <v>0</v>
      </c>
      <c r="AG452" s="507">
        <f t="shared" si="644"/>
        <v>0</v>
      </c>
      <c r="AH452" s="522">
        <v>0</v>
      </c>
      <c r="AI452" s="522">
        <v>0</v>
      </c>
      <c r="AJ452" s="522">
        <v>0</v>
      </c>
      <c r="AK452" s="522">
        <v>0</v>
      </c>
      <c r="AL452" s="522">
        <v>0</v>
      </c>
      <c r="AM452" s="522">
        <v>0</v>
      </c>
      <c r="AN452" s="522">
        <v>0</v>
      </c>
      <c r="AO452" s="522">
        <f>AH452+AJ452+AK452+AM452</f>
        <v>0</v>
      </c>
      <c r="AP452" s="522">
        <f>AI452+AL452+AN452</f>
        <v>0</v>
      </c>
      <c r="AQ452" s="523">
        <f t="shared" si="645"/>
        <v>0</v>
      </c>
      <c r="AR452" s="520">
        <f>I452+AG452</f>
        <v>0</v>
      </c>
      <c r="AS452" s="507">
        <f>J452+V452</f>
        <v>0</v>
      </c>
      <c r="AT452" s="507">
        <f>K452+Z452</f>
        <v>0</v>
      </c>
      <c r="AU452" s="507">
        <f t="shared" si="550"/>
        <v>0</v>
      </c>
      <c r="AV452" s="507">
        <f>L452+AB452</f>
        <v>0</v>
      </c>
      <c r="AW452" s="507">
        <f>M452+AC452</f>
        <v>0</v>
      </c>
      <c r="AX452" s="507">
        <f>N452+AF452</f>
        <v>0</v>
      </c>
      <c r="AY452" s="522">
        <f>O452+AQ452</f>
        <v>0</v>
      </c>
      <c r="AZ452" s="522">
        <f>P452+AO452</f>
        <v>0</v>
      </c>
      <c r="BA452" s="523">
        <f>Q452+AP452</f>
        <v>0</v>
      </c>
    </row>
    <row r="453" spans="1:53" s="666" customFormat="1" ht="14.1" customHeight="1" thickBot="1" x14ac:dyDescent="0.25">
      <c r="A453" s="706">
        <v>90</v>
      </c>
      <c r="B453" s="677">
        <v>2332</v>
      </c>
      <c r="C453" s="677">
        <v>691015295</v>
      </c>
      <c r="D453" s="678">
        <v>10988122</v>
      </c>
      <c r="E453" s="692" t="s">
        <v>275</v>
      </c>
      <c r="F453" s="691"/>
      <c r="G453" s="679"/>
      <c r="H453" s="679"/>
      <c r="I453" s="623">
        <v>0</v>
      </c>
      <c r="J453" s="624">
        <v>0</v>
      </c>
      <c r="K453" s="624">
        <v>0</v>
      </c>
      <c r="L453" s="624">
        <v>0</v>
      </c>
      <c r="M453" s="624">
        <v>0</v>
      </c>
      <c r="N453" s="624">
        <v>0</v>
      </c>
      <c r="O453" s="625">
        <v>0</v>
      </c>
      <c r="P453" s="625">
        <v>0</v>
      </c>
      <c r="Q453" s="626">
        <v>0</v>
      </c>
      <c r="R453" s="711">
        <f t="shared" ref="R453:S453" si="646">SUM(R451:R452)</f>
        <v>0</v>
      </c>
      <c r="S453" s="696">
        <f t="shared" si="646"/>
        <v>0</v>
      </c>
      <c r="T453" s="696">
        <f t="shared" ref="T453:Y453" si="647">SUM(T451:T452)</f>
        <v>0</v>
      </c>
      <c r="U453" s="696">
        <f t="shared" si="647"/>
        <v>1085303</v>
      </c>
      <c r="V453" s="696">
        <f t="shared" si="647"/>
        <v>1085303</v>
      </c>
      <c r="W453" s="696">
        <f t="shared" si="647"/>
        <v>0</v>
      </c>
      <c r="X453" s="696">
        <f t="shared" si="647"/>
        <v>0</v>
      </c>
      <c r="Y453" s="696">
        <f t="shared" si="647"/>
        <v>0</v>
      </c>
      <c r="Z453" s="696">
        <f t="shared" ref="Z453:AJ453" si="648">SUM(Z451:Z452)</f>
        <v>0</v>
      </c>
      <c r="AA453" s="696">
        <f t="shared" si="648"/>
        <v>1085303</v>
      </c>
      <c r="AB453" s="696">
        <f t="shared" si="648"/>
        <v>366832</v>
      </c>
      <c r="AC453" s="696">
        <f t="shared" si="648"/>
        <v>21706</v>
      </c>
      <c r="AD453" s="696">
        <f t="shared" ref="AD453" si="649">SUM(AD451:AD452)</f>
        <v>0</v>
      </c>
      <c r="AE453" s="696">
        <f t="shared" si="648"/>
        <v>35000</v>
      </c>
      <c r="AF453" s="696">
        <f t="shared" si="648"/>
        <v>35000</v>
      </c>
      <c r="AG453" s="696">
        <f t="shared" si="648"/>
        <v>1508841</v>
      </c>
      <c r="AH453" s="697">
        <f t="shared" si="648"/>
        <v>0</v>
      </c>
      <c r="AI453" s="697">
        <f t="shared" si="648"/>
        <v>0</v>
      </c>
      <c r="AJ453" s="697">
        <f t="shared" si="648"/>
        <v>0</v>
      </c>
      <c r="AK453" s="697">
        <f t="shared" ref="AK453:AL453" si="650">SUM(AK451:AK452)</f>
        <v>0</v>
      </c>
      <c r="AL453" s="697">
        <f t="shared" si="650"/>
        <v>0</v>
      </c>
      <c r="AM453" s="697">
        <f t="shared" ref="AM453:BA453" si="651">SUM(AM451:AM452)</f>
        <v>2.16</v>
      </c>
      <c r="AN453" s="697">
        <f t="shared" si="651"/>
        <v>0.66</v>
      </c>
      <c r="AO453" s="697">
        <f t="shared" si="651"/>
        <v>2.16</v>
      </c>
      <c r="AP453" s="697">
        <f t="shared" si="651"/>
        <v>0.66</v>
      </c>
      <c r="AQ453" s="698">
        <f t="shared" si="651"/>
        <v>2.8200000000000003</v>
      </c>
      <c r="AR453" s="622">
        <f t="shared" si="651"/>
        <v>1508841</v>
      </c>
      <c r="AS453" s="624">
        <f t="shared" si="651"/>
        <v>1085303</v>
      </c>
      <c r="AT453" s="624">
        <f t="shared" si="651"/>
        <v>0</v>
      </c>
      <c r="AU453" s="624">
        <f t="shared" si="651"/>
        <v>0</v>
      </c>
      <c r="AV453" s="624">
        <f t="shared" si="651"/>
        <v>366832</v>
      </c>
      <c r="AW453" s="624">
        <f t="shared" si="651"/>
        <v>21706</v>
      </c>
      <c r="AX453" s="624">
        <f t="shared" si="651"/>
        <v>35000</v>
      </c>
      <c r="AY453" s="625">
        <f t="shared" si="651"/>
        <v>2.8200000000000003</v>
      </c>
      <c r="AZ453" s="625">
        <f t="shared" si="651"/>
        <v>2.16</v>
      </c>
      <c r="BA453" s="626">
        <f t="shared" si="651"/>
        <v>0.66</v>
      </c>
    </row>
    <row r="454" spans="1:53" ht="14.1" customHeight="1" thickBot="1" x14ac:dyDescent="0.25">
      <c r="A454" s="236"/>
      <c r="B454" s="190"/>
      <c r="C454" s="190"/>
      <c r="D454" s="190"/>
      <c r="E454" s="191" t="s">
        <v>276</v>
      </c>
      <c r="F454" s="190"/>
      <c r="G454" s="190"/>
      <c r="H454" s="683"/>
      <c r="I454" s="681">
        <f>I453+I450+I447+I441+I434+I427+I420+I413+I406+I400+I397+I390+I383+I379+I373+I366+I364+I360+I353+I348+I341+I335+I327+I324+I320+I317+I315+I309+I305+I298+I291+I289+I281+I276+I269+I265+I259+I255+I251+I249+I242+I236+I230+I224+I218+I212+I206+I199+I193+I187+I180+I173+I167+I161+I155+I150+I144+I138+I132+I125+I118+I114+I111+I108+I104+I100+I97+I93+I89+I86+I82+I79+I76+I72+I67+I64+I60+I56+I52+I49+I46+I43+I39+I36+I33+I29+I26+I21+I17+I13</f>
        <v>1615030210</v>
      </c>
      <c r="J454" s="682">
        <f t="shared" ref="J454:BA454" si="652">J453+J450+J447+J441+J434+J427+J420+J413+J406+J400+J397+J390+J383+J379+J373+J366+J364+J360+J353+J348+J341+J335+J327+J324+J320+J317+J315+J309+J305+J298+J291+J289+J281+J276+J269+J265+J259+J255+J251+J249+J242+J236+J230+J224+J218+J212+J206+J199+J193+J187+J180+J173+J167+J161+J155+J150+J144+J138+J132+J125+J118+J114+J111+J108+J104+J100+J97+J93+J89+J86+J82+J79+J76+J72+J67+J64+J60+J56+J52+J49+J46+J43+J39+J36+J33+J29+J26+J21+J17+J13</f>
        <v>1156667551</v>
      </c>
      <c r="K454" s="682">
        <f t="shared" si="652"/>
        <v>6280366</v>
      </c>
      <c r="L454" s="682">
        <f t="shared" si="652"/>
        <v>392995921</v>
      </c>
      <c r="M454" s="682">
        <f t="shared" si="652"/>
        <v>23133360</v>
      </c>
      <c r="N454" s="682">
        <f t="shared" si="652"/>
        <v>35953012</v>
      </c>
      <c r="O454" s="688">
        <f t="shared" si="652"/>
        <v>2529.2909</v>
      </c>
      <c r="P454" s="688">
        <f t="shared" si="652"/>
        <v>1801.3852999999999</v>
      </c>
      <c r="Q454" s="689">
        <f t="shared" si="652"/>
        <v>727.90560000000028</v>
      </c>
      <c r="R454" s="712">
        <f t="shared" si="652"/>
        <v>203351</v>
      </c>
      <c r="S454" s="693">
        <f t="shared" si="652"/>
        <v>1557835</v>
      </c>
      <c r="T454" s="693">
        <f t="shared" si="652"/>
        <v>0</v>
      </c>
      <c r="U454" s="693">
        <f t="shared" si="652"/>
        <v>1076048</v>
      </c>
      <c r="V454" s="693">
        <f t="shared" si="652"/>
        <v>2837234</v>
      </c>
      <c r="W454" s="693">
        <f t="shared" si="652"/>
        <v>-218871</v>
      </c>
      <c r="X454" s="693">
        <f t="shared" si="652"/>
        <v>-80670</v>
      </c>
      <c r="Y454" s="693">
        <f t="shared" si="652"/>
        <v>4865231</v>
      </c>
      <c r="Z454" s="693">
        <f t="shared" si="652"/>
        <v>4565690</v>
      </c>
      <c r="AA454" s="693">
        <f t="shared" si="652"/>
        <v>7402924</v>
      </c>
      <c r="AB454" s="693">
        <f t="shared" si="652"/>
        <v>885007</v>
      </c>
      <c r="AC454" s="693">
        <f t="shared" si="652"/>
        <v>56742</v>
      </c>
      <c r="AD454" s="693">
        <f t="shared" si="652"/>
        <v>61450</v>
      </c>
      <c r="AE454" s="693">
        <f t="shared" si="652"/>
        <v>225000</v>
      </c>
      <c r="AF454" s="693">
        <f t="shared" si="652"/>
        <v>286450</v>
      </c>
      <c r="AG454" s="693">
        <f t="shared" si="652"/>
        <v>8631123</v>
      </c>
      <c r="AH454" s="694">
        <f t="shared" si="652"/>
        <v>0.39</v>
      </c>
      <c r="AI454" s="694">
        <f t="shared" si="652"/>
        <v>0.77999999999999992</v>
      </c>
      <c r="AJ454" s="694">
        <f t="shared" si="652"/>
        <v>4.5600000000000014</v>
      </c>
      <c r="AK454" s="694">
        <f t="shared" si="652"/>
        <v>0</v>
      </c>
      <c r="AL454" s="694">
        <f t="shared" si="652"/>
        <v>0</v>
      </c>
      <c r="AM454" s="694">
        <f t="shared" si="652"/>
        <v>2.2400000000000002</v>
      </c>
      <c r="AN454" s="694">
        <f t="shared" si="652"/>
        <v>0.96</v>
      </c>
      <c r="AO454" s="694">
        <f t="shared" si="652"/>
        <v>7.19</v>
      </c>
      <c r="AP454" s="694">
        <f t="shared" si="652"/>
        <v>1.7400000000000002</v>
      </c>
      <c r="AQ454" s="695">
        <f t="shared" si="652"/>
        <v>8.9300000000000015</v>
      </c>
      <c r="AR454" s="681">
        <f t="shared" si="652"/>
        <v>1623661333</v>
      </c>
      <c r="AS454" s="682">
        <f t="shared" si="652"/>
        <v>1159504785</v>
      </c>
      <c r="AT454" s="682">
        <f t="shared" si="652"/>
        <v>10846056</v>
      </c>
      <c r="AU454" s="682">
        <f t="shared" si="652"/>
        <v>4865231</v>
      </c>
      <c r="AV454" s="682">
        <f t="shared" si="652"/>
        <v>393880928</v>
      </c>
      <c r="AW454" s="682">
        <f t="shared" si="652"/>
        <v>23190102</v>
      </c>
      <c r="AX454" s="682">
        <f t="shared" si="652"/>
        <v>36239462</v>
      </c>
      <c r="AY454" s="688">
        <f t="shared" si="652"/>
        <v>2538.2209000000003</v>
      </c>
      <c r="AZ454" s="688">
        <f t="shared" si="652"/>
        <v>1808.5753000000002</v>
      </c>
      <c r="BA454" s="689">
        <f t="shared" si="652"/>
        <v>729.64560000000017</v>
      </c>
    </row>
    <row r="455" spans="1:53" ht="14.1" customHeight="1" x14ac:dyDescent="0.2">
      <c r="I455" s="530">
        <f>SUM(J454:N454)</f>
        <v>1615030210</v>
      </c>
      <c r="O455" s="531">
        <f>SUM(P454:Q454)</f>
        <v>2529.2909</v>
      </c>
      <c r="R455" s="530">
        <f>W454</f>
        <v>-218871</v>
      </c>
      <c r="S455" s="193"/>
      <c r="T455" s="193"/>
      <c r="U455" s="193"/>
      <c r="V455" s="684">
        <f>SUM(R454:U454)</f>
        <v>2837234</v>
      </c>
      <c r="W455" s="628"/>
      <c r="X455" s="628"/>
      <c r="Y455" s="628"/>
      <c r="Z455" s="627">
        <f>SUM(W454:Y454)</f>
        <v>4565690</v>
      </c>
      <c r="AA455" s="684">
        <f>V454+Z454</f>
        <v>7402924</v>
      </c>
      <c r="AB455" s="263"/>
      <c r="AC455" s="263"/>
      <c r="AD455" s="685"/>
      <c r="AE455" s="685"/>
      <c r="AF455" s="684">
        <f>SUM(AD454:AE454)</f>
        <v>286450</v>
      </c>
      <c r="AG455" s="684">
        <f>AA454+AB454+AC454+AF454</f>
        <v>8631123</v>
      </c>
      <c r="AH455" s="686"/>
      <c r="AI455" s="686"/>
      <c r="AJ455" s="686"/>
      <c r="AK455" s="686"/>
      <c r="AL455" s="686"/>
      <c r="AM455" s="686"/>
      <c r="AN455" s="686"/>
      <c r="AO455" s="687">
        <f>AH454+AJ454+AM454</f>
        <v>7.1900000000000013</v>
      </c>
      <c r="AP455" s="687">
        <f>AI454+AN454</f>
        <v>1.7399999999999998</v>
      </c>
      <c r="AQ455" s="687">
        <f>SUM(AO454:AP454)</f>
        <v>8.93</v>
      </c>
      <c r="AR455" s="321">
        <f>AS454+AT454+AV454+AW454+AX454</f>
        <v>1623661333</v>
      </c>
      <c r="AS455" s="192"/>
      <c r="AT455" s="192"/>
      <c r="AU455" s="321">
        <f>Y454</f>
        <v>4865231</v>
      </c>
      <c r="AV455" s="192"/>
      <c r="AW455" s="192"/>
      <c r="AX455" s="192"/>
      <c r="AY455" s="193">
        <f>SUM(AZ454:BA454)</f>
        <v>2538.2209000000003</v>
      </c>
      <c r="AZ455" s="192"/>
      <c r="BA455" s="192"/>
    </row>
    <row r="456" spans="1:53" ht="14.1" customHeight="1" thickBot="1" x14ac:dyDescent="0.25">
      <c r="H456" s="195"/>
      <c r="I456" s="194">
        <f ca="1">SUM(J457:N457)</f>
        <v>1615030210</v>
      </c>
      <c r="J456" s="195"/>
      <c r="K456" s="195"/>
      <c r="L456" s="195"/>
      <c r="M456" s="195"/>
      <c r="N456" s="195"/>
      <c r="O456" s="196">
        <f ca="1">SUM(P457:Q457)</f>
        <v>2529.2909</v>
      </c>
      <c r="P456" s="342"/>
      <c r="Q456" s="342"/>
      <c r="R456" s="366"/>
      <c r="S456" s="366"/>
      <c r="T456" s="366"/>
      <c r="U456" s="366"/>
      <c r="V456" s="532">
        <f ca="1">SUM(R457:U457)</f>
        <v>2837234</v>
      </c>
      <c r="W456" s="533"/>
      <c r="X456" s="533"/>
      <c r="Y456" s="533"/>
      <c r="Z456" s="532">
        <f ca="1">SUM(W457:Y457)</f>
        <v>4565690</v>
      </c>
      <c r="AA456" s="532">
        <f ca="1">V457+Z457</f>
        <v>7402924</v>
      </c>
      <c r="AB456" s="365"/>
      <c r="AC456" s="365"/>
      <c r="AD456" s="533"/>
      <c r="AE456" s="533"/>
      <c r="AF456" s="532">
        <f ca="1">SUM(AD457:AE457)</f>
        <v>286450</v>
      </c>
      <c r="AG456" s="532">
        <f ca="1">AA457+AB457+AC457+AF457</f>
        <v>8631123</v>
      </c>
      <c r="AH456" s="534"/>
      <c r="AI456" s="534"/>
      <c r="AJ456" s="534"/>
      <c r="AK456" s="534"/>
      <c r="AL456" s="534"/>
      <c r="AM456" s="534"/>
      <c r="AN456" s="534"/>
      <c r="AO456" s="535">
        <f ca="1">AH457+AJ457+AM457</f>
        <v>7.19</v>
      </c>
      <c r="AP456" s="535">
        <f ca="1">AI457+AN457</f>
        <v>1.74</v>
      </c>
      <c r="AQ456" s="535">
        <f ca="1">SUM(AO457:AP457)</f>
        <v>8.93</v>
      </c>
      <c r="AR456" s="373">
        <f ca="1">AS457+AT457+AV457+AW457+AX457</f>
        <v>1623661333</v>
      </c>
      <c r="AS456" s="374"/>
      <c r="AT456" s="374"/>
      <c r="AU456" s="707"/>
      <c r="AV456" s="374"/>
      <c r="AW456" s="374"/>
      <c r="AX456" s="374"/>
      <c r="AY456" s="366">
        <f ca="1">SUM(AZ457:BA457)</f>
        <v>2538.2209000000003</v>
      </c>
      <c r="AZ456" s="374"/>
      <c r="BA456" s="374"/>
    </row>
    <row r="457" spans="1:53" customFormat="1" ht="13.5" thickBot="1" x14ac:dyDescent="0.25">
      <c r="A457" s="780"/>
      <c r="B457" s="780"/>
      <c r="C457" s="780"/>
      <c r="D457" s="16"/>
      <c r="E457" s="12"/>
      <c r="F457" s="16"/>
      <c r="G457" s="36"/>
      <c r="H457" s="41" t="s">
        <v>33</v>
      </c>
      <c r="I457" s="258">
        <f t="shared" ref="I457:BA457" ca="1" si="653">SUM(I458:I467)</f>
        <v>1615030210</v>
      </c>
      <c r="J457" s="47">
        <f t="shared" ca="1" si="653"/>
        <v>1156667551</v>
      </c>
      <c r="K457" s="47">
        <f t="shared" ca="1" si="653"/>
        <v>6280366</v>
      </c>
      <c r="L457" s="47">
        <f t="shared" ca="1" si="653"/>
        <v>392995921</v>
      </c>
      <c r="M457" s="47">
        <f t="shared" ca="1" si="653"/>
        <v>23133360</v>
      </c>
      <c r="N457" s="47">
        <f t="shared" ca="1" si="653"/>
        <v>35953012</v>
      </c>
      <c r="O457" s="48">
        <f t="shared" ca="1" si="653"/>
        <v>2529.2909000000004</v>
      </c>
      <c r="P457" s="48">
        <f t="shared" ca="1" si="653"/>
        <v>1801.3853000000001</v>
      </c>
      <c r="Q457" s="49">
        <f t="shared" ca="1" si="653"/>
        <v>727.90560000000005</v>
      </c>
      <c r="R457" s="367">
        <f t="shared" ca="1" si="653"/>
        <v>203351</v>
      </c>
      <c r="S457" s="368">
        <f t="shared" ca="1" si="653"/>
        <v>1557835</v>
      </c>
      <c r="T457" s="368">
        <f t="shared" ca="1" si="653"/>
        <v>0</v>
      </c>
      <c r="U457" s="368">
        <f t="shared" ca="1" si="653"/>
        <v>1076048</v>
      </c>
      <c r="V457" s="368">
        <f t="shared" ca="1" si="653"/>
        <v>2837234</v>
      </c>
      <c r="W457" s="368">
        <f t="shared" ca="1" si="653"/>
        <v>-218871</v>
      </c>
      <c r="X457" s="368">
        <f t="shared" ca="1" si="653"/>
        <v>-80670</v>
      </c>
      <c r="Y457" s="368">
        <f t="shared" ca="1" si="653"/>
        <v>4865231</v>
      </c>
      <c r="Z457" s="368">
        <f t="shared" ca="1" si="653"/>
        <v>4565690</v>
      </c>
      <c r="AA457" s="368">
        <f t="shared" ca="1" si="653"/>
        <v>7402924</v>
      </c>
      <c r="AB457" s="368">
        <f t="shared" ca="1" si="653"/>
        <v>885007</v>
      </c>
      <c r="AC457" s="368">
        <f t="shared" ca="1" si="653"/>
        <v>56742</v>
      </c>
      <c r="AD457" s="368">
        <f t="shared" ca="1" si="653"/>
        <v>61450</v>
      </c>
      <c r="AE457" s="368">
        <f t="shared" ca="1" si="653"/>
        <v>225000</v>
      </c>
      <c r="AF457" s="368">
        <f t="shared" ca="1" si="653"/>
        <v>286450</v>
      </c>
      <c r="AG457" s="368">
        <f t="shared" ca="1" si="653"/>
        <v>8631123</v>
      </c>
      <c r="AH457" s="369">
        <f t="shared" ca="1" si="653"/>
        <v>0.39</v>
      </c>
      <c r="AI457" s="369">
        <f t="shared" ca="1" si="653"/>
        <v>0.78</v>
      </c>
      <c r="AJ457" s="369">
        <f t="shared" ca="1" si="653"/>
        <v>4.5600000000000005</v>
      </c>
      <c r="AK457" s="369">
        <f t="shared" ref="AK457:AL457" ca="1" si="654">SUM(AK458:AK467)</f>
        <v>0</v>
      </c>
      <c r="AL457" s="369">
        <f t="shared" ca="1" si="654"/>
        <v>0</v>
      </c>
      <c r="AM457" s="369">
        <f t="shared" ca="1" si="653"/>
        <v>2.2400000000000002</v>
      </c>
      <c r="AN457" s="369">
        <f t="shared" ca="1" si="653"/>
        <v>0.96</v>
      </c>
      <c r="AO457" s="369">
        <f t="shared" ca="1" si="653"/>
        <v>7.19</v>
      </c>
      <c r="AP457" s="369">
        <f t="shared" ca="1" si="653"/>
        <v>1.7400000000000002</v>
      </c>
      <c r="AQ457" s="370">
        <f t="shared" ca="1" si="653"/>
        <v>8.9299999999999979</v>
      </c>
      <c r="AR457" s="371">
        <f t="shared" ca="1" si="653"/>
        <v>1623661333</v>
      </c>
      <c r="AS457" s="368">
        <f t="shared" ca="1" si="653"/>
        <v>1159504785</v>
      </c>
      <c r="AT457" s="368">
        <f t="shared" ca="1" si="653"/>
        <v>10846056</v>
      </c>
      <c r="AU457" s="368">
        <f t="shared" ref="AU457" ca="1" si="655">SUM(AU458:AU467)</f>
        <v>4865231</v>
      </c>
      <c r="AV457" s="368">
        <f t="shared" ca="1" si="653"/>
        <v>393880928</v>
      </c>
      <c r="AW457" s="368">
        <f t="shared" ca="1" si="653"/>
        <v>23190102</v>
      </c>
      <c r="AX457" s="368">
        <f t="shared" ca="1" si="653"/>
        <v>36239462</v>
      </c>
      <c r="AY457" s="369">
        <f t="shared" ca="1" si="653"/>
        <v>2538.2209000000007</v>
      </c>
      <c r="AZ457" s="369">
        <f t="shared" ca="1" si="653"/>
        <v>1808.5753000000002</v>
      </c>
      <c r="BA457" s="372">
        <f t="shared" ca="1" si="653"/>
        <v>729.64560000000006</v>
      </c>
    </row>
    <row r="458" spans="1:53" customFormat="1" ht="12.75" x14ac:dyDescent="0.2">
      <c r="A458" s="780"/>
      <c r="B458" s="780"/>
      <c r="C458" s="780"/>
      <c r="D458" s="16"/>
      <c r="E458" s="12"/>
      <c r="F458" s="16"/>
      <c r="G458" s="36"/>
      <c r="H458" s="265">
        <v>3111</v>
      </c>
      <c r="I458" s="324">
        <f t="shared" ref="I458:BA458" ca="1" si="656">SUMIF($F$12:$F$454,"=3111",I$12:I$404)</f>
        <v>338084980</v>
      </c>
      <c r="J458" s="325">
        <f t="shared" ca="1" si="656"/>
        <v>245974724</v>
      </c>
      <c r="K458" s="325">
        <f t="shared" ca="1" si="656"/>
        <v>600600</v>
      </c>
      <c r="L458" s="325">
        <f t="shared" ca="1" si="656"/>
        <v>83342458</v>
      </c>
      <c r="M458" s="325">
        <f t="shared" ca="1" si="656"/>
        <v>4919498</v>
      </c>
      <c r="N458" s="325">
        <f t="shared" ca="1" si="656"/>
        <v>3247700</v>
      </c>
      <c r="O458" s="326">
        <f t="shared" ca="1" si="656"/>
        <v>585.1561999999999</v>
      </c>
      <c r="P458" s="326">
        <f t="shared" ca="1" si="656"/>
        <v>444.9514999999999</v>
      </c>
      <c r="Q458" s="327">
        <f t="shared" ca="1" si="656"/>
        <v>140.2047</v>
      </c>
      <c r="R458" s="328">
        <f t="shared" ca="1" si="656"/>
        <v>-52794</v>
      </c>
      <c r="S458" s="325">
        <f t="shared" ca="1" si="656"/>
        <v>250943</v>
      </c>
      <c r="T458" s="325">
        <f t="shared" ca="1" si="656"/>
        <v>0</v>
      </c>
      <c r="U458" s="325">
        <f t="shared" ca="1" si="656"/>
        <v>945392</v>
      </c>
      <c r="V458" s="325">
        <f t="shared" ca="1" si="656"/>
        <v>1143541</v>
      </c>
      <c r="W458" s="325">
        <f t="shared" ca="1" si="656"/>
        <v>52794</v>
      </c>
      <c r="X458" s="325">
        <f t="shared" ca="1" si="656"/>
        <v>0</v>
      </c>
      <c r="Y458" s="325">
        <f t="shared" ca="1" si="656"/>
        <v>0</v>
      </c>
      <c r="Z458" s="325">
        <f t="shared" ca="1" si="656"/>
        <v>52794</v>
      </c>
      <c r="AA458" s="325">
        <f t="shared" ca="1" si="656"/>
        <v>1196335</v>
      </c>
      <c r="AB458" s="325">
        <f t="shared" ca="1" si="656"/>
        <v>404359</v>
      </c>
      <c r="AC458" s="325">
        <f t="shared" ca="1" si="656"/>
        <v>22869</v>
      </c>
      <c r="AD458" s="325">
        <f t="shared" ca="1" si="656"/>
        <v>14750</v>
      </c>
      <c r="AE458" s="325">
        <f t="shared" ca="1" si="656"/>
        <v>225000</v>
      </c>
      <c r="AF458" s="325">
        <f t="shared" ca="1" si="656"/>
        <v>239750</v>
      </c>
      <c r="AG458" s="325">
        <f t="shared" ca="1" si="656"/>
        <v>1863313</v>
      </c>
      <c r="AH458" s="326">
        <f t="shared" ca="1" si="656"/>
        <v>-9.0000000000000011E-2</v>
      </c>
      <c r="AI458" s="326">
        <f t="shared" ca="1" si="656"/>
        <v>-0.15</v>
      </c>
      <c r="AJ458" s="326">
        <f t="shared" ca="1" si="656"/>
        <v>0.77</v>
      </c>
      <c r="AK458" s="326">
        <f t="shared" ca="1" si="656"/>
        <v>0</v>
      </c>
      <c r="AL458" s="326">
        <f t="shared" ca="1" si="656"/>
        <v>0</v>
      </c>
      <c r="AM458" s="326">
        <f t="shared" ca="1" si="656"/>
        <v>2.16</v>
      </c>
      <c r="AN458" s="326">
        <f t="shared" ca="1" si="656"/>
        <v>0.66</v>
      </c>
      <c r="AO458" s="326">
        <f t="shared" ca="1" si="656"/>
        <v>2.84</v>
      </c>
      <c r="AP458" s="326">
        <f t="shared" ca="1" si="656"/>
        <v>0.51</v>
      </c>
      <c r="AQ458" s="376">
        <f t="shared" ca="1" si="656"/>
        <v>3.3500000000000005</v>
      </c>
      <c r="AR458" s="324">
        <f t="shared" ca="1" si="656"/>
        <v>339948293</v>
      </c>
      <c r="AS458" s="325">
        <f t="shared" ca="1" si="656"/>
        <v>247118265</v>
      </c>
      <c r="AT458" s="325">
        <f t="shared" ca="1" si="656"/>
        <v>653394</v>
      </c>
      <c r="AU458" s="325">
        <f t="shared" ca="1" si="656"/>
        <v>0</v>
      </c>
      <c r="AV458" s="325">
        <f t="shared" ca="1" si="656"/>
        <v>83746817</v>
      </c>
      <c r="AW458" s="325">
        <f t="shared" ca="1" si="656"/>
        <v>4942367</v>
      </c>
      <c r="AX458" s="325">
        <f t="shared" ca="1" si="656"/>
        <v>3487450</v>
      </c>
      <c r="AY458" s="326">
        <f t="shared" ca="1" si="656"/>
        <v>588.50620000000015</v>
      </c>
      <c r="AZ458" s="326">
        <f t="shared" ca="1" si="656"/>
        <v>447.79150000000004</v>
      </c>
      <c r="BA458" s="416">
        <f t="shared" ca="1" si="656"/>
        <v>140.71469999999999</v>
      </c>
    </row>
    <row r="459" spans="1:53" customFormat="1" ht="12.75" x14ac:dyDescent="0.2">
      <c r="A459" s="780"/>
      <c r="B459" s="780"/>
      <c r="C459" s="780"/>
      <c r="D459" s="16"/>
      <c r="E459" s="12"/>
      <c r="F459" s="16"/>
      <c r="G459" s="36"/>
      <c r="H459" s="28">
        <v>3113</v>
      </c>
      <c r="I459" s="330">
        <f t="shared" ref="I459:BA459" si="657">SUMIF($F$12:$F$454,"=3113",I$12:I$454)</f>
        <v>894847785</v>
      </c>
      <c r="J459" s="331">
        <f t="shared" si="657"/>
        <v>635124521</v>
      </c>
      <c r="K459" s="331">
        <f t="shared" si="657"/>
        <v>2196976</v>
      </c>
      <c r="L459" s="331">
        <f t="shared" si="657"/>
        <v>215390599</v>
      </c>
      <c r="M459" s="331">
        <f t="shared" si="657"/>
        <v>12702489</v>
      </c>
      <c r="N459" s="331">
        <f t="shared" si="657"/>
        <v>29433200</v>
      </c>
      <c r="O459" s="332">
        <f t="shared" si="657"/>
        <v>1257.2547000000004</v>
      </c>
      <c r="P459" s="332">
        <f t="shared" si="657"/>
        <v>1004.0542000000004</v>
      </c>
      <c r="Q459" s="333">
        <f t="shared" si="657"/>
        <v>253.20050000000006</v>
      </c>
      <c r="R459" s="334">
        <f t="shared" si="657"/>
        <v>240900</v>
      </c>
      <c r="S459" s="331">
        <f t="shared" si="657"/>
        <v>1271693</v>
      </c>
      <c r="T459" s="331">
        <f t="shared" si="657"/>
        <v>0</v>
      </c>
      <c r="U459" s="331">
        <f t="shared" si="657"/>
        <v>45656</v>
      </c>
      <c r="V459" s="331">
        <f t="shared" si="657"/>
        <v>1558249</v>
      </c>
      <c r="W459" s="331">
        <f t="shared" si="657"/>
        <v>-230140</v>
      </c>
      <c r="X459" s="331">
        <f t="shared" si="657"/>
        <v>2382</v>
      </c>
      <c r="Y459" s="331">
        <f t="shared" si="657"/>
        <v>4722989</v>
      </c>
      <c r="Z459" s="331">
        <f t="shared" si="657"/>
        <v>4495231</v>
      </c>
      <c r="AA459" s="331">
        <f t="shared" si="657"/>
        <v>6053480</v>
      </c>
      <c r="AB459" s="331">
        <f t="shared" si="657"/>
        <v>448904</v>
      </c>
      <c r="AC459" s="331">
        <f t="shared" si="657"/>
        <v>31164</v>
      </c>
      <c r="AD459" s="331">
        <f t="shared" si="657"/>
        <v>33450</v>
      </c>
      <c r="AE459" s="331">
        <f t="shared" si="657"/>
        <v>0</v>
      </c>
      <c r="AF459" s="331">
        <f t="shared" si="657"/>
        <v>33450</v>
      </c>
      <c r="AG459" s="331">
        <f t="shared" si="657"/>
        <v>6566998</v>
      </c>
      <c r="AH459" s="332">
        <f t="shared" si="657"/>
        <v>0.15999999999999998</v>
      </c>
      <c r="AI459" s="332">
        <f t="shared" si="657"/>
        <v>0.87000000000000011</v>
      </c>
      <c r="AJ459" s="332">
        <f t="shared" si="657"/>
        <v>3.61</v>
      </c>
      <c r="AK459" s="332">
        <f t="shared" si="657"/>
        <v>0</v>
      </c>
      <c r="AL459" s="332">
        <f t="shared" si="657"/>
        <v>0</v>
      </c>
      <c r="AM459" s="332">
        <f t="shared" si="657"/>
        <v>0.08</v>
      </c>
      <c r="AN459" s="332">
        <f t="shared" si="657"/>
        <v>0</v>
      </c>
      <c r="AO459" s="332">
        <f t="shared" si="657"/>
        <v>3.8500000000000005</v>
      </c>
      <c r="AP459" s="332">
        <f t="shared" si="657"/>
        <v>0.87000000000000011</v>
      </c>
      <c r="AQ459" s="377">
        <f t="shared" si="657"/>
        <v>4.7199999999999989</v>
      </c>
      <c r="AR459" s="330">
        <f t="shared" si="657"/>
        <v>901414783</v>
      </c>
      <c r="AS459" s="331">
        <f t="shared" si="657"/>
        <v>636682770</v>
      </c>
      <c r="AT459" s="331">
        <f t="shared" si="657"/>
        <v>6692207</v>
      </c>
      <c r="AU459" s="331">
        <f t="shared" si="657"/>
        <v>4722989</v>
      </c>
      <c r="AV459" s="331">
        <f t="shared" si="657"/>
        <v>215839503</v>
      </c>
      <c r="AW459" s="331">
        <f t="shared" si="657"/>
        <v>12733653</v>
      </c>
      <c r="AX459" s="331">
        <f t="shared" si="657"/>
        <v>29466650</v>
      </c>
      <c r="AY459" s="332">
        <f t="shared" si="657"/>
        <v>1261.9747000000004</v>
      </c>
      <c r="AZ459" s="332">
        <f t="shared" si="657"/>
        <v>1007.9042000000001</v>
      </c>
      <c r="BA459" s="417">
        <f t="shared" si="657"/>
        <v>254.07050000000007</v>
      </c>
    </row>
    <row r="460" spans="1:53" customFormat="1" ht="12.75" x14ac:dyDescent="0.2">
      <c r="A460" s="780"/>
      <c r="B460" s="780"/>
      <c r="C460" s="780"/>
      <c r="D460" s="16"/>
      <c r="E460" s="12"/>
      <c r="F460" s="16"/>
      <c r="G460" s="36"/>
      <c r="H460" s="28">
        <v>3114</v>
      </c>
      <c r="I460" s="330">
        <f t="shared" ref="I460:BA460" si="658">SUMIF($F$12:$F$454,"=3114",I$12:I$454)</f>
        <v>47791336</v>
      </c>
      <c r="J460" s="331">
        <f t="shared" si="658"/>
        <v>34569568</v>
      </c>
      <c r="K460" s="331">
        <f t="shared" si="658"/>
        <v>172320</v>
      </c>
      <c r="L460" s="331">
        <f t="shared" si="658"/>
        <v>11742758</v>
      </c>
      <c r="M460" s="331">
        <f t="shared" si="658"/>
        <v>691390</v>
      </c>
      <c r="N460" s="331">
        <f t="shared" si="658"/>
        <v>615300</v>
      </c>
      <c r="O460" s="332">
        <f t="shared" si="658"/>
        <v>69.163700000000006</v>
      </c>
      <c r="P460" s="332">
        <f t="shared" si="658"/>
        <v>55.824199999999998</v>
      </c>
      <c r="Q460" s="333">
        <f t="shared" si="658"/>
        <v>13.339499999999999</v>
      </c>
      <c r="R460" s="334">
        <f t="shared" si="658"/>
        <v>-92445</v>
      </c>
      <c r="S460" s="331">
        <f t="shared" si="658"/>
        <v>-103771</v>
      </c>
      <c r="T460" s="331">
        <f t="shared" si="658"/>
        <v>0</v>
      </c>
      <c r="U460" s="331">
        <f t="shared" si="658"/>
        <v>0</v>
      </c>
      <c r="V460" s="331">
        <f t="shared" si="658"/>
        <v>-196216</v>
      </c>
      <c r="W460" s="331">
        <f t="shared" si="658"/>
        <v>66165</v>
      </c>
      <c r="X460" s="331">
        <f t="shared" si="658"/>
        <v>0</v>
      </c>
      <c r="Y460" s="331">
        <f t="shared" si="658"/>
        <v>37503</v>
      </c>
      <c r="Z460" s="331">
        <f t="shared" si="658"/>
        <v>103668</v>
      </c>
      <c r="AA460" s="331">
        <f t="shared" si="658"/>
        <v>-92548</v>
      </c>
      <c r="AB460" s="331">
        <f t="shared" si="658"/>
        <v>-43958</v>
      </c>
      <c r="AC460" s="331">
        <f t="shared" si="658"/>
        <v>-3924</v>
      </c>
      <c r="AD460" s="331">
        <f t="shared" si="658"/>
        <v>0</v>
      </c>
      <c r="AE460" s="331">
        <f t="shared" si="658"/>
        <v>0</v>
      </c>
      <c r="AF460" s="331">
        <f t="shared" si="658"/>
        <v>0</v>
      </c>
      <c r="AG460" s="331">
        <f t="shared" si="658"/>
        <v>-140430</v>
      </c>
      <c r="AH460" s="332">
        <f t="shared" si="658"/>
        <v>0.02</v>
      </c>
      <c r="AI460" s="332">
        <f t="shared" si="658"/>
        <v>0</v>
      </c>
      <c r="AJ460" s="332">
        <f t="shared" si="658"/>
        <v>-0.31</v>
      </c>
      <c r="AK460" s="332">
        <f t="shared" si="658"/>
        <v>0</v>
      </c>
      <c r="AL460" s="332">
        <f t="shared" si="658"/>
        <v>0</v>
      </c>
      <c r="AM460" s="332">
        <f t="shared" si="658"/>
        <v>0</v>
      </c>
      <c r="AN460" s="332">
        <f t="shared" si="658"/>
        <v>0</v>
      </c>
      <c r="AO460" s="332">
        <f t="shared" si="658"/>
        <v>-0.28999999999999998</v>
      </c>
      <c r="AP460" s="332">
        <f t="shared" si="658"/>
        <v>0</v>
      </c>
      <c r="AQ460" s="377">
        <f t="shared" si="658"/>
        <v>-0.28999999999999998</v>
      </c>
      <c r="AR460" s="330">
        <f t="shared" si="658"/>
        <v>47650906</v>
      </c>
      <c r="AS460" s="331">
        <f t="shared" si="658"/>
        <v>34373352</v>
      </c>
      <c r="AT460" s="331">
        <f t="shared" si="658"/>
        <v>275988</v>
      </c>
      <c r="AU460" s="331">
        <f t="shared" si="658"/>
        <v>37503</v>
      </c>
      <c r="AV460" s="331">
        <f t="shared" si="658"/>
        <v>11698800</v>
      </c>
      <c r="AW460" s="331">
        <f t="shared" si="658"/>
        <v>687466</v>
      </c>
      <c r="AX460" s="331">
        <f t="shared" si="658"/>
        <v>615300</v>
      </c>
      <c r="AY460" s="332">
        <f t="shared" si="658"/>
        <v>68.873700000000014</v>
      </c>
      <c r="AZ460" s="332">
        <f t="shared" si="658"/>
        <v>55.534199999999991</v>
      </c>
      <c r="BA460" s="417">
        <f t="shared" si="658"/>
        <v>13.339499999999999</v>
      </c>
    </row>
    <row r="461" spans="1:53" customFormat="1" ht="12.75" x14ac:dyDescent="0.2">
      <c r="A461" s="780"/>
      <c r="B461" s="780"/>
      <c r="C461" s="780"/>
      <c r="D461" s="16"/>
      <c r="E461" s="12"/>
      <c r="F461" s="16"/>
      <c r="G461" s="36"/>
      <c r="H461" s="28">
        <v>3117</v>
      </c>
      <c r="I461" s="330">
        <f t="shared" ref="I461:BA461" si="659">SUMIF($F$12:$F$454,"=3117",I$12:I$454)</f>
        <v>40516537</v>
      </c>
      <c r="J461" s="331">
        <f t="shared" si="659"/>
        <v>28597366</v>
      </c>
      <c r="K461" s="331">
        <f t="shared" si="659"/>
        <v>350890</v>
      </c>
      <c r="L461" s="331">
        <f t="shared" si="659"/>
        <v>9756834</v>
      </c>
      <c r="M461" s="331">
        <f t="shared" si="659"/>
        <v>571947</v>
      </c>
      <c r="N461" s="331">
        <f t="shared" si="659"/>
        <v>1239500</v>
      </c>
      <c r="O461" s="332">
        <f t="shared" si="659"/>
        <v>61.237200000000009</v>
      </c>
      <c r="P461" s="332">
        <f t="shared" si="659"/>
        <v>42.120000000000012</v>
      </c>
      <c r="Q461" s="333">
        <f t="shared" si="659"/>
        <v>19.1172</v>
      </c>
      <c r="R461" s="334">
        <f t="shared" si="659"/>
        <v>-33400</v>
      </c>
      <c r="S461" s="331">
        <f t="shared" si="659"/>
        <v>138970</v>
      </c>
      <c r="T461" s="331">
        <f t="shared" si="659"/>
        <v>0</v>
      </c>
      <c r="U461" s="331">
        <f t="shared" si="659"/>
        <v>0</v>
      </c>
      <c r="V461" s="331">
        <f t="shared" si="659"/>
        <v>105570</v>
      </c>
      <c r="W461" s="331">
        <f t="shared" si="659"/>
        <v>33400</v>
      </c>
      <c r="X461" s="331">
        <f t="shared" si="659"/>
        <v>-81890</v>
      </c>
      <c r="Y461" s="331">
        <f t="shared" si="659"/>
        <v>104739</v>
      </c>
      <c r="Z461" s="331">
        <f t="shared" si="659"/>
        <v>56249</v>
      </c>
      <c r="AA461" s="331">
        <f t="shared" si="659"/>
        <v>161819</v>
      </c>
      <c r="AB461" s="331">
        <f t="shared" si="659"/>
        <v>46972</v>
      </c>
      <c r="AC461" s="331">
        <f t="shared" si="659"/>
        <v>2111</v>
      </c>
      <c r="AD461" s="331">
        <f t="shared" si="659"/>
        <v>13250</v>
      </c>
      <c r="AE461" s="331">
        <f t="shared" si="659"/>
        <v>0</v>
      </c>
      <c r="AF461" s="331">
        <f t="shared" si="659"/>
        <v>13250</v>
      </c>
      <c r="AG461" s="331">
        <f t="shared" si="659"/>
        <v>224152</v>
      </c>
      <c r="AH461" s="332">
        <f t="shared" si="659"/>
        <v>0</v>
      </c>
      <c r="AI461" s="332">
        <f t="shared" si="659"/>
        <v>-0.03</v>
      </c>
      <c r="AJ461" s="332">
        <f t="shared" si="659"/>
        <v>0.49</v>
      </c>
      <c r="AK461" s="332">
        <f t="shared" si="659"/>
        <v>0</v>
      </c>
      <c r="AL461" s="332">
        <f t="shared" si="659"/>
        <v>0</v>
      </c>
      <c r="AM461" s="332">
        <f t="shared" si="659"/>
        <v>0</v>
      </c>
      <c r="AN461" s="332">
        <f t="shared" si="659"/>
        <v>0</v>
      </c>
      <c r="AO461" s="332">
        <f t="shared" si="659"/>
        <v>0.49</v>
      </c>
      <c r="AP461" s="332">
        <f t="shared" si="659"/>
        <v>-0.03</v>
      </c>
      <c r="AQ461" s="377">
        <f t="shared" si="659"/>
        <v>0.46</v>
      </c>
      <c r="AR461" s="330">
        <f t="shared" si="659"/>
        <v>40740689</v>
      </c>
      <c r="AS461" s="331">
        <f t="shared" si="659"/>
        <v>28702936</v>
      </c>
      <c r="AT461" s="331">
        <f t="shared" si="659"/>
        <v>407139</v>
      </c>
      <c r="AU461" s="331">
        <f t="shared" si="659"/>
        <v>104739</v>
      </c>
      <c r="AV461" s="331">
        <f t="shared" si="659"/>
        <v>9803806</v>
      </c>
      <c r="AW461" s="331">
        <f t="shared" si="659"/>
        <v>574058</v>
      </c>
      <c r="AX461" s="331">
        <f t="shared" si="659"/>
        <v>1252750</v>
      </c>
      <c r="AY461" s="332">
        <f t="shared" si="659"/>
        <v>61.697200000000002</v>
      </c>
      <c r="AZ461" s="332">
        <f t="shared" si="659"/>
        <v>42.610000000000007</v>
      </c>
      <c r="BA461" s="417">
        <f t="shared" si="659"/>
        <v>19.087199999999999</v>
      </c>
    </row>
    <row r="462" spans="1:53" customFormat="1" ht="12.75" x14ac:dyDescent="0.2">
      <c r="A462" s="780"/>
      <c r="B462" s="780"/>
      <c r="C462" s="780"/>
      <c r="D462" s="16"/>
      <c r="E462" s="12"/>
      <c r="F462" s="16"/>
      <c r="G462" s="36"/>
      <c r="H462" s="28">
        <v>3122</v>
      </c>
      <c r="I462" s="330">
        <f t="shared" ref="I462:BA462" si="660">SUMIF($F$12:$F$404,"=3122",I$12:I$404)</f>
        <v>0</v>
      </c>
      <c r="J462" s="331">
        <f t="shared" si="660"/>
        <v>0</v>
      </c>
      <c r="K462" s="331">
        <f t="shared" si="660"/>
        <v>0</v>
      </c>
      <c r="L462" s="331">
        <f t="shared" si="660"/>
        <v>0</v>
      </c>
      <c r="M462" s="331">
        <f t="shared" si="660"/>
        <v>0</v>
      </c>
      <c r="N462" s="331">
        <f t="shared" si="660"/>
        <v>0</v>
      </c>
      <c r="O462" s="332">
        <f t="shared" si="660"/>
        <v>0</v>
      </c>
      <c r="P462" s="332">
        <f t="shared" si="660"/>
        <v>0</v>
      </c>
      <c r="Q462" s="333">
        <f t="shared" si="660"/>
        <v>0</v>
      </c>
      <c r="R462" s="334">
        <f t="shared" si="660"/>
        <v>0</v>
      </c>
      <c r="S462" s="331">
        <f t="shared" si="660"/>
        <v>0</v>
      </c>
      <c r="T462" s="331">
        <f t="shared" si="660"/>
        <v>0</v>
      </c>
      <c r="U462" s="331">
        <f t="shared" si="660"/>
        <v>0</v>
      </c>
      <c r="V462" s="331">
        <f t="shared" si="660"/>
        <v>0</v>
      </c>
      <c r="W462" s="331">
        <f t="shared" si="660"/>
        <v>0</v>
      </c>
      <c r="X462" s="331">
        <f t="shared" si="660"/>
        <v>0</v>
      </c>
      <c r="Y462" s="331">
        <f t="shared" si="660"/>
        <v>0</v>
      </c>
      <c r="Z462" s="331">
        <f t="shared" si="660"/>
        <v>0</v>
      </c>
      <c r="AA462" s="331">
        <f t="shared" si="660"/>
        <v>0</v>
      </c>
      <c r="AB462" s="331">
        <f t="shared" si="660"/>
        <v>0</v>
      </c>
      <c r="AC462" s="331">
        <f t="shared" si="660"/>
        <v>0</v>
      </c>
      <c r="AD462" s="331">
        <f t="shared" si="660"/>
        <v>0</v>
      </c>
      <c r="AE462" s="331">
        <f t="shared" si="660"/>
        <v>0</v>
      </c>
      <c r="AF462" s="331">
        <f t="shared" si="660"/>
        <v>0</v>
      </c>
      <c r="AG462" s="331">
        <f t="shared" si="660"/>
        <v>0</v>
      </c>
      <c r="AH462" s="332">
        <f t="shared" si="660"/>
        <v>0</v>
      </c>
      <c r="AI462" s="332">
        <f t="shared" si="660"/>
        <v>0</v>
      </c>
      <c r="AJ462" s="332">
        <f t="shared" si="660"/>
        <v>0</v>
      </c>
      <c r="AK462" s="332">
        <f t="shared" si="660"/>
        <v>0</v>
      </c>
      <c r="AL462" s="332">
        <f t="shared" si="660"/>
        <v>0</v>
      </c>
      <c r="AM462" s="332">
        <f t="shared" si="660"/>
        <v>0</v>
      </c>
      <c r="AN462" s="332">
        <f t="shared" si="660"/>
        <v>0</v>
      </c>
      <c r="AO462" s="332">
        <f t="shared" si="660"/>
        <v>0</v>
      </c>
      <c r="AP462" s="332">
        <f t="shared" si="660"/>
        <v>0</v>
      </c>
      <c r="AQ462" s="377">
        <f t="shared" si="660"/>
        <v>0</v>
      </c>
      <c r="AR462" s="330">
        <f t="shared" si="660"/>
        <v>0</v>
      </c>
      <c r="AS462" s="331">
        <f t="shared" si="660"/>
        <v>0</v>
      </c>
      <c r="AT462" s="331">
        <f t="shared" si="660"/>
        <v>0</v>
      </c>
      <c r="AU462" s="331">
        <f t="shared" si="660"/>
        <v>0</v>
      </c>
      <c r="AV462" s="331">
        <f t="shared" si="660"/>
        <v>0</v>
      </c>
      <c r="AW462" s="331">
        <f t="shared" si="660"/>
        <v>0</v>
      </c>
      <c r="AX462" s="331">
        <f t="shared" si="660"/>
        <v>0</v>
      </c>
      <c r="AY462" s="332">
        <f t="shared" si="660"/>
        <v>0</v>
      </c>
      <c r="AZ462" s="332">
        <f t="shared" si="660"/>
        <v>0</v>
      </c>
      <c r="BA462" s="417">
        <f t="shared" si="660"/>
        <v>0</v>
      </c>
    </row>
    <row r="463" spans="1:53" customFormat="1" ht="12.75" x14ac:dyDescent="0.2">
      <c r="A463" s="780"/>
      <c r="B463" s="780"/>
      <c r="C463" s="780"/>
      <c r="D463" s="16"/>
      <c r="E463" s="12"/>
      <c r="F463" s="16"/>
      <c r="G463" s="36"/>
      <c r="H463" s="28">
        <v>3124</v>
      </c>
      <c r="I463" s="330">
        <f t="shared" ref="I463:BA463" si="661">SUMIF($F$12:$F$404,"=3124",I$12:I$404)</f>
        <v>0</v>
      </c>
      <c r="J463" s="331">
        <f t="shared" si="661"/>
        <v>0</v>
      </c>
      <c r="K463" s="331">
        <f t="shared" si="661"/>
        <v>0</v>
      </c>
      <c r="L463" s="331">
        <f t="shared" si="661"/>
        <v>0</v>
      </c>
      <c r="M463" s="331">
        <f t="shared" si="661"/>
        <v>0</v>
      </c>
      <c r="N463" s="331">
        <f t="shared" si="661"/>
        <v>0</v>
      </c>
      <c r="O463" s="332">
        <f t="shared" si="661"/>
        <v>0</v>
      </c>
      <c r="P463" s="332">
        <f t="shared" si="661"/>
        <v>0</v>
      </c>
      <c r="Q463" s="333">
        <f t="shared" si="661"/>
        <v>0</v>
      </c>
      <c r="R463" s="334">
        <f t="shared" si="661"/>
        <v>0</v>
      </c>
      <c r="S463" s="331">
        <f t="shared" si="661"/>
        <v>0</v>
      </c>
      <c r="T463" s="331">
        <f t="shared" si="661"/>
        <v>0</v>
      </c>
      <c r="U463" s="331">
        <f t="shared" si="661"/>
        <v>0</v>
      </c>
      <c r="V463" s="331">
        <f t="shared" si="661"/>
        <v>0</v>
      </c>
      <c r="W463" s="331">
        <f t="shared" si="661"/>
        <v>0</v>
      </c>
      <c r="X463" s="331">
        <f t="shared" si="661"/>
        <v>0</v>
      </c>
      <c r="Y463" s="331">
        <f t="shared" si="661"/>
        <v>0</v>
      </c>
      <c r="Z463" s="331">
        <f t="shared" si="661"/>
        <v>0</v>
      </c>
      <c r="AA463" s="331">
        <f t="shared" si="661"/>
        <v>0</v>
      </c>
      <c r="AB463" s="331">
        <f t="shared" si="661"/>
        <v>0</v>
      </c>
      <c r="AC463" s="331">
        <f t="shared" si="661"/>
        <v>0</v>
      </c>
      <c r="AD463" s="331">
        <f t="shared" si="661"/>
        <v>0</v>
      </c>
      <c r="AE463" s="331">
        <f t="shared" si="661"/>
        <v>0</v>
      </c>
      <c r="AF463" s="331">
        <f t="shared" si="661"/>
        <v>0</v>
      </c>
      <c r="AG463" s="331">
        <f t="shared" si="661"/>
        <v>0</v>
      </c>
      <c r="AH463" s="332">
        <f t="shared" si="661"/>
        <v>0</v>
      </c>
      <c r="AI463" s="332">
        <f t="shared" si="661"/>
        <v>0</v>
      </c>
      <c r="AJ463" s="332">
        <f t="shared" si="661"/>
        <v>0</v>
      </c>
      <c r="AK463" s="332">
        <f t="shared" si="661"/>
        <v>0</v>
      </c>
      <c r="AL463" s="332">
        <f t="shared" si="661"/>
        <v>0</v>
      </c>
      <c r="AM463" s="332">
        <f t="shared" si="661"/>
        <v>0</v>
      </c>
      <c r="AN463" s="332">
        <f t="shared" si="661"/>
        <v>0</v>
      </c>
      <c r="AO463" s="332">
        <f t="shared" si="661"/>
        <v>0</v>
      </c>
      <c r="AP463" s="332">
        <f t="shared" si="661"/>
        <v>0</v>
      </c>
      <c r="AQ463" s="377">
        <f t="shared" si="661"/>
        <v>0</v>
      </c>
      <c r="AR463" s="330">
        <f t="shared" si="661"/>
        <v>0</v>
      </c>
      <c r="AS463" s="331">
        <f t="shared" si="661"/>
        <v>0</v>
      </c>
      <c r="AT463" s="331">
        <f t="shared" si="661"/>
        <v>0</v>
      </c>
      <c r="AU463" s="331">
        <f t="shared" si="661"/>
        <v>0</v>
      </c>
      <c r="AV463" s="331">
        <f t="shared" si="661"/>
        <v>0</v>
      </c>
      <c r="AW463" s="331">
        <f t="shared" si="661"/>
        <v>0</v>
      </c>
      <c r="AX463" s="331">
        <f t="shared" si="661"/>
        <v>0</v>
      </c>
      <c r="AY463" s="332">
        <f t="shared" si="661"/>
        <v>0</v>
      </c>
      <c r="AZ463" s="332">
        <f t="shared" si="661"/>
        <v>0</v>
      </c>
      <c r="BA463" s="417">
        <f t="shared" si="661"/>
        <v>0</v>
      </c>
    </row>
    <row r="464" spans="1:53" customFormat="1" ht="12.75" x14ac:dyDescent="0.2">
      <c r="A464" s="780"/>
      <c r="B464" s="780"/>
      <c r="C464" s="780"/>
      <c r="D464" s="16"/>
      <c r="E464" s="12"/>
      <c r="F464" s="16"/>
      <c r="G464" s="36"/>
      <c r="H464" s="28">
        <v>3141</v>
      </c>
      <c r="I464" s="330">
        <f t="shared" ref="I464:BA464" si="662">SUMIF($F$12:$F$454,"=3141",I$12:I$454)</f>
        <v>109481908</v>
      </c>
      <c r="J464" s="331">
        <f t="shared" si="662"/>
        <v>79393743</v>
      </c>
      <c r="K464" s="331">
        <f t="shared" si="662"/>
        <v>620980</v>
      </c>
      <c r="L464" s="331">
        <f t="shared" si="662"/>
        <v>27044978</v>
      </c>
      <c r="M464" s="331">
        <f t="shared" si="662"/>
        <v>1587877</v>
      </c>
      <c r="N464" s="331">
        <f t="shared" si="662"/>
        <v>834330</v>
      </c>
      <c r="O464" s="332">
        <f t="shared" si="662"/>
        <v>270.28000000000009</v>
      </c>
      <c r="P464" s="332">
        <f t="shared" si="662"/>
        <v>0</v>
      </c>
      <c r="Q464" s="333">
        <f t="shared" si="662"/>
        <v>270.28000000000009</v>
      </c>
      <c r="R464" s="334">
        <f t="shared" si="662"/>
        <v>-73710</v>
      </c>
      <c r="S464" s="331">
        <f t="shared" si="662"/>
        <v>0</v>
      </c>
      <c r="T464" s="331">
        <f t="shared" si="662"/>
        <v>0</v>
      </c>
      <c r="U464" s="331">
        <f t="shared" si="662"/>
        <v>0</v>
      </c>
      <c r="V464" s="331">
        <f t="shared" si="662"/>
        <v>-73710</v>
      </c>
      <c r="W464" s="331">
        <f t="shared" si="662"/>
        <v>73710</v>
      </c>
      <c r="X464" s="331">
        <f t="shared" si="662"/>
        <v>0</v>
      </c>
      <c r="Y464" s="331">
        <f t="shared" si="662"/>
        <v>0</v>
      </c>
      <c r="Z464" s="331">
        <f t="shared" si="662"/>
        <v>73710</v>
      </c>
      <c r="AA464" s="331">
        <f t="shared" si="662"/>
        <v>0</v>
      </c>
      <c r="AB464" s="331">
        <f t="shared" si="662"/>
        <v>0</v>
      </c>
      <c r="AC464" s="331">
        <f t="shared" si="662"/>
        <v>-1474</v>
      </c>
      <c r="AD464" s="331">
        <f t="shared" si="662"/>
        <v>0</v>
      </c>
      <c r="AE464" s="331">
        <f t="shared" si="662"/>
        <v>0</v>
      </c>
      <c r="AF464" s="331">
        <f t="shared" si="662"/>
        <v>0</v>
      </c>
      <c r="AG464" s="331">
        <f t="shared" si="662"/>
        <v>-1474</v>
      </c>
      <c r="AH464" s="332">
        <f t="shared" si="662"/>
        <v>0</v>
      </c>
      <c r="AI464" s="332">
        <f t="shared" si="662"/>
        <v>0.11000000000000001</v>
      </c>
      <c r="AJ464" s="332">
        <f t="shared" si="662"/>
        <v>0</v>
      </c>
      <c r="AK464" s="332">
        <f t="shared" si="662"/>
        <v>0</v>
      </c>
      <c r="AL464" s="332">
        <f t="shared" si="662"/>
        <v>0</v>
      </c>
      <c r="AM464" s="332">
        <f t="shared" si="662"/>
        <v>0</v>
      </c>
      <c r="AN464" s="332">
        <f t="shared" si="662"/>
        <v>0</v>
      </c>
      <c r="AO464" s="332">
        <f t="shared" si="662"/>
        <v>0</v>
      </c>
      <c r="AP464" s="332">
        <f t="shared" si="662"/>
        <v>0.11000000000000001</v>
      </c>
      <c r="AQ464" s="377">
        <f t="shared" si="662"/>
        <v>0.11000000000000001</v>
      </c>
      <c r="AR464" s="330">
        <f t="shared" si="662"/>
        <v>109480434</v>
      </c>
      <c r="AS464" s="331">
        <f t="shared" si="662"/>
        <v>79320033</v>
      </c>
      <c r="AT464" s="331">
        <f t="shared" si="662"/>
        <v>694690</v>
      </c>
      <c r="AU464" s="331">
        <f t="shared" si="662"/>
        <v>0</v>
      </c>
      <c r="AV464" s="331">
        <f t="shared" si="662"/>
        <v>27044978</v>
      </c>
      <c r="AW464" s="331">
        <f t="shared" si="662"/>
        <v>1586403</v>
      </c>
      <c r="AX464" s="331">
        <f t="shared" si="662"/>
        <v>834330</v>
      </c>
      <c r="AY464" s="332">
        <f t="shared" si="662"/>
        <v>270.3900000000001</v>
      </c>
      <c r="AZ464" s="332">
        <f t="shared" si="662"/>
        <v>0</v>
      </c>
      <c r="BA464" s="417">
        <f t="shared" si="662"/>
        <v>270.3900000000001</v>
      </c>
    </row>
    <row r="465" spans="1:53" customFormat="1" ht="12.75" x14ac:dyDescent="0.2">
      <c r="A465" s="780"/>
      <c r="B465" s="780"/>
      <c r="C465" s="780"/>
      <c r="D465" s="16"/>
      <c r="E465" s="12"/>
      <c r="F465" s="16"/>
      <c r="G465" s="36"/>
      <c r="H465" s="28">
        <v>3143</v>
      </c>
      <c r="I465" s="330">
        <f t="shared" ref="I465:BA465" si="663">SUMIF($F$12:$F$454,"=3143",I$12:I$454)</f>
        <v>93258977</v>
      </c>
      <c r="J465" s="331">
        <f t="shared" si="663"/>
        <v>68233733</v>
      </c>
      <c r="K465" s="331">
        <f t="shared" si="663"/>
        <v>345600</v>
      </c>
      <c r="L465" s="331">
        <f t="shared" si="663"/>
        <v>23179814</v>
      </c>
      <c r="M465" s="331">
        <f t="shared" si="663"/>
        <v>1364680</v>
      </c>
      <c r="N465" s="331">
        <f t="shared" si="663"/>
        <v>135150</v>
      </c>
      <c r="O465" s="332">
        <f t="shared" si="663"/>
        <v>154.25380000000004</v>
      </c>
      <c r="P465" s="332">
        <f t="shared" si="663"/>
        <v>144.84379999999999</v>
      </c>
      <c r="Q465" s="333">
        <f t="shared" si="663"/>
        <v>9.41</v>
      </c>
      <c r="R465" s="334">
        <f t="shared" si="663"/>
        <v>90800</v>
      </c>
      <c r="S465" s="331">
        <f t="shared" si="663"/>
        <v>0</v>
      </c>
      <c r="T465" s="331">
        <f t="shared" si="663"/>
        <v>0</v>
      </c>
      <c r="U465" s="331">
        <f t="shared" si="663"/>
        <v>0</v>
      </c>
      <c r="V465" s="331">
        <f t="shared" si="663"/>
        <v>90800</v>
      </c>
      <c r="W465" s="331">
        <f t="shared" si="663"/>
        <v>-90800</v>
      </c>
      <c r="X465" s="331">
        <f t="shared" si="663"/>
        <v>0</v>
      </c>
      <c r="Y465" s="331">
        <f t="shared" si="663"/>
        <v>0</v>
      </c>
      <c r="Z465" s="331">
        <f t="shared" si="663"/>
        <v>-90800</v>
      </c>
      <c r="AA465" s="331">
        <f t="shared" si="663"/>
        <v>0</v>
      </c>
      <c r="AB465" s="331">
        <f t="shared" si="663"/>
        <v>0</v>
      </c>
      <c r="AC465" s="331">
        <f t="shared" si="663"/>
        <v>1816</v>
      </c>
      <c r="AD465" s="331">
        <f t="shared" si="663"/>
        <v>0</v>
      </c>
      <c r="AE465" s="331">
        <f t="shared" si="663"/>
        <v>0</v>
      </c>
      <c r="AF465" s="331">
        <f t="shared" si="663"/>
        <v>0</v>
      </c>
      <c r="AG465" s="331">
        <f t="shared" si="663"/>
        <v>1816</v>
      </c>
      <c r="AH465" s="332">
        <f t="shared" si="663"/>
        <v>0.03</v>
      </c>
      <c r="AI465" s="332">
        <f t="shared" si="663"/>
        <v>0</v>
      </c>
      <c r="AJ465" s="332">
        <f t="shared" si="663"/>
        <v>0</v>
      </c>
      <c r="AK465" s="332">
        <f t="shared" si="663"/>
        <v>0</v>
      </c>
      <c r="AL465" s="332">
        <f t="shared" si="663"/>
        <v>0</v>
      </c>
      <c r="AM465" s="332">
        <f t="shared" si="663"/>
        <v>0</v>
      </c>
      <c r="AN465" s="332">
        <f t="shared" si="663"/>
        <v>0</v>
      </c>
      <c r="AO465" s="332">
        <f t="shared" si="663"/>
        <v>0.03</v>
      </c>
      <c r="AP465" s="332">
        <f t="shared" si="663"/>
        <v>0</v>
      </c>
      <c r="AQ465" s="377">
        <f t="shared" si="663"/>
        <v>0.03</v>
      </c>
      <c r="AR465" s="330">
        <f t="shared" si="663"/>
        <v>93260793</v>
      </c>
      <c r="AS465" s="331">
        <f t="shared" si="663"/>
        <v>68324533</v>
      </c>
      <c r="AT465" s="331">
        <f t="shared" si="663"/>
        <v>254800</v>
      </c>
      <c r="AU465" s="331">
        <f t="shared" si="663"/>
        <v>0</v>
      </c>
      <c r="AV465" s="331">
        <f t="shared" si="663"/>
        <v>23179814</v>
      </c>
      <c r="AW465" s="331">
        <f t="shared" si="663"/>
        <v>1366496</v>
      </c>
      <c r="AX465" s="331">
        <f t="shared" si="663"/>
        <v>135150</v>
      </c>
      <c r="AY465" s="332">
        <f t="shared" si="663"/>
        <v>154.28380000000004</v>
      </c>
      <c r="AZ465" s="332">
        <f t="shared" si="663"/>
        <v>144.87379999999996</v>
      </c>
      <c r="BA465" s="417">
        <f t="shared" si="663"/>
        <v>9.41</v>
      </c>
    </row>
    <row r="466" spans="1:53" customFormat="1" ht="12.75" x14ac:dyDescent="0.2">
      <c r="A466" s="780"/>
      <c r="B466" s="780"/>
      <c r="C466" s="780"/>
      <c r="D466" s="16"/>
      <c r="E466" s="12"/>
      <c r="F466" s="16"/>
      <c r="G466" s="36"/>
      <c r="H466" s="28">
        <v>3231</v>
      </c>
      <c r="I466" s="330">
        <f t="shared" ref="I466:BA466" si="664">SUMIF($F$12:$F$454,"=3231",I$12:I$454)</f>
        <v>74808014</v>
      </c>
      <c r="J466" s="331">
        <f t="shared" si="664"/>
        <v>54395658</v>
      </c>
      <c r="K466" s="331">
        <f t="shared" si="664"/>
        <v>540000</v>
      </c>
      <c r="L466" s="331">
        <f t="shared" si="664"/>
        <v>18539522</v>
      </c>
      <c r="M466" s="331">
        <f t="shared" si="664"/>
        <v>1087914</v>
      </c>
      <c r="N466" s="331">
        <f t="shared" si="664"/>
        <v>244920</v>
      </c>
      <c r="O466" s="332">
        <f t="shared" si="664"/>
        <v>106.7353</v>
      </c>
      <c r="P466" s="332">
        <f t="shared" si="664"/>
        <v>95.011600000000001</v>
      </c>
      <c r="Q466" s="333">
        <f t="shared" si="664"/>
        <v>11.723699999999999</v>
      </c>
      <c r="R466" s="334">
        <f t="shared" si="664"/>
        <v>44000</v>
      </c>
      <c r="S466" s="331">
        <f t="shared" si="664"/>
        <v>0</v>
      </c>
      <c r="T466" s="331">
        <f t="shared" si="664"/>
        <v>0</v>
      </c>
      <c r="U466" s="331">
        <f t="shared" si="664"/>
        <v>0</v>
      </c>
      <c r="V466" s="331">
        <f t="shared" si="664"/>
        <v>44000</v>
      </c>
      <c r="W466" s="331">
        <f t="shared" si="664"/>
        <v>-44000</v>
      </c>
      <c r="X466" s="331">
        <f t="shared" si="664"/>
        <v>-1162</v>
      </c>
      <c r="Y466" s="331">
        <f t="shared" si="664"/>
        <v>0</v>
      </c>
      <c r="Z466" s="331">
        <f t="shared" si="664"/>
        <v>-45162</v>
      </c>
      <c r="AA466" s="331">
        <f t="shared" si="664"/>
        <v>-1162</v>
      </c>
      <c r="AB466" s="331">
        <f t="shared" si="664"/>
        <v>0</v>
      </c>
      <c r="AC466" s="331">
        <f t="shared" si="664"/>
        <v>880</v>
      </c>
      <c r="AD466" s="331">
        <f t="shared" si="664"/>
        <v>0</v>
      </c>
      <c r="AE466" s="331">
        <f t="shared" si="664"/>
        <v>0</v>
      </c>
      <c r="AF466" s="331">
        <f t="shared" si="664"/>
        <v>0</v>
      </c>
      <c r="AG466" s="331">
        <f t="shared" si="664"/>
        <v>-282</v>
      </c>
      <c r="AH466" s="332">
        <f t="shared" si="664"/>
        <v>0.1</v>
      </c>
      <c r="AI466" s="332">
        <f t="shared" si="664"/>
        <v>0</v>
      </c>
      <c r="AJ466" s="332">
        <f t="shared" si="664"/>
        <v>0</v>
      </c>
      <c r="AK466" s="332">
        <f t="shared" si="664"/>
        <v>0</v>
      </c>
      <c r="AL466" s="332">
        <f t="shared" si="664"/>
        <v>0</v>
      </c>
      <c r="AM466" s="332">
        <f t="shared" si="664"/>
        <v>0</v>
      </c>
      <c r="AN466" s="332">
        <f t="shared" si="664"/>
        <v>0</v>
      </c>
      <c r="AO466" s="332">
        <f t="shared" si="664"/>
        <v>0.1</v>
      </c>
      <c r="AP466" s="332">
        <f t="shared" si="664"/>
        <v>0</v>
      </c>
      <c r="AQ466" s="377">
        <f t="shared" si="664"/>
        <v>0.1</v>
      </c>
      <c r="AR466" s="330">
        <f t="shared" si="664"/>
        <v>74807732</v>
      </c>
      <c r="AS466" s="331">
        <f t="shared" si="664"/>
        <v>54439658</v>
      </c>
      <c r="AT466" s="331">
        <f t="shared" si="664"/>
        <v>494838</v>
      </c>
      <c r="AU466" s="331">
        <f t="shared" si="664"/>
        <v>0</v>
      </c>
      <c r="AV466" s="331">
        <f t="shared" si="664"/>
        <v>18539522</v>
      </c>
      <c r="AW466" s="331">
        <f t="shared" si="664"/>
        <v>1088794</v>
      </c>
      <c r="AX466" s="331">
        <f t="shared" si="664"/>
        <v>244920</v>
      </c>
      <c r="AY466" s="332">
        <f t="shared" si="664"/>
        <v>106.83529999999999</v>
      </c>
      <c r="AZ466" s="332">
        <f t="shared" si="664"/>
        <v>95.11160000000001</v>
      </c>
      <c r="BA466" s="417">
        <f t="shared" si="664"/>
        <v>11.723699999999999</v>
      </c>
    </row>
    <row r="467" spans="1:53" customFormat="1" ht="13.5" thickBot="1" x14ac:dyDescent="0.25">
      <c r="A467" s="780"/>
      <c r="B467" s="780"/>
      <c r="C467" s="780"/>
      <c r="D467" s="16"/>
      <c r="E467" s="12"/>
      <c r="F467" s="16"/>
      <c r="G467" s="36"/>
      <c r="H467" s="257">
        <v>3233</v>
      </c>
      <c r="I467" s="336">
        <f t="shared" ref="I467:BA467" si="665">SUMIF($F$12:$F$454,"=3233",I$12:I$454)</f>
        <v>16240673</v>
      </c>
      <c r="J467" s="337">
        <f t="shared" si="665"/>
        <v>10378238</v>
      </c>
      <c r="K467" s="337">
        <f t="shared" si="665"/>
        <v>1453000</v>
      </c>
      <c r="L467" s="337">
        <f t="shared" si="665"/>
        <v>3998958</v>
      </c>
      <c r="M467" s="337">
        <f t="shared" si="665"/>
        <v>207565</v>
      </c>
      <c r="N467" s="337">
        <f t="shared" si="665"/>
        <v>202912</v>
      </c>
      <c r="O467" s="338">
        <f t="shared" si="665"/>
        <v>25.209999999999997</v>
      </c>
      <c r="P467" s="338">
        <f t="shared" si="665"/>
        <v>14.58</v>
      </c>
      <c r="Q467" s="339">
        <f t="shared" si="665"/>
        <v>10.629999999999999</v>
      </c>
      <c r="R467" s="340">
        <f t="shared" si="665"/>
        <v>80000</v>
      </c>
      <c r="S467" s="337">
        <f t="shared" si="665"/>
        <v>0</v>
      </c>
      <c r="T467" s="337">
        <f t="shared" si="665"/>
        <v>0</v>
      </c>
      <c r="U467" s="337">
        <f t="shared" si="665"/>
        <v>85000</v>
      </c>
      <c r="V467" s="337">
        <f t="shared" si="665"/>
        <v>165000</v>
      </c>
      <c r="W467" s="337">
        <f t="shared" si="665"/>
        <v>-80000</v>
      </c>
      <c r="X467" s="337">
        <f t="shared" si="665"/>
        <v>0</v>
      </c>
      <c r="Y467" s="337">
        <f t="shared" si="665"/>
        <v>0</v>
      </c>
      <c r="Z467" s="337">
        <f t="shared" si="665"/>
        <v>-80000</v>
      </c>
      <c r="AA467" s="337">
        <f t="shared" si="665"/>
        <v>85000</v>
      </c>
      <c r="AB467" s="337">
        <f t="shared" si="665"/>
        <v>28730</v>
      </c>
      <c r="AC467" s="337">
        <f t="shared" si="665"/>
        <v>3300</v>
      </c>
      <c r="AD467" s="337">
        <f t="shared" si="665"/>
        <v>0</v>
      </c>
      <c r="AE467" s="337">
        <f t="shared" si="665"/>
        <v>0</v>
      </c>
      <c r="AF467" s="337">
        <f t="shared" si="665"/>
        <v>0</v>
      </c>
      <c r="AG467" s="337">
        <f t="shared" si="665"/>
        <v>117030</v>
      </c>
      <c r="AH467" s="338">
        <f t="shared" si="665"/>
        <v>0.17</v>
      </c>
      <c r="AI467" s="338">
        <f t="shared" si="665"/>
        <v>-0.02</v>
      </c>
      <c r="AJ467" s="338">
        <f t="shared" si="665"/>
        <v>0</v>
      </c>
      <c r="AK467" s="338">
        <f t="shared" si="665"/>
        <v>0</v>
      </c>
      <c r="AL467" s="338">
        <f t="shared" si="665"/>
        <v>0</v>
      </c>
      <c r="AM467" s="338">
        <f t="shared" si="665"/>
        <v>0</v>
      </c>
      <c r="AN467" s="338">
        <f t="shared" si="665"/>
        <v>0.3</v>
      </c>
      <c r="AO467" s="338">
        <f t="shared" si="665"/>
        <v>0.17</v>
      </c>
      <c r="AP467" s="338">
        <f t="shared" si="665"/>
        <v>0.27999999999999997</v>
      </c>
      <c r="AQ467" s="378">
        <f t="shared" si="665"/>
        <v>0.45</v>
      </c>
      <c r="AR467" s="336">
        <f t="shared" si="665"/>
        <v>16357703</v>
      </c>
      <c r="AS467" s="337">
        <f t="shared" si="665"/>
        <v>10543238</v>
      </c>
      <c r="AT467" s="337">
        <f t="shared" si="665"/>
        <v>1373000</v>
      </c>
      <c r="AU467" s="337">
        <f t="shared" si="665"/>
        <v>0</v>
      </c>
      <c r="AV467" s="337">
        <f t="shared" si="665"/>
        <v>4027688</v>
      </c>
      <c r="AW467" s="337">
        <f t="shared" si="665"/>
        <v>210865</v>
      </c>
      <c r="AX467" s="337">
        <f t="shared" si="665"/>
        <v>202912</v>
      </c>
      <c r="AY467" s="338">
        <f t="shared" si="665"/>
        <v>25.659999999999997</v>
      </c>
      <c r="AZ467" s="338">
        <f t="shared" si="665"/>
        <v>14.75</v>
      </c>
      <c r="BA467" s="418">
        <f t="shared" si="665"/>
        <v>10.91</v>
      </c>
    </row>
    <row r="470" spans="1:53" x14ac:dyDescent="0.2">
      <c r="I470" s="201"/>
      <c r="J470" s="201"/>
      <c r="K470" s="201"/>
      <c r="L470" s="201"/>
      <c r="M470" s="201"/>
      <c r="N470" s="201"/>
      <c r="O470" s="201"/>
    </row>
    <row r="471" spans="1:53" x14ac:dyDescent="0.2">
      <c r="J471" s="197"/>
      <c r="K471" s="197"/>
      <c r="L471" s="197"/>
      <c r="M471" s="197"/>
      <c r="N471" s="197"/>
      <c r="O471" s="197"/>
    </row>
    <row r="472" spans="1:53" x14ac:dyDescent="0.2">
      <c r="I472" s="201"/>
      <c r="J472" s="201"/>
      <c r="K472" s="201"/>
      <c r="L472" s="201"/>
      <c r="M472" s="201"/>
      <c r="N472" s="201"/>
    </row>
    <row r="473" spans="1:53" s="201" customFormat="1" x14ac:dyDescent="0.2">
      <c r="B473" s="195"/>
      <c r="C473" s="195"/>
      <c r="D473" s="195"/>
      <c r="G473" s="197"/>
      <c r="O473" s="198"/>
      <c r="P473" s="531"/>
      <c r="Q473" s="531"/>
      <c r="R473" s="197"/>
      <c r="S473" s="197"/>
      <c r="T473" s="197"/>
      <c r="U473" s="197"/>
      <c r="V473" s="197"/>
      <c r="W473" s="197"/>
      <c r="X473" s="197"/>
      <c r="Y473" s="197"/>
      <c r="Z473" s="197"/>
      <c r="AA473" s="197"/>
      <c r="AB473" s="197"/>
      <c r="AC473" s="197"/>
      <c r="AD473" s="197"/>
      <c r="AE473" s="197"/>
      <c r="AF473" s="197"/>
      <c r="AG473" s="197"/>
      <c r="AH473" s="198"/>
      <c r="AI473" s="198"/>
      <c r="AJ473" s="198"/>
      <c r="AK473" s="198"/>
      <c r="AL473" s="198"/>
      <c r="AM473" s="198"/>
      <c r="AN473" s="198"/>
      <c r="AO473" s="198"/>
      <c r="AP473" s="198"/>
      <c r="AQ473" s="198"/>
      <c r="AR473" s="197"/>
      <c r="AS473" s="197"/>
      <c r="AT473" s="197"/>
      <c r="AU473" s="197"/>
      <c r="AV473" s="197"/>
      <c r="AW473" s="197"/>
      <c r="AX473" s="197"/>
      <c r="AY473" s="198"/>
      <c r="AZ473" s="198"/>
    </row>
    <row r="475" spans="1:53" s="201" customFormat="1" x14ac:dyDescent="0.2">
      <c r="B475" s="195"/>
      <c r="C475" s="195"/>
      <c r="D475" s="195"/>
      <c r="G475" s="197"/>
      <c r="I475" s="197"/>
      <c r="J475" s="530"/>
      <c r="K475" s="530"/>
      <c r="L475" s="530"/>
      <c r="M475" s="530"/>
      <c r="N475" s="530"/>
      <c r="O475" s="198"/>
      <c r="P475" s="531"/>
      <c r="Q475" s="531"/>
      <c r="R475" s="197"/>
      <c r="S475" s="197"/>
      <c r="T475" s="197"/>
      <c r="U475" s="197"/>
      <c r="V475" s="197"/>
      <c r="W475" s="197"/>
      <c r="X475" s="197"/>
      <c r="Y475" s="197"/>
      <c r="Z475" s="197"/>
      <c r="AA475" s="197"/>
      <c r="AB475" s="197"/>
      <c r="AC475" s="197"/>
      <c r="AD475" s="197"/>
      <c r="AE475" s="197"/>
      <c r="AF475" s="197"/>
      <c r="AG475" s="197"/>
      <c r="AH475" s="198"/>
      <c r="AI475" s="198"/>
      <c r="AJ475" s="198"/>
      <c r="AK475" s="198"/>
      <c r="AL475" s="198"/>
      <c r="AM475" s="198"/>
      <c r="AN475" s="198"/>
      <c r="AO475" s="198"/>
      <c r="AP475" s="198"/>
      <c r="AQ475" s="198"/>
      <c r="AR475" s="197"/>
      <c r="AS475" s="197"/>
      <c r="AT475" s="197"/>
      <c r="AU475" s="197"/>
      <c r="AV475" s="197"/>
      <c r="AW475" s="197"/>
      <c r="AX475" s="197"/>
      <c r="AY475" s="198"/>
      <c r="AZ475" s="198"/>
    </row>
    <row r="476" spans="1:53" s="201" customFormat="1" x14ac:dyDescent="0.2">
      <c r="B476" s="195"/>
      <c r="C476" s="195"/>
      <c r="D476" s="195"/>
      <c r="G476" s="197"/>
      <c r="I476" s="197"/>
      <c r="J476" s="530"/>
      <c r="K476" s="530"/>
      <c r="L476" s="530"/>
      <c r="M476" s="530"/>
      <c r="N476" s="530"/>
      <c r="O476" s="198"/>
      <c r="P476" s="531"/>
      <c r="Q476" s="531"/>
      <c r="R476" s="197"/>
      <c r="S476" s="197"/>
      <c r="T476" s="197"/>
      <c r="U476" s="197"/>
      <c r="V476" s="197"/>
      <c r="W476" s="197"/>
      <c r="X476" s="197"/>
      <c r="Y476" s="197"/>
      <c r="Z476" s="197"/>
      <c r="AA476" s="197"/>
      <c r="AB476" s="197"/>
      <c r="AC476" s="197"/>
      <c r="AD476" s="197"/>
      <c r="AE476" s="197"/>
      <c r="AF476" s="197"/>
      <c r="AG476" s="197"/>
      <c r="AH476" s="198"/>
      <c r="AI476" s="198"/>
      <c r="AJ476" s="198"/>
      <c r="AK476" s="198"/>
      <c r="AL476" s="198"/>
      <c r="AM476" s="198"/>
      <c r="AN476" s="198"/>
      <c r="AO476" s="198"/>
      <c r="AP476" s="198"/>
      <c r="AQ476" s="198"/>
      <c r="AR476" s="197"/>
      <c r="AS476" s="197"/>
      <c r="AT476" s="197"/>
      <c r="AU476" s="197"/>
      <c r="AV476" s="197"/>
      <c r="AW476" s="197"/>
      <c r="AX476" s="197"/>
      <c r="AY476" s="198"/>
      <c r="AZ476" s="198"/>
    </row>
    <row r="477" spans="1:53" s="197" customFormat="1" x14ac:dyDescent="0.2">
      <c r="A477" s="201"/>
      <c r="B477" s="195"/>
      <c r="C477" s="195"/>
      <c r="D477" s="195"/>
      <c r="E477" s="201"/>
      <c r="F477" s="201"/>
      <c r="H477" s="201"/>
      <c r="J477" s="530"/>
      <c r="K477" s="530"/>
      <c r="L477" s="530"/>
      <c r="M477" s="530"/>
      <c r="N477" s="530"/>
      <c r="O477" s="198"/>
      <c r="P477" s="531"/>
      <c r="Q477" s="531"/>
      <c r="AH477" s="198"/>
      <c r="AI477" s="198"/>
      <c r="AJ477" s="198"/>
      <c r="AK477" s="198"/>
      <c r="AL477" s="198"/>
      <c r="AM477" s="198"/>
      <c r="AN477" s="198"/>
      <c r="AO477" s="198"/>
      <c r="AP477" s="198"/>
      <c r="AQ477" s="198"/>
      <c r="AY477" s="198"/>
      <c r="AZ477" s="198"/>
    </row>
    <row r="478" spans="1:53" s="197" customFormat="1" x14ac:dyDescent="0.2">
      <c r="A478" s="201"/>
      <c r="B478" s="195"/>
      <c r="C478" s="195"/>
      <c r="D478" s="195"/>
      <c r="E478" s="201"/>
      <c r="F478" s="201"/>
      <c r="H478" s="201"/>
      <c r="J478" s="530"/>
      <c r="K478" s="530"/>
      <c r="L478" s="530"/>
      <c r="M478" s="530"/>
      <c r="N478" s="530"/>
      <c r="O478" s="198"/>
      <c r="P478" s="531"/>
      <c r="Q478" s="531"/>
      <c r="AH478" s="198"/>
      <c r="AI478" s="198"/>
      <c r="AJ478" s="198"/>
      <c r="AK478" s="198"/>
      <c r="AL478" s="198"/>
      <c r="AM478" s="198"/>
      <c r="AN478" s="198"/>
      <c r="AO478" s="198"/>
      <c r="AP478" s="198"/>
      <c r="AQ478" s="198"/>
      <c r="AY478" s="198"/>
      <c r="AZ478" s="198"/>
    </row>
    <row r="479" spans="1:53" s="197" customFormat="1" x14ac:dyDescent="0.2">
      <c r="A479" s="201"/>
      <c r="B479" s="195"/>
      <c r="C479" s="195"/>
      <c r="D479" s="195"/>
      <c r="E479" s="201"/>
      <c r="F479" s="201"/>
      <c r="H479" s="201"/>
      <c r="J479" s="530"/>
      <c r="K479" s="530"/>
      <c r="L479" s="530"/>
      <c r="M479" s="530"/>
      <c r="N479" s="530"/>
      <c r="O479" s="198"/>
      <c r="P479" s="531"/>
      <c r="Q479" s="531"/>
      <c r="AH479" s="198"/>
      <c r="AI479" s="198"/>
      <c r="AJ479" s="198"/>
      <c r="AK479" s="198"/>
      <c r="AL479" s="198"/>
      <c r="AM479" s="198"/>
      <c r="AN479" s="198"/>
      <c r="AO479" s="198"/>
      <c r="AP479" s="198"/>
      <c r="AQ479" s="198"/>
      <c r="AY479" s="198"/>
      <c r="AZ479" s="198"/>
    </row>
    <row r="480" spans="1:53" s="197" customFormat="1" x14ac:dyDescent="0.2">
      <c r="A480" s="201"/>
      <c r="B480" s="195"/>
      <c r="C480" s="195"/>
      <c r="D480" s="195"/>
      <c r="E480" s="201"/>
      <c r="F480" s="201"/>
      <c r="H480" s="201"/>
      <c r="J480" s="530"/>
      <c r="K480" s="530"/>
      <c r="L480" s="530"/>
      <c r="M480" s="530"/>
      <c r="N480" s="530"/>
      <c r="O480" s="198"/>
      <c r="P480" s="531"/>
      <c r="Q480" s="531"/>
      <c r="AH480" s="198"/>
      <c r="AI480" s="198"/>
      <c r="AJ480" s="198"/>
      <c r="AK480" s="198"/>
      <c r="AL480" s="198"/>
      <c r="AM480" s="198"/>
      <c r="AN480" s="198"/>
      <c r="AO480" s="198"/>
      <c r="AP480" s="198"/>
      <c r="AQ480" s="198"/>
      <c r="AY480" s="198"/>
      <c r="AZ480" s="198"/>
    </row>
    <row r="483" spans="1:52" s="197" customFormat="1" ht="15" customHeight="1" x14ac:dyDescent="0.2">
      <c r="A483" s="201"/>
      <c r="B483" s="195"/>
      <c r="C483" s="195"/>
      <c r="D483" s="195"/>
      <c r="E483" s="201"/>
      <c r="F483" s="629"/>
      <c r="G483" s="201"/>
      <c r="H483" s="201"/>
      <c r="O483" s="198"/>
      <c r="P483" s="198"/>
      <c r="Q483" s="198"/>
      <c r="AH483" s="198"/>
      <c r="AI483" s="198"/>
      <c r="AJ483" s="198"/>
      <c r="AK483" s="198"/>
      <c r="AL483" s="198"/>
      <c r="AM483" s="198"/>
      <c r="AN483" s="198"/>
      <c r="AO483" s="198"/>
      <c r="AP483" s="198"/>
      <c r="AQ483" s="198"/>
      <c r="AY483" s="198"/>
      <c r="AZ483" s="198"/>
    </row>
    <row r="484" spans="1:52" s="197" customFormat="1" ht="15" customHeight="1" x14ac:dyDescent="0.2">
      <c r="A484" s="201"/>
      <c r="B484" s="195"/>
      <c r="C484" s="195"/>
      <c r="D484" s="195"/>
      <c r="E484" s="201"/>
      <c r="F484" s="629"/>
      <c r="G484" s="201"/>
      <c r="H484" s="201"/>
      <c r="O484" s="198"/>
      <c r="P484" s="198"/>
      <c r="Q484" s="198"/>
      <c r="AH484" s="198"/>
      <c r="AI484" s="198"/>
      <c r="AJ484" s="198"/>
      <c r="AK484" s="198"/>
      <c r="AL484" s="198"/>
      <c r="AM484" s="198"/>
      <c r="AN484" s="198"/>
      <c r="AO484" s="198"/>
      <c r="AP484" s="198"/>
      <c r="AQ484" s="198"/>
      <c r="AY484" s="198"/>
      <c r="AZ484" s="198"/>
    </row>
    <row r="485" spans="1:52" s="197" customFormat="1" ht="15" customHeight="1" x14ac:dyDescent="0.2">
      <c r="A485" s="201"/>
      <c r="B485" s="195"/>
      <c r="C485" s="195"/>
      <c r="D485" s="195"/>
      <c r="E485" s="201"/>
      <c r="F485" s="629"/>
      <c r="G485" s="201"/>
      <c r="H485" s="201"/>
      <c r="O485" s="198"/>
      <c r="P485" s="198"/>
      <c r="Q485" s="198"/>
      <c r="AH485" s="198"/>
      <c r="AI485" s="198"/>
      <c r="AJ485" s="198"/>
      <c r="AK485" s="198"/>
      <c r="AL485" s="198"/>
      <c r="AM485" s="198"/>
      <c r="AN485" s="198"/>
      <c r="AO485" s="198"/>
      <c r="AP485" s="198"/>
      <c r="AQ485" s="198"/>
      <c r="AY485" s="198"/>
      <c r="AZ485" s="198"/>
    </row>
    <row r="486" spans="1:52" s="197" customFormat="1" ht="15" customHeight="1" x14ac:dyDescent="0.2">
      <c r="A486" s="201"/>
      <c r="B486" s="195"/>
      <c r="C486" s="195"/>
      <c r="D486" s="195"/>
      <c r="E486" s="201"/>
      <c r="F486" s="629"/>
      <c r="G486" s="201"/>
      <c r="H486" s="201"/>
      <c r="O486" s="198"/>
      <c r="P486" s="198"/>
      <c r="Q486" s="198"/>
      <c r="AH486" s="198"/>
      <c r="AI486" s="198"/>
      <c r="AJ486" s="198"/>
      <c r="AK486" s="198"/>
      <c r="AL486" s="198"/>
      <c r="AM486" s="198"/>
      <c r="AN486" s="198"/>
      <c r="AO486" s="198"/>
      <c r="AP486" s="198"/>
      <c r="AQ486" s="198"/>
      <c r="AY486" s="198"/>
      <c r="AZ486" s="198"/>
    </row>
    <row r="487" spans="1:52" s="197" customFormat="1" ht="15" customHeight="1" x14ac:dyDescent="0.2">
      <c r="A487" s="201"/>
      <c r="B487" s="195"/>
      <c r="C487" s="195"/>
      <c r="D487" s="195"/>
      <c r="E487" s="201"/>
      <c r="F487" s="629"/>
      <c r="G487" s="201"/>
      <c r="H487" s="201"/>
      <c r="O487" s="198"/>
      <c r="P487" s="198"/>
      <c r="Q487" s="198"/>
      <c r="AH487" s="198"/>
      <c r="AI487" s="198"/>
      <c r="AJ487" s="198"/>
      <c r="AK487" s="198"/>
      <c r="AL487" s="198"/>
      <c r="AM487" s="198"/>
      <c r="AN487" s="198"/>
      <c r="AO487" s="198"/>
      <c r="AP487" s="198"/>
      <c r="AQ487" s="198"/>
      <c r="AY487" s="198"/>
      <c r="AZ487" s="198"/>
    </row>
    <row r="488" spans="1:52" s="197" customFormat="1" ht="15" customHeight="1" x14ac:dyDescent="0.2">
      <c r="A488" s="201"/>
      <c r="B488" s="195"/>
      <c r="C488" s="195"/>
      <c r="D488" s="195"/>
      <c r="E488" s="201"/>
      <c r="F488" s="629"/>
      <c r="G488" s="201"/>
      <c r="H488" s="201"/>
      <c r="O488" s="198"/>
      <c r="P488" s="198"/>
      <c r="Q488" s="198"/>
      <c r="AH488" s="198"/>
      <c r="AI488" s="198"/>
      <c r="AJ488" s="198"/>
      <c r="AK488" s="198"/>
      <c r="AL488" s="198"/>
      <c r="AM488" s="198"/>
      <c r="AN488" s="198"/>
      <c r="AO488" s="198"/>
      <c r="AP488" s="198"/>
      <c r="AQ488" s="198"/>
      <c r="AY488" s="198"/>
      <c r="AZ488" s="198"/>
    </row>
    <row r="489" spans="1:52" s="197" customFormat="1" ht="15" customHeight="1" x14ac:dyDescent="0.2">
      <c r="A489" s="201"/>
      <c r="B489" s="195"/>
      <c r="C489" s="195"/>
      <c r="D489" s="195"/>
      <c r="E489" s="201"/>
      <c r="F489" s="629"/>
      <c r="G489" s="201"/>
      <c r="H489" s="201"/>
      <c r="O489" s="198"/>
      <c r="P489" s="198"/>
      <c r="Q489" s="198"/>
      <c r="AH489" s="198"/>
      <c r="AI489" s="198"/>
      <c r="AJ489" s="198"/>
      <c r="AK489" s="198"/>
      <c r="AL489" s="198"/>
      <c r="AM489" s="198"/>
      <c r="AN489" s="198"/>
      <c r="AO489" s="198"/>
      <c r="AP489" s="198"/>
      <c r="AQ489" s="198"/>
      <c r="AY489" s="198"/>
      <c r="AZ489" s="198"/>
    </row>
    <row r="490" spans="1:52" s="197" customFormat="1" ht="15" customHeight="1" x14ac:dyDescent="0.2">
      <c r="A490" s="201"/>
      <c r="B490" s="195"/>
      <c r="C490" s="195"/>
      <c r="D490" s="195"/>
      <c r="E490" s="201"/>
      <c r="F490" s="629"/>
      <c r="G490" s="201"/>
      <c r="H490" s="201"/>
      <c r="O490" s="198"/>
      <c r="P490" s="198"/>
      <c r="Q490" s="198"/>
      <c r="AH490" s="198"/>
      <c r="AI490" s="198"/>
      <c r="AJ490" s="198"/>
      <c r="AK490" s="198"/>
      <c r="AL490" s="198"/>
      <c r="AM490" s="198"/>
      <c r="AN490" s="198"/>
      <c r="AO490" s="198"/>
      <c r="AP490" s="198"/>
      <c r="AQ490" s="198"/>
      <c r="AY490" s="198"/>
      <c r="AZ490" s="198"/>
    </row>
    <row r="491" spans="1:52" s="197" customFormat="1" ht="15" customHeight="1" x14ac:dyDescent="0.2">
      <c r="A491" s="201"/>
      <c r="B491" s="195"/>
      <c r="C491" s="195"/>
      <c r="D491" s="195"/>
      <c r="E491" s="201"/>
      <c r="F491" s="629"/>
      <c r="G491" s="201"/>
      <c r="H491" s="201"/>
      <c r="O491" s="198"/>
      <c r="P491" s="198"/>
      <c r="Q491" s="198"/>
      <c r="AH491" s="198"/>
      <c r="AI491" s="198"/>
      <c r="AJ491" s="198"/>
      <c r="AK491" s="198"/>
      <c r="AL491" s="198"/>
      <c r="AM491" s="198"/>
      <c r="AN491" s="198"/>
      <c r="AO491" s="198"/>
      <c r="AP491" s="198"/>
      <c r="AQ491" s="198"/>
      <c r="AY491" s="198"/>
      <c r="AZ491" s="198"/>
    </row>
    <row r="492" spans="1:52" s="197" customFormat="1" ht="15" customHeight="1" x14ac:dyDescent="0.2">
      <c r="A492" s="201"/>
      <c r="B492" s="195"/>
      <c r="C492" s="195"/>
      <c r="D492" s="195"/>
      <c r="E492" s="201"/>
      <c r="F492" s="629"/>
      <c r="G492" s="201"/>
      <c r="H492" s="201"/>
      <c r="O492" s="198"/>
      <c r="P492" s="198"/>
      <c r="Q492" s="198"/>
      <c r="AH492" s="198"/>
      <c r="AI492" s="198"/>
      <c r="AJ492" s="198"/>
      <c r="AK492" s="198"/>
      <c r="AL492" s="198"/>
      <c r="AM492" s="198"/>
      <c r="AN492" s="198"/>
      <c r="AO492" s="198"/>
      <c r="AP492" s="198"/>
      <c r="AQ492" s="198"/>
      <c r="AY492" s="198"/>
      <c r="AZ492" s="198"/>
    </row>
    <row r="493" spans="1:52" s="197" customFormat="1" ht="15" customHeight="1" x14ac:dyDescent="0.2">
      <c r="A493" s="201"/>
      <c r="B493" s="195"/>
      <c r="C493" s="195"/>
      <c r="D493" s="195"/>
      <c r="E493" s="201"/>
      <c r="F493" s="629"/>
      <c r="G493" s="201"/>
      <c r="H493" s="201"/>
      <c r="O493" s="198"/>
      <c r="P493" s="198"/>
      <c r="Q493" s="198"/>
      <c r="AH493" s="198"/>
      <c r="AI493" s="198"/>
      <c r="AJ493" s="198"/>
      <c r="AK493" s="198"/>
      <c r="AL493" s="198"/>
      <c r="AM493" s="198"/>
      <c r="AN493" s="198"/>
      <c r="AO493" s="198"/>
      <c r="AP493" s="198"/>
      <c r="AQ493" s="198"/>
      <c r="AY493" s="198"/>
      <c r="AZ493" s="198"/>
    </row>
    <row r="494" spans="1:52" s="197" customFormat="1" ht="15" customHeight="1" x14ac:dyDescent="0.2">
      <c r="A494" s="201"/>
      <c r="B494" s="195"/>
      <c r="C494" s="195"/>
      <c r="D494" s="195"/>
      <c r="E494" s="201"/>
      <c r="F494" s="629"/>
      <c r="G494" s="201"/>
      <c r="H494" s="201"/>
      <c r="O494" s="198"/>
      <c r="P494" s="198"/>
      <c r="Q494" s="198"/>
      <c r="AH494" s="198"/>
      <c r="AI494" s="198"/>
      <c r="AJ494" s="198"/>
      <c r="AK494" s="198"/>
      <c r="AL494" s="198"/>
      <c r="AM494" s="198"/>
      <c r="AN494" s="198"/>
      <c r="AO494" s="198"/>
      <c r="AP494" s="198"/>
      <c r="AQ494" s="198"/>
      <c r="AY494" s="198"/>
      <c r="AZ494" s="198"/>
    </row>
    <row r="495" spans="1:52" s="197" customFormat="1" ht="15" customHeight="1" x14ac:dyDescent="0.2">
      <c r="A495" s="201"/>
      <c r="B495" s="195"/>
      <c r="C495" s="195"/>
      <c r="D495" s="195"/>
      <c r="E495" s="201"/>
      <c r="F495" s="629"/>
      <c r="G495" s="201"/>
      <c r="H495" s="201"/>
      <c r="O495" s="198"/>
      <c r="P495" s="198"/>
      <c r="Q495" s="198"/>
      <c r="AH495" s="198"/>
      <c r="AI495" s="198"/>
      <c r="AJ495" s="198"/>
      <c r="AK495" s="198"/>
      <c r="AL495" s="198"/>
      <c r="AM495" s="198"/>
      <c r="AN495" s="198"/>
      <c r="AO495" s="198"/>
      <c r="AP495" s="198"/>
      <c r="AQ495" s="198"/>
      <c r="AY495" s="198"/>
      <c r="AZ495" s="198"/>
    </row>
    <row r="496" spans="1:52" s="197" customFormat="1" ht="15" customHeight="1" x14ac:dyDescent="0.2">
      <c r="A496" s="201"/>
      <c r="B496" s="195"/>
      <c r="C496" s="195"/>
      <c r="D496" s="195"/>
      <c r="E496" s="201"/>
      <c r="F496" s="629"/>
      <c r="G496" s="201"/>
      <c r="H496" s="201"/>
      <c r="O496" s="198"/>
      <c r="P496" s="198"/>
      <c r="Q496" s="198"/>
      <c r="AH496" s="198"/>
      <c r="AI496" s="198"/>
      <c r="AJ496" s="198"/>
      <c r="AK496" s="198"/>
      <c r="AL496" s="198"/>
      <c r="AM496" s="198"/>
      <c r="AN496" s="198"/>
      <c r="AO496" s="198"/>
      <c r="AP496" s="198"/>
      <c r="AQ496" s="198"/>
      <c r="AY496" s="198"/>
      <c r="AZ496" s="198"/>
    </row>
    <row r="497" spans="1:52" s="197" customFormat="1" ht="15" customHeight="1" x14ac:dyDescent="0.2">
      <c r="A497" s="201"/>
      <c r="B497" s="195"/>
      <c r="C497" s="195"/>
      <c r="D497" s="195"/>
      <c r="E497" s="201"/>
      <c r="F497" s="629"/>
      <c r="G497" s="201"/>
      <c r="H497" s="201"/>
      <c r="O497" s="198"/>
      <c r="P497" s="198"/>
      <c r="Q497" s="198"/>
      <c r="AH497" s="198"/>
      <c r="AI497" s="198"/>
      <c r="AJ497" s="198"/>
      <c r="AK497" s="198"/>
      <c r="AL497" s="198"/>
      <c r="AM497" s="198"/>
      <c r="AN497" s="198"/>
      <c r="AO497" s="198"/>
      <c r="AP497" s="198"/>
      <c r="AQ497" s="198"/>
      <c r="AY497" s="198"/>
      <c r="AZ497" s="198"/>
    </row>
    <row r="498" spans="1:52" s="197" customFormat="1" ht="15" customHeight="1" x14ac:dyDescent="0.2">
      <c r="A498" s="201"/>
      <c r="B498" s="195"/>
      <c r="C498" s="195"/>
      <c r="D498" s="195"/>
      <c r="E498" s="201"/>
      <c r="F498" s="629"/>
      <c r="G498" s="201"/>
      <c r="H498" s="201"/>
      <c r="O498" s="198"/>
      <c r="P498" s="198"/>
      <c r="Q498" s="198"/>
      <c r="AH498" s="198"/>
      <c r="AI498" s="198"/>
      <c r="AJ498" s="198"/>
      <c r="AK498" s="198"/>
      <c r="AL498" s="198"/>
      <c r="AM498" s="198"/>
      <c r="AN498" s="198"/>
      <c r="AO498" s="198"/>
      <c r="AP498" s="198"/>
      <c r="AQ498" s="198"/>
      <c r="AY498" s="198"/>
      <c r="AZ498" s="198"/>
    </row>
    <row r="524" spans="1:52" s="197" customFormat="1" ht="15" customHeight="1" x14ac:dyDescent="0.2">
      <c r="A524" s="201"/>
      <c r="B524" s="195"/>
      <c r="C524" s="195"/>
      <c r="D524" s="195"/>
      <c r="E524" s="201"/>
      <c r="F524" s="629"/>
      <c r="G524" s="201"/>
      <c r="H524" s="201"/>
      <c r="O524" s="198"/>
      <c r="P524" s="198"/>
      <c r="Q524" s="198"/>
      <c r="AH524" s="198"/>
      <c r="AI524" s="198"/>
      <c r="AJ524" s="198"/>
      <c r="AK524" s="198"/>
      <c r="AL524" s="198"/>
      <c r="AM524" s="198"/>
      <c r="AN524" s="198"/>
      <c r="AO524" s="198"/>
      <c r="AP524" s="198"/>
      <c r="AQ524" s="198"/>
      <c r="AY524" s="198"/>
      <c r="AZ524" s="198"/>
    </row>
    <row r="525" spans="1:52" s="197" customFormat="1" ht="15" customHeight="1" x14ac:dyDescent="0.2">
      <c r="A525" s="201"/>
      <c r="B525" s="195"/>
      <c r="C525" s="195"/>
      <c r="D525" s="195"/>
      <c r="E525" s="201"/>
      <c r="F525" s="629"/>
      <c r="G525" s="201"/>
      <c r="H525" s="201"/>
      <c r="O525" s="198"/>
      <c r="P525" s="198"/>
      <c r="Q525" s="198"/>
      <c r="AH525" s="198"/>
      <c r="AI525" s="198"/>
      <c r="AJ525" s="198"/>
      <c r="AK525" s="198"/>
      <c r="AL525" s="198"/>
      <c r="AM525" s="198"/>
      <c r="AN525" s="198"/>
      <c r="AO525" s="198"/>
      <c r="AP525" s="198"/>
      <c r="AQ525" s="198"/>
      <c r="AY525" s="198"/>
      <c r="AZ525" s="198"/>
    </row>
    <row r="543" spans="1:52" s="197" customFormat="1" x14ac:dyDescent="0.2">
      <c r="A543" s="201"/>
      <c r="B543" s="195"/>
      <c r="C543" s="195"/>
      <c r="D543" s="195"/>
      <c r="E543" s="629"/>
      <c r="F543" s="201"/>
      <c r="G543" s="201"/>
      <c r="H543" s="201"/>
      <c r="J543" s="530"/>
      <c r="K543" s="530"/>
      <c r="L543" s="530"/>
      <c r="M543" s="530"/>
      <c r="N543" s="530"/>
      <c r="O543" s="198"/>
      <c r="P543" s="531"/>
      <c r="Q543" s="531"/>
      <c r="AH543" s="198"/>
      <c r="AI543" s="198"/>
      <c r="AJ543" s="198"/>
      <c r="AK543" s="198"/>
      <c r="AL543" s="198"/>
      <c r="AM543" s="198"/>
      <c r="AN543" s="198"/>
      <c r="AO543" s="198"/>
      <c r="AP543" s="198"/>
      <c r="AQ543" s="198"/>
      <c r="AY543" s="198"/>
      <c r="AZ543" s="198"/>
    </row>
    <row r="544" spans="1:52" s="197" customFormat="1" x14ac:dyDescent="0.2">
      <c r="A544" s="201"/>
      <c r="B544" s="195"/>
      <c r="C544" s="195"/>
      <c r="D544" s="195"/>
      <c r="E544" s="629"/>
      <c r="F544" s="201"/>
      <c r="G544" s="201"/>
      <c r="H544" s="201"/>
      <c r="J544" s="530"/>
      <c r="K544" s="530"/>
      <c r="L544" s="530"/>
      <c r="M544" s="530"/>
      <c r="N544" s="530"/>
      <c r="O544" s="198"/>
      <c r="P544" s="531"/>
      <c r="Q544" s="531"/>
      <c r="AH544" s="198"/>
      <c r="AI544" s="198"/>
      <c r="AJ544" s="198"/>
      <c r="AK544" s="198"/>
      <c r="AL544" s="198"/>
      <c r="AM544" s="198"/>
      <c r="AN544" s="198"/>
      <c r="AO544" s="198"/>
      <c r="AP544" s="198"/>
      <c r="AQ544" s="198"/>
      <c r="AY544" s="198"/>
      <c r="AZ544" s="198"/>
    </row>
    <row r="552" spans="1:52" s="197" customFormat="1" x14ac:dyDescent="0.2">
      <c r="A552" s="201"/>
      <c r="B552" s="195"/>
      <c r="C552" s="195"/>
      <c r="D552" s="195"/>
      <c r="E552" s="201"/>
      <c r="F552" s="201"/>
      <c r="G552" s="201"/>
      <c r="H552" s="201"/>
      <c r="O552" s="198"/>
      <c r="P552" s="198"/>
      <c r="Q552" s="198"/>
      <c r="AH552" s="198"/>
      <c r="AI552" s="198"/>
      <c r="AJ552" s="198"/>
      <c r="AK552" s="198"/>
      <c r="AL552" s="198"/>
      <c r="AM552" s="198"/>
      <c r="AN552" s="198"/>
      <c r="AO552" s="198"/>
      <c r="AP552" s="198"/>
      <c r="AQ552" s="198"/>
      <c r="AY552" s="198"/>
      <c r="AZ552" s="198"/>
    </row>
    <row r="553" spans="1:52" s="197" customFormat="1" ht="15" customHeight="1" x14ac:dyDescent="0.2">
      <c r="A553" s="201"/>
      <c r="B553" s="195"/>
      <c r="C553" s="195"/>
      <c r="D553" s="195"/>
      <c r="E553" s="201"/>
      <c r="F553" s="201"/>
      <c r="G553" s="629"/>
      <c r="H553" s="201"/>
      <c r="I553" s="179"/>
      <c r="J553" s="179"/>
      <c r="K553" s="179"/>
      <c r="L553" s="179"/>
      <c r="M553" s="179"/>
      <c r="N553" s="179"/>
      <c r="O553" s="198"/>
      <c r="P553" s="198"/>
      <c r="Q553" s="198"/>
      <c r="AH553" s="198"/>
      <c r="AI553" s="198"/>
      <c r="AJ553" s="198"/>
      <c r="AK553" s="198"/>
      <c r="AL553" s="198"/>
      <c r="AM553" s="198"/>
      <c r="AN553" s="198"/>
      <c r="AO553" s="198"/>
      <c r="AP553" s="198"/>
      <c r="AQ553" s="198"/>
      <c r="AY553" s="198"/>
      <c r="AZ553" s="198"/>
    </row>
    <row r="554" spans="1:52" s="197" customFormat="1" ht="15" customHeight="1" x14ac:dyDescent="0.2">
      <c r="A554" s="201"/>
      <c r="B554" s="195"/>
      <c r="C554" s="195"/>
      <c r="D554" s="195"/>
      <c r="E554" s="201"/>
      <c r="F554" s="201"/>
      <c r="G554" s="629"/>
      <c r="H554" s="201"/>
      <c r="I554" s="179"/>
      <c r="J554" s="179"/>
      <c r="K554" s="179"/>
      <c r="L554" s="179"/>
      <c r="M554" s="179"/>
      <c r="N554" s="179"/>
      <c r="O554" s="198"/>
      <c r="P554" s="198"/>
      <c r="Q554" s="198"/>
      <c r="AH554" s="198"/>
      <c r="AI554" s="198"/>
      <c r="AJ554" s="198"/>
      <c r="AK554" s="198"/>
      <c r="AL554" s="198"/>
      <c r="AM554" s="198"/>
      <c r="AN554" s="198"/>
      <c r="AO554" s="198"/>
      <c r="AP554" s="198"/>
      <c r="AQ554" s="198"/>
      <c r="AY554" s="198"/>
      <c r="AZ554" s="198"/>
    </row>
    <row r="555" spans="1:52" s="197" customFormat="1" ht="15" customHeight="1" x14ac:dyDescent="0.2">
      <c r="A555" s="201"/>
      <c r="B555" s="195"/>
      <c r="C555" s="195"/>
      <c r="D555" s="195"/>
      <c r="E555" s="201"/>
      <c r="F555" s="201"/>
      <c r="G555" s="629"/>
      <c r="H555" s="201"/>
      <c r="I555" s="179"/>
      <c r="J555" s="179"/>
      <c r="K555" s="179"/>
      <c r="L555" s="179"/>
      <c r="M555" s="179"/>
      <c r="N555" s="179"/>
      <c r="O555" s="198"/>
      <c r="P555" s="198"/>
      <c r="Q555" s="198"/>
      <c r="AH555" s="198"/>
      <c r="AI555" s="198"/>
      <c r="AJ555" s="198"/>
      <c r="AK555" s="198"/>
      <c r="AL555" s="198"/>
      <c r="AM555" s="198"/>
      <c r="AN555" s="198"/>
      <c r="AO555" s="198"/>
      <c r="AP555" s="198"/>
      <c r="AQ555" s="198"/>
      <c r="AY555" s="198"/>
      <c r="AZ555" s="198"/>
    </row>
    <row r="556" spans="1:52" s="197" customFormat="1" ht="15" customHeight="1" x14ac:dyDescent="0.2">
      <c r="A556" s="201"/>
      <c r="B556" s="195"/>
      <c r="C556" s="195"/>
      <c r="D556" s="195"/>
      <c r="E556" s="201"/>
      <c r="F556" s="201"/>
      <c r="G556" s="629"/>
      <c r="H556" s="201"/>
      <c r="I556" s="179"/>
      <c r="J556" s="179"/>
      <c r="K556" s="179"/>
      <c r="L556" s="179"/>
      <c r="M556" s="179"/>
      <c r="N556" s="179"/>
      <c r="O556" s="198"/>
      <c r="P556" s="198"/>
      <c r="Q556" s="198"/>
      <c r="AH556" s="198"/>
      <c r="AI556" s="198"/>
      <c r="AJ556" s="198"/>
      <c r="AK556" s="198"/>
      <c r="AL556" s="198"/>
      <c r="AM556" s="198"/>
      <c r="AN556" s="198"/>
      <c r="AO556" s="198"/>
      <c r="AP556" s="198"/>
      <c r="AQ556" s="198"/>
      <c r="AY556" s="198"/>
      <c r="AZ556" s="198"/>
    </row>
    <row r="557" spans="1:52" s="197" customFormat="1" ht="15" customHeight="1" x14ac:dyDescent="0.2">
      <c r="A557" s="201"/>
      <c r="B557" s="195"/>
      <c r="C557" s="195"/>
      <c r="D557" s="195"/>
      <c r="E557" s="201"/>
      <c r="F557" s="201"/>
      <c r="G557" s="629"/>
      <c r="H557" s="201"/>
      <c r="I557" s="179"/>
      <c r="J557" s="179"/>
      <c r="K557" s="179"/>
      <c r="L557" s="179"/>
      <c r="M557" s="179"/>
      <c r="N557" s="179"/>
      <c r="O557" s="198"/>
      <c r="P557" s="198"/>
      <c r="Q557" s="198"/>
      <c r="AH557" s="198"/>
      <c r="AI557" s="198"/>
      <c r="AJ557" s="198"/>
      <c r="AK557" s="198"/>
      <c r="AL557" s="198"/>
      <c r="AM557" s="198"/>
      <c r="AN557" s="198"/>
      <c r="AO557" s="198"/>
      <c r="AP557" s="198"/>
      <c r="AQ557" s="198"/>
      <c r="AY557" s="198"/>
      <c r="AZ557" s="198"/>
    </row>
    <row r="558" spans="1:52" s="197" customFormat="1" ht="15" customHeight="1" x14ac:dyDescent="0.2">
      <c r="A558" s="201"/>
      <c r="B558" s="195"/>
      <c r="C558" s="195"/>
      <c r="D558" s="195"/>
      <c r="E558" s="201"/>
      <c r="F558" s="201"/>
      <c r="G558" s="629"/>
      <c r="H558" s="201"/>
      <c r="I558" s="179"/>
      <c r="J558" s="179"/>
      <c r="K558" s="179"/>
      <c r="L558" s="179"/>
      <c r="M558" s="179"/>
      <c r="N558" s="179"/>
      <c r="O558" s="198"/>
      <c r="P558" s="198"/>
      <c r="Q558" s="198"/>
      <c r="AH558" s="198"/>
      <c r="AI558" s="198"/>
      <c r="AJ558" s="198"/>
      <c r="AK558" s="198"/>
      <c r="AL558" s="198"/>
      <c r="AM558" s="198"/>
      <c r="AN558" s="198"/>
      <c r="AO558" s="198"/>
      <c r="AP558" s="198"/>
      <c r="AQ558" s="198"/>
      <c r="AY558" s="198"/>
      <c r="AZ558" s="198"/>
    </row>
    <row r="559" spans="1:52" s="197" customFormat="1" ht="15" customHeight="1" x14ac:dyDescent="0.2">
      <c r="A559" s="201"/>
      <c r="B559" s="195"/>
      <c r="C559" s="195"/>
      <c r="D559" s="195"/>
      <c r="E559" s="201"/>
      <c r="F559" s="201"/>
      <c r="G559" s="629"/>
      <c r="H559" s="201"/>
      <c r="I559" s="179"/>
      <c r="J559" s="179"/>
      <c r="K559" s="179"/>
      <c r="L559" s="179"/>
      <c r="M559" s="179"/>
      <c r="N559" s="179"/>
      <c r="O559" s="198"/>
      <c r="P559" s="198"/>
      <c r="Q559" s="198"/>
      <c r="AH559" s="198"/>
      <c r="AI559" s="198"/>
      <c r="AJ559" s="198"/>
      <c r="AK559" s="198"/>
      <c r="AL559" s="198"/>
      <c r="AM559" s="198"/>
      <c r="AN559" s="198"/>
      <c r="AO559" s="198"/>
      <c r="AP559" s="198"/>
      <c r="AQ559" s="198"/>
      <c r="AY559" s="198"/>
      <c r="AZ559" s="198"/>
    </row>
    <row r="560" spans="1:52" s="197" customFormat="1" ht="15" customHeight="1" x14ac:dyDescent="0.2">
      <c r="A560" s="201"/>
      <c r="B560" s="195"/>
      <c r="C560" s="195"/>
      <c r="D560" s="195"/>
      <c r="E560" s="201"/>
      <c r="F560" s="201"/>
      <c r="G560" s="629"/>
      <c r="H560" s="201"/>
      <c r="I560" s="179"/>
      <c r="J560" s="179"/>
      <c r="K560" s="179"/>
      <c r="L560" s="179"/>
      <c r="M560" s="179"/>
      <c r="N560" s="179"/>
      <c r="O560" s="198"/>
      <c r="P560" s="198"/>
      <c r="Q560" s="198"/>
      <c r="AH560" s="198"/>
      <c r="AI560" s="198"/>
      <c r="AJ560" s="198"/>
      <c r="AK560" s="198"/>
      <c r="AL560" s="198"/>
      <c r="AM560" s="198"/>
      <c r="AN560" s="198"/>
      <c r="AO560" s="198"/>
      <c r="AP560" s="198"/>
      <c r="AQ560" s="198"/>
      <c r="AY560" s="198"/>
      <c r="AZ560" s="198"/>
    </row>
    <row r="561" spans="1:52" s="197" customFormat="1" ht="15" customHeight="1" x14ac:dyDescent="0.2">
      <c r="A561" s="201"/>
      <c r="B561" s="195"/>
      <c r="C561" s="195"/>
      <c r="D561" s="195"/>
      <c r="E561" s="201"/>
      <c r="F561" s="201"/>
      <c r="G561" s="629"/>
      <c r="H561" s="201"/>
      <c r="I561" s="179"/>
      <c r="J561" s="179"/>
      <c r="K561" s="179"/>
      <c r="L561" s="179"/>
      <c r="M561" s="179"/>
      <c r="N561" s="179"/>
      <c r="O561" s="198"/>
      <c r="P561" s="198"/>
      <c r="Q561" s="198"/>
      <c r="AH561" s="198"/>
      <c r="AI561" s="198"/>
      <c r="AJ561" s="198"/>
      <c r="AK561" s="198"/>
      <c r="AL561" s="198"/>
      <c r="AM561" s="198"/>
      <c r="AN561" s="198"/>
      <c r="AO561" s="198"/>
      <c r="AP561" s="198"/>
      <c r="AQ561" s="198"/>
      <c r="AY561" s="198"/>
      <c r="AZ561" s="198"/>
    </row>
    <row r="562" spans="1:52" s="197" customFormat="1" ht="15" customHeight="1" x14ac:dyDescent="0.2">
      <c r="A562" s="201"/>
      <c r="B562" s="195"/>
      <c r="C562" s="195"/>
      <c r="D562" s="195"/>
      <c r="E562" s="201"/>
      <c r="F562" s="201"/>
      <c r="G562" s="629"/>
      <c r="H562" s="201"/>
      <c r="O562" s="198"/>
      <c r="P562" s="198"/>
      <c r="Q562" s="198"/>
      <c r="AH562" s="198"/>
      <c r="AI562" s="198"/>
      <c r="AJ562" s="198"/>
      <c r="AK562" s="198"/>
      <c r="AL562" s="198"/>
      <c r="AM562" s="198"/>
      <c r="AN562" s="198"/>
      <c r="AO562" s="198"/>
      <c r="AP562" s="198"/>
      <c r="AQ562" s="198"/>
      <c r="AY562" s="198"/>
      <c r="AZ562" s="198"/>
    </row>
    <row r="581" spans="9:17" ht="15" customHeight="1" x14ac:dyDescent="0.2">
      <c r="I581" s="179"/>
      <c r="J581" s="179"/>
      <c r="K581" s="179"/>
      <c r="L581" s="179"/>
      <c r="M581" s="179"/>
      <c r="N581" s="179"/>
      <c r="P581" s="198"/>
      <c r="Q581" s="198"/>
    </row>
    <row r="582" spans="9:17" ht="15" customHeight="1" x14ac:dyDescent="0.2">
      <c r="I582" s="179"/>
      <c r="J582" s="179"/>
      <c r="K582" s="179"/>
      <c r="L582" s="179"/>
      <c r="M582" s="179"/>
      <c r="N582" s="179"/>
      <c r="P582" s="198"/>
      <c r="Q582" s="198"/>
    </row>
    <row r="583" spans="9:17" ht="15" customHeight="1" x14ac:dyDescent="0.2">
      <c r="I583" s="179"/>
      <c r="J583" s="179"/>
      <c r="K583" s="179"/>
      <c r="L583" s="179"/>
      <c r="M583" s="179"/>
      <c r="N583" s="179"/>
      <c r="P583" s="198"/>
      <c r="Q583" s="198"/>
    </row>
    <row r="584" spans="9:17" ht="15" customHeight="1" x14ac:dyDescent="0.2">
      <c r="I584" s="179"/>
      <c r="J584" s="179"/>
      <c r="K584" s="179"/>
      <c r="L584" s="179"/>
      <c r="M584" s="179"/>
      <c r="N584" s="179"/>
      <c r="P584" s="198"/>
      <c r="Q584" s="198"/>
    </row>
    <row r="585" spans="9:17" ht="15" customHeight="1" x14ac:dyDescent="0.2">
      <c r="I585" s="179"/>
      <c r="J585" s="179"/>
      <c r="K585" s="179"/>
      <c r="L585" s="179"/>
      <c r="M585" s="179"/>
      <c r="N585" s="179"/>
      <c r="P585" s="198"/>
      <c r="Q585" s="198"/>
    </row>
    <row r="586" spans="9:17" ht="15" customHeight="1" x14ac:dyDescent="0.2">
      <c r="I586" s="179"/>
      <c r="J586" s="179"/>
      <c r="K586" s="179"/>
      <c r="L586" s="179"/>
      <c r="M586" s="179"/>
      <c r="N586" s="179"/>
      <c r="P586" s="198"/>
      <c r="Q586" s="198"/>
    </row>
    <row r="587" spans="9:17" ht="15" customHeight="1" x14ac:dyDescent="0.2">
      <c r="I587" s="179"/>
      <c r="J587" s="179"/>
      <c r="K587" s="179"/>
      <c r="L587" s="179"/>
      <c r="M587" s="179"/>
      <c r="N587" s="179"/>
      <c r="P587" s="198"/>
      <c r="Q587" s="198"/>
    </row>
    <row r="588" spans="9:17" ht="15" customHeight="1" x14ac:dyDescent="0.2"/>
    <row r="608" spans="1:52" s="197" customFormat="1" x14ac:dyDescent="0.2">
      <c r="A608" s="201"/>
      <c r="B608" s="195"/>
      <c r="C608" s="195"/>
      <c r="D608" s="195"/>
      <c r="E608" s="201"/>
      <c r="F608" s="201"/>
      <c r="G608" s="201"/>
      <c r="H608" s="201"/>
      <c r="I608" s="201"/>
      <c r="J608" s="201"/>
      <c r="K608" s="201"/>
      <c r="L608" s="201"/>
      <c r="M608" s="201"/>
      <c r="N608" s="201"/>
      <c r="O608" s="433"/>
      <c r="P608" s="433"/>
      <c r="Q608" s="433"/>
      <c r="R608" s="202"/>
      <c r="S608" s="202"/>
      <c r="AH608" s="198"/>
      <c r="AI608" s="198"/>
      <c r="AJ608" s="198"/>
      <c r="AK608" s="198"/>
      <c r="AL608" s="198"/>
      <c r="AM608" s="198"/>
      <c r="AN608" s="198"/>
      <c r="AO608" s="198"/>
      <c r="AP608" s="198"/>
      <c r="AQ608" s="198"/>
      <c r="AY608" s="198"/>
      <c r="AZ608" s="198"/>
    </row>
    <row r="610" spans="12:53" x14ac:dyDescent="0.2">
      <c r="L610" s="530">
        <f t="shared" ref="L610:P610" si="666">SUBTOTAL(9,L124:L446)</f>
        <v>649996390</v>
      </c>
      <c r="M610" s="530">
        <f t="shared" si="666"/>
        <v>38291226</v>
      </c>
      <c r="O610" s="530">
        <f t="shared" si="666"/>
        <v>4074.4106000000006</v>
      </c>
      <c r="P610" s="530">
        <f t="shared" si="666"/>
        <v>2972.1530999999982</v>
      </c>
      <c r="Q610" s="630"/>
    </row>
    <row r="612" spans="12:53" x14ac:dyDescent="0.2">
      <c r="L612" s="530">
        <f t="shared" ref="L612:BA612" si="667">SUBTOTAL(9,L16:L449)</f>
        <v>777006759</v>
      </c>
      <c r="M612" s="530">
        <f t="shared" si="667"/>
        <v>45789357</v>
      </c>
      <c r="O612" s="530">
        <f t="shared" si="667"/>
        <v>4999.9621000000025</v>
      </c>
      <c r="P612" s="530">
        <f t="shared" si="667"/>
        <v>3567.5709999999995</v>
      </c>
      <c r="R612" s="530">
        <f t="shared" si="667"/>
        <v>316702</v>
      </c>
      <c r="S612" s="530">
        <f t="shared" si="667"/>
        <v>3115670</v>
      </c>
      <c r="T612" s="530">
        <f t="shared" si="667"/>
        <v>0</v>
      </c>
      <c r="U612" s="530">
        <f t="shared" si="667"/>
        <v>-136964</v>
      </c>
      <c r="V612" s="530">
        <f t="shared" si="667"/>
        <v>3295408</v>
      </c>
      <c r="W612" s="530">
        <f t="shared" si="667"/>
        <v>-347742</v>
      </c>
      <c r="X612" s="530">
        <f t="shared" si="667"/>
        <v>-161340</v>
      </c>
      <c r="Y612" s="530"/>
      <c r="Z612" s="530">
        <f t="shared" si="667"/>
        <v>9221380</v>
      </c>
      <c r="AA612" s="530">
        <f t="shared" si="667"/>
        <v>12516788</v>
      </c>
      <c r="AB612" s="530">
        <f t="shared" si="667"/>
        <v>996313</v>
      </c>
      <c r="AC612" s="530">
        <f t="shared" si="667"/>
        <v>65903</v>
      </c>
      <c r="AD612" s="530">
        <f t="shared" si="667"/>
        <v>122900</v>
      </c>
      <c r="AE612" s="530">
        <f t="shared" si="667"/>
        <v>310000</v>
      </c>
      <c r="AF612" s="530">
        <f t="shared" si="667"/>
        <v>432900</v>
      </c>
      <c r="AG612" s="530">
        <f t="shared" si="667"/>
        <v>14011904</v>
      </c>
      <c r="AH612" s="530">
        <f t="shared" si="667"/>
        <v>0.57999999999999996</v>
      </c>
      <c r="AI612" s="530">
        <f t="shared" si="667"/>
        <v>1.54</v>
      </c>
      <c r="AJ612" s="530">
        <f t="shared" si="667"/>
        <v>9.120000000000001</v>
      </c>
      <c r="AK612" s="530"/>
      <c r="AL612" s="530"/>
      <c r="AM612" s="530">
        <f t="shared" si="667"/>
        <v>0.16</v>
      </c>
      <c r="AN612" s="530">
        <f t="shared" si="667"/>
        <v>0</v>
      </c>
      <c r="AO612" s="530">
        <f t="shared" si="667"/>
        <v>9.8599999999999959</v>
      </c>
      <c r="AP612" s="530">
        <f t="shared" si="667"/>
        <v>1.54</v>
      </c>
      <c r="AQ612" s="530">
        <f t="shared" si="667"/>
        <v>11.399999999999999</v>
      </c>
      <c r="AR612" s="530">
        <f t="shared" si="667"/>
        <v>3207567087</v>
      </c>
      <c r="AS612" s="530">
        <f t="shared" si="667"/>
        <v>2292762425</v>
      </c>
      <c r="AT612" s="530">
        <f t="shared" si="667"/>
        <v>19067112</v>
      </c>
      <c r="AU612" s="530"/>
      <c r="AV612" s="530">
        <f t="shared" si="667"/>
        <v>778003072</v>
      </c>
      <c r="AW612" s="530">
        <f t="shared" si="667"/>
        <v>45855260</v>
      </c>
      <c r="AX612" s="530">
        <f t="shared" si="667"/>
        <v>71879218</v>
      </c>
      <c r="AY612" s="530">
        <f t="shared" si="667"/>
        <v>5011.3621000000039</v>
      </c>
      <c r="AZ612" s="530">
        <f t="shared" si="667"/>
        <v>3577.4309999999978</v>
      </c>
      <c r="BA612" s="530">
        <f t="shared" si="667"/>
        <v>1433.9310999999998</v>
      </c>
    </row>
  </sheetData>
  <mergeCells count="25">
    <mergeCell ref="AR6:BA7"/>
    <mergeCell ref="R7:V9"/>
    <mergeCell ref="W7:Z9"/>
    <mergeCell ref="AC7:AC10"/>
    <mergeCell ref="AD7:AF9"/>
    <mergeCell ref="AG7:AG10"/>
    <mergeCell ref="AH7:AQ7"/>
    <mergeCell ref="AH8:AI9"/>
    <mergeCell ref="AM8:AN9"/>
    <mergeCell ref="AO8:AQ9"/>
    <mergeCell ref="AR8:AR10"/>
    <mergeCell ref="AS8:AX9"/>
    <mergeCell ref="AY8:AY10"/>
    <mergeCell ref="AZ8:BA9"/>
    <mergeCell ref="AJ8:AJ9"/>
    <mergeCell ref="I6:Q7"/>
    <mergeCell ref="A3:E3"/>
    <mergeCell ref="AA7:AA10"/>
    <mergeCell ref="AB7:AB10"/>
    <mergeCell ref="I8:I10"/>
    <mergeCell ref="J8:N9"/>
    <mergeCell ref="O8:O10"/>
    <mergeCell ref="P8:Q9"/>
    <mergeCell ref="R6:AQ6"/>
    <mergeCell ref="AK8:AL8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85" fitToWidth="4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A219"/>
  <sheetViews>
    <sheetView workbookViewId="0">
      <pane xSplit="8" ySplit="11" topLeftCell="AA191" activePane="bottomRight" state="frozen"/>
      <selection pane="topRight" activeCell="AR6" sqref="AR6:BA7"/>
      <selection pane="bottomLeft" activeCell="AR6" sqref="AR6:BA7"/>
      <selection pane="bottomRight" activeCell="AK1" sqref="AK1:AL1048576"/>
    </sheetView>
  </sheetViews>
  <sheetFormatPr defaultColWidth="9.140625" defaultRowHeight="15" x14ac:dyDescent="0.25"/>
  <cols>
    <col min="1" max="1" width="5" style="103" customWidth="1"/>
    <col min="2" max="2" width="8" style="81" customWidth="1"/>
    <col min="3" max="3" width="10.28515625" style="81" customWidth="1"/>
    <col min="4" max="4" width="9.42578125" style="81" customWidth="1"/>
    <col min="5" max="5" width="26.28515625" style="83" customWidth="1"/>
    <col min="6" max="6" width="4.42578125" style="83" bestFit="1" customWidth="1"/>
    <col min="7" max="7" width="8.7109375" style="83" customWidth="1"/>
    <col min="8" max="8" width="8.5703125" style="128" customWidth="1"/>
    <col min="9" max="9" width="11.7109375" style="83" customWidth="1"/>
    <col min="10" max="10" width="10" style="83" customWidth="1"/>
    <col min="11" max="11" width="9.85546875" style="83" customWidth="1"/>
    <col min="12" max="12" width="10.140625" style="83" customWidth="1"/>
    <col min="13" max="13" width="9.7109375" style="83" customWidth="1"/>
    <col min="14" max="14" width="10.5703125" style="83" customWidth="1"/>
    <col min="15" max="15" width="11.7109375" style="113" customWidth="1"/>
    <col min="16" max="16" width="10.140625" style="113" customWidth="1"/>
    <col min="17" max="17" width="10.28515625" style="113" customWidth="1"/>
    <col min="18" max="18" width="9.140625" style="82" customWidth="1"/>
    <col min="19" max="19" width="9.140625" style="83" customWidth="1"/>
    <col min="20" max="20" width="9.7109375" style="83" hidden="1" customWidth="1"/>
    <col min="21" max="21" width="9.85546875" style="83" customWidth="1"/>
    <col min="22" max="22" width="9.140625" style="83" customWidth="1"/>
    <col min="23" max="23" width="8.85546875" style="83" customWidth="1"/>
    <col min="24" max="24" width="9.140625" style="83" customWidth="1"/>
    <col min="25" max="25" width="11.140625" style="83" customWidth="1"/>
    <col min="26" max="26" width="9.140625" style="83" customWidth="1"/>
    <col min="27" max="27" width="10" style="83" customWidth="1"/>
    <col min="28" max="32" width="9.140625" style="83" customWidth="1"/>
    <col min="33" max="33" width="9.85546875" style="83" customWidth="1"/>
    <col min="34" max="34" width="9.28515625" style="113" customWidth="1"/>
    <col min="35" max="35" width="9" style="113" customWidth="1"/>
    <col min="36" max="36" width="9.140625" style="113" customWidth="1"/>
    <col min="37" max="38" width="9.140625" style="113" hidden="1" customWidth="1"/>
    <col min="39" max="41" width="9.140625" style="113" customWidth="1"/>
    <col min="42" max="42" width="8.42578125" style="113" customWidth="1"/>
    <col min="43" max="43" width="9.5703125" style="113" customWidth="1"/>
    <col min="44" max="44" width="10" style="83" customWidth="1"/>
    <col min="45" max="45" width="11" style="83" customWidth="1"/>
    <col min="46" max="47" width="10.28515625" style="83" customWidth="1"/>
    <col min="48" max="50" width="9.140625" style="83" customWidth="1"/>
    <col min="51" max="51" width="11.28515625" style="113" customWidth="1"/>
    <col min="52" max="53" width="9.140625" style="113" customWidth="1"/>
    <col min="54" max="55" width="9.140625" style="83" customWidth="1"/>
    <col min="56" max="16384" width="9.140625" style="83"/>
  </cols>
  <sheetData>
    <row r="1" spans="1:53" ht="12" customHeight="1" x14ac:dyDescent="0.25">
      <c r="A1" s="804" t="s">
        <v>0</v>
      </c>
      <c r="B1" s="804"/>
      <c r="C1" s="79"/>
      <c r="D1" s="804"/>
      <c r="E1" s="804"/>
      <c r="F1" s="203"/>
      <c r="G1" s="203"/>
      <c r="H1" s="203"/>
      <c r="I1" s="805"/>
      <c r="J1" s="204"/>
      <c r="K1" s="204"/>
      <c r="L1" s="204"/>
      <c r="M1" s="204"/>
      <c r="N1" s="204"/>
      <c r="O1" s="806"/>
      <c r="P1" s="205"/>
      <c r="Q1" s="205"/>
      <c r="R1" s="205"/>
      <c r="S1" s="177"/>
      <c r="T1" s="177"/>
      <c r="U1" s="470"/>
      <c r="V1" s="470"/>
      <c r="W1" s="470"/>
      <c r="X1" s="470"/>
      <c r="Y1" s="470"/>
      <c r="Z1" s="470"/>
      <c r="AA1" s="470"/>
      <c r="AB1" s="470"/>
      <c r="AC1" s="470"/>
      <c r="AD1" s="470"/>
      <c r="AE1" s="470"/>
      <c r="AF1" s="470"/>
      <c r="AG1" s="470"/>
      <c r="AH1" s="471"/>
      <c r="AI1" s="471"/>
      <c r="AJ1" s="471"/>
      <c r="AK1" s="471"/>
      <c r="AL1" s="471"/>
      <c r="AM1" s="178"/>
      <c r="AN1" s="178"/>
      <c r="AO1" s="178"/>
      <c r="AP1" s="178"/>
      <c r="AQ1" s="178"/>
      <c r="AR1" s="177"/>
      <c r="AS1" s="177"/>
      <c r="AT1" s="177"/>
      <c r="AU1" s="177"/>
      <c r="AV1" s="177"/>
      <c r="AW1" s="177"/>
      <c r="AX1" s="178"/>
      <c r="AY1" s="178"/>
      <c r="AZ1" s="178"/>
      <c r="BA1" s="178"/>
    </row>
    <row r="2" spans="1:53" ht="12" customHeight="1" x14ac:dyDescent="0.25">
      <c r="A2" s="804" t="s">
        <v>1</v>
      </c>
      <c r="B2" s="804"/>
      <c r="C2" s="79"/>
      <c r="D2" s="804"/>
      <c r="E2" s="804"/>
      <c r="F2" s="203"/>
      <c r="G2" s="203"/>
      <c r="H2" s="203"/>
      <c r="I2" s="472"/>
      <c r="J2" s="472"/>
      <c r="K2" s="472"/>
      <c r="L2" s="472"/>
      <c r="M2" s="472"/>
      <c r="N2" s="472"/>
      <c r="O2" s="473"/>
      <c r="P2" s="473"/>
      <c r="Q2" s="473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/>
      <c r="AE2" s="472"/>
      <c r="AF2" s="472"/>
      <c r="AG2" s="473"/>
      <c r="AH2" s="473"/>
      <c r="AI2" s="473"/>
      <c r="AJ2" s="473"/>
      <c r="AK2" s="473"/>
      <c r="AL2" s="473"/>
      <c r="AM2" s="473"/>
      <c r="AN2" s="473"/>
      <c r="AO2" s="473"/>
      <c r="AP2" s="473"/>
      <c r="AQ2" s="473"/>
      <c r="AR2" s="472"/>
      <c r="AS2" s="472"/>
      <c r="AT2" s="472"/>
      <c r="AU2" s="472"/>
      <c r="AV2" s="472"/>
      <c r="AW2" s="472"/>
      <c r="AX2" s="473"/>
      <c r="AY2" s="473"/>
      <c r="AZ2" s="473"/>
      <c r="BA2" s="178"/>
    </row>
    <row r="3" spans="1:53" ht="12" customHeight="1" x14ac:dyDescent="0.25">
      <c r="A3" s="813" t="s">
        <v>2</v>
      </c>
      <c r="B3" s="813"/>
      <c r="C3" s="813"/>
      <c r="D3" s="813"/>
      <c r="E3" s="813"/>
      <c r="F3" s="203"/>
      <c r="G3" s="203"/>
      <c r="H3" s="203"/>
      <c r="I3" s="472"/>
      <c r="J3" s="472"/>
      <c r="K3" s="472"/>
      <c r="L3" s="472"/>
      <c r="M3" s="472"/>
      <c r="N3" s="472"/>
      <c r="O3" s="473"/>
      <c r="P3" s="473"/>
      <c r="Q3" s="473"/>
      <c r="R3" s="474"/>
      <c r="S3" s="756"/>
      <c r="T3" s="474"/>
      <c r="U3" s="474"/>
      <c r="V3" s="474"/>
      <c r="W3" s="474"/>
      <c r="X3" s="474"/>
      <c r="Y3" s="474"/>
      <c r="Z3" s="475"/>
      <c r="AA3" s="475"/>
      <c r="AB3" s="475"/>
      <c r="AC3" s="476"/>
      <c r="AD3" s="476"/>
      <c r="AE3" s="476"/>
      <c r="AF3" s="475"/>
      <c r="AG3" s="477"/>
      <c r="AH3" s="477"/>
      <c r="AI3" s="477"/>
      <c r="AJ3" s="477"/>
      <c r="AK3" s="477"/>
      <c r="AL3" s="477"/>
      <c r="AM3" s="477"/>
      <c r="AN3" s="477"/>
      <c r="AO3" s="477"/>
      <c r="AP3" s="477"/>
      <c r="AQ3" s="473"/>
      <c r="AR3" s="472"/>
      <c r="AS3" s="472"/>
      <c r="AT3" s="472"/>
      <c r="AU3" s="472"/>
      <c r="AV3" s="472"/>
      <c r="AW3" s="472"/>
      <c r="AX3" s="473"/>
      <c r="AY3" s="473"/>
      <c r="AZ3" s="473"/>
      <c r="BA3" s="178"/>
    </row>
    <row r="4" spans="1:53" ht="12" customHeight="1" x14ac:dyDescent="0.25">
      <c r="A4" s="206"/>
      <c r="B4" s="804"/>
      <c r="C4" s="804"/>
      <c r="D4" s="804"/>
      <c r="E4" s="804"/>
      <c r="F4" s="203"/>
      <c r="G4" s="203"/>
      <c r="H4" s="203"/>
      <c r="I4" s="472"/>
      <c r="J4" s="472"/>
      <c r="K4" s="472"/>
      <c r="L4" s="472"/>
      <c r="M4" s="472"/>
      <c r="N4" s="472"/>
      <c r="O4" s="473"/>
      <c r="P4" s="473"/>
      <c r="Q4" s="473"/>
      <c r="R4" s="474"/>
      <c r="S4" s="756"/>
      <c r="T4" s="474"/>
      <c r="U4" s="474"/>
      <c r="V4" s="474"/>
      <c r="W4" s="474"/>
      <c r="X4" s="474"/>
      <c r="Y4" s="474"/>
      <c r="Z4" s="475"/>
      <c r="AA4" s="475"/>
      <c r="AB4" s="475"/>
      <c r="AC4" s="476"/>
      <c r="AD4" s="476"/>
      <c r="AE4" s="476"/>
      <c r="AF4" s="475"/>
      <c r="AG4" s="477"/>
      <c r="AH4" s="477"/>
      <c r="AI4" s="477"/>
      <c r="AJ4" s="477"/>
      <c r="AK4" s="477"/>
      <c r="AL4" s="477"/>
      <c r="AM4" s="477"/>
      <c r="AN4" s="477"/>
      <c r="AO4" s="477"/>
      <c r="AP4" s="477"/>
      <c r="AQ4" s="473"/>
      <c r="AR4" s="472"/>
      <c r="AS4" s="472"/>
      <c r="AT4" s="472"/>
      <c r="AU4" s="472"/>
      <c r="AV4" s="472"/>
      <c r="AW4" s="472"/>
      <c r="AX4" s="473"/>
      <c r="AY4" s="473"/>
      <c r="AZ4" s="473"/>
      <c r="BA4" s="178"/>
    </row>
    <row r="5" spans="1:53" ht="16.5" thickBot="1" x14ac:dyDescent="0.3">
      <c r="A5" s="364" t="s">
        <v>3</v>
      </c>
      <c r="B5" s="195"/>
      <c r="C5" s="195"/>
      <c r="D5" s="195"/>
      <c r="E5" s="201"/>
      <c r="F5" s="201"/>
      <c r="G5" s="201"/>
      <c r="H5" s="201"/>
      <c r="I5" s="478"/>
      <c r="J5" s="478"/>
      <c r="K5" s="478"/>
      <c r="L5" s="478"/>
      <c r="M5" s="478"/>
      <c r="N5" s="478"/>
      <c r="O5" s="479"/>
      <c r="P5" s="479"/>
      <c r="Q5" s="479"/>
      <c r="R5" s="474"/>
      <c r="S5" s="756"/>
      <c r="T5" s="474"/>
      <c r="U5" s="474"/>
      <c r="V5" s="177"/>
      <c r="W5" s="474"/>
      <c r="X5" s="474"/>
      <c r="Y5" s="474"/>
      <c r="Z5" s="475"/>
      <c r="AA5" s="475"/>
      <c r="AB5" s="475"/>
      <c r="AC5" s="476"/>
      <c r="AD5" s="476"/>
      <c r="AE5" s="476"/>
      <c r="AF5" s="475"/>
      <c r="AG5" s="178"/>
      <c r="AH5" s="178"/>
      <c r="AI5" s="480"/>
      <c r="AJ5" s="480"/>
      <c r="AK5" s="480"/>
      <c r="AL5" s="480"/>
      <c r="AM5" s="480"/>
      <c r="AN5" s="480"/>
      <c r="AO5" s="480"/>
      <c r="AP5" s="480"/>
      <c r="AQ5" s="479"/>
      <c r="AR5" s="478"/>
      <c r="AS5" s="478"/>
      <c r="AT5" s="478"/>
      <c r="AU5" s="478"/>
      <c r="AV5" s="478"/>
      <c r="AW5" s="478"/>
      <c r="AX5" s="479"/>
      <c r="AY5" s="479"/>
      <c r="AZ5" s="479"/>
      <c r="BA5" s="178"/>
    </row>
    <row r="6" spans="1:53" ht="12.75" customHeight="1" x14ac:dyDescent="0.25">
      <c r="A6" s="203"/>
      <c r="B6" s="206"/>
      <c r="C6" s="206"/>
      <c r="D6" s="206"/>
      <c r="E6" s="203"/>
      <c r="F6" s="203"/>
      <c r="G6" s="203"/>
      <c r="H6" s="203"/>
      <c r="I6" s="807" t="s">
        <v>4</v>
      </c>
      <c r="J6" s="808"/>
      <c r="K6" s="808"/>
      <c r="L6" s="808"/>
      <c r="M6" s="808"/>
      <c r="N6" s="808"/>
      <c r="O6" s="808"/>
      <c r="P6" s="808"/>
      <c r="Q6" s="809"/>
      <c r="R6" s="831" t="s">
        <v>5</v>
      </c>
      <c r="S6" s="832"/>
      <c r="T6" s="832"/>
      <c r="U6" s="832"/>
      <c r="V6" s="832"/>
      <c r="W6" s="832"/>
      <c r="X6" s="832"/>
      <c r="Y6" s="832"/>
      <c r="Z6" s="832"/>
      <c r="AA6" s="832"/>
      <c r="AB6" s="832"/>
      <c r="AC6" s="832"/>
      <c r="AD6" s="832"/>
      <c r="AE6" s="832"/>
      <c r="AF6" s="832"/>
      <c r="AG6" s="832"/>
      <c r="AH6" s="832"/>
      <c r="AI6" s="832"/>
      <c r="AJ6" s="832"/>
      <c r="AK6" s="832"/>
      <c r="AL6" s="832"/>
      <c r="AM6" s="832"/>
      <c r="AN6" s="832"/>
      <c r="AO6" s="832"/>
      <c r="AP6" s="832"/>
      <c r="AQ6" s="833"/>
      <c r="AR6" s="836" t="s">
        <v>6</v>
      </c>
      <c r="AS6" s="837"/>
      <c r="AT6" s="837"/>
      <c r="AU6" s="837"/>
      <c r="AV6" s="837"/>
      <c r="AW6" s="837"/>
      <c r="AX6" s="837"/>
      <c r="AY6" s="837"/>
      <c r="AZ6" s="837"/>
      <c r="BA6" s="838"/>
    </row>
    <row r="7" spans="1:53" ht="18.75" customHeight="1" thickBot="1" x14ac:dyDescent="0.3">
      <c r="A7" s="206"/>
      <c r="B7" s="481"/>
      <c r="C7" s="780"/>
      <c r="D7" s="482"/>
      <c r="E7" s="481"/>
      <c r="F7" s="203"/>
      <c r="G7" s="203"/>
      <c r="H7" s="203"/>
      <c r="I7" s="810"/>
      <c r="J7" s="811"/>
      <c r="K7" s="811"/>
      <c r="L7" s="811"/>
      <c r="M7" s="811"/>
      <c r="N7" s="811"/>
      <c r="O7" s="811"/>
      <c r="P7" s="811"/>
      <c r="Q7" s="812"/>
      <c r="R7" s="884" t="s">
        <v>7</v>
      </c>
      <c r="S7" s="885"/>
      <c r="T7" s="885"/>
      <c r="U7" s="885"/>
      <c r="V7" s="886"/>
      <c r="W7" s="893" t="s">
        <v>8</v>
      </c>
      <c r="X7" s="885"/>
      <c r="Y7" s="885"/>
      <c r="Z7" s="886"/>
      <c r="AA7" s="814" t="s">
        <v>9</v>
      </c>
      <c r="AB7" s="814" t="s">
        <v>10</v>
      </c>
      <c r="AC7" s="814" t="s">
        <v>11</v>
      </c>
      <c r="AD7" s="854" t="s">
        <v>12</v>
      </c>
      <c r="AE7" s="855"/>
      <c r="AF7" s="856"/>
      <c r="AG7" s="814" t="s">
        <v>13</v>
      </c>
      <c r="AH7" s="863" t="s">
        <v>14</v>
      </c>
      <c r="AI7" s="864"/>
      <c r="AJ7" s="864"/>
      <c r="AK7" s="864"/>
      <c r="AL7" s="864"/>
      <c r="AM7" s="864"/>
      <c r="AN7" s="864"/>
      <c r="AO7" s="864"/>
      <c r="AP7" s="864"/>
      <c r="AQ7" s="865"/>
      <c r="AR7" s="839"/>
      <c r="AS7" s="840"/>
      <c r="AT7" s="840"/>
      <c r="AU7" s="840"/>
      <c r="AV7" s="840"/>
      <c r="AW7" s="840"/>
      <c r="AX7" s="840"/>
      <c r="AY7" s="840"/>
      <c r="AZ7" s="840"/>
      <c r="BA7" s="841"/>
    </row>
    <row r="8" spans="1:53" ht="15" customHeight="1" x14ac:dyDescent="0.25">
      <c r="A8" s="237"/>
      <c r="B8" s="207"/>
      <c r="C8" s="207"/>
      <c r="D8" s="207"/>
      <c r="E8" s="207"/>
      <c r="F8" s="207"/>
      <c r="G8" s="207"/>
      <c r="H8" s="207"/>
      <c r="I8" s="817" t="s">
        <v>15</v>
      </c>
      <c r="J8" s="820" t="s">
        <v>16</v>
      </c>
      <c r="K8" s="821"/>
      <c r="L8" s="821"/>
      <c r="M8" s="821"/>
      <c r="N8" s="822"/>
      <c r="O8" s="826" t="s">
        <v>17</v>
      </c>
      <c r="P8" s="820" t="s">
        <v>18</v>
      </c>
      <c r="Q8" s="829"/>
      <c r="R8" s="887"/>
      <c r="S8" s="888"/>
      <c r="T8" s="888"/>
      <c r="U8" s="888"/>
      <c r="V8" s="889"/>
      <c r="W8" s="894"/>
      <c r="X8" s="888"/>
      <c r="Y8" s="888"/>
      <c r="Z8" s="889"/>
      <c r="AA8" s="815"/>
      <c r="AB8" s="815"/>
      <c r="AC8" s="815"/>
      <c r="AD8" s="857"/>
      <c r="AE8" s="858"/>
      <c r="AF8" s="859"/>
      <c r="AG8" s="815"/>
      <c r="AH8" s="866" t="s">
        <v>19</v>
      </c>
      <c r="AI8" s="867"/>
      <c r="AJ8" s="882" t="s">
        <v>20</v>
      </c>
      <c r="AK8" s="834" t="s">
        <v>21</v>
      </c>
      <c r="AL8" s="835"/>
      <c r="AM8" s="866" t="s">
        <v>22</v>
      </c>
      <c r="AN8" s="867"/>
      <c r="AO8" s="870" t="s">
        <v>23</v>
      </c>
      <c r="AP8" s="871"/>
      <c r="AQ8" s="872"/>
      <c r="AR8" s="817" t="s">
        <v>15</v>
      </c>
      <c r="AS8" s="876" t="s">
        <v>16</v>
      </c>
      <c r="AT8" s="877"/>
      <c r="AU8" s="877"/>
      <c r="AV8" s="877"/>
      <c r="AW8" s="877"/>
      <c r="AX8" s="878"/>
      <c r="AY8" s="826" t="s">
        <v>17</v>
      </c>
      <c r="AZ8" s="820" t="s">
        <v>24</v>
      </c>
      <c r="BA8" s="829"/>
    </row>
    <row r="9" spans="1:53" ht="19.5" customHeight="1" thickBot="1" x14ac:dyDescent="0.3">
      <c r="A9" s="305" t="s">
        <v>755</v>
      </c>
      <c r="B9" s="780"/>
      <c r="C9" s="780"/>
      <c r="D9" s="483"/>
      <c r="E9" s="780"/>
      <c r="F9" s="208"/>
      <c r="G9" s="484"/>
      <c r="H9" s="484"/>
      <c r="I9" s="818"/>
      <c r="J9" s="823"/>
      <c r="K9" s="824"/>
      <c r="L9" s="824"/>
      <c r="M9" s="824"/>
      <c r="N9" s="825"/>
      <c r="O9" s="827"/>
      <c r="P9" s="823"/>
      <c r="Q9" s="830"/>
      <c r="R9" s="890"/>
      <c r="S9" s="891"/>
      <c r="T9" s="891"/>
      <c r="U9" s="891"/>
      <c r="V9" s="892"/>
      <c r="W9" s="895"/>
      <c r="X9" s="891"/>
      <c r="Y9" s="891"/>
      <c r="Z9" s="892"/>
      <c r="AA9" s="815"/>
      <c r="AB9" s="815"/>
      <c r="AC9" s="815"/>
      <c r="AD9" s="860"/>
      <c r="AE9" s="861"/>
      <c r="AF9" s="862"/>
      <c r="AG9" s="815"/>
      <c r="AH9" s="868"/>
      <c r="AI9" s="869"/>
      <c r="AJ9" s="883"/>
      <c r="AK9" s="664" t="s">
        <v>26</v>
      </c>
      <c r="AL9" s="664" t="s">
        <v>27</v>
      </c>
      <c r="AM9" s="868"/>
      <c r="AN9" s="869"/>
      <c r="AO9" s="873"/>
      <c r="AP9" s="874"/>
      <c r="AQ9" s="875"/>
      <c r="AR9" s="818"/>
      <c r="AS9" s="879"/>
      <c r="AT9" s="880"/>
      <c r="AU9" s="880"/>
      <c r="AV9" s="880"/>
      <c r="AW9" s="880"/>
      <c r="AX9" s="881"/>
      <c r="AY9" s="827"/>
      <c r="AZ9" s="823"/>
      <c r="BA9" s="830"/>
    </row>
    <row r="10" spans="1:53" ht="46.5" customHeight="1" thickBot="1" x14ac:dyDescent="0.3">
      <c r="A10" s="209" t="s">
        <v>28</v>
      </c>
      <c r="B10" s="210" t="s">
        <v>29</v>
      </c>
      <c r="C10" s="210" t="s">
        <v>30</v>
      </c>
      <c r="D10" s="210" t="s">
        <v>31</v>
      </c>
      <c r="E10" s="294" t="s">
        <v>32</v>
      </c>
      <c r="F10" s="210" t="s">
        <v>33</v>
      </c>
      <c r="G10" s="485" t="s">
        <v>34</v>
      </c>
      <c r="H10" s="58" t="s">
        <v>35</v>
      </c>
      <c r="I10" s="819"/>
      <c r="J10" s="59" t="s">
        <v>36</v>
      </c>
      <c r="K10" s="59" t="s">
        <v>8</v>
      </c>
      <c r="L10" s="60" t="s">
        <v>10</v>
      </c>
      <c r="M10" s="60" t="s">
        <v>37</v>
      </c>
      <c r="N10" s="60" t="s">
        <v>38</v>
      </c>
      <c r="O10" s="828"/>
      <c r="P10" s="486" t="s">
        <v>39</v>
      </c>
      <c r="Q10" s="487" t="s">
        <v>40</v>
      </c>
      <c r="R10" s="439" t="s">
        <v>41</v>
      </c>
      <c r="S10" s="65" t="s">
        <v>20</v>
      </c>
      <c r="T10" s="65" t="s">
        <v>42</v>
      </c>
      <c r="U10" s="65" t="s">
        <v>22</v>
      </c>
      <c r="V10" s="65" t="s">
        <v>43</v>
      </c>
      <c r="W10" s="69" t="s">
        <v>44</v>
      </c>
      <c r="X10" s="449" t="s">
        <v>45</v>
      </c>
      <c r="Y10" s="65" t="s">
        <v>46</v>
      </c>
      <c r="Z10" s="65" t="s">
        <v>47</v>
      </c>
      <c r="AA10" s="816"/>
      <c r="AB10" s="816"/>
      <c r="AC10" s="816"/>
      <c r="AD10" s="65" t="s">
        <v>20</v>
      </c>
      <c r="AE10" s="65" t="s">
        <v>48</v>
      </c>
      <c r="AF10" s="65" t="s">
        <v>49</v>
      </c>
      <c r="AG10" s="816"/>
      <c r="AH10" s="488" t="s">
        <v>39</v>
      </c>
      <c r="AI10" s="489" t="s">
        <v>40</v>
      </c>
      <c r="AJ10" s="488" t="s">
        <v>39</v>
      </c>
      <c r="AK10" s="488" t="s">
        <v>39</v>
      </c>
      <c r="AL10" s="489" t="s">
        <v>40</v>
      </c>
      <c r="AM10" s="488" t="s">
        <v>39</v>
      </c>
      <c r="AN10" s="489" t="s">
        <v>40</v>
      </c>
      <c r="AO10" s="488" t="s">
        <v>39</v>
      </c>
      <c r="AP10" s="489" t="s">
        <v>40</v>
      </c>
      <c r="AQ10" s="490" t="s">
        <v>50</v>
      </c>
      <c r="AR10" s="819"/>
      <c r="AS10" s="63" t="s">
        <v>36</v>
      </c>
      <c r="AT10" s="64" t="s">
        <v>8</v>
      </c>
      <c r="AU10" s="64" t="s">
        <v>51</v>
      </c>
      <c r="AV10" s="60" t="s">
        <v>10</v>
      </c>
      <c r="AW10" s="60" t="s">
        <v>37</v>
      </c>
      <c r="AX10" s="60" t="s">
        <v>38</v>
      </c>
      <c r="AY10" s="828"/>
      <c r="AZ10" s="486" t="s">
        <v>39</v>
      </c>
      <c r="BA10" s="487" t="s">
        <v>40</v>
      </c>
    </row>
    <row r="11" spans="1:53" s="246" customFormat="1" ht="11.25" customHeight="1" thickBot="1" x14ac:dyDescent="0.25">
      <c r="A11" s="250" t="s">
        <v>52</v>
      </c>
      <c r="B11" s="251" t="s">
        <v>53</v>
      </c>
      <c r="C11" s="251" t="s">
        <v>54</v>
      </c>
      <c r="D11" s="251" t="s">
        <v>55</v>
      </c>
      <c r="E11" s="251" t="s">
        <v>56</v>
      </c>
      <c r="F11" s="251" t="s">
        <v>33</v>
      </c>
      <c r="G11" s="251" t="s">
        <v>57</v>
      </c>
      <c r="H11" s="252" t="s">
        <v>58</v>
      </c>
      <c r="I11" s="253" t="s">
        <v>59</v>
      </c>
      <c r="J11" s="254" t="s">
        <v>60</v>
      </c>
      <c r="K11" s="254" t="s">
        <v>61</v>
      </c>
      <c r="L11" s="254" t="s">
        <v>62</v>
      </c>
      <c r="M11" s="254" t="s">
        <v>63</v>
      </c>
      <c r="N11" s="254" t="s">
        <v>64</v>
      </c>
      <c r="O11" s="352" t="s">
        <v>65</v>
      </c>
      <c r="P11" s="261" t="s">
        <v>66</v>
      </c>
      <c r="Q11" s="353" t="s">
        <v>67</v>
      </c>
      <c r="R11" s="253" t="s">
        <v>68</v>
      </c>
      <c r="S11" s="440" t="s">
        <v>68</v>
      </c>
      <c r="T11" s="260" t="s">
        <v>68</v>
      </c>
      <c r="U11" s="260" t="s">
        <v>68</v>
      </c>
      <c r="V11" s="260" t="s">
        <v>68</v>
      </c>
      <c r="W11" s="260" t="s">
        <v>69</v>
      </c>
      <c r="X11" s="254" t="s">
        <v>70</v>
      </c>
      <c r="Y11" s="254" t="s">
        <v>71</v>
      </c>
      <c r="Z11" s="260" t="s">
        <v>69</v>
      </c>
      <c r="AA11" s="260" t="s">
        <v>72</v>
      </c>
      <c r="AB11" s="254" t="s">
        <v>73</v>
      </c>
      <c r="AC11" s="260" t="s">
        <v>74</v>
      </c>
      <c r="AD11" s="260" t="s">
        <v>75</v>
      </c>
      <c r="AE11" s="260" t="s">
        <v>76</v>
      </c>
      <c r="AF11" s="260" t="s">
        <v>76</v>
      </c>
      <c r="AG11" s="260" t="s">
        <v>77</v>
      </c>
      <c r="AH11" s="261" t="s">
        <v>78</v>
      </c>
      <c r="AI11" s="261" t="s">
        <v>79</v>
      </c>
      <c r="AJ11" s="261" t="s">
        <v>78</v>
      </c>
      <c r="AK11" s="261" t="s">
        <v>78</v>
      </c>
      <c r="AL11" s="261" t="s">
        <v>79</v>
      </c>
      <c r="AM11" s="261" t="s">
        <v>78</v>
      </c>
      <c r="AN11" s="261" t="s">
        <v>79</v>
      </c>
      <c r="AO11" s="261" t="s">
        <v>78</v>
      </c>
      <c r="AP11" s="261" t="s">
        <v>79</v>
      </c>
      <c r="AQ11" s="262" t="s">
        <v>80</v>
      </c>
      <c r="AR11" s="253" t="s">
        <v>59</v>
      </c>
      <c r="AS11" s="254" t="s">
        <v>60</v>
      </c>
      <c r="AT11" s="254" t="s">
        <v>61</v>
      </c>
      <c r="AU11" s="254" t="s">
        <v>71</v>
      </c>
      <c r="AV11" s="254" t="s">
        <v>62</v>
      </c>
      <c r="AW11" s="254" t="s">
        <v>63</v>
      </c>
      <c r="AX11" s="254" t="s">
        <v>64</v>
      </c>
      <c r="AY11" s="434" t="s">
        <v>65</v>
      </c>
      <c r="AZ11" s="434" t="s">
        <v>66</v>
      </c>
      <c r="BA11" s="435" t="s">
        <v>67</v>
      </c>
    </row>
    <row r="12" spans="1:53" ht="14.25" customHeight="1" x14ac:dyDescent="0.25">
      <c r="A12" s="312">
        <v>1</v>
      </c>
      <c r="B12" s="491">
        <v>5490</v>
      </c>
      <c r="C12" s="491">
        <v>600099474</v>
      </c>
      <c r="D12" s="491">
        <v>71173854</v>
      </c>
      <c r="E12" s="564" t="s">
        <v>756</v>
      </c>
      <c r="F12" s="491">
        <v>3111</v>
      </c>
      <c r="G12" s="565" t="s">
        <v>587</v>
      </c>
      <c r="H12" s="566" t="s">
        <v>87</v>
      </c>
      <c r="I12" s="494">
        <v>11591456</v>
      </c>
      <c r="J12" s="495">
        <v>8436593</v>
      </c>
      <c r="K12" s="496">
        <v>25463</v>
      </c>
      <c r="L12" s="431">
        <v>2851568</v>
      </c>
      <c r="M12" s="431">
        <v>168732</v>
      </c>
      <c r="N12" s="495">
        <v>109100</v>
      </c>
      <c r="O12" s="497">
        <v>19.930399999999999</v>
      </c>
      <c r="P12" s="498">
        <v>15.75</v>
      </c>
      <c r="Q12" s="499">
        <v>4.1803999999999997</v>
      </c>
      <c r="R12" s="500">
        <f>W12*-1</f>
        <v>0</v>
      </c>
      <c r="S12" s="506">
        <v>0</v>
      </c>
      <c r="T12" s="506">
        <v>0</v>
      </c>
      <c r="U12" s="506">
        <v>0</v>
      </c>
      <c r="V12" s="506">
        <f t="shared" ref="V12:V17" si="0">SUM(R12:U12)</f>
        <v>0</v>
      </c>
      <c r="W12" s="506">
        <v>0</v>
      </c>
      <c r="X12" s="501">
        <v>0</v>
      </c>
      <c r="Y12" s="501">
        <v>0</v>
      </c>
      <c r="Z12" s="506">
        <f t="shared" ref="Z12:Z17" si="1">SUM(W12:Y12)</f>
        <v>0</v>
      </c>
      <c r="AA12" s="506">
        <f t="shared" ref="AA12:AA17" si="2">V12+Z12</f>
        <v>0</v>
      </c>
      <c r="AB12" s="322">
        <f t="shared" ref="AB12:AB17" si="3">ROUND((V12+W12)*33.8%,0)</f>
        <v>0</v>
      </c>
      <c r="AC12" s="264">
        <f t="shared" ref="AC12:AC17" si="4">ROUND(V12*2%,0)</f>
        <v>0</v>
      </c>
      <c r="AD12" s="506">
        <v>0</v>
      </c>
      <c r="AE12" s="506">
        <v>0</v>
      </c>
      <c r="AF12" s="506">
        <f>SUM(AD12:AE12)</f>
        <v>0</v>
      </c>
      <c r="AG12" s="506">
        <f>AA12+AB12+AC12+AF12</f>
        <v>0</v>
      </c>
      <c r="AH12" s="508">
        <v>0</v>
      </c>
      <c r="AI12" s="508">
        <v>0</v>
      </c>
      <c r="AJ12" s="508">
        <v>0</v>
      </c>
      <c r="AK12" s="508">
        <v>0</v>
      </c>
      <c r="AL12" s="508">
        <v>0</v>
      </c>
      <c r="AM12" s="508">
        <v>0</v>
      </c>
      <c r="AN12" s="508">
        <v>0</v>
      </c>
      <c r="AO12" s="522">
        <f>AH12+AJ12+AK12+AM12</f>
        <v>0</v>
      </c>
      <c r="AP12" s="522">
        <f>AI12+AL12+AN12</f>
        <v>0</v>
      </c>
      <c r="AQ12" s="567">
        <f>SUM(AO12:AP12)</f>
        <v>0</v>
      </c>
      <c r="AR12" s="568">
        <f t="shared" ref="AR12:AR17" si="5">I12+AG12</f>
        <v>11591456</v>
      </c>
      <c r="AS12" s="569">
        <f t="shared" ref="AS12:AS17" si="6">J12+V12</f>
        <v>8436593</v>
      </c>
      <c r="AT12" s="507">
        <f t="shared" ref="AT12:AT17" si="7">K12+Z12</f>
        <v>25463</v>
      </c>
      <c r="AU12" s="501">
        <f>Y12</f>
        <v>0</v>
      </c>
      <c r="AV12" s="505">
        <f t="shared" ref="AV12:AW17" si="8">L12+AB12</f>
        <v>2851568</v>
      </c>
      <c r="AW12" s="506">
        <f t="shared" si="8"/>
        <v>168732</v>
      </c>
      <c r="AX12" s="506">
        <f t="shared" ref="AX12:AX17" si="9">N12+AF12</f>
        <v>109100</v>
      </c>
      <c r="AY12" s="508">
        <f t="shared" ref="AY12:AY17" si="10">O12+AQ12</f>
        <v>19.930399999999999</v>
      </c>
      <c r="AZ12" s="508">
        <f t="shared" ref="AZ12:BA17" si="11">P12+AO12</f>
        <v>15.75</v>
      </c>
      <c r="BA12" s="509">
        <f t="shared" si="11"/>
        <v>4.1803999999999997</v>
      </c>
    </row>
    <row r="13" spans="1:53" ht="12" customHeight="1" x14ac:dyDescent="0.25">
      <c r="A13" s="308">
        <v>1</v>
      </c>
      <c r="B13" s="570">
        <v>5490</v>
      </c>
      <c r="C13" s="570">
        <v>600099474</v>
      </c>
      <c r="D13" s="570">
        <v>71173854</v>
      </c>
      <c r="E13" s="571" t="s">
        <v>756</v>
      </c>
      <c r="F13" s="570">
        <v>3111</v>
      </c>
      <c r="G13" s="552" t="s">
        <v>88</v>
      </c>
      <c r="H13" s="515" t="s">
        <v>87</v>
      </c>
      <c r="I13" s="516">
        <v>1498449</v>
      </c>
      <c r="J13" s="517">
        <v>1103424</v>
      </c>
      <c r="K13" s="517">
        <v>0</v>
      </c>
      <c r="L13" s="431">
        <v>372957</v>
      </c>
      <c r="M13" s="431">
        <v>22068</v>
      </c>
      <c r="N13" s="517">
        <v>0</v>
      </c>
      <c r="O13" s="518">
        <v>3</v>
      </c>
      <c r="P13" s="432">
        <v>3</v>
      </c>
      <c r="Q13" s="519">
        <v>0</v>
      </c>
      <c r="R13" s="520">
        <f>W13*-1</f>
        <v>0</v>
      </c>
      <c r="S13" s="507">
        <v>0</v>
      </c>
      <c r="T13" s="507">
        <v>0</v>
      </c>
      <c r="U13" s="507">
        <v>0</v>
      </c>
      <c r="V13" s="507">
        <f t="shared" si="0"/>
        <v>0</v>
      </c>
      <c r="W13" s="507">
        <v>0</v>
      </c>
      <c r="X13" s="507">
        <v>0</v>
      </c>
      <c r="Y13" s="507">
        <v>0</v>
      </c>
      <c r="Z13" s="507">
        <f t="shared" si="1"/>
        <v>0</v>
      </c>
      <c r="AA13" s="507">
        <f t="shared" si="2"/>
        <v>0</v>
      </c>
      <c r="AB13" s="322">
        <f t="shared" si="3"/>
        <v>0</v>
      </c>
      <c r="AC13" s="180">
        <f t="shared" si="4"/>
        <v>0</v>
      </c>
      <c r="AD13" s="507">
        <v>0</v>
      </c>
      <c r="AE13" s="507">
        <v>0</v>
      </c>
      <c r="AF13" s="507">
        <f t="shared" ref="AF13:AF76" si="12">SUM(AD13:AE13)</f>
        <v>0</v>
      </c>
      <c r="AG13" s="507">
        <f t="shared" ref="AG13:AG76" si="13">AA13+AB13+AC13+AF13</f>
        <v>0</v>
      </c>
      <c r="AH13" s="522">
        <v>0</v>
      </c>
      <c r="AI13" s="522">
        <v>0</v>
      </c>
      <c r="AJ13" s="522">
        <v>0</v>
      </c>
      <c r="AK13" s="522">
        <v>0</v>
      </c>
      <c r="AL13" s="522">
        <v>0</v>
      </c>
      <c r="AM13" s="522">
        <v>0</v>
      </c>
      <c r="AN13" s="522">
        <v>0</v>
      </c>
      <c r="AO13" s="522">
        <f>AH13+AJ13+AK13+AM13</f>
        <v>0</v>
      </c>
      <c r="AP13" s="522">
        <f>AI13+AL13+AN13</f>
        <v>0</v>
      </c>
      <c r="AQ13" s="550">
        <f t="shared" ref="AQ13:AQ76" si="14">SUM(AO13:AP13)</f>
        <v>0</v>
      </c>
      <c r="AR13" s="551">
        <f t="shared" si="5"/>
        <v>1498449</v>
      </c>
      <c r="AS13" s="521">
        <f t="shared" si="6"/>
        <v>1103424</v>
      </c>
      <c r="AT13" s="507">
        <f t="shared" si="7"/>
        <v>0</v>
      </c>
      <c r="AU13" s="501">
        <f t="shared" ref="AU13:AU76" si="15">Y13</f>
        <v>0</v>
      </c>
      <c r="AV13" s="520">
        <f t="shared" si="8"/>
        <v>372957</v>
      </c>
      <c r="AW13" s="507">
        <f t="shared" si="8"/>
        <v>22068</v>
      </c>
      <c r="AX13" s="507">
        <f t="shared" si="9"/>
        <v>0</v>
      </c>
      <c r="AY13" s="522">
        <f t="shared" si="10"/>
        <v>3</v>
      </c>
      <c r="AZ13" s="522">
        <f t="shared" si="11"/>
        <v>3</v>
      </c>
      <c r="BA13" s="523">
        <f t="shared" si="11"/>
        <v>0</v>
      </c>
    </row>
    <row r="14" spans="1:53" ht="12.95" customHeight="1" x14ac:dyDescent="0.25">
      <c r="A14" s="308">
        <v>1</v>
      </c>
      <c r="B14" s="572">
        <v>5490</v>
      </c>
      <c r="C14" s="570">
        <v>600099474</v>
      </c>
      <c r="D14" s="572">
        <v>71173854</v>
      </c>
      <c r="E14" s="573" t="s">
        <v>756</v>
      </c>
      <c r="F14" s="572">
        <v>3114</v>
      </c>
      <c r="G14" s="552" t="s">
        <v>507</v>
      </c>
      <c r="H14" s="515" t="s">
        <v>87</v>
      </c>
      <c r="I14" s="516">
        <v>5359599</v>
      </c>
      <c r="J14" s="517">
        <v>3917966</v>
      </c>
      <c r="K14" s="517">
        <v>0</v>
      </c>
      <c r="L14" s="431">
        <v>1324273</v>
      </c>
      <c r="M14" s="431">
        <v>78360</v>
      </c>
      <c r="N14" s="517">
        <v>39000</v>
      </c>
      <c r="O14" s="518">
        <v>6.6655999999999995</v>
      </c>
      <c r="P14" s="432">
        <v>4</v>
      </c>
      <c r="Q14" s="519">
        <v>2.6656</v>
      </c>
      <c r="R14" s="520">
        <f t="shared" ref="R14:R78" si="16">W14*-1</f>
        <v>0</v>
      </c>
      <c r="S14" s="507">
        <v>0</v>
      </c>
      <c r="T14" s="507">
        <v>0</v>
      </c>
      <c r="U14" s="507">
        <v>0</v>
      </c>
      <c r="V14" s="507">
        <f t="shared" si="0"/>
        <v>0</v>
      </c>
      <c r="W14" s="507">
        <v>0</v>
      </c>
      <c r="X14" s="507">
        <v>0</v>
      </c>
      <c r="Y14" s="507">
        <v>1924</v>
      </c>
      <c r="Z14" s="507">
        <f t="shared" si="1"/>
        <v>1924</v>
      </c>
      <c r="AA14" s="507">
        <f t="shared" si="2"/>
        <v>1924</v>
      </c>
      <c r="AB14" s="322">
        <f t="shared" si="3"/>
        <v>0</v>
      </c>
      <c r="AC14" s="180">
        <f t="shared" si="4"/>
        <v>0</v>
      </c>
      <c r="AD14" s="507">
        <v>0</v>
      </c>
      <c r="AE14" s="507">
        <v>0</v>
      </c>
      <c r="AF14" s="507">
        <f t="shared" si="12"/>
        <v>0</v>
      </c>
      <c r="AG14" s="507">
        <f t="shared" si="13"/>
        <v>1924</v>
      </c>
      <c r="AH14" s="522">
        <v>0</v>
      </c>
      <c r="AI14" s="522">
        <v>0</v>
      </c>
      <c r="AJ14" s="522">
        <v>0</v>
      </c>
      <c r="AK14" s="522">
        <v>0</v>
      </c>
      <c r="AL14" s="522">
        <v>0</v>
      </c>
      <c r="AM14" s="522">
        <v>0</v>
      </c>
      <c r="AN14" s="522">
        <v>0</v>
      </c>
      <c r="AO14" s="522">
        <f t="shared" ref="AO14:AO17" si="17">AH14+AJ14+AK14+AM14</f>
        <v>0</v>
      </c>
      <c r="AP14" s="522">
        <f t="shared" ref="AP14:AP17" si="18">AI14+AL14+AN14</f>
        <v>0</v>
      </c>
      <c r="AQ14" s="550">
        <f t="shared" si="14"/>
        <v>0</v>
      </c>
      <c r="AR14" s="551">
        <f t="shared" si="5"/>
        <v>5361523</v>
      </c>
      <c r="AS14" s="521">
        <f t="shared" si="6"/>
        <v>3917966</v>
      </c>
      <c r="AT14" s="507">
        <f t="shared" si="7"/>
        <v>1924</v>
      </c>
      <c r="AU14" s="501">
        <f t="shared" si="15"/>
        <v>1924</v>
      </c>
      <c r="AV14" s="520">
        <f t="shared" si="8"/>
        <v>1324273</v>
      </c>
      <c r="AW14" s="507">
        <f t="shared" si="8"/>
        <v>78360</v>
      </c>
      <c r="AX14" s="507">
        <f t="shared" si="9"/>
        <v>39000</v>
      </c>
      <c r="AY14" s="522">
        <f t="shared" si="10"/>
        <v>6.6655999999999995</v>
      </c>
      <c r="AZ14" s="522">
        <f t="shared" si="11"/>
        <v>4</v>
      </c>
      <c r="BA14" s="523">
        <f t="shared" si="11"/>
        <v>2.6656</v>
      </c>
    </row>
    <row r="15" spans="1:53" ht="12.95" customHeight="1" x14ac:dyDescent="0.25">
      <c r="A15" s="308">
        <v>1</v>
      </c>
      <c r="B15" s="570">
        <v>5490</v>
      </c>
      <c r="C15" s="570">
        <v>600099474</v>
      </c>
      <c r="D15" s="570">
        <v>71173854</v>
      </c>
      <c r="E15" s="571" t="s">
        <v>756</v>
      </c>
      <c r="F15" s="572">
        <v>3114</v>
      </c>
      <c r="G15" s="549" t="s">
        <v>92</v>
      </c>
      <c r="H15" s="515" t="s">
        <v>83</v>
      </c>
      <c r="I15" s="516">
        <v>0</v>
      </c>
      <c r="J15" s="517">
        <v>0</v>
      </c>
      <c r="K15" s="517">
        <v>0</v>
      </c>
      <c r="L15" s="431">
        <v>0</v>
      </c>
      <c r="M15" s="431">
        <v>0</v>
      </c>
      <c r="N15" s="517">
        <v>0</v>
      </c>
      <c r="O15" s="518">
        <v>0</v>
      </c>
      <c r="P15" s="432">
        <v>0</v>
      </c>
      <c r="Q15" s="519">
        <v>0</v>
      </c>
      <c r="R15" s="520">
        <f t="shared" si="16"/>
        <v>0</v>
      </c>
      <c r="S15" s="507">
        <v>0</v>
      </c>
      <c r="T15" s="507">
        <v>0</v>
      </c>
      <c r="U15" s="507">
        <v>0</v>
      </c>
      <c r="V15" s="507">
        <f t="shared" si="0"/>
        <v>0</v>
      </c>
      <c r="W15" s="507">
        <v>0</v>
      </c>
      <c r="X15" s="507">
        <v>0</v>
      </c>
      <c r="Y15" s="507">
        <v>0</v>
      </c>
      <c r="Z15" s="507">
        <f t="shared" si="1"/>
        <v>0</v>
      </c>
      <c r="AA15" s="507">
        <f t="shared" si="2"/>
        <v>0</v>
      </c>
      <c r="AB15" s="322">
        <f t="shared" si="3"/>
        <v>0</v>
      </c>
      <c r="AC15" s="180">
        <f t="shared" si="4"/>
        <v>0</v>
      </c>
      <c r="AD15" s="507">
        <v>0</v>
      </c>
      <c r="AE15" s="507">
        <v>0</v>
      </c>
      <c r="AF15" s="507">
        <f t="shared" si="12"/>
        <v>0</v>
      </c>
      <c r="AG15" s="507">
        <f t="shared" si="13"/>
        <v>0</v>
      </c>
      <c r="AH15" s="522">
        <v>0</v>
      </c>
      <c r="AI15" s="522">
        <v>0</v>
      </c>
      <c r="AJ15" s="522">
        <v>0</v>
      </c>
      <c r="AK15" s="522">
        <v>0</v>
      </c>
      <c r="AL15" s="522">
        <v>0</v>
      </c>
      <c r="AM15" s="522">
        <v>0</v>
      </c>
      <c r="AN15" s="522">
        <v>0</v>
      </c>
      <c r="AO15" s="522">
        <f t="shared" si="17"/>
        <v>0</v>
      </c>
      <c r="AP15" s="522">
        <f t="shared" si="18"/>
        <v>0</v>
      </c>
      <c r="AQ15" s="550">
        <f t="shared" si="14"/>
        <v>0</v>
      </c>
      <c r="AR15" s="551">
        <f t="shared" si="5"/>
        <v>0</v>
      </c>
      <c r="AS15" s="521">
        <f t="shared" si="6"/>
        <v>0</v>
      </c>
      <c r="AT15" s="507">
        <f t="shared" si="7"/>
        <v>0</v>
      </c>
      <c r="AU15" s="501">
        <f t="shared" si="15"/>
        <v>0</v>
      </c>
      <c r="AV15" s="520">
        <f t="shared" si="8"/>
        <v>0</v>
      </c>
      <c r="AW15" s="507">
        <f t="shared" si="8"/>
        <v>0</v>
      </c>
      <c r="AX15" s="507">
        <f t="shared" si="9"/>
        <v>0</v>
      </c>
      <c r="AY15" s="522">
        <f t="shared" si="10"/>
        <v>0</v>
      </c>
      <c r="AZ15" s="522">
        <f t="shared" si="11"/>
        <v>0</v>
      </c>
      <c r="BA15" s="523">
        <f t="shared" si="11"/>
        <v>0</v>
      </c>
    </row>
    <row r="16" spans="1:53" ht="12.95" customHeight="1" x14ac:dyDescent="0.25">
      <c r="A16" s="308">
        <v>1</v>
      </c>
      <c r="B16" s="572">
        <v>5490</v>
      </c>
      <c r="C16" s="570">
        <v>600099474</v>
      </c>
      <c r="D16" s="572">
        <v>71173854</v>
      </c>
      <c r="E16" s="573" t="s">
        <v>756</v>
      </c>
      <c r="F16" s="572">
        <v>3114</v>
      </c>
      <c r="G16" s="552" t="s">
        <v>88</v>
      </c>
      <c r="H16" s="515" t="s">
        <v>87</v>
      </c>
      <c r="I16" s="516">
        <v>2257843</v>
      </c>
      <c r="J16" s="517">
        <v>1662624</v>
      </c>
      <c r="K16" s="517">
        <v>0</v>
      </c>
      <c r="L16" s="431">
        <v>561967</v>
      </c>
      <c r="M16" s="431">
        <v>33252</v>
      </c>
      <c r="N16" s="517">
        <v>0</v>
      </c>
      <c r="O16" s="518">
        <v>4.5</v>
      </c>
      <c r="P16" s="432">
        <v>4.5</v>
      </c>
      <c r="Q16" s="519">
        <v>0</v>
      </c>
      <c r="R16" s="520">
        <f t="shared" si="16"/>
        <v>0</v>
      </c>
      <c r="S16" s="507">
        <v>0</v>
      </c>
      <c r="T16" s="507">
        <v>0</v>
      </c>
      <c r="U16" s="507">
        <v>0</v>
      </c>
      <c r="V16" s="507">
        <f t="shared" si="0"/>
        <v>0</v>
      </c>
      <c r="W16" s="507">
        <v>0</v>
      </c>
      <c r="X16" s="507">
        <v>0</v>
      </c>
      <c r="Y16" s="507">
        <v>0</v>
      </c>
      <c r="Z16" s="507">
        <f t="shared" si="1"/>
        <v>0</v>
      </c>
      <c r="AA16" s="507">
        <f t="shared" si="2"/>
        <v>0</v>
      </c>
      <c r="AB16" s="322">
        <f t="shared" si="3"/>
        <v>0</v>
      </c>
      <c r="AC16" s="180">
        <f t="shared" si="4"/>
        <v>0</v>
      </c>
      <c r="AD16" s="507">
        <v>0</v>
      </c>
      <c r="AE16" s="507">
        <v>0</v>
      </c>
      <c r="AF16" s="507">
        <f t="shared" si="12"/>
        <v>0</v>
      </c>
      <c r="AG16" s="507">
        <f t="shared" si="13"/>
        <v>0</v>
      </c>
      <c r="AH16" s="522">
        <v>0</v>
      </c>
      <c r="AI16" s="522">
        <v>0</v>
      </c>
      <c r="AJ16" s="522">
        <v>0</v>
      </c>
      <c r="AK16" s="522">
        <v>0</v>
      </c>
      <c r="AL16" s="522">
        <v>0</v>
      </c>
      <c r="AM16" s="522">
        <v>0</v>
      </c>
      <c r="AN16" s="522">
        <v>0</v>
      </c>
      <c r="AO16" s="522">
        <f t="shared" si="17"/>
        <v>0</v>
      </c>
      <c r="AP16" s="522">
        <f t="shared" si="18"/>
        <v>0</v>
      </c>
      <c r="AQ16" s="550">
        <f t="shared" si="14"/>
        <v>0</v>
      </c>
      <c r="AR16" s="551">
        <f t="shared" si="5"/>
        <v>2257843</v>
      </c>
      <c r="AS16" s="521">
        <f t="shared" si="6"/>
        <v>1662624</v>
      </c>
      <c r="AT16" s="507">
        <f t="shared" si="7"/>
        <v>0</v>
      </c>
      <c r="AU16" s="501">
        <f t="shared" si="15"/>
        <v>0</v>
      </c>
      <c r="AV16" s="520">
        <f t="shared" si="8"/>
        <v>561967</v>
      </c>
      <c r="AW16" s="507">
        <f t="shared" si="8"/>
        <v>33252</v>
      </c>
      <c r="AX16" s="507">
        <f t="shared" si="9"/>
        <v>0</v>
      </c>
      <c r="AY16" s="522">
        <f t="shared" si="10"/>
        <v>4.5</v>
      </c>
      <c r="AZ16" s="522">
        <f t="shared" si="11"/>
        <v>4.5</v>
      </c>
      <c r="BA16" s="523">
        <f t="shared" si="11"/>
        <v>0</v>
      </c>
    </row>
    <row r="17" spans="1:53" ht="12.95" customHeight="1" x14ac:dyDescent="0.25">
      <c r="A17" s="308">
        <v>1</v>
      </c>
      <c r="B17" s="570">
        <v>5490</v>
      </c>
      <c r="C17" s="570">
        <v>600099474</v>
      </c>
      <c r="D17" s="570">
        <v>71173854</v>
      </c>
      <c r="E17" s="571" t="s">
        <v>756</v>
      </c>
      <c r="F17" s="570">
        <v>3141</v>
      </c>
      <c r="G17" s="574" t="s">
        <v>89</v>
      </c>
      <c r="H17" s="515" t="s">
        <v>83</v>
      </c>
      <c r="I17" s="516">
        <v>1657707</v>
      </c>
      <c r="J17" s="517">
        <v>1213734</v>
      </c>
      <c r="K17" s="517">
        <v>0</v>
      </c>
      <c r="L17" s="431">
        <v>410242</v>
      </c>
      <c r="M17" s="431">
        <v>24275</v>
      </c>
      <c r="N17" s="517">
        <v>9456</v>
      </c>
      <c r="O17" s="518">
        <v>4.13</v>
      </c>
      <c r="P17" s="432">
        <v>0</v>
      </c>
      <c r="Q17" s="519">
        <v>4.13</v>
      </c>
      <c r="R17" s="520">
        <f t="shared" si="16"/>
        <v>0</v>
      </c>
      <c r="S17" s="507">
        <v>0</v>
      </c>
      <c r="T17" s="507">
        <v>0</v>
      </c>
      <c r="U17" s="507">
        <v>0</v>
      </c>
      <c r="V17" s="507">
        <f t="shared" si="0"/>
        <v>0</v>
      </c>
      <c r="W17" s="507">
        <v>0</v>
      </c>
      <c r="X17" s="507">
        <v>0</v>
      </c>
      <c r="Y17" s="507">
        <v>0</v>
      </c>
      <c r="Z17" s="507">
        <f t="shared" si="1"/>
        <v>0</v>
      </c>
      <c r="AA17" s="507">
        <f t="shared" si="2"/>
        <v>0</v>
      </c>
      <c r="AB17" s="322">
        <f t="shared" si="3"/>
        <v>0</v>
      </c>
      <c r="AC17" s="180">
        <f t="shared" si="4"/>
        <v>0</v>
      </c>
      <c r="AD17" s="507">
        <v>0</v>
      </c>
      <c r="AE17" s="507">
        <v>0</v>
      </c>
      <c r="AF17" s="507">
        <f t="shared" si="12"/>
        <v>0</v>
      </c>
      <c r="AG17" s="507">
        <f t="shared" si="13"/>
        <v>0</v>
      </c>
      <c r="AH17" s="522">
        <v>0</v>
      </c>
      <c r="AI17" s="522">
        <v>0</v>
      </c>
      <c r="AJ17" s="522">
        <v>0</v>
      </c>
      <c r="AK17" s="522">
        <v>0</v>
      </c>
      <c r="AL17" s="522">
        <v>0</v>
      </c>
      <c r="AM17" s="522">
        <v>0</v>
      </c>
      <c r="AN17" s="522">
        <v>0</v>
      </c>
      <c r="AO17" s="522">
        <f t="shared" si="17"/>
        <v>0</v>
      </c>
      <c r="AP17" s="522">
        <f t="shared" si="18"/>
        <v>0</v>
      </c>
      <c r="AQ17" s="550">
        <f t="shared" si="14"/>
        <v>0</v>
      </c>
      <c r="AR17" s="551">
        <f t="shared" si="5"/>
        <v>1657707</v>
      </c>
      <c r="AS17" s="521">
        <f t="shared" si="6"/>
        <v>1213734</v>
      </c>
      <c r="AT17" s="507">
        <f t="shared" si="7"/>
        <v>0</v>
      </c>
      <c r="AU17" s="501">
        <f t="shared" si="15"/>
        <v>0</v>
      </c>
      <c r="AV17" s="520">
        <f t="shared" si="8"/>
        <v>410242</v>
      </c>
      <c r="AW17" s="507">
        <f t="shared" si="8"/>
        <v>24275</v>
      </c>
      <c r="AX17" s="507">
        <f t="shared" si="9"/>
        <v>9456</v>
      </c>
      <c r="AY17" s="522">
        <f t="shared" si="10"/>
        <v>4.13</v>
      </c>
      <c r="AZ17" s="522">
        <f t="shared" si="11"/>
        <v>0</v>
      </c>
      <c r="BA17" s="523">
        <f t="shared" si="11"/>
        <v>4.13</v>
      </c>
    </row>
    <row r="18" spans="1:53" ht="12.95" customHeight="1" x14ac:dyDescent="0.25">
      <c r="A18" s="309">
        <v>1</v>
      </c>
      <c r="B18" s="129">
        <v>5490</v>
      </c>
      <c r="C18" s="129">
        <v>600099474</v>
      </c>
      <c r="D18" s="129">
        <v>71173854</v>
      </c>
      <c r="E18" s="575" t="s">
        <v>757</v>
      </c>
      <c r="F18" s="129"/>
      <c r="G18" s="575"/>
      <c r="H18" s="382"/>
      <c r="I18" s="130">
        <v>22365054</v>
      </c>
      <c r="J18" s="241">
        <v>16334341</v>
      </c>
      <c r="K18" s="241">
        <v>25463</v>
      </c>
      <c r="L18" s="241">
        <v>5521007</v>
      </c>
      <c r="M18" s="241">
        <v>326687</v>
      </c>
      <c r="N18" s="241">
        <v>157556</v>
      </c>
      <c r="O18" s="393">
        <v>38.225999999999999</v>
      </c>
      <c r="P18" s="393">
        <v>27.25</v>
      </c>
      <c r="Q18" s="409">
        <v>10.975999999999999</v>
      </c>
      <c r="R18" s="241">
        <f t="shared" ref="R18:BA18" si="19">SUM(R12:R17)</f>
        <v>0</v>
      </c>
      <c r="S18" s="169">
        <f t="shared" si="19"/>
        <v>0</v>
      </c>
      <c r="T18" s="169">
        <f t="shared" si="19"/>
        <v>0</v>
      </c>
      <c r="U18" s="169">
        <f t="shared" si="19"/>
        <v>0</v>
      </c>
      <c r="V18" s="169">
        <f t="shared" si="19"/>
        <v>0</v>
      </c>
      <c r="W18" s="169">
        <f t="shared" si="19"/>
        <v>0</v>
      </c>
      <c r="X18" s="169">
        <f t="shared" si="19"/>
        <v>0</v>
      </c>
      <c r="Y18" s="169">
        <f t="shared" si="19"/>
        <v>1924</v>
      </c>
      <c r="Z18" s="169">
        <f t="shared" si="19"/>
        <v>1924</v>
      </c>
      <c r="AA18" s="169">
        <f t="shared" si="19"/>
        <v>1924</v>
      </c>
      <c r="AB18" s="169">
        <f t="shared" si="19"/>
        <v>0</v>
      </c>
      <c r="AC18" s="169">
        <f t="shared" si="19"/>
        <v>0</v>
      </c>
      <c r="AD18" s="169">
        <f t="shared" si="19"/>
        <v>0</v>
      </c>
      <c r="AE18" s="169">
        <f t="shared" si="19"/>
        <v>0</v>
      </c>
      <c r="AF18" s="169">
        <f t="shared" si="19"/>
        <v>0</v>
      </c>
      <c r="AG18" s="169">
        <f t="shared" si="19"/>
        <v>1924</v>
      </c>
      <c r="AH18" s="317">
        <f t="shared" si="19"/>
        <v>0</v>
      </c>
      <c r="AI18" s="317">
        <f t="shared" si="19"/>
        <v>0</v>
      </c>
      <c r="AJ18" s="317">
        <f t="shared" si="19"/>
        <v>0</v>
      </c>
      <c r="AK18" s="317">
        <f t="shared" si="19"/>
        <v>0</v>
      </c>
      <c r="AL18" s="317">
        <f t="shared" si="19"/>
        <v>0</v>
      </c>
      <c r="AM18" s="317">
        <f t="shared" si="19"/>
        <v>0</v>
      </c>
      <c r="AN18" s="317">
        <f t="shared" si="19"/>
        <v>0</v>
      </c>
      <c r="AO18" s="317">
        <f t="shared" si="19"/>
        <v>0</v>
      </c>
      <c r="AP18" s="317">
        <f t="shared" si="19"/>
        <v>0</v>
      </c>
      <c r="AQ18" s="402">
        <f t="shared" si="19"/>
        <v>0</v>
      </c>
      <c r="AR18" s="130">
        <f t="shared" si="19"/>
        <v>22366978</v>
      </c>
      <c r="AS18" s="169">
        <f t="shared" si="19"/>
        <v>16334341</v>
      </c>
      <c r="AT18" s="445">
        <f t="shared" si="19"/>
        <v>27387</v>
      </c>
      <c r="AU18" s="445">
        <f t="shared" si="19"/>
        <v>1924</v>
      </c>
      <c r="AV18" s="169">
        <f t="shared" si="19"/>
        <v>5521007</v>
      </c>
      <c r="AW18" s="169">
        <f t="shared" si="19"/>
        <v>326687</v>
      </c>
      <c r="AX18" s="169">
        <f t="shared" si="19"/>
        <v>157556</v>
      </c>
      <c r="AY18" s="317">
        <f t="shared" si="19"/>
        <v>38.225999999999999</v>
      </c>
      <c r="AZ18" s="317">
        <f t="shared" si="19"/>
        <v>27.25</v>
      </c>
      <c r="BA18" s="318">
        <f t="shared" si="19"/>
        <v>10.975999999999999</v>
      </c>
    </row>
    <row r="19" spans="1:53" ht="12.95" customHeight="1" x14ac:dyDescent="0.25">
      <c r="A19" s="308">
        <v>2</v>
      </c>
      <c r="B19" s="576">
        <v>5460</v>
      </c>
      <c r="C19" s="576">
        <v>600098621</v>
      </c>
      <c r="D19" s="576">
        <v>72743549</v>
      </c>
      <c r="E19" s="577" t="s">
        <v>758</v>
      </c>
      <c r="F19" s="576">
        <v>3111</v>
      </c>
      <c r="G19" s="574" t="s">
        <v>587</v>
      </c>
      <c r="H19" s="578" t="s">
        <v>87</v>
      </c>
      <c r="I19" s="516">
        <v>4894424</v>
      </c>
      <c r="J19" s="517">
        <v>3532028</v>
      </c>
      <c r="K19" s="517">
        <v>35000</v>
      </c>
      <c r="L19" s="431">
        <v>1205655</v>
      </c>
      <c r="M19" s="431">
        <v>70641</v>
      </c>
      <c r="N19" s="517">
        <v>51100</v>
      </c>
      <c r="O19" s="518">
        <v>8.0041999999999991</v>
      </c>
      <c r="P19" s="432">
        <v>6</v>
      </c>
      <c r="Q19" s="519">
        <v>2.0042</v>
      </c>
      <c r="R19" s="520">
        <f t="shared" si="16"/>
        <v>15000</v>
      </c>
      <c r="S19" s="507">
        <v>0</v>
      </c>
      <c r="T19" s="507">
        <v>0</v>
      </c>
      <c r="U19" s="507">
        <v>0</v>
      </c>
      <c r="V19" s="507">
        <f>SUM(R19:U19)</f>
        <v>15000</v>
      </c>
      <c r="W19" s="507">
        <v>-15000</v>
      </c>
      <c r="X19" s="507">
        <v>0</v>
      </c>
      <c r="Y19" s="507">
        <v>0</v>
      </c>
      <c r="Z19" s="507">
        <f>SUM(W19:Y19)</f>
        <v>-15000</v>
      </c>
      <c r="AA19" s="507">
        <f>V19+Z19</f>
        <v>0</v>
      </c>
      <c r="AB19" s="322">
        <f>ROUND((V19+W19)*33.8%,0)</f>
        <v>0</v>
      </c>
      <c r="AC19" s="180">
        <f>ROUND(V19*2%,0)</f>
        <v>300</v>
      </c>
      <c r="AD19" s="507">
        <v>0</v>
      </c>
      <c r="AE19" s="507">
        <v>0</v>
      </c>
      <c r="AF19" s="507">
        <f t="shared" si="12"/>
        <v>0</v>
      </c>
      <c r="AG19" s="507">
        <f t="shared" si="13"/>
        <v>300</v>
      </c>
      <c r="AH19" s="522">
        <v>0</v>
      </c>
      <c r="AI19" s="522">
        <v>0.04</v>
      </c>
      <c r="AJ19" s="522">
        <v>0</v>
      </c>
      <c r="AK19" s="522">
        <v>0</v>
      </c>
      <c r="AL19" s="522">
        <v>0</v>
      </c>
      <c r="AM19" s="522">
        <v>0</v>
      </c>
      <c r="AN19" s="522">
        <v>0</v>
      </c>
      <c r="AO19" s="522">
        <f t="shared" ref="AO19:AO21" si="20">AH19+AJ19+AK19+AM19</f>
        <v>0</v>
      </c>
      <c r="AP19" s="522">
        <f t="shared" ref="AP19:AP21" si="21">AI19+AL19+AN19</f>
        <v>0.04</v>
      </c>
      <c r="AQ19" s="550">
        <f t="shared" si="14"/>
        <v>0.04</v>
      </c>
      <c r="AR19" s="551">
        <f>I19+AG19</f>
        <v>4894724</v>
      </c>
      <c r="AS19" s="507">
        <f>J19+V19</f>
        <v>3547028</v>
      </c>
      <c r="AT19" s="507">
        <f>K19+Z19</f>
        <v>20000</v>
      </c>
      <c r="AU19" s="501">
        <f t="shared" si="15"/>
        <v>0</v>
      </c>
      <c r="AV19" s="507">
        <f t="shared" ref="AV19:AW21" si="22">L19+AB19</f>
        <v>1205655</v>
      </c>
      <c r="AW19" s="507">
        <f t="shared" si="22"/>
        <v>70941</v>
      </c>
      <c r="AX19" s="507">
        <f>N19+AF19</f>
        <v>51100</v>
      </c>
      <c r="AY19" s="522">
        <f>O19+AQ19</f>
        <v>8.0441999999999982</v>
      </c>
      <c r="AZ19" s="522">
        <f t="shared" ref="AZ19:BA21" si="23">P19+AO19</f>
        <v>6</v>
      </c>
      <c r="BA19" s="523">
        <f t="shared" si="23"/>
        <v>2.0442</v>
      </c>
    </row>
    <row r="20" spans="1:53" ht="12.95" customHeight="1" x14ac:dyDescent="0.25">
      <c r="A20" s="308">
        <v>2</v>
      </c>
      <c r="B20" s="572">
        <v>5460</v>
      </c>
      <c r="C20" s="572">
        <v>600098621</v>
      </c>
      <c r="D20" s="572">
        <v>72743549</v>
      </c>
      <c r="E20" s="573" t="s">
        <v>758</v>
      </c>
      <c r="F20" s="576">
        <v>3111</v>
      </c>
      <c r="G20" s="549" t="s">
        <v>92</v>
      </c>
      <c r="H20" s="515" t="s">
        <v>83</v>
      </c>
      <c r="I20" s="516">
        <v>302456</v>
      </c>
      <c r="J20" s="517">
        <v>222721</v>
      </c>
      <c r="K20" s="517">
        <v>0</v>
      </c>
      <c r="L20" s="431">
        <v>75280</v>
      </c>
      <c r="M20" s="431">
        <v>4455</v>
      </c>
      <c r="N20" s="517">
        <v>0</v>
      </c>
      <c r="O20" s="518">
        <v>0.62000000000000011</v>
      </c>
      <c r="P20" s="432">
        <v>0.62000000000000011</v>
      </c>
      <c r="Q20" s="519">
        <v>0</v>
      </c>
      <c r="R20" s="520">
        <f t="shared" si="16"/>
        <v>0</v>
      </c>
      <c r="S20" s="507">
        <v>0</v>
      </c>
      <c r="T20" s="507">
        <v>0</v>
      </c>
      <c r="U20" s="507">
        <v>0</v>
      </c>
      <c r="V20" s="507">
        <f>SUM(R20:U20)</f>
        <v>0</v>
      </c>
      <c r="W20" s="507">
        <v>0</v>
      </c>
      <c r="X20" s="507">
        <v>0</v>
      </c>
      <c r="Y20" s="507">
        <v>0</v>
      </c>
      <c r="Z20" s="507">
        <f>SUM(W20:Y20)</f>
        <v>0</v>
      </c>
      <c r="AA20" s="507">
        <f>V20+Z20</f>
        <v>0</v>
      </c>
      <c r="AB20" s="322">
        <f>ROUND((V20+W20)*33.8%,0)</f>
        <v>0</v>
      </c>
      <c r="AC20" s="180">
        <f>ROUND(V20*2%,0)</f>
        <v>0</v>
      </c>
      <c r="AD20" s="507">
        <v>2000</v>
      </c>
      <c r="AE20" s="507">
        <v>0</v>
      </c>
      <c r="AF20" s="507">
        <f t="shared" si="12"/>
        <v>2000</v>
      </c>
      <c r="AG20" s="507">
        <f t="shared" si="13"/>
        <v>2000</v>
      </c>
      <c r="AH20" s="522">
        <v>0</v>
      </c>
      <c r="AI20" s="522">
        <v>0</v>
      </c>
      <c r="AJ20" s="522">
        <v>0</v>
      </c>
      <c r="AK20" s="522">
        <v>0</v>
      </c>
      <c r="AL20" s="522">
        <v>0</v>
      </c>
      <c r="AM20" s="522">
        <v>0</v>
      </c>
      <c r="AN20" s="522">
        <v>0</v>
      </c>
      <c r="AO20" s="522">
        <f t="shared" si="20"/>
        <v>0</v>
      </c>
      <c r="AP20" s="522">
        <f t="shared" si="21"/>
        <v>0</v>
      </c>
      <c r="AQ20" s="550">
        <f t="shared" si="14"/>
        <v>0</v>
      </c>
      <c r="AR20" s="551">
        <f>I20+AG20</f>
        <v>304456</v>
      </c>
      <c r="AS20" s="507">
        <f>J20+V20</f>
        <v>222721</v>
      </c>
      <c r="AT20" s="507">
        <f>K20+Z20</f>
        <v>0</v>
      </c>
      <c r="AU20" s="501">
        <f t="shared" si="15"/>
        <v>0</v>
      </c>
      <c r="AV20" s="507">
        <f t="shared" si="22"/>
        <v>75280</v>
      </c>
      <c r="AW20" s="507">
        <f t="shared" si="22"/>
        <v>4455</v>
      </c>
      <c r="AX20" s="507">
        <f>N20+AF20</f>
        <v>2000</v>
      </c>
      <c r="AY20" s="522">
        <f>O20+AQ20</f>
        <v>0.62000000000000011</v>
      </c>
      <c r="AZ20" s="522">
        <f t="shared" si="23"/>
        <v>0.62000000000000011</v>
      </c>
      <c r="BA20" s="523">
        <f t="shared" si="23"/>
        <v>0</v>
      </c>
    </row>
    <row r="21" spans="1:53" ht="12.95" customHeight="1" x14ac:dyDescent="0.25">
      <c r="A21" s="308">
        <v>2</v>
      </c>
      <c r="B21" s="572">
        <v>5460</v>
      </c>
      <c r="C21" s="572">
        <v>600098621</v>
      </c>
      <c r="D21" s="572">
        <v>72743549</v>
      </c>
      <c r="E21" s="573" t="s">
        <v>758</v>
      </c>
      <c r="F21" s="572">
        <v>3141</v>
      </c>
      <c r="G21" s="574" t="s">
        <v>89</v>
      </c>
      <c r="H21" s="515" t="s">
        <v>83</v>
      </c>
      <c r="I21" s="516">
        <v>822883</v>
      </c>
      <c r="J21" s="517">
        <v>602834</v>
      </c>
      <c r="K21" s="517">
        <v>0</v>
      </c>
      <c r="L21" s="431">
        <v>203758</v>
      </c>
      <c r="M21" s="431">
        <v>12057</v>
      </c>
      <c r="N21" s="517">
        <v>4234</v>
      </c>
      <c r="O21" s="518">
        <v>2.0499999999999998</v>
      </c>
      <c r="P21" s="432">
        <v>0</v>
      </c>
      <c r="Q21" s="519">
        <v>2.0499999999999998</v>
      </c>
      <c r="R21" s="520">
        <f t="shared" si="16"/>
        <v>0</v>
      </c>
      <c r="S21" s="507">
        <v>0</v>
      </c>
      <c r="T21" s="507">
        <v>0</v>
      </c>
      <c r="U21" s="507">
        <v>0</v>
      </c>
      <c r="V21" s="507">
        <f>SUM(R21:U21)</f>
        <v>0</v>
      </c>
      <c r="W21" s="507">
        <v>0</v>
      </c>
      <c r="X21" s="507">
        <v>0</v>
      </c>
      <c r="Y21" s="507">
        <v>0</v>
      </c>
      <c r="Z21" s="507">
        <f>SUM(W21:Y21)</f>
        <v>0</v>
      </c>
      <c r="AA21" s="507">
        <f>V21+Z21</f>
        <v>0</v>
      </c>
      <c r="AB21" s="322">
        <f>ROUND((V21+W21)*33.8%,0)</f>
        <v>0</v>
      </c>
      <c r="AC21" s="180">
        <f>ROUND(V21*2%,0)</f>
        <v>0</v>
      </c>
      <c r="AD21" s="507">
        <v>0</v>
      </c>
      <c r="AE21" s="507">
        <v>0</v>
      </c>
      <c r="AF21" s="507">
        <f t="shared" si="12"/>
        <v>0</v>
      </c>
      <c r="AG21" s="507">
        <f t="shared" si="13"/>
        <v>0</v>
      </c>
      <c r="AH21" s="522">
        <v>0</v>
      </c>
      <c r="AI21" s="522">
        <v>0</v>
      </c>
      <c r="AJ21" s="522">
        <v>0</v>
      </c>
      <c r="AK21" s="522">
        <v>0</v>
      </c>
      <c r="AL21" s="522">
        <v>0</v>
      </c>
      <c r="AM21" s="522">
        <v>0</v>
      </c>
      <c r="AN21" s="522">
        <v>0</v>
      </c>
      <c r="AO21" s="522">
        <f t="shared" si="20"/>
        <v>0</v>
      </c>
      <c r="AP21" s="522">
        <f t="shared" si="21"/>
        <v>0</v>
      </c>
      <c r="AQ21" s="550">
        <f t="shared" si="14"/>
        <v>0</v>
      </c>
      <c r="AR21" s="551">
        <f>I21+AG21</f>
        <v>822883</v>
      </c>
      <c r="AS21" s="507">
        <f>J21+V21</f>
        <v>602834</v>
      </c>
      <c r="AT21" s="507">
        <f>K21+Z21</f>
        <v>0</v>
      </c>
      <c r="AU21" s="501">
        <f t="shared" si="15"/>
        <v>0</v>
      </c>
      <c r="AV21" s="507">
        <f t="shared" si="22"/>
        <v>203758</v>
      </c>
      <c r="AW21" s="507">
        <f t="shared" si="22"/>
        <v>12057</v>
      </c>
      <c r="AX21" s="507">
        <f>N21+AF21</f>
        <v>4234</v>
      </c>
      <c r="AY21" s="522">
        <f>O21+AQ21</f>
        <v>2.0499999999999998</v>
      </c>
      <c r="AZ21" s="522">
        <f t="shared" si="23"/>
        <v>0</v>
      </c>
      <c r="BA21" s="523">
        <f t="shared" si="23"/>
        <v>2.0499999999999998</v>
      </c>
    </row>
    <row r="22" spans="1:53" ht="12.95" customHeight="1" x14ac:dyDescent="0.25">
      <c r="A22" s="309">
        <v>2</v>
      </c>
      <c r="B22" s="129">
        <v>5460</v>
      </c>
      <c r="C22" s="129">
        <v>600098621</v>
      </c>
      <c r="D22" s="129">
        <v>72743549</v>
      </c>
      <c r="E22" s="575" t="s">
        <v>759</v>
      </c>
      <c r="F22" s="129"/>
      <c r="G22" s="575"/>
      <c r="H22" s="382"/>
      <c r="I22" s="131">
        <v>6019763</v>
      </c>
      <c r="J22" s="142">
        <v>4357583</v>
      </c>
      <c r="K22" s="142">
        <v>35000</v>
      </c>
      <c r="L22" s="142">
        <v>1484693</v>
      </c>
      <c r="M22" s="142">
        <v>87153</v>
      </c>
      <c r="N22" s="142">
        <v>55334</v>
      </c>
      <c r="O22" s="394">
        <v>10.674199999999999</v>
      </c>
      <c r="P22" s="394">
        <v>6.62</v>
      </c>
      <c r="Q22" s="410">
        <v>4.0541999999999998</v>
      </c>
      <c r="R22" s="142">
        <f t="shared" ref="R22:BA22" si="24">SUM(R19:R21)</f>
        <v>15000</v>
      </c>
      <c r="S22" s="88">
        <f t="shared" si="24"/>
        <v>0</v>
      </c>
      <c r="T22" s="88">
        <f t="shared" si="24"/>
        <v>0</v>
      </c>
      <c r="U22" s="88">
        <f t="shared" si="24"/>
        <v>0</v>
      </c>
      <c r="V22" s="88">
        <f t="shared" si="24"/>
        <v>15000</v>
      </c>
      <c r="W22" s="88">
        <f t="shared" si="24"/>
        <v>-15000</v>
      </c>
      <c r="X22" s="88">
        <f t="shared" si="24"/>
        <v>0</v>
      </c>
      <c r="Y22" s="88">
        <f t="shared" ref="Y22" si="25">SUM(Y19:Y21)</f>
        <v>0</v>
      </c>
      <c r="Z22" s="88">
        <f t="shared" si="24"/>
        <v>-15000</v>
      </c>
      <c r="AA22" s="88">
        <f t="shared" si="24"/>
        <v>0</v>
      </c>
      <c r="AB22" s="88">
        <f t="shared" si="24"/>
        <v>0</v>
      </c>
      <c r="AC22" s="88">
        <f t="shared" si="24"/>
        <v>300</v>
      </c>
      <c r="AD22" s="88">
        <f t="shared" si="24"/>
        <v>2000</v>
      </c>
      <c r="AE22" s="88">
        <f t="shared" si="24"/>
        <v>0</v>
      </c>
      <c r="AF22" s="88">
        <f t="shared" si="24"/>
        <v>2000</v>
      </c>
      <c r="AG22" s="88">
        <f t="shared" si="24"/>
        <v>2300</v>
      </c>
      <c r="AH22" s="89">
        <f t="shared" si="24"/>
        <v>0</v>
      </c>
      <c r="AI22" s="89">
        <f t="shared" si="24"/>
        <v>0.04</v>
      </c>
      <c r="AJ22" s="89">
        <f t="shared" si="24"/>
        <v>0</v>
      </c>
      <c r="AK22" s="89">
        <f t="shared" ref="AK22:AL22" si="26">SUM(AK19:AK21)</f>
        <v>0</v>
      </c>
      <c r="AL22" s="89">
        <f t="shared" si="26"/>
        <v>0</v>
      </c>
      <c r="AM22" s="89">
        <f t="shared" si="24"/>
        <v>0</v>
      </c>
      <c r="AN22" s="89">
        <f t="shared" si="24"/>
        <v>0</v>
      </c>
      <c r="AO22" s="89">
        <f t="shared" si="24"/>
        <v>0</v>
      </c>
      <c r="AP22" s="89">
        <f t="shared" si="24"/>
        <v>0.04</v>
      </c>
      <c r="AQ22" s="403">
        <f t="shared" si="24"/>
        <v>0.04</v>
      </c>
      <c r="AR22" s="131">
        <f t="shared" si="24"/>
        <v>6022063</v>
      </c>
      <c r="AS22" s="88">
        <f t="shared" si="24"/>
        <v>4372583</v>
      </c>
      <c r="AT22" s="88">
        <f t="shared" si="24"/>
        <v>20000</v>
      </c>
      <c r="AU22" s="88">
        <f t="shared" si="24"/>
        <v>0</v>
      </c>
      <c r="AV22" s="88">
        <f t="shared" si="24"/>
        <v>1484693</v>
      </c>
      <c r="AW22" s="88">
        <f t="shared" si="24"/>
        <v>87453</v>
      </c>
      <c r="AX22" s="88">
        <f t="shared" si="24"/>
        <v>57334</v>
      </c>
      <c r="AY22" s="89">
        <f t="shared" si="24"/>
        <v>10.714199999999998</v>
      </c>
      <c r="AZ22" s="89">
        <f t="shared" si="24"/>
        <v>6.62</v>
      </c>
      <c r="BA22" s="277">
        <f t="shared" si="24"/>
        <v>4.0941999999999998</v>
      </c>
    </row>
    <row r="23" spans="1:53" ht="12.95" customHeight="1" x14ac:dyDescent="0.25">
      <c r="A23" s="308">
        <v>3</v>
      </c>
      <c r="B23" s="576">
        <v>5462</v>
      </c>
      <c r="C23" s="576">
        <v>600098851</v>
      </c>
      <c r="D23" s="576">
        <v>72743620</v>
      </c>
      <c r="E23" s="577" t="s">
        <v>760</v>
      </c>
      <c r="F23" s="576">
        <v>3111</v>
      </c>
      <c r="G23" s="574" t="s">
        <v>587</v>
      </c>
      <c r="H23" s="515" t="s">
        <v>87</v>
      </c>
      <c r="I23" s="516">
        <v>3428375</v>
      </c>
      <c r="J23" s="517">
        <v>2501896</v>
      </c>
      <c r="K23" s="517">
        <v>0</v>
      </c>
      <c r="L23" s="431">
        <v>845641</v>
      </c>
      <c r="M23" s="431">
        <v>50038</v>
      </c>
      <c r="N23" s="517">
        <v>30800</v>
      </c>
      <c r="O23" s="518">
        <v>5.7097999999999995</v>
      </c>
      <c r="P23" s="432">
        <v>4.22</v>
      </c>
      <c r="Q23" s="519">
        <v>1.4898</v>
      </c>
      <c r="R23" s="520">
        <f t="shared" si="16"/>
        <v>0</v>
      </c>
      <c r="S23" s="507">
        <v>0</v>
      </c>
      <c r="T23" s="507">
        <v>0</v>
      </c>
      <c r="U23" s="507">
        <v>0</v>
      </c>
      <c r="V23" s="507">
        <f>SUM(R23:U23)</f>
        <v>0</v>
      </c>
      <c r="W23" s="507">
        <v>0</v>
      </c>
      <c r="X23" s="507">
        <v>0</v>
      </c>
      <c r="Y23" s="507">
        <v>0</v>
      </c>
      <c r="Z23" s="507">
        <f>SUM(W23:Y23)</f>
        <v>0</v>
      </c>
      <c r="AA23" s="507">
        <f>V23+Z23</f>
        <v>0</v>
      </c>
      <c r="AB23" s="322">
        <f>ROUND((V23+W23)*33.8%,0)</f>
        <v>0</v>
      </c>
      <c r="AC23" s="180">
        <f>ROUND(V23*2%,0)</f>
        <v>0</v>
      </c>
      <c r="AD23" s="507">
        <v>0</v>
      </c>
      <c r="AE23" s="507">
        <v>0</v>
      </c>
      <c r="AF23" s="507">
        <f t="shared" si="12"/>
        <v>0</v>
      </c>
      <c r="AG23" s="507">
        <f t="shared" si="13"/>
        <v>0</v>
      </c>
      <c r="AH23" s="522">
        <v>0</v>
      </c>
      <c r="AI23" s="522">
        <v>0</v>
      </c>
      <c r="AJ23" s="522">
        <v>0</v>
      </c>
      <c r="AK23" s="522">
        <v>0</v>
      </c>
      <c r="AL23" s="522">
        <v>0</v>
      </c>
      <c r="AM23" s="522">
        <v>0</v>
      </c>
      <c r="AN23" s="522">
        <v>0</v>
      </c>
      <c r="AO23" s="522">
        <f t="shared" ref="AO23:AO25" si="27">AH23+AJ23+AK23+AM23</f>
        <v>0</v>
      </c>
      <c r="AP23" s="522">
        <f t="shared" ref="AP23:AP25" si="28">AI23+AL23+AN23</f>
        <v>0</v>
      </c>
      <c r="AQ23" s="550">
        <f t="shared" si="14"/>
        <v>0</v>
      </c>
      <c r="AR23" s="551">
        <f>I23+AG23</f>
        <v>3428375</v>
      </c>
      <c r="AS23" s="507">
        <f>J23+V23</f>
        <v>2501896</v>
      </c>
      <c r="AT23" s="507">
        <f>K23+Z23</f>
        <v>0</v>
      </c>
      <c r="AU23" s="501">
        <f t="shared" si="15"/>
        <v>0</v>
      </c>
      <c r="AV23" s="507">
        <f t="shared" ref="AV23:AW25" si="29">L23+AB23</f>
        <v>845641</v>
      </c>
      <c r="AW23" s="507">
        <f t="shared" si="29"/>
        <v>50038</v>
      </c>
      <c r="AX23" s="507">
        <f>N23+AF23</f>
        <v>30800</v>
      </c>
      <c r="AY23" s="522">
        <f>O23+AQ23</f>
        <v>5.7097999999999995</v>
      </c>
      <c r="AZ23" s="522">
        <f t="shared" ref="AZ23:BA25" si="30">P23+AO23</f>
        <v>4.22</v>
      </c>
      <c r="BA23" s="523">
        <f t="shared" si="30"/>
        <v>1.4898</v>
      </c>
    </row>
    <row r="24" spans="1:53" ht="12.95" customHeight="1" x14ac:dyDescent="0.25">
      <c r="A24" s="308">
        <v>3</v>
      </c>
      <c r="B24" s="576">
        <v>5462</v>
      </c>
      <c r="C24" s="576">
        <v>600098851</v>
      </c>
      <c r="D24" s="576">
        <v>72743620</v>
      </c>
      <c r="E24" s="577" t="s">
        <v>760</v>
      </c>
      <c r="F24" s="576">
        <v>3111</v>
      </c>
      <c r="G24" s="574" t="s">
        <v>92</v>
      </c>
      <c r="H24" s="515" t="s">
        <v>83</v>
      </c>
      <c r="I24" s="516">
        <v>10266</v>
      </c>
      <c r="J24" s="517">
        <v>7560</v>
      </c>
      <c r="K24" s="517">
        <v>0</v>
      </c>
      <c r="L24" s="431">
        <v>2555</v>
      </c>
      <c r="M24" s="431">
        <v>151</v>
      </c>
      <c r="N24" s="517">
        <v>0</v>
      </c>
      <c r="O24" s="518">
        <v>0.02</v>
      </c>
      <c r="P24" s="432">
        <v>0.02</v>
      </c>
      <c r="Q24" s="519">
        <v>0</v>
      </c>
      <c r="R24" s="520">
        <f t="shared" si="16"/>
        <v>0</v>
      </c>
      <c r="S24" s="507">
        <v>0</v>
      </c>
      <c r="T24" s="507">
        <v>0</v>
      </c>
      <c r="U24" s="507">
        <v>0</v>
      </c>
      <c r="V24" s="507">
        <f>SUM(R24:U24)</f>
        <v>0</v>
      </c>
      <c r="W24" s="507">
        <v>0</v>
      </c>
      <c r="X24" s="507">
        <v>0</v>
      </c>
      <c r="Y24" s="507">
        <v>0</v>
      </c>
      <c r="Z24" s="507">
        <f>SUM(W24:Y24)</f>
        <v>0</v>
      </c>
      <c r="AA24" s="507">
        <f>V24+Z24</f>
        <v>0</v>
      </c>
      <c r="AB24" s="322">
        <f>ROUND((V24+W24)*33.8%,0)</f>
        <v>0</v>
      </c>
      <c r="AC24" s="180">
        <f>ROUND(V24*2%,0)</f>
        <v>0</v>
      </c>
      <c r="AD24" s="507">
        <v>0</v>
      </c>
      <c r="AE24" s="507">
        <v>0</v>
      </c>
      <c r="AF24" s="507">
        <f t="shared" si="12"/>
        <v>0</v>
      </c>
      <c r="AG24" s="507">
        <f t="shared" si="13"/>
        <v>0</v>
      </c>
      <c r="AH24" s="522">
        <v>0</v>
      </c>
      <c r="AI24" s="522">
        <v>0</v>
      </c>
      <c r="AJ24" s="522">
        <v>0</v>
      </c>
      <c r="AK24" s="522">
        <v>0</v>
      </c>
      <c r="AL24" s="522">
        <v>0</v>
      </c>
      <c r="AM24" s="522">
        <v>0</v>
      </c>
      <c r="AN24" s="522">
        <v>0</v>
      </c>
      <c r="AO24" s="522">
        <f t="shared" si="27"/>
        <v>0</v>
      </c>
      <c r="AP24" s="522">
        <f t="shared" si="28"/>
        <v>0</v>
      </c>
      <c r="AQ24" s="550">
        <f t="shared" si="14"/>
        <v>0</v>
      </c>
      <c r="AR24" s="551">
        <f>I24+AG24</f>
        <v>10266</v>
      </c>
      <c r="AS24" s="507">
        <f>J24+V24</f>
        <v>7560</v>
      </c>
      <c r="AT24" s="507">
        <f>K24+Z24</f>
        <v>0</v>
      </c>
      <c r="AU24" s="501">
        <f t="shared" si="15"/>
        <v>0</v>
      </c>
      <c r="AV24" s="507">
        <f t="shared" si="29"/>
        <v>2555</v>
      </c>
      <c r="AW24" s="507">
        <f t="shared" si="29"/>
        <v>151</v>
      </c>
      <c r="AX24" s="507">
        <f>N24+AF24</f>
        <v>0</v>
      </c>
      <c r="AY24" s="522">
        <f>O24+AQ24</f>
        <v>0.02</v>
      </c>
      <c r="AZ24" s="522">
        <f t="shared" si="30"/>
        <v>0.02</v>
      </c>
      <c r="BA24" s="523">
        <f t="shared" si="30"/>
        <v>0</v>
      </c>
    </row>
    <row r="25" spans="1:53" ht="12.95" customHeight="1" x14ac:dyDescent="0.25">
      <c r="A25" s="308">
        <v>3</v>
      </c>
      <c r="B25" s="576">
        <v>5462</v>
      </c>
      <c r="C25" s="576">
        <v>600098851</v>
      </c>
      <c r="D25" s="576">
        <v>72743620</v>
      </c>
      <c r="E25" s="577" t="s">
        <v>760</v>
      </c>
      <c r="F25" s="576">
        <v>3141</v>
      </c>
      <c r="G25" s="574" t="s">
        <v>89</v>
      </c>
      <c r="H25" s="515" t="s">
        <v>83</v>
      </c>
      <c r="I25" s="516">
        <v>583322</v>
      </c>
      <c r="J25" s="517">
        <v>427666</v>
      </c>
      <c r="K25" s="517">
        <v>0</v>
      </c>
      <c r="L25" s="431">
        <v>144551</v>
      </c>
      <c r="M25" s="431">
        <v>8553</v>
      </c>
      <c r="N25" s="517">
        <v>2552</v>
      </c>
      <c r="O25" s="518">
        <v>1.45</v>
      </c>
      <c r="P25" s="432">
        <v>0</v>
      </c>
      <c r="Q25" s="519">
        <v>1.45</v>
      </c>
      <c r="R25" s="520">
        <f t="shared" si="16"/>
        <v>0</v>
      </c>
      <c r="S25" s="507">
        <v>0</v>
      </c>
      <c r="T25" s="507">
        <v>0</v>
      </c>
      <c r="U25" s="507">
        <v>0</v>
      </c>
      <c r="V25" s="507">
        <f>SUM(R25:U25)</f>
        <v>0</v>
      </c>
      <c r="W25" s="507">
        <v>0</v>
      </c>
      <c r="X25" s="507">
        <v>0</v>
      </c>
      <c r="Y25" s="507">
        <v>0</v>
      </c>
      <c r="Z25" s="507">
        <f>SUM(W25:Y25)</f>
        <v>0</v>
      </c>
      <c r="AA25" s="507">
        <f>V25+Z25</f>
        <v>0</v>
      </c>
      <c r="AB25" s="322">
        <f>ROUND((V25+W25)*33.8%,0)</f>
        <v>0</v>
      </c>
      <c r="AC25" s="180">
        <f>ROUND(V25*2%,0)</f>
        <v>0</v>
      </c>
      <c r="AD25" s="507">
        <v>0</v>
      </c>
      <c r="AE25" s="507">
        <v>0</v>
      </c>
      <c r="AF25" s="507">
        <f t="shared" si="12"/>
        <v>0</v>
      </c>
      <c r="AG25" s="507">
        <f t="shared" si="13"/>
        <v>0</v>
      </c>
      <c r="AH25" s="522">
        <v>0</v>
      </c>
      <c r="AI25" s="522">
        <v>0</v>
      </c>
      <c r="AJ25" s="522">
        <v>0</v>
      </c>
      <c r="AK25" s="522">
        <v>0</v>
      </c>
      <c r="AL25" s="522">
        <v>0</v>
      </c>
      <c r="AM25" s="522">
        <v>0</v>
      </c>
      <c r="AN25" s="522">
        <v>0</v>
      </c>
      <c r="AO25" s="522">
        <f t="shared" si="27"/>
        <v>0</v>
      </c>
      <c r="AP25" s="522">
        <f t="shared" si="28"/>
        <v>0</v>
      </c>
      <c r="AQ25" s="550">
        <f t="shared" si="14"/>
        <v>0</v>
      </c>
      <c r="AR25" s="551">
        <f>I25+AG25</f>
        <v>583322</v>
      </c>
      <c r="AS25" s="507">
        <f>J25+V25</f>
        <v>427666</v>
      </c>
      <c r="AT25" s="507">
        <f>K25+Z25</f>
        <v>0</v>
      </c>
      <c r="AU25" s="501">
        <f t="shared" si="15"/>
        <v>0</v>
      </c>
      <c r="AV25" s="507">
        <f t="shared" si="29"/>
        <v>144551</v>
      </c>
      <c r="AW25" s="507">
        <f t="shared" si="29"/>
        <v>8553</v>
      </c>
      <c r="AX25" s="507">
        <f>N25+AF25</f>
        <v>2552</v>
      </c>
      <c r="AY25" s="522">
        <f>O25+AQ25</f>
        <v>1.45</v>
      </c>
      <c r="AZ25" s="522">
        <f t="shared" si="30"/>
        <v>0</v>
      </c>
      <c r="BA25" s="523">
        <f t="shared" si="30"/>
        <v>1.45</v>
      </c>
    </row>
    <row r="26" spans="1:53" ht="12.95" customHeight="1" x14ac:dyDescent="0.25">
      <c r="A26" s="309">
        <v>3</v>
      </c>
      <c r="B26" s="132">
        <v>5462</v>
      </c>
      <c r="C26" s="132">
        <v>600098851</v>
      </c>
      <c r="D26" s="132">
        <v>72743620</v>
      </c>
      <c r="E26" s="579" t="s">
        <v>761</v>
      </c>
      <c r="F26" s="132"/>
      <c r="G26" s="579"/>
      <c r="H26" s="383"/>
      <c r="I26" s="134">
        <v>4021963</v>
      </c>
      <c r="J26" s="242">
        <v>2937122</v>
      </c>
      <c r="K26" s="242">
        <v>0</v>
      </c>
      <c r="L26" s="242">
        <v>992747</v>
      </c>
      <c r="M26" s="242">
        <v>58742</v>
      </c>
      <c r="N26" s="242">
        <v>33352</v>
      </c>
      <c r="O26" s="395">
        <v>7.1797999999999993</v>
      </c>
      <c r="P26" s="395">
        <v>4.2399999999999993</v>
      </c>
      <c r="Q26" s="411">
        <v>2.9398</v>
      </c>
      <c r="R26" s="242">
        <f t="shared" ref="R26:BA26" si="31">SUM(R23:R25)</f>
        <v>0</v>
      </c>
      <c r="S26" s="170">
        <f t="shared" si="31"/>
        <v>0</v>
      </c>
      <c r="T26" s="170">
        <f t="shared" si="31"/>
        <v>0</v>
      </c>
      <c r="U26" s="170">
        <f t="shared" si="31"/>
        <v>0</v>
      </c>
      <c r="V26" s="170">
        <f t="shared" si="31"/>
        <v>0</v>
      </c>
      <c r="W26" s="170">
        <f t="shared" si="31"/>
        <v>0</v>
      </c>
      <c r="X26" s="170">
        <f t="shared" si="31"/>
        <v>0</v>
      </c>
      <c r="Y26" s="170">
        <f t="shared" ref="Y26" si="32">SUM(Y23:Y25)</f>
        <v>0</v>
      </c>
      <c r="Z26" s="170">
        <f t="shared" si="31"/>
        <v>0</v>
      </c>
      <c r="AA26" s="170">
        <f t="shared" si="31"/>
        <v>0</v>
      </c>
      <c r="AB26" s="170">
        <f t="shared" si="31"/>
        <v>0</v>
      </c>
      <c r="AC26" s="170">
        <f t="shared" si="31"/>
        <v>0</v>
      </c>
      <c r="AD26" s="170">
        <f t="shared" si="31"/>
        <v>0</v>
      </c>
      <c r="AE26" s="170">
        <f t="shared" si="31"/>
        <v>0</v>
      </c>
      <c r="AF26" s="170">
        <f t="shared" si="31"/>
        <v>0</v>
      </c>
      <c r="AG26" s="170">
        <f t="shared" si="31"/>
        <v>0</v>
      </c>
      <c r="AH26" s="319">
        <f t="shared" si="31"/>
        <v>0</v>
      </c>
      <c r="AI26" s="319">
        <f t="shared" si="31"/>
        <v>0</v>
      </c>
      <c r="AJ26" s="319">
        <f t="shared" si="31"/>
        <v>0</v>
      </c>
      <c r="AK26" s="319">
        <f t="shared" ref="AK26:AL26" si="33">SUM(AK23:AK25)</f>
        <v>0</v>
      </c>
      <c r="AL26" s="319">
        <f t="shared" si="33"/>
        <v>0</v>
      </c>
      <c r="AM26" s="319">
        <f t="shared" si="31"/>
        <v>0</v>
      </c>
      <c r="AN26" s="319">
        <f t="shared" si="31"/>
        <v>0</v>
      </c>
      <c r="AO26" s="319">
        <f t="shared" si="31"/>
        <v>0</v>
      </c>
      <c r="AP26" s="319">
        <f t="shared" si="31"/>
        <v>0</v>
      </c>
      <c r="AQ26" s="404">
        <f t="shared" si="31"/>
        <v>0</v>
      </c>
      <c r="AR26" s="134">
        <f t="shared" si="31"/>
        <v>4021963</v>
      </c>
      <c r="AS26" s="170">
        <f t="shared" si="31"/>
        <v>2937122</v>
      </c>
      <c r="AT26" s="170">
        <f t="shared" si="31"/>
        <v>0</v>
      </c>
      <c r="AU26" s="170">
        <f t="shared" si="31"/>
        <v>0</v>
      </c>
      <c r="AV26" s="170">
        <f t="shared" si="31"/>
        <v>992747</v>
      </c>
      <c r="AW26" s="170">
        <f t="shared" si="31"/>
        <v>58742</v>
      </c>
      <c r="AX26" s="170">
        <f t="shared" si="31"/>
        <v>33352</v>
      </c>
      <c r="AY26" s="319">
        <f t="shared" si="31"/>
        <v>7.1797999999999993</v>
      </c>
      <c r="AZ26" s="319">
        <f t="shared" si="31"/>
        <v>4.2399999999999993</v>
      </c>
      <c r="BA26" s="320">
        <f t="shared" si="31"/>
        <v>2.9398</v>
      </c>
    </row>
    <row r="27" spans="1:53" ht="12.95" customHeight="1" x14ac:dyDescent="0.25">
      <c r="A27" s="308">
        <v>4</v>
      </c>
      <c r="B27" s="572">
        <v>5464</v>
      </c>
      <c r="C27" s="572">
        <v>600098869</v>
      </c>
      <c r="D27" s="572">
        <v>72743719</v>
      </c>
      <c r="E27" s="580" t="s">
        <v>762</v>
      </c>
      <c r="F27" s="581">
        <v>3111</v>
      </c>
      <c r="G27" s="574" t="s">
        <v>587</v>
      </c>
      <c r="H27" s="515" t="s">
        <v>87</v>
      </c>
      <c r="I27" s="516">
        <v>4643437</v>
      </c>
      <c r="J27" s="517">
        <v>3377509</v>
      </c>
      <c r="K27" s="517">
        <v>10000</v>
      </c>
      <c r="L27" s="431">
        <v>1144978</v>
      </c>
      <c r="M27" s="431">
        <v>67550</v>
      </c>
      <c r="N27" s="517">
        <v>43400</v>
      </c>
      <c r="O27" s="518">
        <v>7.9741999999999997</v>
      </c>
      <c r="P27" s="432">
        <v>5.99</v>
      </c>
      <c r="Q27" s="519">
        <v>1.9842</v>
      </c>
      <c r="R27" s="520">
        <f t="shared" si="16"/>
        <v>-55560</v>
      </c>
      <c r="S27" s="507">
        <v>0</v>
      </c>
      <c r="T27" s="507">
        <v>0</v>
      </c>
      <c r="U27" s="507">
        <v>0</v>
      </c>
      <c r="V27" s="507">
        <f>SUM(R27:U27)</f>
        <v>-55560</v>
      </c>
      <c r="W27" s="507">
        <v>55560</v>
      </c>
      <c r="X27" s="507">
        <v>0</v>
      </c>
      <c r="Y27" s="507">
        <v>0</v>
      </c>
      <c r="Z27" s="507">
        <f>SUM(W27:Y27)</f>
        <v>55560</v>
      </c>
      <c r="AA27" s="507">
        <f>V27+Z27</f>
        <v>0</v>
      </c>
      <c r="AB27" s="322">
        <f>ROUND((V27+W27)*33.8%,0)</f>
        <v>0</v>
      </c>
      <c r="AC27" s="180">
        <f>ROUND(V27*2%,0)</f>
        <v>-1111</v>
      </c>
      <c r="AD27" s="507">
        <v>0</v>
      </c>
      <c r="AE27" s="507">
        <v>0</v>
      </c>
      <c r="AF27" s="507">
        <f t="shared" si="12"/>
        <v>0</v>
      </c>
      <c r="AG27" s="507">
        <f t="shared" si="13"/>
        <v>-1111</v>
      </c>
      <c r="AH27" s="522">
        <v>-0.01</v>
      </c>
      <c r="AI27" s="522">
        <v>-0.18</v>
      </c>
      <c r="AJ27" s="522">
        <v>0</v>
      </c>
      <c r="AK27" s="522">
        <v>0</v>
      </c>
      <c r="AL27" s="522">
        <v>0</v>
      </c>
      <c r="AM27" s="522">
        <v>0</v>
      </c>
      <c r="AN27" s="522">
        <v>0</v>
      </c>
      <c r="AO27" s="522">
        <f t="shared" ref="AO27:AO29" si="34">AH27+AJ27+AK27+AM27</f>
        <v>-0.01</v>
      </c>
      <c r="AP27" s="522">
        <f t="shared" ref="AP27:AP29" si="35">AI27+AL27+AN27</f>
        <v>-0.18</v>
      </c>
      <c r="AQ27" s="550">
        <f t="shared" si="14"/>
        <v>-0.19</v>
      </c>
      <c r="AR27" s="551">
        <f>I27+AG27</f>
        <v>4642326</v>
      </c>
      <c r="AS27" s="507">
        <f>J27+V27</f>
        <v>3321949</v>
      </c>
      <c r="AT27" s="507">
        <f>K27+Z27</f>
        <v>65560</v>
      </c>
      <c r="AU27" s="501">
        <f t="shared" si="15"/>
        <v>0</v>
      </c>
      <c r="AV27" s="507">
        <f t="shared" ref="AV27:AW29" si="36">L27+AB27</f>
        <v>1144978</v>
      </c>
      <c r="AW27" s="507">
        <f t="shared" si="36"/>
        <v>66439</v>
      </c>
      <c r="AX27" s="507">
        <f>N27+AF27</f>
        <v>43400</v>
      </c>
      <c r="AY27" s="522">
        <f>O27+AQ27</f>
        <v>7.7841999999999993</v>
      </c>
      <c r="AZ27" s="522">
        <f t="shared" ref="AZ27:BA29" si="37">P27+AO27</f>
        <v>5.98</v>
      </c>
      <c r="BA27" s="523">
        <f t="shared" si="37"/>
        <v>1.8042</v>
      </c>
    </row>
    <row r="28" spans="1:53" ht="12.95" customHeight="1" x14ac:dyDescent="0.25">
      <c r="A28" s="308">
        <v>4</v>
      </c>
      <c r="B28" s="572">
        <v>5464</v>
      </c>
      <c r="C28" s="572">
        <v>600098869</v>
      </c>
      <c r="D28" s="572">
        <v>72743719</v>
      </c>
      <c r="E28" s="571" t="s">
        <v>762</v>
      </c>
      <c r="F28" s="581">
        <v>3111</v>
      </c>
      <c r="G28" s="549" t="s">
        <v>92</v>
      </c>
      <c r="H28" s="515" t="s">
        <v>83</v>
      </c>
      <c r="I28" s="516">
        <v>70449</v>
      </c>
      <c r="J28" s="517">
        <v>51877</v>
      </c>
      <c r="K28" s="517">
        <v>0</v>
      </c>
      <c r="L28" s="431">
        <v>17534</v>
      </c>
      <c r="M28" s="431">
        <v>1038</v>
      </c>
      <c r="N28" s="517">
        <v>0</v>
      </c>
      <c r="O28" s="518">
        <v>0.21</v>
      </c>
      <c r="P28" s="432">
        <v>0.21</v>
      </c>
      <c r="Q28" s="519">
        <v>0</v>
      </c>
      <c r="R28" s="520">
        <f t="shared" si="16"/>
        <v>0</v>
      </c>
      <c r="S28" s="507">
        <v>0</v>
      </c>
      <c r="T28" s="507">
        <v>0</v>
      </c>
      <c r="U28" s="507">
        <v>0</v>
      </c>
      <c r="V28" s="507">
        <f>SUM(R28:U28)</f>
        <v>0</v>
      </c>
      <c r="W28" s="507">
        <v>0</v>
      </c>
      <c r="X28" s="507">
        <v>0</v>
      </c>
      <c r="Y28" s="507">
        <v>0</v>
      </c>
      <c r="Z28" s="507">
        <f>SUM(W28:Y28)</f>
        <v>0</v>
      </c>
      <c r="AA28" s="507">
        <f>V28+Z28</f>
        <v>0</v>
      </c>
      <c r="AB28" s="322">
        <f>ROUND((V28+W28)*33.8%,0)</f>
        <v>0</v>
      </c>
      <c r="AC28" s="180">
        <f>ROUND(V28*2%,0)</f>
        <v>0</v>
      </c>
      <c r="AD28" s="507">
        <v>0</v>
      </c>
      <c r="AE28" s="507">
        <v>0</v>
      </c>
      <c r="AF28" s="507">
        <f t="shared" si="12"/>
        <v>0</v>
      </c>
      <c r="AG28" s="507">
        <f t="shared" si="13"/>
        <v>0</v>
      </c>
      <c r="AH28" s="522">
        <v>0</v>
      </c>
      <c r="AI28" s="522">
        <v>0</v>
      </c>
      <c r="AJ28" s="522">
        <v>0</v>
      </c>
      <c r="AK28" s="522">
        <v>0</v>
      </c>
      <c r="AL28" s="522">
        <v>0</v>
      </c>
      <c r="AM28" s="522">
        <v>0</v>
      </c>
      <c r="AN28" s="522">
        <v>0</v>
      </c>
      <c r="AO28" s="522">
        <f t="shared" si="34"/>
        <v>0</v>
      </c>
      <c r="AP28" s="522">
        <f t="shared" si="35"/>
        <v>0</v>
      </c>
      <c r="AQ28" s="550">
        <f t="shared" si="14"/>
        <v>0</v>
      </c>
      <c r="AR28" s="551">
        <f>I28+AG28</f>
        <v>70449</v>
      </c>
      <c r="AS28" s="507">
        <f>J28+V28</f>
        <v>51877</v>
      </c>
      <c r="AT28" s="507">
        <f>K28+Z28</f>
        <v>0</v>
      </c>
      <c r="AU28" s="501">
        <f t="shared" si="15"/>
        <v>0</v>
      </c>
      <c r="AV28" s="507">
        <f t="shared" si="36"/>
        <v>17534</v>
      </c>
      <c r="AW28" s="507">
        <f t="shared" si="36"/>
        <v>1038</v>
      </c>
      <c r="AX28" s="507">
        <f>N28+AF28</f>
        <v>0</v>
      </c>
      <c r="AY28" s="522">
        <f>O28+AQ28</f>
        <v>0.21</v>
      </c>
      <c r="AZ28" s="522">
        <f t="shared" si="37"/>
        <v>0.21</v>
      </c>
      <c r="BA28" s="523">
        <f t="shared" si="37"/>
        <v>0</v>
      </c>
    </row>
    <row r="29" spans="1:53" ht="12.95" customHeight="1" x14ac:dyDescent="0.25">
      <c r="A29" s="308">
        <v>4</v>
      </c>
      <c r="B29" s="572">
        <v>5464</v>
      </c>
      <c r="C29" s="572">
        <v>600098869</v>
      </c>
      <c r="D29" s="572">
        <v>72743719</v>
      </c>
      <c r="E29" s="571" t="s">
        <v>762</v>
      </c>
      <c r="F29" s="582">
        <v>3141</v>
      </c>
      <c r="G29" s="574" t="s">
        <v>89</v>
      </c>
      <c r="H29" s="515" t="s">
        <v>83</v>
      </c>
      <c r="I29" s="516">
        <v>736975</v>
      </c>
      <c r="J29" s="517">
        <v>540043</v>
      </c>
      <c r="K29" s="517">
        <v>0</v>
      </c>
      <c r="L29" s="431">
        <v>182535</v>
      </c>
      <c r="M29" s="431">
        <v>10801</v>
      </c>
      <c r="N29" s="517">
        <v>3596</v>
      </c>
      <c r="O29" s="518">
        <v>1.84</v>
      </c>
      <c r="P29" s="432">
        <v>0</v>
      </c>
      <c r="Q29" s="519">
        <v>1.84</v>
      </c>
      <c r="R29" s="520">
        <f t="shared" si="16"/>
        <v>0</v>
      </c>
      <c r="S29" s="507">
        <v>0</v>
      </c>
      <c r="T29" s="507">
        <v>0</v>
      </c>
      <c r="U29" s="507">
        <v>0</v>
      </c>
      <c r="V29" s="507">
        <f>SUM(R29:U29)</f>
        <v>0</v>
      </c>
      <c r="W29" s="507">
        <v>0</v>
      </c>
      <c r="X29" s="507">
        <v>0</v>
      </c>
      <c r="Y29" s="507">
        <v>0</v>
      </c>
      <c r="Z29" s="507">
        <f>SUM(W29:Y29)</f>
        <v>0</v>
      </c>
      <c r="AA29" s="507">
        <f>V29+Z29</f>
        <v>0</v>
      </c>
      <c r="AB29" s="322">
        <f>ROUND((V29+W29)*33.8%,0)</f>
        <v>0</v>
      </c>
      <c r="AC29" s="180">
        <f>ROUND(V29*2%,0)</f>
        <v>0</v>
      </c>
      <c r="AD29" s="507">
        <v>0</v>
      </c>
      <c r="AE29" s="507">
        <v>0</v>
      </c>
      <c r="AF29" s="507">
        <f t="shared" si="12"/>
        <v>0</v>
      </c>
      <c r="AG29" s="507">
        <f t="shared" si="13"/>
        <v>0</v>
      </c>
      <c r="AH29" s="522">
        <v>0</v>
      </c>
      <c r="AI29" s="522">
        <v>0</v>
      </c>
      <c r="AJ29" s="522">
        <v>0</v>
      </c>
      <c r="AK29" s="522">
        <v>0</v>
      </c>
      <c r="AL29" s="522">
        <v>0</v>
      </c>
      <c r="AM29" s="522">
        <v>0</v>
      </c>
      <c r="AN29" s="522">
        <v>0</v>
      </c>
      <c r="AO29" s="522">
        <f t="shared" si="34"/>
        <v>0</v>
      </c>
      <c r="AP29" s="522">
        <f t="shared" si="35"/>
        <v>0</v>
      </c>
      <c r="AQ29" s="550">
        <f t="shared" si="14"/>
        <v>0</v>
      </c>
      <c r="AR29" s="551">
        <f>I29+AG29</f>
        <v>736975</v>
      </c>
      <c r="AS29" s="507">
        <f>J29+V29</f>
        <v>540043</v>
      </c>
      <c r="AT29" s="507">
        <f>K29+Z29</f>
        <v>0</v>
      </c>
      <c r="AU29" s="501">
        <f t="shared" si="15"/>
        <v>0</v>
      </c>
      <c r="AV29" s="507">
        <f t="shared" si="36"/>
        <v>182535</v>
      </c>
      <c r="AW29" s="507">
        <f t="shared" si="36"/>
        <v>10801</v>
      </c>
      <c r="AX29" s="507">
        <f>N29+AF29</f>
        <v>3596</v>
      </c>
      <c r="AY29" s="522">
        <f>O29+AQ29</f>
        <v>1.84</v>
      </c>
      <c r="AZ29" s="522">
        <f t="shared" si="37"/>
        <v>0</v>
      </c>
      <c r="BA29" s="523">
        <f t="shared" si="37"/>
        <v>1.84</v>
      </c>
    </row>
    <row r="30" spans="1:53" ht="12.95" customHeight="1" x14ac:dyDescent="0.25">
      <c r="A30" s="309">
        <v>4</v>
      </c>
      <c r="B30" s="129">
        <v>5464</v>
      </c>
      <c r="C30" s="129">
        <v>600098869</v>
      </c>
      <c r="D30" s="129">
        <v>72743719</v>
      </c>
      <c r="E30" s="583" t="s">
        <v>763</v>
      </c>
      <c r="F30" s="133"/>
      <c r="G30" s="583"/>
      <c r="H30" s="384"/>
      <c r="I30" s="131">
        <v>5450861</v>
      </c>
      <c r="J30" s="142">
        <v>3969429</v>
      </c>
      <c r="K30" s="142">
        <v>10000</v>
      </c>
      <c r="L30" s="142">
        <v>1345047</v>
      </c>
      <c r="M30" s="142">
        <v>79389</v>
      </c>
      <c r="N30" s="142">
        <v>46996</v>
      </c>
      <c r="O30" s="394">
        <v>10.0242</v>
      </c>
      <c r="P30" s="394">
        <v>6.2</v>
      </c>
      <c r="Q30" s="410">
        <v>3.8242000000000003</v>
      </c>
      <c r="R30" s="142">
        <f t="shared" ref="R30:BA30" si="38">SUM(R27:R29)</f>
        <v>-55560</v>
      </c>
      <c r="S30" s="88">
        <f t="shared" si="38"/>
        <v>0</v>
      </c>
      <c r="T30" s="88">
        <f t="shared" si="38"/>
        <v>0</v>
      </c>
      <c r="U30" s="88">
        <f t="shared" si="38"/>
        <v>0</v>
      </c>
      <c r="V30" s="88">
        <f t="shared" si="38"/>
        <v>-55560</v>
      </c>
      <c r="W30" s="88">
        <f t="shared" si="38"/>
        <v>55560</v>
      </c>
      <c r="X30" s="88">
        <f t="shared" si="38"/>
        <v>0</v>
      </c>
      <c r="Y30" s="88">
        <f t="shared" ref="Y30" si="39">SUM(Y27:Y29)</f>
        <v>0</v>
      </c>
      <c r="Z30" s="88">
        <f t="shared" si="38"/>
        <v>55560</v>
      </c>
      <c r="AA30" s="88">
        <f t="shared" si="38"/>
        <v>0</v>
      </c>
      <c r="AB30" s="88">
        <f t="shared" si="38"/>
        <v>0</v>
      </c>
      <c r="AC30" s="88">
        <f t="shared" si="38"/>
        <v>-1111</v>
      </c>
      <c r="AD30" s="88">
        <f t="shared" si="38"/>
        <v>0</v>
      </c>
      <c r="AE30" s="88">
        <f t="shared" si="38"/>
        <v>0</v>
      </c>
      <c r="AF30" s="88">
        <f t="shared" si="38"/>
        <v>0</v>
      </c>
      <c r="AG30" s="88">
        <f t="shared" si="38"/>
        <v>-1111</v>
      </c>
      <c r="AH30" s="89">
        <f t="shared" si="38"/>
        <v>-0.01</v>
      </c>
      <c r="AI30" s="89">
        <f t="shared" si="38"/>
        <v>-0.18</v>
      </c>
      <c r="AJ30" s="89">
        <f t="shared" si="38"/>
        <v>0</v>
      </c>
      <c r="AK30" s="89">
        <f t="shared" ref="AK30:AL30" si="40">SUM(AK27:AK29)</f>
        <v>0</v>
      </c>
      <c r="AL30" s="89">
        <f t="shared" si="40"/>
        <v>0</v>
      </c>
      <c r="AM30" s="89">
        <f t="shared" si="38"/>
        <v>0</v>
      </c>
      <c r="AN30" s="89">
        <f t="shared" si="38"/>
        <v>0</v>
      </c>
      <c r="AO30" s="89">
        <f t="shared" si="38"/>
        <v>-0.01</v>
      </c>
      <c r="AP30" s="89">
        <f t="shared" si="38"/>
        <v>-0.18</v>
      </c>
      <c r="AQ30" s="403">
        <f t="shared" si="38"/>
        <v>-0.19</v>
      </c>
      <c r="AR30" s="131">
        <f t="shared" si="38"/>
        <v>5449750</v>
      </c>
      <c r="AS30" s="88">
        <f t="shared" si="38"/>
        <v>3913869</v>
      </c>
      <c r="AT30" s="88">
        <f t="shared" si="38"/>
        <v>65560</v>
      </c>
      <c r="AU30" s="88">
        <f t="shared" si="38"/>
        <v>0</v>
      </c>
      <c r="AV30" s="88">
        <f t="shared" si="38"/>
        <v>1345047</v>
      </c>
      <c r="AW30" s="88">
        <f t="shared" si="38"/>
        <v>78278</v>
      </c>
      <c r="AX30" s="88">
        <f t="shared" si="38"/>
        <v>46996</v>
      </c>
      <c r="AY30" s="89">
        <f t="shared" si="38"/>
        <v>9.8341999999999992</v>
      </c>
      <c r="AZ30" s="89">
        <f t="shared" si="38"/>
        <v>6.19</v>
      </c>
      <c r="BA30" s="277">
        <f t="shared" si="38"/>
        <v>3.6442000000000001</v>
      </c>
    </row>
    <row r="31" spans="1:53" ht="12.95" customHeight="1" x14ac:dyDescent="0.25">
      <c r="A31" s="308">
        <v>5</v>
      </c>
      <c r="B31" s="572">
        <v>5467</v>
      </c>
      <c r="C31" s="572">
        <v>600098648</v>
      </c>
      <c r="D31" s="572">
        <v>72743948</v>
      </c>
      <c r="E31" s="573" t="s">
        <v>764</v>
      </c>
      <c r="F31" s="572">
        <v>3111</v>
      </c>
      <c r="G31" s="574" t="s">
        <v>587</v>
      </c>
      <c r="H31" s="515" t="s">
        <v>87</v>
      </c>
      <c r="I31" s="516">
        <v>4437810</v>
      </c>
      <c r="J31" s="517">
        <v>3242128</v>
      </c>
      <c r="K31" s="517">
        <v>0</v>
      </c>
      <c r="L31" s="431">
        <v>1095839</v>
      </c>
      <c r="M31" s="431">
        <v>64843</v>
      </c>
      <c r="N31" s="517">
        <v>35000</v>
      </c>
      <c r="O31" s="518">
        <v>8.0167000000000002</v>
      </c>
      <c r="P31" s="432">
        <v>6.0324999999999998</v>
      </c>
      <c r="Q31" s="519">
        <v>1.9842</v>
      </c>
      <c r="R31" s="520">
        <f t="shared" si="16"/>
        <v>0</v>
      </c>
      <c r="S31" s="507">
        <v>0</v>
      </c>
      <c r="T31" s="507">
        <v>0</v>
      </c>
      <c r="U31" s="507">
        <v>0</v>
      </c>
      <c r="V31" s="507">
        <f>SUM(R31:U31)</f>
        <v>0</v>
      </c>
      <c r="W31" s="507">
        <v>0</v>
      </c>
      <c r="X31" s="507">
        <v>0</v>
      </c>
      <c r="Y31" s="507">
        <v>0</v>
      </c>
      <c r="Z31" s="507">
        <f>SUM(W31:Y31)</f>
        <v>0</v>
      </c>
      <c r="AA31" s="507">
        <f>V31+Z31</f>
        <v>0</v>
      </c>
      <c r="AB31" s="322">
        <f>ROUND((V31+W31)*33.8%,0)</f>
        <v>0</v>
      </c>
      <c r="AC31" s="180">
        <f>ROUND(V31*2%,0)</f>
        <v>0</v>
      </c>
      <c r="AD31" s="507">
        <v>0</v>
      </c>
      <c r="AE31" s="507">
        <v>0</v>
      </c>
      <c r="AF31" s="507">
        <f t="shared" si="12"/>
        <v>0</v>
      </c>
      <c r="AG31" s="507">
        <f t="shared" si="13"/>
        <v>0</v>
      </c>
      <c r="AH31" s="522">
        <v>0</v>
      </c>
      <c r="AI31" s="522">
        <v>0</v>
      </c>
      <c r="AJ31" s="522">
        <v>0</v>
      </c>
      <c r="AK31" s="522">
        <v>0</v>
      </c>
      <c r="AL31" s="522">
        <v>0</v>
      </c>
      <c r="AM31" s="522">
        <v>0</v>
      </c>
      <c r="AN31" s="522">
        <v>0</v>
      </c>
      <c r="AO31" s="522">
        <f t="shared" ref="AO31:AO33" si="41">AH31+AJ31+AK31+AM31</f>
        <v>0</v>
      </c>
      <c r="AP31" s="522">
        <f t="shared" ref="AP31:AP33" si="42">AI31+AL31+AN31</f>
        <v>0</v>
      </c>
      <c r="AQ31" s="550">
        <f t="shared" si="14"/>
        <v>0</v>
      </c>
      <c r="AR31" s="551">
        <f>I31+AG31</f>
        <v>4437810</v>
      </c>
      <c r="AS31" s="507">
        <f>J31+V31</f>
        <v>3242128</v>
      </c>
      <c r="AT31" s="507">
        <f>K31+Z31</f>
        <v>0</v>
      </c>
      <c r="AU31" s="501">
        <f t="shared" si="15"/>
        <v>0</v>
      </c>
      <c r="AV31" s="507">
        <f t="shared" ref="AV31:AW33" si="43">L31+AB31</f>
        <v>1095839</v>
      </c>
      <c r="AW31" s="507">
        <f t="shared" si="43"/>
        <v>64843</v>
      </c>
      <c r="AX31" s="507">
        <f>N31+AF31</f>
        <v>35000</v>
      </c>
      <c r="AY31" s="522">
        <f>O31+AQ31</f>
        <v>8.0167000000000002</v>
      </c>
      <c r="AZ31" s="522">
        <f t="shared" ref="AZ31:BA33" si="44">P31+AO31</f>
        <v>6.0324999999999998</v>
      </c>
      <c r="BA31" s="523">
        <f t="shared" si="44"/>
        <v>1.9842</v>
      </c>
    </row>
    <row r="32" spans="1:53" ht="12.95" customHeight="1" x14ac:dyDescent="0.25">
      <c r="A32" s="308">
        <v>5</v>
      </c>
      <c r="B32" s="572">
        <v>5467</v>
      </c>
      <c r="C32" s="572">
        <v>600098648</v>
      </c>
      <c r="D32" s="572">
        <v>72743948</v>
      </c>
      <c r="E32" s="571" t="s">
        <v>764</v>
      </c>
      <c r="F32" s="572">
        <v>3111</v>
      </c>
      <c r="G32" s="549" t="s">
        <v>92</v>
      </c>
      <c r="H32" s="515" t="s">
        <v>83</v>
      </c>
      <c r="I32" s="516">
        <v>30800</v>
      </c>
      <c r="J32" s="517">
        <v>22680</v>
      </c>
      <c r="K32" s="517">
        <v>0</v>
      </c>
      <c r="L32" s="431">
        <v>7666</v>
      </c>
      <c r="M32" s="431">
        <v>454</v>
      </c>
      <c r="N32" s="517">
        <v>0</v>
      </c>
      <c r="O32" s="518">
        <v>0.05</v>
      </c>
      <c r="P32" s="432">
        <v>0.05</v>
      </c>
      <c r="Q32" s="519">
        <v>0</v>
      </c>
      <c r="R32" s="520">
        <f t="shared" si="16"/>
        <v>0</v>
      </c>
      <c r="S32" s="507">
        <v>-7560</v>
      </c>
      <c r="T32" s="507">
        <v>0</v>
      </c>
      <c r="U32" s="507">
        <v>0</v>
      </c>
      <c r="V32" s="507">
        <f>SUM(R32:U32)</f>
        <v>-7560</v>
      </c>
      <c r="W32" s="507">
        <v>0</v>
      </c>
      <c r="X32" s="507">
        <v>0</v>
      </c>
      <c r="Y32" s="507">
        <v>0</v>
      </c>
      <c r="Z32" s="507">
        <f>SUM(W32:Y32)</f>
        <v>0</v>
      </c>
      <c r="AA32" s="507">
        <f>V32+Z32</f>
        <v>-7560</v>
      </c>
      <c r="AB32" s="322">
        <f>ROUND((V32+W32)*33.8%,0)</f>
        <v>-2555</v>
      </c>
      <c r="AC32" s="180">
        <f>ROUND(V32*2%,0)</f>
        <v>-151</v>
      </c>
      <c r="AD32" s="507">
        <v>0</v>
      </c>
      <c r="AE32" s="507">
        <v>0</v>
      </c>
      <c r="AF32" s="507">
        <f t="shared" si="12"/>
        <v>0</v>
      </c>
      <c r="AG32" s="507">
        <f t="shared" si="13"/>
        <v>-10266</v>
      </c>
      <c r="AH32" s="522">
        <v>0</v>
      </c>
      <c r="AI32" s="522">
        <v>0</v>
      </c>
      <c r="AJ32" s="522">
        <v>-0.02</v>
      </c>
      <c r="AK32" s="522">
        <v>0</v>
      </c>
      <c r="AL32" s="522">
        <v>0</v>
      </c>
      <c r="AM32" s="522">
        <v>0</v>
      </c>
      <c r="AN32" s="522">
        <v>0</v>
      </c>
      <c r="AO32" s="522">
        <f t="shared" si="41"/>
        <v>-0.02</v>
      </c>
      <c r="AP32" s="522">
        <f t="shared" si="42"/>
        <v>0</v>
      </c>
      <c r="AQ32" s="550">
        <f t="shared" si="14"/>
        <v>-0.02</v>
      </c>
      <c r="AR32" s="551">
        <f>I32+AG32</f>
        <v>20534</v>
      </c>
      <c r="AS32" s="507">
        <f>J32+V32</f>
        <v>15120</v>
      </c>
      <c r="AT32" s="507">
        <f>K32+Z32</f>
        <v>0</v>
      </c>
      <c r="AU32" s="501">
        <f t="shared" si="15"/>
        <v>0</v>
      </c>
      <c r="AV32" s="507">
        <f t="shared" si="43"/>
        <v>5111</v>
      </c>
      <c r="AW32" s="507">
        <f t="shared" si="43"/>
        <v>303</v>
      </c>
      <c r="AX32" s="507">
        <f>N32+AF32</f>
        <v>0</v>
      </c>
      <c r="AY32" s="522">
        <f>O32+AQ32</f>
        <v>3.0000000000000002E-2</v>
      </c>
      <c r="AZ32" s="522">
        <f t="shared" si="44"/>
        <v>3.0000000000000002E-2</v>
      </c>
      <c r="BA32" s="523">
        <f t="shared" si="44"/>
        <v>0</v>
      </c>
    </row>
    <row r="33" spans="1:53" ht="12.95" customHeight="1" x14ac:dyDescent="0.25">
      <c r="A33" s="308">
        <v>5</v>
      </c>
      <c r="B33" s="572">
        <v>5467</v>
      </c>
      <c r="C33" s="572">
        <v>600098648</v>
      </c>
      <c r="D33" s="572">
        <v>72743948</v>
      </c>
      <c r="E33" s="571" t="s">
        <v>764</v>
      </c>
      <c r="F33" s="582">
        <v>3141</v>
      </c>
      <c r="G33" s="574" t="s">
        <v>89</v>
      </c>
      <c r="H33" s="515" t="s">
        <v>83</v>
      </c>
      <c r="I33" s="516">
        <v>636990</v>
      </c>
      <c r="J33" s="517">
        <v>466929</v>
      </c>
      <c r="K33" s="517">
        <v>0</v>
      </c>
      <c r="L33" s="431">
        <v>157822</v>
      </c>
      <c r="M33" s="431">
        <v>9339</v>
      </c>
      <c r="N33" s="517">
        <v>2900</v>
      </c>
      <c r="O33" s="518">
        <v>1.59</v>
      </c>
      <c r="P33" s="432">
        <v>0</v>
      </c>
      <c r="Q33" s="519">
        <v>1.59</v>
      </c>
      <c r="R33" s="520">
        <f t="shared" si="16"/>
        <v>0</v>
      </c>
      <c r="S33" s="507">
        <v>0</v>
      </c>
      <c r="T33" s="507">
        <v>0</v>
      </c>
      <c r="U33" s="507">
        <v>0</v>
      </c>
      <c r="V33" s="507">
        <f>SUM(R33:U33)</f>
        <v>0</v>
      </c>
      <c r="W33" s="507">
        <v>0</v>
      </c>
      <c r="X33" s="507">
        <v>0</v>
      </c>
      <c r="Y33" s="507">
        <v>0</v>
      </c>
      <c r="Z33" s="507">
        <f>SUM(W33:Y33)</f>
        <v>0</v>
      </c>
      <c r="AA33" s="507">
        <f>V33+Z33</f>
        <v>0</v>
      </c>
      <c r="AB33" s="322">
        <f>ROUND((V33+W33)*33.8%,0)</f>
        <v>0</v>
      </c>
      <c r="AC33" s="180">
        <f>ROUND(V33*2%,0)</f>
        <v>0</v>
      </c>
      <c r="AD33" s="507">
        <v>0</v>
      </c>
      <c r="AE33" s="507">
        <v>0</v>
      </c>
      <c r="AF33" s="507">
        <f t="shared" si="12"/>
        <v>0</v>
      </c>
      <c r="AG33" s="507">
        <f t="shared" si="13"/>
        <v>0</v>
      </c>
      <c r="AH33" s="522">
        <v>0</v>
      </c>
      <c r="AI33" s="522">
        <v>0</v>
      </c>
      <c r="AJ33" s="522">
        <v>0</v>
      </c>
      <c r="AK33" s="522">
        <v>0</v>
      </c>
      <c r="AL33" s="522">
        <v>0</v>
      </c>
      <c r="AM33" s="522">
        <v>0</v>
      </c>
      <c r="AN33" s="522">
        <v>0</v>
      </c>
      <c r="AO33" s="522">
        <f t="shared" si="41"/>
        <v>0</v>
      </c>
      <c r="AP33" s="522">
        <f t="shared" si="42"/>
        <v>0</v>
      </c>
      <c r="AQ33" s="550">
        <f t="shared" si="14"/>
        <v>0</v>
      </c>
      <c r="AR33" s="551">
        <f>I33+AG33</f>
        <v>636990</v>
      </c>
      <c r="AS33" s="507">
        <f>J33+V33</f>
        <v>466929</v>
      </c>
      <c r="AT33" s="507">
        <f>K33+Z33</f>
        <v>0</v>
      </c>
      <c r="AU33" s="501">
        <f t="shared" si="15"/>
        <v>0</v>
      </c>
      <c r="AV33" s="507">
        <f t="shared" si="43"/>
        <v>157822</v>
      </c>
      <c r="AW33" s="507">
        <f t="shared" si="43"/>
        <v>9339</v>
      </c>
      <c r="AX33" s="507">
        <f>N33+AF33</f>
        <v>2900</v>
      </c>
      <c r="AY33" s="522">
        <f>O33+AQ33</f>
        <v>1.59</v>
      </c>
      <c r="AZ33" s="522">
        <f t="shared" si="44"/>
        <v>0</v>
      </c>
      <c r="BA33" s="523">
        <f t="shared" si="44"/>
        <v>1.59</v>
      </c>
    </row>
    <row r="34" spans="1:53" ht="12.95" customHeight="1" x14ac:dyDescent="0.25">
      <c r="A34" s="309">
        <v>5</v>
      </c>
      <c r="B34" s="132">
        <v>5467</v>
      </c>
      <c r="C34" s="132">
        <v>600098648</v>
      </c>
      <c r="D34" s="132">
        <v>72743948</v>
      </c>
      <c r="E34" s="583" t="s">
        <v>765</v>
      </c>
      <c r="F34" s="133"/>
      <c r="G34" s="583"/>
      <c r="H34" s="384"/>
      <c r="I34" s="134">
        <v>5105600</v>
      </c>
      <c r="J34" s="242">
        <v>3731737</v>
      </c>
      <c r="K34" s="242">
        <v>0</v>
      </c>
      <c r="L34" s="242">
        <v>1261327</v>
      </c>
      <c r="M34" s="242">
        <v>74636</v>
      </c>
      <c r="N34" s="242">
        <v>37900</v>
      </c>
      <c r="O34" s="395">
        <v>9.6567000000000007</v>
      </c>
      <c r="P34" s="395">
        <v>6.0824999999999996</v>
      </c>
      <c r="Q34" s="411">
        <v>3.5742000000000003</v>
      </c>
      <c r="R34" s="242">
        <f t="shared" ref="R34:BA34" si="45">SUM(R31:R33)</f>
        <v>0</v>
      </c>
      <c r="S34" s="170">
        <f t="shared" si="45"/>
        <v>-7560</v>
      </c>
      <c r="T34" s="170">
        <f t="shared" si="45"/>
        <v>0</v>
      </c>
      <c r="U34" s="170">
        <f t="shared" si="45"/>
        <v>0</v>
      </c>
      <c r="V34" s="170">
        <f t="shared" si="45"/>
        <v>-7560</v>
      </c>
      <c r="W34" s="170">
        <f t="shared" si="45"/>
        <v>0</v>
      </c>
      <c r="X34" s="170">
        <f t="shared" si="45"/>
        <v>0</v>
      </c>
      <c r="Y34" s="170">
        <f t="shared" ref="Y34" si="46">SUM(Y31:Y33)</f>
        <v>0</v>
      </c>
      <c r="Z34" s="170">
        <f t="shared" si="45"/>
        <v>0</v>
      </c>
      <c r="AA34" s="170">
        <f t="shared" si="45"/>
        <v>-7560</v>
      </c>
      <c r="AB34" s="170">
        <f t="shared" si="45"/>
        <v>-2555</v>
      </c>
      <c r="AC34" s="170">
        <f t="shared" si="45"/>
        <v>-151</v>
      </c>
      <c r="AD34" s="170">
        <f t="shared" si="45"/>
        <v>0</v>
      </c>
      <c r="AE34" s="170">
        <f t="shared" si="45"/>
        <v>0</v>
      </c>
      <c r="AF34" s="170">
        <f t="shared" si="45"/>
        <v>0</v>
      </c>
      <c r="AG34" s="170">
        <f t="shared" si="45"/>
        <v>-10266</v>
      </c>
      <c r="AH34" s="319">
        <f t="shared" si="45"/>
        <v>0</v>
      </c>
      <c r="AI34" s="319">
        <f t="shared" si="45"/>
        <v>0</v>
      </c>
      <c r="AJ34" s="319">
        <f t="shared" si="45"/>
        <v>-0.02</v>
      </c>
      <c r="AK34" s="319">
        <f t="shared" ref="AK34:AL34" si="47">SUM(AK31:AK33)</f>
        <v>0</v>
      </c>
      <c r="AL34" s="319">
        <f t="shared" si="47"/>
        <v>0</v>
      </c>
      <c r="AM34" s="319">
        <f t="shared" si="45"/>
        <v>0</v>
      </c>
      <c r="AN34" s="319">
        <f t="shared" si="45"/>
        <v>0</v>
      </c>
      <c r="AO34" s="319">
        <f t="shared" si="45"/>
        <v>-0.02</v>
      </c>
      <c r="AP34" s="319">
        <f t="shared" si="45"/>
        <v>0</v>
      </c>
      <c r="AQ34" s="404">
        <f t="shared" si="45"/>
        <v>-0.02</v>
      </c>
      <c r="AR34" s="134">
        <f t="shared" si="45"/>
        <v>5095334</v>
      </c>
      <c r="AS34" s="170">
        <f t="shared" si="45"/>
        <v>3724177</v>
      </c>
      <c r="AT34" s="170">
        <f t="shared" si="45"/>
        <v>0</v>
      </c>
      <c r="AU34" s="170">
        <f t="shared" si="45"/>
        <v>0</v>
      </c>
      <c r="AV34" s="170">
        <f t="shared" si="45"/>
        <v>1258772</v>
      </c>
      <c r="AW34" s="170">
        <f t="shared" si="45"/>
        <v>74485</v>
      </c>
      <c r="AX34" s="170">
        <f t="shared" si="45"/>
        <v>37900</v>
      </c>
      <c r="AY34" s="319">
        <f t="shared" si="45"/>
        <v>9.6366999999999994</v>
      </c>
      <c r="AZ34" s="319">
        <f t="shared" si="45"/>
        <v>6.0625</v>
      </c>
      <c r="BA34" s="320">
        <f t="shared" si="45"/>
        <v>3.5742000000000003</v>
      </c>
    </row>
    <row r="35" spans="1:53" ht="12.95" customHeight="1" x14ac:dyDescent="0.25">
      <c r="A35" s="308">
        <v>6</v>
      </c>
      <c r="B35" s="572">
        <v>5463</v>
      </c>
      <c r="C35" s="572">
        <v>600098877</v>
      </c>
      <c r="D35" s="572">
        <v>72743786</v>
      </c>
      <c r="E35" s="577" t="s">
        <v>766</v>
      </c>
      <c r="F35" s="572">
        <v>3111</v>
      </c>
      <c r="G35" s="574" t="s">
        <v>587</v>
      </c>
      <c r="H35" s="515" t="s">
        <v>87</v>
      </c>
      <c r="I35" s="516">
        <v>3418990</v>
      </c>
      <c r="J35" s="517">
        <v>2490862</v>
      </c>
      <c r="K35" s="517">
        <v>0</v>
      </c>
      <c r="L35" s="431">
        <v>841911</v>
      </c>
      <c r="M35" s="431">
        <v>49817</v>
      </c>
      <c r="N35" s="517">
        <v>36400</v>
      </c>
      <c r="O35" s="518">
        <v>5.7097999999999995</v>
      </c>
      <c r="P35" s="432">
        <v>4.22</v>
      </c>
      <c r="Q35" s="519">
        <v>1.4898</v>
      </c>
      <c r="R35" s="520">
        <f t="shared" si="16"/>
        <v>0</v>
      </c>
      <c r="S35" s="507">
        <v>0</v>
      </c>
      <c r="T35" s="507">
        <v>0</v>
      </c>
      <c r="U35" s="507">
        <v>0</v>
      </c>
      <c r="V35" s="507">
        <f>SUM(R35:U35)</f>
        <v>0</v>
      </c>
      <c r="W35" s="507">
        <v>0</v>
      </c>
      <c r="X35" s="507">
        <v>0</v>
      </c>
      <c r="Y35" s="507">
        <v>0</v>
      </c>
      <c r="Z35" s="507">
        <f>SUM(W35:Y35)</f>
        <v>0</v>
      </c>
      <c r="AA35" s="507">
        <f>V35+Z35</f>
        <v>0</v>
      </c>
      <c r="AB35" s="322">
        <f>ROUND((V35+W35)*33.8%,0)</f>
        <v>0</v>
      </c>
      <c r="AC35" s="180">
        <f>ROUND(V35*2%,0)</f>
        <v>0</v>
      </c>
      <c r="AD35" s="507">
        <v>0</v>
      </c>
      <c r="AE35" s="507">
        <v>0</v>
      </c>
      <c r="AF35" s="507">
        <f t="shared" si="12"/>
        <v>0</v>
      </c>
      <c r="AG35" s="507">
        <f t="shared" si="13"/>
        <v>0</v>
      </c>
      <c r="AH35" s="522">
        <v>0</v>
      </c>
      <c r="AI35" s="522">
        <v>0</v>
      </c>
      <c r="AJ35" s="522">
        <v>0</v>
      </c>
      <c r="AK35" s="522">
        <v>0</v>
      </c>
      <c r="AL35" s="522">
        <v>0</v>
      </c>
      <c r="AM35" s="522">
        <v>0</v>
      </c>
      <c r="AN35" s="522">
        <v>0</v>
      </c>
      <c r="AO35" s="522">
        <f t="shared" ref="AO35:AO37" si="48">AH35+AJ35+AK35+AM35</f>
        <v>0</v>
      </c>
      <c r="AP35" s="522">
        <f t="shared" ref="AP35:AP37" si="49">AI35+AL35+AN35</f>
        <v>0</v>
      </c>
      <c r="AQ35" s="550">
        <f t="shared" si="14"/>
        <v>0</v>
      </c>
      <c r="AR35" s="551">
        <f>I35+AG35</f>
        <v>3418990</v>
      </c>
      <c r="AS35" s="507">
        <f>J35+V35</f>
        <v>2490862</v>
      </c>
      <c r="AT35" s="507">
        <f>K35+Z35</f>
        <v>0</v>
      </c>
      <c r="AU35" s="501">
        <f t="shared" si="15"/>
        <v>0</v>
      </c>
      <c r="AV35" s="507">
        <f t="shared" ref="AV35:AW37" si="50">L35+AB35</f>
        <v>841911</v>
      </c>
      <c r="AW35" s="507">
        <f t="shared" si="50"/>
        <v>49817</v>
      </c>
      <c r="AX35" s="507">
        <f>N35+AF35</f>
        <v>36400</v>
      </c>
      <c r="AY35" s="522">
        <f>O35+AQ35</f>
        <v>5.7097999999999995</v>
      </c>
      <c r="AZ35" s="522">
        <f t="shared" ref="AZ35:BA37" si="51">P35+AO35</f>
        <v>4.22</v>
      </c>
      <c r="BA35" s="523">
        <f t="shared" si="51"/>
        <v>1.4898</v>
      </c>
    </row>
    <row r="36" spans="1:53" ht="12.95" customHeight="1" x14ac:dyDescent="0.25">
      <c r="A36" s="308">
        <v>6</v>
      </c>
      <c r="B36" s="572">
        <v>5463</v>
      </c>
      <c r="C36" s="572">
        <v>600098877</v>
      </c>
      <c r="D36" s="572">
        <v>72743786</v>
      </c>
      <c r="E36" s="573" t="s">
        <v>766</v>
      </c>
      <c r="F36" s="572">
        <v>3111</v>
      </c>
      <c r="G36" s="549" t="s">
        <v>92</v>
      </c>
      <c r="H36" s="515" t="s">
        <v>83</v>
      </c>
      <c r="I36" s="516">
        <v>123197</v>
      </c>
      <c r="J36" s="517">
        <v>90720</v>
      </c>
      <c r="K36" s="517">
        <v>0</v>
      </c>
      <c r="L36" s="431">
        <v>30663</v>
      </c>
      <c r="M36" s="431">
        <v>1814</v>
      </c>
      <c r="N36" s="517">
        <v>0</v>
      </c>
      <c r="O36" s="518">
        <v>0.2</v>
      </c>
      <c r="P36" s="432">
        <v>0.2</v>
      </c>
      <c r="Q36" s="519">
        <v>0</v>
      </c>
      <c r="R36" s="520">
        <f t="shared" si="16"/>
        <v>0</v>
      </c>
      <c r="S36" s="507">
        <v>-1940</v>
      </c>
      <c r="T36" s="507">
        <v>0</v>
      </c>
      <c r="U36" s="507">
        <v>0</v>
      </c>
      <c r="V36" s="507">
        <f>SUM(R36:U36)</f>
        <v>-1940</v>
      </c>
      <c r="W36" s="507">
        <v>0</v>
      </c>
      <c r="X36" s="507">
        <v>0</v>
      </c>
      <c r="Y36" s="507">
        <v>0</v>
      </c>
      <c r="Z36" s="507">
        <f>SUM(W36:Y36)</f>
        <v>0</v>
      </c>
      <c r="AA36" s="507">
        <f>V36+Z36</f>
        <v>-1940</v>
      </c>
      <c r="AB36" s="322">
        <f>ROUND((V36+W36)*33.8%,0)</f>
        <v>-656</v>
      </c>
      <c r="AC36" s="180">
        <f>ROUND(V36*2%,0)</f>
        <v>-39</v>
      </c>
      <c r="AD36" s="507">
        <v>0</v>
      </c>
      <c r="AE36" s="507">
        <v>0</v>
      </c>
      <c r="AF36" s="507">
        <f t="shared" si="12"/>
        <v>0</v>
      </c>
      <c r="AG36" s="507">
        <f t="shared" si="13"/>
        <v>-2635</v>
      </c>
      <c r="AH36" s="522">
        <v>0</v>
      </c>
      <c r="AI36" s="522">
        <v>0</v>
      </c>
      <c r="AJ36" s="522">
        <v>0.01</v>
      </c>
      <c r="AK36" s="522">
        <v>0</v>
      </c>
      <c r="AL36" s="522">
        <v>0</v>
      </c>
      <c r="AM36" s="522">
        <v>0</v>
      </c>
      <c r="AN36" s="522">
        <v>0</v>
      </c>
      <c r="AO36" s="522">
        <f t="shared" si="48"/>
        <v>0.01</v>
      </c>
      <c r="AP36" s="522">
        <f t="shared" si="49"/>
        <v>0</v>
      </c>
      <c r="AQ36" s="550">
        <f t="shared" si="14"/>
        <v>0.01</v>
      </c>
      <c r="AR36" s="551">
        <f>I36+AG36</f>
        <v>120562</v>
      </c>
      <c r="AS36" s="507">
        <f>J36+V36</f>
        <v>88780</v>
      </c>
      <c r="AT36" s="507">
        <f>K36+Z36</f>
        <v>0</v>
      </c>
      <c r="AU36" s="501">
        <f t="shared" si="15"/>
        <v>0</v>
      </c>
      <c r="AV36" s="507">
        <f t="shared" si="50"/>
        <v>30007</v>
      </c>
      <c r="AW36" s="507">
        <f t="shared" si="50"/>
        <v>1775</v>
      </c>
      <c r="AX36" s="507">
        <f>N36+AF36</f>
        <v>0</v>
      </c>
      <c r="AY36" s="522">
        <f>O36+AQ36</f>
        <v>0.21000000000000002</v>
      </c>
      <c r="AZ36" s="522">
        <f t="shared" si="51"/>
        <v>0.21000000000000002</v>
      </c>
      <c r="BA36" s="523">
        <f t="shared" si="51"/>
        <v>0</v>
      </c>
    </row>
    <row r="37" spans="1:53" ht="12.95" customHeight="1" x14ac:dyDescent="0.25">
      <c r="A37" s="308">
        <v>6</v>
      </c>
      <c r="B37" s="572">
        <v>5463</v>
      </c>
      <c r="C37" s="572">
        <v>600098877</v>
      </c>
      <c r="D37" s="572">
        <v>72743786</v>
      </c>
      <c r="E37" s="573" t="s">
        <v>766</v>
      </c>
      <c r="F37" s="572">
        <v>3141</v>
      </c>
      <c r="G37" s="574" t="s">
        <v>89</v>
      </c>
      <c r="H37" s="515" t="s">
        <v>83</v>
      </c>
      <c r="I37" s="516">
        <v>662794</v>
      </c>
      <c r="J37" s="517">
        <v>485803</v>
      </c>
      <c r="K37" s="517">
        <v>0</v>
      </c>
      <c r="L37" s="431">
        <v>164201</v>
      </c>
      <c r="M37" s="431">
        <v>9716</v>
      </c>
      <c r="N37" s="517">
        <v>3074</v>
      </c>
      <c r="O37" s="518">
        <v>1.65</v>
      </c>
      <c r="P37" s="432">
        <v>0</v>
      </c>
      <c r="Q37" s="519">
        <v>1.65</v>
      </c>
      <c r="R37" s="520">
        <f t="shared" si="16"/>
        <v>0</v>
      </c>
      <c r="S37" s="507">
        <v>0</v>
      </c>
      <c r="T37" s="507">
        <v>0</v>
      </c>
      <c r="U37" s="507">
        <v>0</v>
      </c>
      <c r="V37" s="507">
        <f>SUM(R37:U37)</f>
        <v>0</v>
      </c>
      <c r="W37" s="507">
        <v>0</v>
      </c>
      <c r="X37" s="507">
        <v>0</v>
      </c>
      <c r="Y37" s="507">
        <v>0</v>
      </c>
      <c r="Z37" s="507">
        <f>SUM(W37:Y37)</f>
        <v>0</v>
      </c>
      <c r="AA37" s="507">
        <f>V37+Z37</f>
        <v>0</v>
      </c>
      <c r="AB37" s="322">
        <f>ROUND((V37+W37)*33.8%,0)</f>
        <v>0</v>
      </c>
      <c r="AC37" s="180">
        <f>ROUND(V37*2%,0)</f>
        <v>0</v>
      </c>
      <c r="AD37" s="507">
        <v>0</v>
      </c>
      <c r="AE37" s="507">
        <v>0</v>
      </c>
      <c r="AF37" s="507">
        <f t="shared" si="12"/>
        <v>0</v>
      </c>
      <c r="AG37" s="507">
        <f t="shared" si="13"/>
        <v>0</v>
      </c>
      <c r="AH37" s="522">
        <v>0</v>
      </c>
      <c r="AI37" s="522">
        <v>0</v>
      </c>
      <c r="AJ37" s="522">
        <v>0</v>
      </c>
      <c r="AK37" s="522">
        <v>0</v>
      </c>
      <c r="AL37" s="522">
        <v>0</v>
      </c>
      <c r="AM37" s="522">
        <v>0</v>
      </c>
      <c r="AN37" s="522">
        <v>0</v>
      </c>
      <c r="AO37" s="522">
        <f t="shared" si="48"/>
        <v>0</v>
      </c>
      <c r="AP37" s="522">
        <f t="shared" si="49"/>
        <v>0</v>
      </c>
      <c r="AQ37" s="550">
        <f t="shared" si="14"/>
        <v>0</v>
      </c>
      <c r="AR37" s="551">
        <f>I37+AG37</f>
        <v>662794</v>
      </c>
      <c r="AS37" s="507">
        <f>J37+V37</f>
        <v>485803</v>
      </c>
      <c r="AT37" s="507">
        <f>K37+Z37</f>
        <v>0</v>
      </c>
      <c r="AU37" s="501">
        <f t="shared" si="15"/>
        <v>0</v>
      </c>
      <c r="AV37" s="507">
        <f t="shared" si="50"/>
        <v>164201</v>
      </c>
      <c r="AW37" s="507">
        <f t="shared" si="50"/>
        <v>9716</v>
      </c>
      <c r="AX37" s="507">
        <f>N37+AF37</f>
        <v>3074</v>
      </c>
      <c r="AY37" s="522">
        <f>O37+AQ37</f>
        <v>1.65</v>
      </c>
      <c r="AZ37" s="522">
        <f t="shared" si="51"/>
        <v>0</v>
      </c>
      <c r="BA37" s="523">
        <f t="shared" si="51"/>
        <v>1.65</v>
      </c>
    </row>
    <row r="38" spans="1:53" ht="12.95" customHeight="1" x14ac:dyDescent="0.25">
      <c r="A38" s="309">
        <v>6</v>
      </c>
      <c r="B38" s="129">
        <v>5463</v>
      </c>
      <c r="C38" s="129">
        <v>600098877</v>
      </c>
      <c r="D38" s="129">
        <v>72743786</v>
      </c>
      <c r="E38" s="575" t="s">
        <v>767</v>
      </c>
      <c r="F38" s="129"/>
      <c r="G38" s="575"/>
      <c r="H38" s="382"/>
      <c r="I38" s="130">
        <v>4204981</v>
      </c>
      <c r="J38" s="241">
        <v>3067385</v>
      </c>
      <c r="K38" s="241">
        <v>0</v>
      </c>
      <c r="L38" s="241">
        <v>1036775</v>
      </c>
      <c r="M38" s="241">
        <v>61347</v>
      </c>
      <c r="N38" s="241">
        <v>39474</v>
      </c>
      <c r="O38" s="393">
        <v>7.5597999999999992</v>
      </c>
      <c r="P38" s="393">
        <v>4.42</v>
      </c>
      <c r="Q38" s="409">
        <v>3.1398000000000001</v>
      </c>
      <c r="R38" s="241">
        <f t="shared" ref="R38:BA38" si="52">SUM(R35:R37)</f>
        <v>0</v>
      </c>
      <c r="S38" s="169">
        <f t="shared" si="52"/>
        <v>-1940</v>
      </c>
      <c r="T38" s="169">
        <f t="shared" si="52"/>
        <v>0</v>
      </c>
      <c r="U38" s="169">
        <f t="shared" si="52"/>
        <v>0</v>
      </c>
      <c r="V38" s="169">
        <f t="shared" si="52"/>
        <v>-1940</v>
      </c>
      <c r="W38" s="169">
        <f t="shared" si="52"/>
        <v>0</v>
      </c>
      <c r="X38" s="169">
        <f t="shared" si="52"/>
        <v>0</v>
      </c>
      <c r="Y38" s="169">
        <f t="shared" ref="Y38" si="53">SUM(Y35:Y37)</f>
        <v>0</v>
      </c>
      <c r="Z38" s="169">
        <f t="shared" si="52"/>
        <v>0</v>
      </c>
      <c r="AA38" s="169">
        <f t="shared" si="52"/>
        <v>-1940</v>
      </c>
      <c r="AB38" s="169">
        <f t="shared" si="52"/>
        <v>-656</v>
      </c>
      <c r="AC38" s="169">
        <f t="shared" si="52"/>
        <v>-39</v>
      </c>
      <c r="AD38" s="169">
        <f t="shared" si="52"/>
        <v>0</v>
      </c>
      <c r="AE38" s="169">
        <f t="shared" si="52"/>
        <v>0</v>
      </c>
      <c r="AF38" s="169">
        <f t="shared" si="52"/>
        <v>0</v>
      </c>
      <c r="AG38" s="169">
        <f t="shared" si="52"/>
        <v>-2635</v>
      </c>
      <c r="AH38" s="317">
        <f t="shared" si="52"/>
        <v>0</v>
      </c>
      <c r="AI38" s="317">
        <f t="shared" si="52"/>
        <v>0</v>
      </c>
      <c r="AJ38" s="317">
        <f t="shared" si="52"/>
        <v>0.01</v>
      </c>
      <c r="AK38" s="317">
        <f t="shared" ref="AK38:AL38" si="54">SUM(AK35:AK37)</f>
        <v>0</v>
      </c>
      <c r="AL38" s="317">
        <f t="shared" si="54"/>
        <v>0</v>
      </c>
      <c r="AM38" s="317">
        <f t="shared" si="52"/>
        <v>0</v>
      </c>
      <c r="AN38" s="317">
        <f t="shared" si="52"/>
        <v>0</v>
      </c>
      <c r="AO38" s="317">
        <f t="shared" si="52"/>
        <v>0.01</v>
      </c>
      <c r="AP38" s="317">
        <f t="shared" si="52"/>
        <v>0</v>
      </c>
      <c r="AQ38" s="402">
        <f t="shared" si="52"/>
        <v>0.01</v>
      </c>
      <c r="AR38" s="130">
        <f t="shared" si="52"/>
        <v>4202346</v>
      </c>
      <c r="AS38" s="169">
        <f t="shared" si="52"/>
        <v>3065445</v>
      </c>
      <c r="AT38" s="169">
        <f t="shared" si="52"/>
        <v>0</v>
      </c>
      <c r="AU38" s="169">
        <f t="shared" si="52"/>
        <v>0</v>
      </c>
      <c r="AV38" s="169">
        <f t="shared" si="52"/>
        <v>1036119</v>
      </c>
      <c r="AW38" s="169">
        <f t="shared" si="52"/>
        <v>61308</v>
      </c>
      <c r="AX38" s="169">
        <f t="shared" si="52"/>
        <v>39474</v>
      </c>
      <c r="AY38" s="317">
        <f t="shared" si="52"/>
        <v>7.569799999999999</v>
      </c>
      <c r="AZ38" s="317">
        <f t="shared" si="52"/>
        <v>4.43</v>
      </c>
      <c r="BA38" s="318">
        <f t="shared" si="52"/>
        <v>3.1398000000000001</v>
      </c>
    </row>
    <row r="39" spans="1:53" ht="12.95" customHeight="1" x14ac:dyDescent="0.25">
      <c r="A39" s="308">
        <v>7</v>
      </c>
      <c r="B39" s="572">
        <v>5461</v>
      </c>
      <c r="C39" s="572">
        <v>600098915</v>
      </c>
      <c r="D39" s="572">
        <v>72743701</v>
      </c>
      <c r="E39" s="577" t="s">
        <v>768</v>
      </c>
      <c r="F39" s="572">
        <v>3111</v>
      </c>
      <c r="G39" s="574" t="s">
        <v>587</v>
      </c>
      <c r="H39" s="515" t="s">
        <v>87</v>
      </c>
      <c r="I39" s="516">
        <v>3163708</v>
      </c>
      <c r="J39" s="517">
        <v>2306486</v>
      </c>
      <c r="K39" s="517">
        <v>0</v>
      </c>
      <c r="L39" s="431">
        <v>779592</v>
      </c>
      <c r="M39" s="431">
        <v>46130</v>
      </c>
      <c r="N39" s="517">
        <v>31500</v>
      </c>
      <c r="O39" s="518">
        <v>5.4897999999999998</v>
      </c>
      <c r="P39" s="432">
        <v>4</v>
      </c>
      <c r="Q39" s="519">
        <v>1.4898</v>
      </c>
      <c r="R39" s="520">
        <f t="shared" si="16"/>
        <v>0</v>
      </c>
      <c r="S39" s="507">
        <v>0</v>
      </c>
      <c r="T39" s="507">
        <v>0</v>
      </c>
      <c r="U39" s="507">
        <v>0</v>
      </c>
      <c r="V39" s="507">
        <f>SUM(R39:U39)</f>
        <v>0</v>
      </c>
      <c r="W39" s="507">
        <v>0</v>
      </c>
      <c r="X39" s="507">
        <v>0</v>
      </c>
      <c r="Y39" s="507">
        <v>0</v>
      </c>
      <c r="Z39" s="507">
        <f>SUM(W39:Y39)</f>
        <v>0</v>
      </c>
      <c r="AA39" s="507">
        <f>V39+Z39</f>
        <v>0</v>
      </c>
      <c r="AB39" s="322">
        <f>ROUND((V39+W39)*33.8%,0)</f>
        <v>0</v>
      </c>
      <c r="AC39" s="180">
        <f>ROUND(V39*2%,0)</f>
        <v>0</v>
      </c>
      <c r="AD39" s="507">
        <v>0</v>
      </c>
      <c r="AE39" s="507">
        <v>0</v>
      </c>
      <c r="AF39" s="507">
        <f t="shared" si="12"/>
        <v>0</v>
      </c>
      <c r="AG39" s="507">
        <f t="shared" si="13"/>
        <v>0</v>
      </c>
      <c r="AH39" s="522">
        <v>0</v>
      </c>
      <c r="AI39" s="522">
        <v>0</v>
      </c>
      <c r="AJ39" s="522">
        <v>0</v>
      </c>
      <c r="AK39" s="522">
        <v>0</v>
      </c>
      <c r="AL39" s="522">
        <v>0</v>
      </c>
      <c r="AM39" s="522">
        <v>0</v>
      </c>
      <c r="AN39" s="522">
        <v>0</v>
      </c>
      <c r="AO39" s="522">
        <f t="shared" ref="AO39:AO40" si="55">AH39+AJ39+AK39+AM39</f>
        <v>0</v>
      </c>
      <c r="AP39" s="522">
        <f t="shared" ref="AP39:AP40" si="56">AI39+AL39+AN39</f>
        <v>0</v>
      </c>
      <c r="AQ39" s="550">
        <f t="shared" si="14"/>
        <v>0</v>
      </c>
      <c r="AR39" s="551">
        <f>I39+AG39</f>
        <v>3163708</v>
      </c>
      <c r="AS39" s="507">
        <f>J39+V39</f>
        <v>2306486</v>
      </c>
      <c r="AT39" s="507">
        <f>K39+Z39</f>
        <v>0</v>
      </c>
      <c r="AU39" s="501">
        <f t="shared" si="15"/>
        <v>0</v>
      </c>
      <c r="AV39" s="507">
        <f>L39+AB39</f>
        <v>779592</v>
      </c>
      <c r="AW39" s="507">
        <f>M39+AC39</f>
        <v>46130</v>
      </c>
      <c r="AX39" s="507">
        <f>N39+AF39</f>
        <v>31500</v>
      </c>
      <c r="AY39" s="522">
        <f>O39+AQ39</f>
        <v>5.4897999999999998</v>
      </c>
      <c r="AZ39" s="522">
        <f>P39+AO39</f>
        <v>4</v>
      </c>
      <c r="BA39" s="523">
        <f>Q39+AP39</f>
        <v>1.4898</v>
      </c>
    </row>
    <row r="40" spans="1:53" ht="12.95" customHeight="1" x14ac:dyDescent="0.25">
      <c r="A40" s="308">
        <v>7</v>
      </c>
      <c r="B40" s="581">
        <v>5461</v>
      </c>
      <c r="C40" s="581">
        <v>600098915</v>
      </c>
      <c r="D40" s="581">
        <v>72743701</v>
      </c>
      <c r="E40" s="580" t="s">
        <v>768</v>
      </c>
      <c r="F40" s="581">
        <v>3141</v>
      </c>
      <c r="G40" s="574" t="s">
        <v>89</v>
      </c>
      <c r="H40" s="515" t="s">
        <v>83</v>
      </c>
      <c r="I40" s="516">
        <v>592477</v>
      </c>
      <c r="J40" s="517">
        <v>434365</v>
      </c>
      <c r="K40" s="517">
        <v>0</v>
      </c>
      <c r="L40" s="431">
        <v>146815</v>
      </c>
      <c r="M40" s="431">
        <v>8687</v>
      </c>
      <c r="N40" s="517">
        <v>2610</v>
      </c>
      <c r="O40" s="518">
        <v>1.48</v>
      </c>
      <c r="P40" s="432">
        <v>0</v>
      </c>
      <c r="Q40" s="519">
        <v>1.48</v>
      </c>
      <c r="R40" s="520">
        <f t="shared" si="16"/>
        <v>0</v>
      </c>
      <c r="S40" s="507">
        <v>0</v>
      </c>
      <c r="T40" s="507">
        <v>0</v>
      </c>
      <c r="U40" s="507">
        <v>0</v>
      </c>
      <c r="V40" s="507">
        <f>SUM(R40:U40)</f>
        <v>0</v>
      </c>
      <c r="W40" s="507">
        <v>0</v>
      </c>
      <c r="X40" s="507">
        <v>0</v>
      </c>
      <c r="Y40" s="507">
        <v>0</v>
      </c>
      <c r="Z40" s="507">
        <f>SUM(W40:Y40)</f>
        <v>0</v>
      </c>
      <c r="AA40" s="507">
        <f>V40+Z40</f>
        <v>0</v>
      </c>
      <c r="AB40" s="322">
        <f>ROUND((V40+W40)*33.8%,0)</f>
        <v>0</v>
      </c>
      <c r="AC40" s="180">
        <f>ROUND(V40*2%,0)</f>
        <v>0</v>
      </c>
      <c r="AD40" s="507">
        <v>0</v>
      </c>
      <c r="AE40" s="507">
        <v>0</v>
      </c>
      <c r="AF40" s="507">
        <f t="shared" si="12"/>
        <v>0</v>
      </c>
      <c r="AG40" s="507">
        <f t="shared" si="13"/>
        <v>0</v>
      </c>
      <c r="AH40" s="522">
        <v>0</v>
      </c>
      <c r="AI40" s="522">
        <v>0</v>
      </c>
      <c r="AJ40" s="522">
        <v>0</v>
      </c>
      <c r="AK40" s="522">
        <v>0</v>
      </c>
      <c r="AL40" s="522">
        <v>0</v>
      </c>
      <c r="AM40" s="522">
        <v>0</v>
      </c>
      <c r="AN40" s="522">
        <v>0</v>
      </c>
      <c r="AO40" s="522">
        <f t="shared" si="55"/>
        <v>0</v>
      </c>
      <c r="AP40" s="522">
        <f t="shared" si="56"/>
        <v>0</v>
      </c>
      <c r="AQ40" s="550">
        <f t="shared" si="14"/>
        <v>0</v>
      </c>
      <c r="AR40" s="551">
        <f>I40+AG40</f>
        <v>592477</v>
      </c>
      <c r="AS40" s="507">
        <f>J40+V40</f>
        <v>434365</v>
      </c>
      <c r="AT40" s="507">
        <f>K40+Z40</f>
        <v>0</v>
      </c>
      <c r="AU40" s="501">
        <f t="shared" si="15"/>
        <v>0</v>
      </c>
      <c r="AV40" s="507">
        <f>L40+AB40</f>
        <v>146815</v>
      </c>
      <c r="AW40" s="507">
        <f>M40+AC40</f>
        <v>8687</v>
      </c>
      <c r="AX40" s="507">
        <f>N40+AF40</f>
        <v>2610</v>
      </c>
      <c r="AY40" s="522">
        <f>O40+AQ40</f>
        <v>1.48</v>
      </c>
      <c r="AZ40" s="522">
        <f>P40+AO40</f>
        <v>0</v>
      </c>
      <c r="BA40" s="523">
        <f>Q40+AP40</f>
        <v>1.48</v>
      </c>
    </row>
    <row r="41" spans="1:53" ht="12.95" customHeight="1" x14ac:dyDescent="0.25">
      <c r="A41" s="309">
        <v>7</v>
      </c>
      <c r="B41" s="135">
        <v>5461</v>
      </c>
      <c r="C41" s="135">
        <v>600098915</v>
      </c>
      <c r="D41" s="135">
        <v>72743701</v>
      </c>
      <c r="E41" s="584" t="s">
        <v>769</v>
      </c>
      <c r="F41" s="135"/>
      <c r="G41" s="584"/>
      <c r="H41" s="385"/>
      <c r="I41" s="131">
        <v>3756185</v>
      </c>
      <c r="J41" s="142">
        <v>2740851</v>
      </c>
      <c r="K41" s="142">
        <v>0</v>
      </c>
      <c r="L41" s="142">
        <v>926407</v>
      </c>
      <c r="M41" s="142">
        <v>54817</v>
      </c>
      <c r="N41" s="142">
        <v>34110</v>
      </c>
      <c r="O41" s="394">
        <v>6.9697999999999993</v>
      </c>
      <c r="P41" s="394">
        <v>4</v>
      </c>
      <c r="Q41" s="410">
        <v>2.9698000000000002</v>
      </c>
      <c r="R41" s="142">
        <f t="shared" ref="R41:BA41" si="57">SUM(R39:R40)</f>
        <v>0</v>
      </c>
      <c r="S41" s="88">
        <f t="shared" si="57"/>
        <v>0</v>
      </c>
      <c r="T41" s="88">
        <f t="shared" si="57"/>
        <v>0</v>
      </c>
      <c r="U41" s="88">
        <f t="shared" si="57"/>
        <v>0</v>
      </c>
      <c r="V41" s="88">
        <f t="shared" si="57"/>
        <v>0</v>
      </c>
      <c r="W41" s="88">
        <f t="shared" si="57"/>
        <v>0</v>
      </c>
      <c r="X41" s="88">
        <f t="shared" si="57"/>
        <v>0</v>
      </c>
      <c r="Y41" s="88">
        <f t="shared" ref="Y41" si="58">SUM(Y39:Y40)</f>
        <v>0</v>
      </c>
      <c r="Z41" s="88">
        <f t="shared" si="57"/>
        <v>0</v>
      </c>
      <c r="AA41" s="88">
        <f t="shared" si="57"/>
        <v>0</v>
      </c>
      <c r="AB41" s="88">
        <f t="shared" si="57"/>
        <v>0</v>
      </c>
      <c r="AC41" s="88">
        <f t="shared" si="57"/>
        <v>0</v>
      </c>
      <c r="AD41" s="88">
        <f t="shared" si="57"/>
        <v>0</v>
      </c>
      <c r="AE41" s="88">
        <f t="shared" si="57"/>
        <v>0</v>
      </c>
      <c r="AF41" s="88">
        <f t="shared" si="57"/>
        <v>0</v>
      </c>
      <c r="AG41" s="88">
        <f t="shared" si="57"/>
        <v>0</v>
      </c>
      <c r="AH41" s="89">
        <f t="shared" si="57"/>
        <v>0</v>
      </c>
      <c r="AI41" s="89">
        <f t="shared" si="57"/>
        <v>0</v>
      </c>
      <c r="AJ41" s="89">
        <f t="shared" si="57"/>
        <v>0</v>
      </c>
      <c r="AK41" s="89">
        <f t="shared" ref="AK41:AL41" si="59">SUM(AK39:AK40)</f>
        <v>0</v>
      </c>
      <c r="AL41" s="89">
        <f t="shared" si="59"/>
        <v>0</v>
      </c>
      <c r="AM41" s="89">
        <f t="shared" si="57"/>
        <v>0</v>
      </c>
      <c r="AN41" s="89">
        <f t="shared" si="57"/>
        <v>0</v>
      </c>
      <c r="AO41" s="89">
        <f t="shared" si="57"/>
        <v>0</v>
      </c>
      <c r="AP41" s="89">
        <f t="shared" si="57"/>
        <v>0</v>
      </c>
      <c r="AQ41" s="403">
        <f t="shared" si="57"/>
        <v>0</v>
      </c>
      <c r="AR41" s="131">
        <f t="shared" si="57"/>
        <v>3756185</v>
      </c>
      <c r="AS41" s="88">
        <f t="shared" si="57"/>
        <v>2740851</v>
      </c>
      <c r="AT41" s="88">
        <f t="shared" si="57"/>
        <v>0</v>
      </c>
      <c r="AU41" s="88">
        <f t="shared" si="57"/>
        <v>0</v>
      </c>
      <c r="AV41" s="88">
        <f t="shared" si="57"/>
        <v>926407</v>
      </c>
      <c r="AW41" s="88">
        <f t="shared" si="57"/>
        <v>54817</v>
      </c>
      <c r="AX41" s="88">
        <f t="shared" si="57"/>
        <v>34110</v>
      </c>
      <c r="AY41" s="89">
        <f t="shared" si="57"/>
        <v>6.9697999999999993</v>
      </c>
      <c r="AZ41" s="89">
        <f t="shared" si="57"/>
        <v>4</v>
      </c>
      <c r="BA41" s="277">
        <f t="shared" si="57"/>
        <v>2.9698000000000002</v>
      </c>
    </row>
    <row r="42" spans="1:53" ht="12.95" customHeight="1" x14ac:dyDescent="0.25">
      <c r="A42" s="308">
        <v>8</v>
      </c>
      <c r="B42" s="570">
        <v>5466</v>
      </c>
      <c r="C42" s="570">
        <v>600098885</v>
      </c>
      <c r="D42" s="570">
        <v>72743794</v>
      </c>
      <c r="E42" s="571" t="s">
        <v>770</v>
      </c>
      <c r="F42" s="570">
        <v>3111</v>
      </c>
      <c r="G42" s="574" t="s">
        <v>587</v>
      </c>
      <c r="H42" s="515" t="s">
        <v>87</v>
      </c>
      <c r="I42" s="516">
        <v>8233928</v>
      </c>
      <c r="J42" s="517">
        <v>5971059</v>
      </c>
      <c r="K42" s="517">
        <v>35000</v>
      </c>
      <c r="L42" s="431">
        <v>2030048</v>
      </c>
      <c r="M42" s="431">
        <v>119421</v>
      </c>
      <c r="N42" s="517">
        <v>78400</v>
      </c>
      <c r="O42" s="518">
        <v>14.0092</v>
      </c>
      <c r="P42" s="432">
        <v>10.36</v>
      </c>
      <c r="Q42" s="519">
        <v>3.6492000000000004</v>
      </c>
      <c r="R42" s="520">
        <f t="shared" si="16"/>
        <v>5000</v>
      </c>
      <c r="S42" s="507">
        <v>0</v>
      </c>
      <c r="T42" s="507">
        <v>0</v>
      </c>
      <c r="U42" s="507">
        <v>0</v>
      </c>
      <c r="V42" s="507">
        <f>SUM(R42:U42)</f>
        <v>5000</v>
      </c>
      <c r="W42" s="507">
        <v>-5000</v>
      </c>
      <c r="X42" s="507">
        <v>0</v>
      </c>
      <c r="Y42" s="507">
        <v>0</v>
      </c>
      <c r="Z42" s="507">
        <f>SUM(W42:Y42)</f>
        <v>-5000</v>
      </c>
      <c r="AA42" s="507">
        <f>V42+Z42</f>
        <v>0</v>
      </c>
      <c r="AB42" s="322">
        <f>ROUND((V42+W42)*33.8%,0)</f>
        <v>0</v>
      </c>
      <c r="AC42" s="180">
        <f>ROUND(V42*2%,0)</f>
        <v>100</v>
      </c>
      <c r="AD42" s="507">
        <v>0</v>
      </c>
      <c r="AE42" s="507">
        <v>0</v>
      </c>
      <c r="AF42" s="507">
        <f t="shared" si="12"/>
        <v>0</v>
      </c>
      <c r="AG42" s="507">
        <f t="shared" si="13"/>
        <v>100</v>
      </c>
      <c r="AH42" s="522">
        <v>0</v>
      </c>
      <c r="AI42" s="522">
        <v>0</v>
      </c>
      <c r="AJ42" s="522">
        <v>0</v>
      </c>
      <c r="AK42" s="522">
        <v>0</v>
      </c>
      <c r="AL42" s="522">
        <v>0</v>
      </c>
      <c r="AM42" s="522">
        <v>0</v>
      </c>
      <c r="AN42" s="522">
        <v>0</v>
      </c>
      <c r="AO42" s="522">
        <f t="shared" ref="AO42:AO43" si="60">AH42+AJ42+AK42+AM42</f>
        <v>0</v>
      </c>
      <c r="AP42" s="522">
        <f t="shared" ref="AP42:AP43" si="61">AI42+AL42+AN42</f>
        <v>0</v>
      </c>
      <c r="AQ42" s="550">
        <f t="shared" si="14"/>
        <v>0</v>
      </c>
      <c r="AR42" s="551">
        <f>I42+AG42</f>
        <v>8234028</v>
      </c>
      <c r="AS42" s="507">
        <f>J42+V42</f>
        <v>5976059</v>
      </c>
      <c r="AT42" s="507">
        <f>K42+Z42</f>
        <v>30000</v>
      </c>
      <c r="AU42" s="501">
        <f t="shared" si="15"/>
        <v>0</v>
      </c>
      <c r="AV42" s="507">
        <f>L42+AB42</f>
        <v>2030048</v>
      </c>
      <c r="AW42" s="507">
        <f>M42+AC42</f>
        <v>119521</v>
      </c>
      <c r="AX42" s="507">
        <f>N42+AF42</f>
        <v>78400</v>
      </c>
      <c r="AY42" s="522">
        <f>O42+AQ42</f>
        <v>14.0092</v>
      </c>
      <c r="AZ42" s="522">
        <f>P42+AO42</f>
        <v>10.36</v>
      </c>
      <c r="BA42" s="523">
        <f>Q42+AP42</f>
        <v>3.6492000000000004</v>
      </c>
    </row>
    <row r="43" spans="1:53" ht="12.95" customHeight="1" x14ac:dyDescent="0.25">
      <c r="A43" s="308">
        <v>8</v>
      </c>
      <c r="B43" s="572">
        <v>5466</v>
      </c>
      <c r="C43" s="572">
        <v>600098885</v>
      </c>
      <c r="D43" s="572">
        <v>72743794</v>
      </c>
      <c r="E43" s="573" t="s">
        <v>770</v>
      </c>
      <c r="F43" s="572">
        <v>3141</v>
      </c>
      <c r="G43" s="574" t="s">
        <v>89</v>
      </c>
      <c r="H43" s="515" t="s">
        <v>83</v>
      </c>
      <c r="I43" s="516">
        <v>1031766</v>
      </c>
      <c r="J43" s="517">
        <v>755455</v>
      </c>
      <c r="K43" s="517">
        <v>0</v>
      </c>
      <c r="L43" s="431">
        <v>255344</v>
      </c>
      <c r="M43" s="431">
        <v>15109</v>
      </c>
      <c r="N43" s="517">
        <v>5858</v>
      </c>
      <c r="O43" s="518">
        <v>2.57</v>
      </c>
      <c r="P43" s="432">
        <v>0</v>
      </c>
      <c r="Q43" s="519">
        <v>2.57</v>
      </c>
      <c r="R43" s="520">
        <f t="shared" si="16"/>
        <v>0</v>
      </c>
      <c r="S43" s="507">
        <v>0</v>
      </c>
      <c r="T43" s="507">
        <v>0</v>
      </c>
      <c r="U43" s="507">
        <v>0</v>
      </c>
      <c r="V43" s="507">
        <f>SUM(R43:U43)</f>
        <v>0</v>
      </c>
      <c r="W43" s="507">
        <v>0</v>
      </c>
      <c r="X43" s="507">
        <v>0</v>
      </c>
      <c r="Y43" s="507">
        <v>0</v>
      </c>
      <c r="Z43" s="507">
        <f>SUM(W43:Y43)</f>
        <v>0</v>
      </c>
      <c r="AA43" s="507">
        <f>V43+Z43</f>
        <v>0</v>
      </c>
      <c r="AB43" s="322">
        <f>ROUND((V43+W43)*33.8%,0)</f>
        <v>0</v>
      </c>
      <c r="AC43" s="180">
        <f>ROUND(V43*2%,0)</f>
        <v>0</v>
      </c>
      <c r="AD43" s="507">
        <v>0</v>
      </c>
      <c r="AE43" s="507">
        <v>0</v>
      </c>
      <c r="AF43" s="507">
        <f t="shared" si="12"/>
        <v>0</v>
      </c>
      <c r="AG43" s="507">
        <f t="shared" si="13"/>
        <v>0</v>
      </c>
      <c r="AH43" s="522">
        <v>0</v>
      </c>
      <c r="AI43" s="522">
        <v>0</v>
      </c>
      <c r="AJ43" s="522">
        <v>0</v>
      </c>
      <c r="AK43" s="522">
        <v>0</v>
      </c>
      <c r="AL43" s="522">
        <v>0</v>
      </c>
      <c r="AM43" s="522">
        <v>0</v>
      </c>
      <c r="AN43" s="522">
        <v>0</v>
      </c>
      <c r="AO43" s="522">
        <f t="shared" si="60"/>
        <v>0</v>
      </c>
      <c r="AP43" s="522">
        <f t="shared" si="61"/>
        <v>0</v>
      </c>
      <c r="AQ43" s="550">
        <f t="shared" si="14"/>
        <v>0</v>
      </c>
      <c r="AR43" s="551">
        <f>I43+AG43</f>
        <v>1031766</v>
      </c>
      <c r="AS43" s="507">
        <f>J43+V43</f>
        <v>755455</v>
      </c>
      <c r="AT43" s="507">
        <f>K43+Z43</f>
        <v>0</v>
      </c>
      <c r="AU43" s="501">
        <f t="shared" si="15"/>
        <v>0</v>
      </c>
      <c r="AV43" s="507">
        <f>L43+AB43</f>
        <v>255344</v>
      </c>
      <c r="AW43" s="507">
        <f>M43+AC43</f>
        <v>15109</v>
      </c>
      <c r="AX43" s="507">
        <f>N43+AF43</f>
        <v>5858</v>
      </c>
      <c r="AY43" s="522">
        <f>O43+AQ43</f>
        <v>2.57</v>
      </c>
      <c r="AZ43" s="522">
        <f>P43+AO43</f>
        <v>0</v>
      </c>
      <c r="BA43" s="523">
        <f>Q43+AP43</f>
        <v>2.57</v>
      </c>
    </row>
    <row r="44" spans="1:53" ht="12.95" customHeight="1" x14ac:dyDescent="0.25">
      <c r="A44" s="309">
        <v>8</v>
      </c>
      <c r="B44" s="129">
        <v>5466</v>
      </c>
      <c r="C44" s="129">
        <v>600098885</v>
      </c>
      <c r="D44" s="129">
        <v>72743794</v>
      </c>
      <c r="E44" s="575" t="s">
        <v>771</v>
      </c>
      <c r="F44" s="129"/>
      <c r="G44" s="575"/>
      <c r="H44" s="382"/>
      <c r="I44" s="131">
        <v>9265694</v>
      </c>
      <c r="J44" s="142">
        <v>6726514</v>
      </c>
      <c r="K44" s="142">
        <v>35000</v>
      </c>
      <c r="L44" s="142">
        <v>2285392</v>
      </c>
      <c r="M44" s="142">
        <v>134530</v>
      </c>
      <c r="N44" s="142">
        <v>84258</v>
      </c>
      <c r="O44" s="394">
        <v>16.5792</v>
      </c>
      <c r="P44" s="394">
        <v>10.36</v>
      </c>
      <c r="Q44" s="410">
        <v>6.2192000000000007</v>
      </c>
      <c r="R44" s="142">
        <f t="shared" ref="R44:BA44" si="62">SUM(R42:R43)</f>
        <v>5000</v>
      </c>
      <c r="S44" s="88">
        <f t="shared" si="62"/>
        <v>0</v>
      </c>
      <c r="T44" s="88">
        <f t="shared" si="62"/>
        <v>0</v>
      </c>
      <c r="U44" s="88">
        <f t="shared" si="62"/>
        <v>0</v>
      </c>
      <c r="V44" s="88">
        <f t="shared" si="62"/>
        <v>5000</v>
      </c>
      <c r="W44" s="88">
        <f t="shared" si="62"/>
        <v>-5000</v>
      </c>
      <c r="X44" s="88">
        <f t="shared" si="62"/>
        <v>0</v>
      </c>
      <c r="Y44" s="88">
        <f t="shared" ref="Y44" si="63">SUM(Y42:Y43)</f>
        <v>0</v>
      </c>
      <c r="Z44" s="88">
        <f t="shared" si="62"/>
        <v>-5000</v>
      </c>
      <c r="AA44" s="88">
        <f t="shared" si="62"/>
        <v>0</v>
      </c>
      <c r="AB44" s="88">
        <f t="shared" si="62"/>
        <v>0</v>
      </c>
      <c r="AC44" s="88">
        <f t="shared" si="62"/>
        <v>100</v>
      </c>
      <c r="AD44" s="88">
        <f t="shared" si="62"/>
        <v>0</v>
      </c>
      <c r="AE44" s="88">
        <f t="shared" si="62"/>
        <v>0</v>
      </c>
      <c r="AF44" s="88">
        <f t="shared" si="62"/>
        <v>0</v>
      </c>
      <c r="AG44" s="88">
        <f t="shared" si="62"/>
        <v>100</v>
      </c>
      <c r="AH44" s="89">
        <f t="shared" si="62"/>
        <v>0</v>
      </c>
      <c r="AI44" s="89">
        <f t="shared" si="62"/>
        <v>0</v>
      </c>
      <c r="AJ44" s="89">
        <f t="shared" si="62"/>
        <v>0</v>
      </c>
      <c r="AK44" s="89">
        <f t="shared" ref="AK44:AL44" si="64">SUM(AK42:AK43)</f>
        <v>0</v>
      </c>
      <c r="AL44" s="89">
        <f t="shared" si="64"/>
        <v>0</v>
      </c>
      <c r="AM44" s="89">
        <f t="shared" si="62"/>
        <v>0</v>
      </c>
      <c r="AN44" s="89">
        <f t="shared" si="62"/>
        <v>0</v>
      </c>
      <c r="AO44" s="89">
        <f t="shared" si="62"/>
        <v>0</v>
      </c>
      <c r="AP44" s="89">
        <f t="shared" si="62"/>
        <v>0</v>
      </c>
      <c r="AQ44" s="403">
        <f t="shared" si="62"/>
        <v>0</v>
      </c>
      <c r="AR44" s="131">
        <f t="shared" si="62"/>
        <v>9265794</v>
      </c>
      <c r="AS44" s="88">
        <f t="shared" si="62"/>
        <v>6731514</v>
      </c>
      <c r="AT44" s="88">
        <f t="shared" si="62"/>
        <v>30000</v>
      </c>
      <c r="AU44" s="88">
        <f t="shared" si="62"/>
        <v>0</v>
      </c>
      <c r="AV44" s="88">
        <f t="shared" si="62"/>
        <v>2285392</v>
      </c>
      <c r="AW44" s="88">
        <f t="shared" si="62"/>
        <v>134630</v>
      </c>
      <c r="AX44" s="88">
        <f t="shared" si="62"/>
        <v>84258</v>
      </c>
      <c r="AY44" s="89">
        <f t="shared" si="62"/>
        <v>16.5792</v>
      </c>
      <c r="AZ44" s="89">
        <f t="shared" si="62"/>
        <v>10.36</v>
      </c>
      <c r="BA44" s="277">
        <f t="shared" si="62"/>
        <v>6.2192000000000007</v>
      </c>
    </row>
    <row r="45" spans="1:53" ht="12.95" customHeight="1" x14ac:dyDescent="0.25">
      <c r="A45" s="308">
        <v>9</v>
      </c>
      <c r="B45" s="572">
        <v>5702</v>
      </c>
      <c r="C45" s="572">
        <v>600099547</v>
      </c>
      <c r="D45" s="572">
        <v>855022</v>
      </c>
      <c r="E45" s="571" t="s">
        <v>772</v>
      </c>
      <c r="F45" s="582">
        <v>3233</v>
      </c>
      <c r="G45" s="571" t="s">
        <v>676</v>
      </c>
      <c r="H45" s="515" t="s">
        <v>83</v>
      </c>
      <c r="I45" s="516">
        <v>3644199</v>
      </c>
      <c r="J45" s="517">
        <v>2657042</v>
      </c>
      <c r="K45" s="517">
        <v>0</v>
      </c>
      <c r="L45" s="431">
        <v>898080</v>
      </c>
      <c r="M45" s="431">
        <v>53141</v>
      </c>
      <c r="N45" s="517">
        <v>35936</v>
      </c>
      <c r="O45" s="518">
        <v>6.24</v>
      </c>
      <c r="P45" s="432">
        <v>4.01</v>
      </c>
      <c r="Q45" s="519">
        <v>2.23</v>
      </c>
      <c r="R45" s="520">
        <f t="shared" si="16"/>
        <v>-250000</v>
      </c>
      <c r="S45" s="507">
        <v>0</v>
      </c>
      <c r="T45" s="507">
        <v>0</v>
      </c>
      <c r="U45" s="507">
        <v>0</v>
      </c>
      <c r="V45" s="507">
        <f>SUM(R45:U45)</f>
        <v>-250000</v>
      </c>
      <c r="W45" s="507">
        <v>250000</v>
      </c>
      <c r="X45" s="507">
        <v>0</v>
      </c>
      <c r="Y45" s="507">
        <v>0</v>
      </c>
      <c r="Z45" s="507">
        <f>SUM(W45:Y45)</f>
        <v>250000</v>
      </c>
      <c r="AA45" s="507">
        <f>V45+Z45</f>
        <v>0</v>
      </c>
      <c r="AB45" s="322">
        <f>ROUND((V45+W45)*33.8%,0)</f>
        <v>0</v>
      </c>
      <c r="AC45" s="180">
        <f>ROUND(V45*2%,0)</f>
        <v>-5000</v>
      </c>
      <c r="AD45" s="507">
        <v>0</v>
      </c>
      <c r="AE45" s="507">
        <v>0</v>
      </c>
      <c r="AF45" s="507">
        <f t="shared" si="12"/>
        <v>0</v>
      </c>
      <c r="AG45" s="507">
        <f t="shared" si="13"/>
        <v>-5000</v>
      </c>
      <c r="AH45" s="522">
        <v>-0.32</v>
      </c>
      <c r="AI45" s="522">
        <v>-0.32</v>
      </c>
      <c r="AJ45" s="522">
        <v>0</v>
      </c>
      <c r="AK45" s="522">
        <v>0</v>
      </c>
      <c r="AL45" s="522">
        <v>0</v>
      </c>
      <c r="AM45" s="522">
        <v>0</v>
      </c>
      <c r="AN45" s="522">
        <v>0</v>
      </c>
      <c r="AO45" s="522">
        <f>AH45+AJ45+AK45+AM45</f>
        <v>-0.32</v>
      </c>
      <c r="AP45" s="522">
        <f>AI45+AL45+AN45</f>
        <v>-0.32</v>
      </c>
      <c r="AQ45" s="550">
        <f t="shared" si="14"/>
        <v>-0.64</v>
      </c>
      <c r="AR45" s="551">
        <f>I45+AG45</f>
        <v>3639199</v>
      </c>
      <c r="AS45" s="507">
        <f>J45+V45</f>
        <v>2407042</v>
      </c>
      <c r="AT45" s="507">
        <f>K45+Z45</f>
        <v>250000</v>
      </c>
      <c r="AU45" s="501">
        <f t="shared" si="15"/>
        <v>0</v>
      </c>
      <c r="AV45" s="507">
        <f>L45+AB45</f>
        <v>898080</v>
      </c>
      <c r="AW45" s="507">
        <f>M45+AC45</f>
        <v>48141</v>
      </c>
      <c r="AX45" s="507">
        <f>N45+AF45</f>
        <v>35936</v>
      </c>
      <c r="AY45" s="522">
        <f>O45+AQ45</f>
        <v>5.6000000000000005</v>
      </c>
      <c r="AZ45" s="522">
        <f>P45+AO45</f>
        <v>3.69</v>
      </c>
      <c r="BA45" s="523">
        <f>Q45+AP45</f>
        <v>1.91</v>
      </c>
    </row>
    <row r="46" spans="1:53" ht="12.95" customHeight="1" x14ac:dyDescent="0.25">
      <c r="A46" s="309">
        <v>9</v>
      </c>
      <c r="B46" s="129">
        <v>5702</v>
      </c>
      <c r="C46" s="129">
        <v>600099547</v>
      </c>
      <c r="D46" s="129">
        <v>855022</v>
      </c>
      <c r="E46" s="583" t="s">
        <v>773</v>
      </c>
      <c r="F46" s="133"/>
      <c r="G46" s="583"/>
      <c r="H46" s="384"/>
      <c r="I46" s="130">
        <v>3644199</v>
      </c>
      <c r="J46" s="241">
        <v>2657042</v>
      </c>
      <c r="K46" s="241">
        <v>0</v>
      </c>
      <c r="L46" s="241">
        <v>898080</v>
      </c>
      <c r="M46" s="241">
        <v>53141</v>
      </c>
      <c r="N46" s="241">
        <v>35936</v>
      </c>
      <c r="O46" s="393">
        <v>6.24</v>
      </c>
      <c r="P46" s="393">
        <v>4.01</v>
      </c>
      <c r="Q46" s="409">
        <v>2.23</v>
      </c>
      <c r="R46" s="241">
        <f t="shared" ref="R46:BA46" si="65">SUM(R45)</f>
        <v>-250000</v>
      </c>
      <c r="S46" s="169">
        <f t="shared" si="65"/>
        <v>0</v>
      </c>
      <c r="T46" s="169">
        <f t="shared" si="65"/>
        <v>0</v>
      </c>
      <c r="U46" s="169">
        <f t="shared" si="65"/>
        <v>0</v>
      </c>
      <c r="V46" s="169">
        <f t="shared" si="65"/>
        <v>-250000</v>
      </c>
      <c r="W46" s="169">
        <f t="shared" si="65"/>
        <v>250000</v>
      </c>
      <c r="X46" s="169">
        <f t="shared" si="65"/>
        <v>0</v>
      </c>
      <c r="Y46" s="169">
        <f t="shared" si="65"/>
        <v>0</v>
      </c>
      <c r="Z46" s="169">
        <f t="shared" si="65"/>
        <v>250000</v>
      </c>
      <c r="AA46" s="169">
        <f t="shared" si="65"/>
        <v>0</v>
      </c>
      <c r="AB46" s="169">
        <f t="shared" si="65"/>
        <v>0</v>
      </c>
      <c r="AC46" s="169">
        <f t="shared" si="65"/>
        <v>-5000</v>
      </c>
      <c r="AD46" s="169">
        <f t="shared" si="65"/>
        <v>0</v>
      </c>
      <c r="AE46" s="169">
        <f t="shared" si="65"/>
        <v>0</v>
      </c>
      <c r="AF46" s="169">
        <f t="shared" si="65"/>
        <v>0</v>
      </c>
      <c r="AG46" s="169">
        <f t="shared" si="65"/>
        <v>-5000</v>
      </c>
      <c r="AH46" s="317">
        <f t="shared" si="65"/>
        <v>-0.32</v>
      </c>
      <c r="AI46" s="317">
        <f t="shared" si="65"/>
        <v>-0.32</v>
      </c>
      <c r="AJ46" s="317">
        <f t="shared" si="65"/>
        <v>0</v>
      </c>
      <c r="AK46" s="317">
        <f t="shared" si="65"/>
        <v>0</v>
      </c>
      <c r="AL46" s="317">
        <f t="shared" si="65"/>
        <v>0</v>
      </c>
      <c r="AM46" s="317">
        <f t="shared" si="65"/>
        <v>0</v>
      </c>
      <c r="AN46" s="317">
        <f t="shared" si="65"/>
        <v>0</v>
      </c>
      <c r="AO46" s="317">
        <f t="shared" si="65"/>
        <v>-0.32</v>
      </c>
      <c r="AP46" s="317">
        <f t="shared" si="65"/>
        <v>-0.32</v>
      </c>
      <c r="AQ46" s="402">
        <f t="shared" si="65"/>
        <v>-0.64</v>
      </c>
      <c r="AR46" s="130">
        <f t="shared" si="65"/>
        <v>3639199</v>
      </c>
      <c r="AS46" s="169">
        <f t="shared" si="65"/>
        <v>2407042</v>
      </c>
      <c r="AT46" s="169">
        <f t="shared" si="65"/>
        <v>250000</v>
      </c>
      <c r="AU46" s="169">
        <f t="shared" si="65"/>
        <v>0</v>
      </c>
      <c r="AV46" s="169">
        <f t="shared" si="65"/>
        <v>898080</v>
      </c>
      <c r="AW46" s="169">
        <f t="shared" si="65"/>
        <v>48141</v>
      </c>
      <c r="AX46" s="169">
        <f t="shared" si="65"/>
        <v>35936</v>
      </c>
      <c r="AY46" s="317">
        <f t="shared" si="65"/>
        <v>5.6000000000000005</v>
      </c>
      <c r="AZ46" s="317">
        <f t="shared" si="65"/>
        <v>3.69</v>
      </c>
      <c r="BA46" s="318">
        <f t="shared" si="65"/>
        <v>1.91</v>
      </c>
    </row>
    <row r="47" spans="1:53" ht="12.95" customHeight="1" x14ac:dyDescent="0.25">
      <c r="A47" s="308">
        <v>10</v>
      </c>
      <c r="B47" s="572">
        <v>5458</v>
      </c>
      <c r="C47" s="572">
        <v>600099288</v>
      </c>
      <c r="D47" s="572">
        <v>856126</v>
      </c>
      <c r="E47" s="573" t="s">
        <v>774</v>
      </c>
      <c r="F47" s="572">
        <v>3113</v>
      </c>
      <c r="G47" s="573" t="s">
        <v>285</v>
      </c>
      <c r="H47" s="515" t="s">
        <v>87</v>
      </c>
      <c r="I47" s="516">
        <v>35786311</v>
      </c>
      <c r="J47" s="517">
        <v>25172468</v>
      </c>
      <c r="K47" s="517">
        <v>250000</v>
      </c>
      <c r="L47" s="431">
        <v>8592794</v>
      </c>
      <c r="M47" s="431">
        <v>503449</v>
      </c>
      <c r="N47" s="517">
        <v>1267600</v>
      </c>
      <c r="O47" s="518">
        <v>46.4193</v>
      </c>
      <c r="P47" s="432">
        <v>35.843499999999999</v>
      </c>
      <c r="Q47" s="519">
        <v>10.575800000000001</v>
      </c>
      <c r="R47" s="520">
        <f t="shared" si="16"/>
        <v>70000</v>
      </c>
      <c r="S47" s="507">
        <v>0</v>
      </c>
      <c r="T47" s="507">
        <v>0</v>
      </c>
      <c r="U47" s="507">
        <v>0</v>
      </c>
      <c r="V47" s="507">
        <f>SUM(R47:U47)</f>
        <v>70000</v>
      </c>
      <c r="W47" s="507">
        <v>-70000</v>
      </c>
      <c r="X47" s="507">
        <v>0</v>
      </c>
      <c r="Y47" s="507">
        <v>86728</v>
      </c>
      <c r="Z47" s="507">
        <f>SUM(W47:Y47)</f>
        <v>16728</v>
      </c>
      <c r="AA47" s="507">
        <f>V47+Z47</f>
        <v>86728</v>
      </c>
      <c r="AB47" s="322">
        <f>ROUND((V47+W47)*33.8%,0)</f>
        <v>0</v>
      </c>
      <c r="AC47" s="180">
        <f>ROUND(V47*2%,0)</f>
        <v>1400</v>
      </c>
      <c r="AD47" s="507">
        <v>0</v>
      </c>
      <c r="AE47" s="507">
        <v>0</v>
      </c>
      <c r="AF47" s="507">
        <f t="shared" si="12"/>
        <v>0</v>
      </c>
      <c r="AG47" s="507">
        <f t="shared" si="13"/>
        <v>88128</v>
      </c>
      <c r="AH47" s="522">
        <v>0.12</v>
      </c>
      <c r="AI47" s="522">
        <v>-0.21</v>
      </c>
      <c r="AJ47" s="522">
        <v>0</v>
      </c>
      <c r="AK47" s="522">
        <v>0</v>
      </c>
      <c r="AL47" s="522">
        <v>0</v>
      </c>
      <c r="AM47" s="522">
        <v>0</v>
      </c>
      <c r="AN47" s="522">
        <v>0</v>
      </c>
      <c r="AO47" s="522">
        <f t="shared" ref="AO47:AO51" si="66">AH47+AJ47+AK47+AM47</f>
        <v>0.12</v>
      </c>
      <c r="AP47" s="522">
        <f t="shared" ref="AP47:AP51" si="67">AI47+AL47+AN47</f>
        <v>-0.21</v>
      </c>
      <c r="AQ47" s="550">
        <f t="shared" si="14"/>
        <v>-0.09</v>
      </c>
      <c r="AR47" s="551">
        <f>I47+AG47</f>
        <v>35874439</v>
      </c>
      <c r="AS47" s="507">
        <f>J47+V47</f>
        <v>25242468</v>
      </c>
      <c r="AT47" s="507">
        <f>K47+Z47</f>
        <v>266728</v>
      </c>
      <c r="AU47" s="501">
        <f t="shared" si="15"/>
        <v>86728</v>
      </c>
      <c r="AV47" s="507">
        <f t="shared" ref="AV47:AW51" si="68">L47+AB47</f>
        <v>8592794</v>
      </c>
      <c r="AW47" s="507">
        <f t="shared" si="68"/>
        <v>504849</v>
      </c>
      <c r="AX47" s="507">
        <f>N47+AF47</f>
        <v>1267600</v>
      </c>
      <c r="AY47" s="522">
        <f>O47+AQ47</f>
        <v>46.329299999999996</v>
      </c>
      <c r="AZ47" s="522">
        <f t="shared" ref="AZ47:BA51" si="69">P47+AO47</f>
        <v>35.963499999999996</v>
      </c>
      <c r="BA47" s="523">
        <f t="shared" si="69"/>
        <v>10.3658</v>
      </c>
    </row>
    <row r="48" spans="1:53" ht="12.95" customHeight="1" x14ac:dyDescent="0.25">
      <c r="A48" s="308">
        <v>10</v>
      </c>
      <c r="B48" s="572">
        <v>5458</v>
      </c>
      <c r="C48" s="572">
        <v>600099288</v>
      </c>
      <c r="D48" s="572">
        <v>856126</v>
      </c>
      <c r="E48" s="573" t="s">
        <v>774</v>
      </c>
      <c r="F48" s="572">
        <v>3113</v>
      </c>
      <c r="G48" s="549" t="s">
        <v>92</v>
      </c>
      <c r="H48" s="515" t="s">
        <v>83</v>
      </c>
      <c r="I48" s="516">
        <v>1080590</v>
      </c>
      <c r="J48" s="517">
        <v>790935</v>
      </c>
      <c r="K48" s="517">
        <v>0</v>
      </c>
      <c r="L48" s="431">
        <v>267336</v>
      </c>
      <c r="M48" s="431">
        <v>15819</v>
      </c>
      <c r="N48" s="517">
        <v>6500</v>
      </c>
      <c r="O48" s="518">
        <v>2.16</v>
      </c>
      <c r="P48" s="432">
        <v>2.16</v>
      </c>
      <c r="Q48" s="519">
        <v>0</v>
      </c>
      <c r="R48" s="520">
        <f t="shared" si="16"/>
        <v>0</v>
      </c>
      <c r="S48" s="507">
        <v>71720</v>
      </c>
      <c r="T48" s="507">
        <v>0</v>
      </c>
      <c r="U48" s="507">
        <v>0</v>
      </c>
      <c r="V48" s="507">
        <f>SUM(R48:U48)</f>
        <v>71720</v>
      </c>
      <c r="W48" s="507">
        <v>0</v>
      </c>
      <c r="X48" s="507">
        <v>0</v>
      </c>
      <c r="Y48" s="507">
        <v>0</v>
      </c>
      <c r="Z48" s="507">
        <f>SUM(W48:Y48)</f>
        <v>0</v>
      </c>
      <c r="AA48" s="507">
        <f>V48+Z48</f>
        <v>71720</v>
      </c>
      <c r="AB48" s="322">
        <f>ROUND((V48+W48)*33.8%,0)</f>
        <v>24241</v>
      </c>
      <c r="AC48" s="180">
        <f>ROUND(V48*2%,0)</f>
        <v>1434</v>
      </c>
      <c r="AD48" s="507">
        <v>0</v>
      </c>
      <c r="AE48" s="507">
        <v>0</v>
      </c>
      <c r="AF48" s="507">
        <f t="shared" si="12"/>
        <v>0</v>
      </c>
      <c r="AG48" s="507">
        <f t="shared" si="13"/>
        <v>97395</v>
      </c>
      <c r="AH48" s="522">
        <v>0</v>
      </c>
      <c r="AI48" s="522">
        <v>0</v>
      </c>
      <c r="AJ48" s="522">
        <v>0.2</v>
      </c>
      <c r="AK48" s="522">
        <v>0</v>
      </c>
      <c r="AL48" s="522">
        <v>0</v>
      </c>
      <c r="AM48" s="522">
        <v>0</v>
      </c>
      <c r="AN48" s="522">
        <v>0</v>
      </c>
      <c r="AO48" s="522">
        <f t="shared" si="66"/>
        <v>0.2</v>
      </c>
      <c r="AP48" s="522">
        <f t="shared" si="67"/>
        <v>0</v>
      </c>
      <c r="AQ48" s="550">
        <f t="shared" si="14"/>
        <v>0.2</v>
      </c>
      <c r="AR48" s="551">
        <f>I48+AG48</f>
        <v>1177985</v>
      </c>
      <c r="AS48" s="507">
        <f>J48+V48</f>
        <v>862655</v>
      </c>
      <c r="AT48" s="507">
        <f>K48+Z48</f>
        <v>0</v>
      </c>
      <c r="AU48" s="501">
        <f t="shared" si="15"/>
        <v>0</v>
      </c>
      <c r="AV48" s="507">
        <f t="shared" si="68"/>
        <v>291577</v>
      </c>
      <c r="AW48" s="507">
        <f t="shared" si="68"/>
        <v>17253</v>
      </c>
      <c r="AX48" s="507">
        <f>N48+AF48</f>
        <v>6500</v>
      </c>
      <c r="AY48" s="522">
        <f>O48+AQ48</f>
        <v>2.3600000000000003</v>
      </c>
      <c r="AZ48" s="522">
        <f t="shared" si="69"/>
        <v>2.3600000000000003</v>
      </c>
      <c r="BA48" s="523">
        <f t="shared" si="69"/>
        <v>0</v>
      </c>
    </row>
    <row r="49" spans="1:53" ht="12.95" customHeight="1" x14ac:dyDescent="0.25">
      <c r="A49" s="308">
        <v>10</v>
      </c>
      <c r="B49" s="572">
        <v>5458</v>
      </c>
      <c r="C49" s="572">
        <v>600099288</v>
      </c>
      <c r="D49" s="572">
        <v>856126</v>
      </c>
      <c r="E49" s="571" t="s">
        <v>774</v>
      </c>
      <c r="F49" s="582">
        <v>3141</v>
      </c>
      <c r="G49" s="574" t="s">
        <v>89</v>
      </c>
      <c r="H49" s="515" t="s">
        <v>83</v>
      </c>
      <c r="I49" s="516">
        <v>3315787</v>
      </c>
      <c r="J49" s="517">
        <v>2416641</v>
      </c>
      <c r="K49" s="517">
        <v>0</v>
      </c>
      <c r="L49" s="431">
        <v>816825</v>
      </c>
      <c r="M49" s="431">
        <v>48333</v>
      </c>
      <c r="N49" s="517">
        <v>33988</v>
      </c>
      <c r="O49" s="518">
        <v>8.2200000000000006</v>
      </c>
      <c r="P49" s="432">
        <v>0</v>
      </c>
      <c r="Q49" s="519">
        <v>8.2200000000000006</v>
      </c>
      <c r="R49" s="520">
        <f t="shared" si="16"/>
        <v>0</v>
      </c>
      <c r="S49" s="507">
        <v>0</v>
      </c>
      <c r="T49" s="507">
        <v>0</v>
      </c>
      <c r="U49" s="507">
        <v>0</v>
      </c>
      <c r="V49" s="507">
        <f>SUM(R49:U49)</f>
        <v>0</v>
      </c>
      <c r="W49" s="507">
        <v>0</v>
      </c>
      <c r="X49" s="507">
        <v>0</v>
      </c>
      <c r="Y49" s="507">
        <v>0</v>
      </c>
      <c r="Z49" s="507">
        <f>SUM(W49:Y49)</f>
        <v>0</v>
      </c>
      <c r="AA49" s="507">
        <f>V49+Z49</f>
        <v>0</v>
      </c>
      <c r="AB49" s="322">
        <f>ROUND((V49+W49)*33.8%,0)</f>
        <v>0</v>
      </c>
      <c r="AC49" s="180">
        <f>ROUND(V49*2%,0)</f>
        <v>0</v>
      </c>
      <c r="AD49" s="507">
        <v>0</v>
      </c>
      <c r="AE49" s="507">
        <v>0</v>
      </c>
      <c r="AF49" s="507">
        <f t="shared" si="12"/>
        <v>0</v>
      </c>
      <c r="AG49" s="507">
        <f t="shared" si="13"/>
        <v>0</v>
      </c>
      <c r="AH49" s="522">
        <v>0</v>
      </c>
      <c r="AI49" s="522">
        <v>0</v>
      </c>
      <c r="AJ49" s="522">
        <v>0</v>
      </c>
      <c r="AK49" s="522">
        <v>0</v>
      </c>
      <c r="AL49" s="522">
        <v>0</v>
      </c>
      <c r="AM49" s="522">
        <v>0</v>
      </c>
      <c r="AN49" s="522">
        <v>0</v>
      </c>
      <c r="AO49" s="522">
        <f t="shared" si="66"/>
        <v>0</v>
      </c>
      <c r="AP49" s="522">
        <f t="shared" si="67"/>
        <v>0</v>
      </c>
      <c r="AQ49" s="550">
        <f t="shared" si="14"/>
        <v>0</v>
      </c>
      <c r="AR49" s="551">
        <f>I49+AG49</f>
        <v>3315787</v>
      </c>
      <c r="AS49" s="507">
        <f>J49+V49</f>
        <v>2416641</v>
      </c>
      <c r="AT49" s="507">
        <f>K49+Z49</f>
        <v>0</v>
      </c>
      <c r="AU49" s="501">
        <f t="shared" si="15"/>
        <v>0</v>
      </c>
      <c r="AV49" s="507">
        <f t="shared" si="68"/>
        <v>816825</v>
      </c>
      <c r="AW49" s="507">
        <f t="shared" si="68"/>
        <v>48333</v>
      </c>
      <c r="AX49" s="507">
        <f>N49+AF49</f>
        <v>33988</v>
      </c>
      <c r="AY49" s="522">
        <f>O49+AQ49</f>
        <v>8.2200000000000006</v>
      </c>
      <c r="AZ49" s="522">
        <f t="shared" si="69"/>
        <v>0</v>
      </c>
      <c r="BA49" s="523">
        <f t="shared" si="69"/>
        <v>8.2200000000000006</v>
      </c>
    </row>
    <row r="50" spans="1:53" ht="12.95" customHeight="1" x14ac:dyDescent="0.25">
      <c r="A50" s="308">
        <v>10</v>
      </c>
      <c r="B50" s="572">
        <v>5458</v>
      </c>
      <c r="C50" s="572">
        <v>600099288</v>
      </c>
      <c r="D50" s="572">
        <v>856126</v>
      </c>
      <c r="E50" s="573" t="s">
        <v>774</v>
      </c>
      <c r="F50" s="572">
        <v>3143</v>
      </c>
      <c r="G50" s="549" t="s">
        <v>150</v>
      </c>
      <c r="H50" s="515" t="s">
        <v>87</v>
      </c>
      <c r="I50" s="516">
        <v>2909217</v>
      </c>
      <c r="J50" s="517">
        <v>2142280</v>
      </c>
      <c r="K50" s="517">
        <v>0</v>
      </c>
      <c r="L50" s="431">
        <v>724091</v>
      </c>
      <c r="M50" s="431">
        <v>42846</v>
      </c>
      <c r="N50" s="517">
        <v>0</v>
      </c>
      <c r="O50" s="518">
        <v>4.6425999999999998</v>
      </c>
      <c r="P50" s="432">
        <v>4.6425999999999998</v>
      </c>
      <c r="Q50" s="519">
        <v>0</v>
      </c>
      <c r="R50" s="520">
        <f t="shared" si="16"/>
        <v>0</v>
      </c>
      <c r="S50" s="507">
        <v>0</v>
      </c>
      <c r="T50" s="507">
        <v>0</v>
      </c>
      <c r="U50" s="507">
        <v>0</v>
      </c>
      <c r="V50" s="507">
        <f>SUM(R50:U50)</f>
        <v>0</v>
      </c>
      <c r="W50" s="507">
        <v>0</v>
      </c>
      <c r="X50" s="507">
        <v>0</v>
      </c>
      <c r="Y50" s="507">
        <v>0</v>
      </c>
      <c r="Z50" s="507">
        <f>SUM(W50:Y50)</f>
        <v>0</v>
      </c>
      <c r="AA50" s="507">
        <f>V50+Z50</f>
        <v>0</v>
      </c>
      <c r="AB50" s="322">
        <f>ROUND((V50+W50)*33.8%,0)</f>
        <v>0</v>
      </c>
      <c r="AC50" s="180">
        <f>ROUND(V50*2%,0)</f>
        <v>0</v>
      </c>
      <c r="AD50" s="507">
        <v>0</v>
      </c>
      <c r="AE50" s="507">
        <v>0</v>
      </c>
      <c r="AF50" s="507">
        <f t="shared" si="12"/>
        <v>0</v>
      </c>
      <c r="AG50" s="507">
        <f t="shared" si="13"/>
        <v>0</v>
      </c>
      <c r="AH50" s="522">
        <v>0</v>
      </c>
      <c r="AI50" s="522">
        <v>0</v>
      </c>
      <c r="AJ50" s="522">
        <v>0</v>
      </c>
      <c r="AK50" s="522">
        <v>0</v>
      </c>
      <c r="AL50" s="522">
        <v>0</v>
      </c>
      <c r="AM50" s="522">
        <v>0</v>
      </c>
      <c r="AN50" s="522">
        <v>0</v>
      </c>
      <c r="AO50" s="522">
        <f t="shared" si="66"/>
        <v>0</v>
      </c>
      <c r="AP50" s="522">
        <f t="shared" si="67"/>
        <v>0</v>
      </c>
      <c r="AQ50" s="550">
        <f t="shared" si="14"/>
        <v>0</v>
      </c>
      <c r="AR50" s="551">
        <f>I50+AG50</f>
        <v>2909217</v>
      </c>
      <c r="AS50" s="507">
        <f>J50+V50</f>
        <v>2142280</v>
      </c>
      <c r="AT50" s="507">
        <f>K50+Z50</f>
        <v>0</v>
      </c>
      <c r="AU50" s="501">
        <f t="shared" si="15"/>
        <v>0</v>
      </c>
      <c r="AV50" s="507">
        <f t="shared" si="68"/>
        <v>724091</v>
      </c>
      <c r="AW50" s="507">
        <f t="shared" si="68"/>
        <v>42846</v>
      </c>
      <c r="AX50" s="507">
        <f>N50+AF50</f>
        <v>0</v>
      </c>
      <c r="AY50" s="522">
        <f>O50+AQ50</f>
        <v>4.6425999999999998</v>
      </c>
      <c r="AZ50" s="522">
        <f t="shared" si="69"/>
        <v>4.6425999999999998</v>
      </c>
      <c r="BA50" s="523">
        <f t="shared" si="69"/>
        <v>0</v>
      </c>
    </row>
    <row r="51" spans="1:53" ht="12.95" customHeight="1" x14ac:dyDescent="0.25">
      <c r="A51" s="308">
        <v>10</v>
      </c>
      <c r="B51" s="572">
        <v>5458</v>
      </c>
      <c r="C51" s="572">
        <v>600099288</v>
      </c>
      <c r="D51" s="572">
        <v>856126</v>
      </c>
      <c r="E51" s="573" t="s">
        <v>774</v>
      </c>
      <c r="F51" s="572">
        <v>3143</v>
      </c>
      <c r="G51" s="549" t="s">
        <v>151</v>
      </c>
      <c r="H51" s="515" t="s">
        <v>83</v>
      </c>
      <c r="I51" s="516">
        <v>98309</v>
      </c>
      <c r="J51" s="517">
        <v>69300</v>
      </c>
      <c r="K51" s="517">
        <v>0</v>
      </c>
      <c r="L51" s="431">
        <v>23423</v>
      </c>
      <c r="M51" s="431">
        <v>1386</v>
      </c>
      <c r="N51" s="517">
        <v>4200</v>
      </c>
      <c r="O51" s="518">
        <v>0.28999999999999998</v>
      </c>
      <c r="P51" s="432">
        <v>0</v>
      </c>
      <c r="Q51" s="519">
        <v>0.28999999999999998</v>
      </c>
      <c r="R51" s="520">
        <f t="shared" si="16"/>
        <v>0</v>
      </c>
      <c r="S51" s="507">
        <v>0</v>
      </c>
      <c r="T51" s="507">
        <v>0</v>
      </c>
      <c r="U51" s="507">
        <v>0</v>
      </c>
      <c r="V51" s="507">
        <f>SUM(R51:U51)</f>
        <v>0</v>
      </c>
      <c r="W51" s="507">
        <v>0</v>
      </c>
      <c r="X51" s="507">
        <v>0</v>
      </c>
      <c r="Y51" s="507">
        <v>0</v>
      </c>
      <c r="Z51" s="507">
        <f>SUM(W51:Y51)</f>
        <v>0</v>
      </c>
      <c r="AA51" s="507">
        <f>V51+Z51</f>
        <v>0</v>
      </c>
      <c r="AB51" s="322">
        <f>ROUND((V51+W51)*33.8%,0)</f>
        <v>0</v>
      </c>
      <c r="AC51" s="180">
        <f>ROUND(V51*2%,0)</f>
        <v>0</v>
      </c>
      <c r="AD51" s="507">
        <v>0</v>
      </c>
      <c r="AE51" s="507">
        <v>0</v>
      </c>
      <c r="AF51" s="507">
        <f t="shared" si="12"/>
        <v>0</v>
      </c>
      <c r="AG51" s="507">
        <f t="shared" si="13"/>
        <v>0</v>
      </c>
      <c r="AH51" s="522">
        <v>0</v>
      </c>
      <c r="AI51" s="522">
        <v>0</v>
      </c>
      <c r="AJ51" s="522">
        <v>0</v>
      </c>
      <c r="AK51" s="522">
        <v>0</v>
      </c>
      <c r="AL51" s="522">
        <v>0</v>
      </c>
      <c r="AM51" s="522">
        <v>0</v>
      </c>
      <c r="AN51" s="522">
        <v>0</v>
      </c>
      <c r="AO51" s="522">
        <f t="shared" si="66"/>
        <v>0</v>
      </c>
      <c r="AP51" s="522">
        <f t="shared" si="67"/>
        <v>0</v>
      </c>
      <c r="AQ51" s="550">
        <f t="shared" si="14"/>
        <v>0</v>
      </c>
      <c r="AR51" s="551">
        <f>I51+AG51</f>
        <v>98309</v>
      </c>
      <c r="AS51" s="507">
        <f>J51+V51</f>
        <v>69300</v>
      </c>
      <c r="AT51" s="507">
        <f>K51+Z51</f>
        <v>0</v>
      </c>
      <c r="AU51" s="501">
        <f t="shared" si="15"/>
        <v>0</v>
      </c>
      <c r="AV51" s="507">
        <f t="shared" si="68"/>
        <v>23423</v>
      </c>
      <c r="AW51" s="507">
        <f t="shared" si="68"/>
        <v>1386</v>
      </c>
      <c r="AX51" s="507">
        <f>N51+AF51</f>
        <v>4200</v>
      </c>
      <c r="AY51" s="522">
        <f>O51+AQ51</f>
        <v>0.28999999999999998</v>
      </c>
      <c r="AZ51" s="522">
        <f t="shared" si="69"/>
        <v>0</v>
      </c>
      <c r="BA51" s="523">
        <f t="shared" si="69"/>
        <v>0.28999999999999998</v>
      </c>
    </row>
    <row r="52" spans="1:53" ht="12.95" customHeight="1" x14ac:dyDescent="0.25">
      <c r="A52" s="309">
        <v>10</v>
      </c>
      <c r="B52" s="129">
        <v>5458</v>
      </c>
      <c r="C52" s="129">
        <v>600099288</v>
      </c>
      <c r="D52" s="129">
        <v>856126</v>
      </c>
      <c r="E52" s="575" t="s">
        <v>775</v>
      </c>
      <c r="F52" s="129"/>
      <c r="G52" s="575"/>
      <c r="H52" s="382"/>
      <c r="I52" s="134">
        <v>43190214</v>
      </c>
      <c r="J52" s="242">
        <v>30591624</v>
      </c>
      <c r="K52" s="242">
        <v>250000</v>
      </c>
      <c r="L52" s="242">
        <v>10424469</v>
      </c>
      <c r="M52" s="242">
        <v>611833</v>
      </c>
      <c r="N52" s="242">
        <v>1312288</v>
      </c>
      <c r="O52" s="395">
        <v>61.731900000000003</v>
      </c>
      <c r="P52" s="395">
        <v>42.646100000000004</v>
      </c>
      <c r="Q52" s="411">
        <v>19.085799999999999</v>
      </c>
      <c r="R52" s="242">
        <f t="shared" ref="R52:BA52" si="70">SUM(R47:R51)</f>
        <v>70000</v>
      </c>
      <c r="S52" s="170">
        <f t="shared" si="70"/>
        <v>71720</v>
      </c>
      <c r="T52" s="170">
        <f t="shared" si="70"/>
        <v>0</v>
      </c>
      <c r="U52" s="170">
        <f t="shared" si="70"/>
        <v>0</v>
      </c>
      <c r="V52" s="170">
        <f t="shared" si="70"/>
        <v>141720</v>
      </c>
      <c r="W52" s="170">
        <f t="shared" si="70"/>
        <v>-70000</v>
      </c>
      <c r="X52" s="170">
        <f t="shared" si="70"/>
        <v>0</v>
      </c>
      <c r="Y52" s="170">
        <f t="shared" ref="Y52" si="71">SUM(Y47:Y51)</f>
        <v>86728</v>
      </c>
      <c r="Z52" s="170">
        <f t="shared" si="70"/>
        <v>16728</v>
      </c>
      <c r="AA52" s="170">
        <f t="shared" si="70"/>
        <v>158448</v>
      </c>
      <c r="AB52" s="170">
        <f t="shared" si="70"/>
        <v>24241</v>
      </c>
      <c r="AC52" s="170">
        <f t="shared" si="70"/>
        <v>2834</v>
      </c>
      <c r="AD52" s="170">
        <f t="shared" si="70"/>
        <v>0</v>
      </c>
      <c r="AE52" s="170">
        <f t="shared" si="70"/>
        <v>0</v>
      </c>
      <c r="AF52" s="170">
        <f t="shared" si="70"/>
        <v>0</v>
      </c>
      <c r="AG52" s="170">
        <f t="shared" si="70"/>
        <v>185523</v>
      </c>
      <c r="AH52" s="319">
        <f t="shared" si="70"/>
        <v>0.12</v>
      </c>
      <c r="AI52" s="319">
        <f t="shared" si="70"/>
        <v>-0.21</v>
      </c>
      <c r="AJ52" s="319">
        <f t="shared" si="70"/>
        <v>0.2</v>
      </c>
      <c r="AK52" s="319">
        <f t="shared" ref="AK52:AL52" si="72">SUM(AK47:AK51)</f>
        <v>0</v>
      </c>
      <c r="AL52" s="319">
        <f t="shared" si="72"/>
        <v>0</v>
      </c>
      <c r="AM52" s="319">
        <f t="shared" si="70"/>
        <v>0</v>
      </c>
      <c r="AN52" s="319">
        <f t="shared" si="70"/>
        <v>0</v>
      </c>
      <c r="AO52" s="319">
        <f t="shared" si="70"/>
        <v>0.32</v>
      </c>
      <c r="AP52" s="319">
        <f t="shared" si="70"/>
        <v>-0.21</v>
      </c>
      <c r="AQ52" s="404">
        <f t="shared" si="70"/>
        <v>0.11000000000000001</v>
      </c>
      <c r="AR52" s="134">
        <f t="shared" si="70"/>
        <v>43375737</v>
      </c>
      <c r="AS52" s="170">
        <f t="shared" si="70"/>
        <v>30733344</v>
      </c>
      <c r="AT52" s="170">
        <f t="shared" si="70"/>
        <v>266728</v>
      </c>
      <c r="AU52" s="170">
        <f t="shared" si="70"/>
        <v>86728</v>
      </c>
      <c r="AV52" s="170">
        <f t="shared" si="70"/>
        <v>10448710</v>
      </c>
      <c r="AW52" s="170">
        <f t="shared" si="70"/>
        <v>614667</v>
      </c>
      <c r="AX52" s="170">
        <f t="shared" si="70"/>
        <v>1312288</v>
      </c>
      <c r="AY52" s="319">
        <f t="shared" si="70"/>
        <v>61.841899999999995</v>
      </c>
      <c r="AZ52" s="319">
        <f t="shared" si="70"/>
        <v>42.966099999999997</v>
      </c>
      <c r="BA52" s="320">
        <f t="shared" si="70"/>
        <v>18.875799999999998</v>
      </c>
    </row>
    <row r="53" spans="1:53" ht="12.95" customHeight="1" x14ac:dyDescent="0.25">
      <c r="A53" s="308">
        <v>11</v>
      </c>
      <c r="B53" s="572">
        <v>5456</v>
      </c>
      <c r="C53" s="572">
        <v>600099369</v>
      </c>
      <c r="D53" s="572">
        <v>854794</v>
      </c>
      <c r="E53" s="573" t="s">
        <v>776</v>
      </c>
      <c r="F53" s="572">
        <v>3113</v>
      </c>
      <c r="G53" s="573" t="s">
        <v>285</v>
      </c>
      <c r="H53" s="515" t="s">
        <v>87</v>
      </c>
      <c r="I53" s="516">
        <v>40643821</v>
      </c>
      <c r="J53" s="517">
        <v>28644382</v>
      </c>
      <c r="K53" s="517">
        <v>261248</v>
      </c>
      <c r="L53" s="431">
        <v>9770103</v>
      </c>
      <c r="M53" s="431">
        <v>572888</v>
      </c>
      <c r="N53" s="517">
        <v>1395200</v>
      </c>
      <c r="O53" s="518">
        <v>55.567900000000002</v>
      </c>
      <c r="P53" s="432">
        <v>43.389099999999999</v>
      </c>
      <c r="Q53" s="519">
        <v>12.178799999999999</v>
      </c>
      <c r="R53" s="520">
        <f t="shared" si="16"/>
        <v>-50000</v>
      </c>
      <c r="S53" s="507">
        <v>0</v>
      </c>
      <c r="T53" s="507">
        <v>0</v>
      </c>
      <c r="U53" s="507">
        <v>0</v>
      </c>
      <c r="V53" s="507">
        <f>SUM(R53:U53)</f>
        <v>-50000</v>
      </c>
      <c r="W53" s="507">
        <v>50000</v>
      </c>
      <c r="X53" s="507">
        <v>0</v>
      </c>
      <c r="Y53" s="507">
        <v>275546</v>
      </c>
      <c r="Z53" s="507">
        <f>SUM(W53:Y53)</f>
        <v>325546</v>
      </c>
      <c r="AA53" s="507">
        <f>V53+Z53</f>
        <v>275546</v>
      </c>
      <c r="AB53" s="322">
        <f>ROUND((V53+W53)*33.8%,0)</f>
        <v>0</v>
      </c>
      <c r="AC53" s="180">
        <f>ROUND(V53*2%,0)</f>
        <v>-1000</v>
      </c>
      <c r="AD53" s="507">
        <v>0</v>
      </c>
      <c r="AE53" s="507">
        <v>0</v>
      </c>
      <c r="AF53" s="507">
        <f t="shared" si="12"/>
        <v>0</v>
      </c>
      <c r="AG53" s="507">
        <f t="shared" si="13"/>
        <v>274546</v>
      </c>
      <c r="AH53" s="522">
        <v>-0.13</v>
      </c>
      <c r="AI53" s="522">
        <v>0</v>
      </c>
      <c r="AJ53" s="522">
        <v>0</v>
      </c>
      <c r="AK53" s="522">
        <v>0</v>
      </c>
      <c r="AL53" s="522">
        <v>0</v>
      </c>
      <c r="AM53" s="522">
        <v>0</v>
      </c>
      <c r="AN53" s="522">
        <v>0</v>
      </c>
      <c r="AO53" s="522">
        <f t="shared" ref="AO53:AO57" si="73">AH53+AJ53+AK53+AM53</f>
        <v>-0.13</v>
      </c>
      <c r="AP53" s="522">
        <f t="shared" ref="AP53:AP57" si="74">AI53+AL53+AN53</f>
        <v>0</v>
      </c>
      <c r="AQ53" s="550">
        <f t="shared" si="14"/>
        <v>-0.13</v>
      </c>
      <c r="AR53" s="551">
        <f>I53+AG53</f>
        <v>40918367</v>
      </c>
      <c r="AS53" s="507">
        <f>J53+V53</f>
        <v>28594382</v>
      </c>
      <c r="AT53" s="507">
        <f>K53+Z53</f>
        <v>586794</v>
      </c>
      <c r="AU53" s="501">
        <f t="shared" si="15"/>
        <v>275546</v>
      </c>
      <c r="AV53" s="507">
        <f t="shared" ref="AV53:AW57" si="75">L53+AB53</f>
        <v>9770103</v>
      </c>
      <c r="AW53" s="507">
        <f t="shared" si="75"/>
        <v>571888</v>
      </c>
      <c r="AX53" s="507">
        <f>N53+AF53</f>
        <v>1395200</v>
      </c>
      <c r="AY53" s="522">
        <f>O53+AQ53</f>
        <v>55.437899999999999</v>
      </c>
      <c r="AZ53" s="522">
        <f t="shared" ref="AZ53:BA57" si="76">P53+AO53</f>
        <v>43.259099999999997</v>
      </c>
      <c r="BA53" s="523">
        <f t="shared" si="76"/>
        <v>12.178799999999999</v>
      </c>
    </row>
    <row r="54" spans="1:53" ht="12.95" customHeight="1" x14ac:dyDescent="0.25">
      <c r="A54" s="308">
        <v>11</v>
      </c>
      <c r="B54" s="572">
        <v>5456</v>
      </c>
      <c r="C54" s="572">
        <v>600099369</v>
      </c>
      <c r="D54" s="572">
        <v>854794</v>
      </c>
      <c r="E54" s="577" t="s">
        <v>776</v>
      </c>
      <c r="F54" s="572">
        <v>3113</v>
      </c>
      <c r="G54" s="549" t="s">
        <v>92</v>
      </c>
      <c r="H54" s="515" t="s">
        <v>83</v>
      </c>
      <c r="I54" s="516">
        <v>3910192</v>
      </c>
      <c r="J54" s="517">
        <v>2879375</v>
      </c>
      <c r="K54" s="517">
        <v>0</v>
      </c>
      <c r="L54" s="431">
        <v>973229</v>
      </c>
      <c r="M54" s="431">
        <v>57588</v>
      </c>
      <c r="N54" s="517">
        <v>0</v>
      </c>
      <c r="O54" s="518">
        <v>7.75</v>
      </c>
      <c r="P54" s="432">
        <v>7.75</v>
      </c>
      <c r="Q54" s="519">
        <v>0</v>
      </c>
      <c r="R54" s="520">
        <f t="shared" si="16"/>
        <v>0</v>
      </c>
      <c r="S54" s="507">
        <v>106946</v>
      </c>
      <c r="T54" s="507">
        <v>0</v>
      </c>
      <c r="U54" s="507">
        <v>0</v>
      </c>
      <c r="V54" s="507">
        <f>SUM(R54:U54)</f>
        <v>106946</v>
      </c>
      <c r="W54" s="507">
        <v>0</v>
      </c>
      <c r="X54" s="507">
        <v>0</v>
      </c>
      <c r="Y54" s="507">
        <v>0</v>
      </c>
      <c r="Z54" s="507">
        <f>SUM(W54:Y54)</f>
        <v>0</v>
      </c>
      <c r="AA54" s="507">
        <f>V54+Z54</f>
        <v>106946</v>
      </c>
      <c r="AB54" s="322">
        <f>ROUND((V54+W54)*33.8%,0)</f>
        <v>36148</v>
      </c>
      <c r="AC54" s="180">
        <f>ROUND(V54*2%,0)</f>
        <v>2139</v>
      </c>
      <c r="AD54" s="507">
        <v>0</v>
      </c>
      <c r="AE54" s="507">
        <v>0</v>
      </c>
      <c r="AF54" s="507">
        <f t="shared" si="12"/>
        <v>0</v>
      </c>
      <c r="AG54" s="507">
        <f t="shared" si="13"/>
        <v>145233</v>
      </c>
      <c r="AH54" s="522">
        <v>0</v>
      </c>
      <c r="AI54" s="522">
        <v>0</v>
      </c>
      <c r="AJ54" s="522">
        <v>0.37</v>
      </c>
      <c r="AK54" s="522">
        <v>0</v>
      </c>
      <c r="AL54" s="522">
        <v>0</v>
      </c>
      <c r="AM54" s="522">
        <v>0</v>
      </c>
      <c r="AN54" s="522">
        <v>0</v>
      </c>
      <c r="AO54" s="522">
        <f t="shared" si="73"/>
        <v>0.37</v>
      </c>
      <c r="AP54" s="522">
        <f t="shared" si="74"/>
        <v>0</v>
      </c>
      <c r="AQ54" s="550">
        <f t="shared" si="14"/>
        <v>0.37</v>
      </c>
      <c r="AR54" s="551">
        <f>I54+AG54</f>
        <v>4055425</v>
      </c>
      <c r="AS54" s="507">
        <f>J54+V54</f>
        <v>2986321</v>
      </c>
      <c r="AT54" s="507">
        <f>K54+Z54</f>
        <v>0</v>
      </c>
      <c r="AU54" s="501">
        <f t="shared" si="15"/>
        <v>0</v>
      </c>
      <c r="AV54" s="507">
        <f t="shared" si="75"/>
        <v>1009377</v>
      </c>
      <c r="AW54" s="507">
        <f t="shared" si="75"/>
        <v>59727</v>
      </c>
      <c r="AX54" s="507">
        <f>N54+AF54</f>
        <v>0</v>
      </c>
      <c r="AY54" s="522">
        <f>O54+AQ54</f>
        <v>8.1199999999999992</v>
      </c>
      <c r="AZ54" s="522">
        <f t="shared" si="76"/>
        <v>8.1199999999999992</v>
      </c>
      <c r="BA54" s="523">
        <f t="shared" si="76"/>
        <v>0</v>
      </c>
    </row>
    <row r="55" spans="1:53" ht="12.95" customHeight="1" x14ac:dyDescent="0.25">
      <c r="A55" s="308">
        <v>11</v>
      </c>
      <c r="B55" s="572">
        <v>5456</v>
      </c>
      <c r="C55" s="572">
        <v>600099369</v>
      </c>
      <c r="D55" s="572">
        <v>854794</v>
      </c>
      <c r="E55" s="571" t="s">
        <v>776</v>
      </c>
      <c r="F55" s="582">
        <v>3141</v>
      </c>
      <c r="G55" s="574" t="s">
        <v>89</v>
      </c>
      <c r="H55" s="515" t="s">
        <v>83</v>
      </c>
      <c r="I55" s="516">
        <v>4623155</v>
      </c>
      <c r="J55" s="517">
        <v>3319559</v>
      </c>
      <c r="K55" s="517">
        <v>50000</v>
      </c>
      <c r="L55" s="431">
        <v>1138911</v>
      </c>
      <c r="M55" s="431">
        <v>66391</v>
      </c>
      <c r="N55" s="517">
        <v>48294</v>
      </c>
      <c r="O55" s="518">
        <v>11.46</v>
      </c>
      <c r="P55" s="432">
        <v>0</v>
      </c>
      <c r="Q55" s="519">
        <v>11.46</v>
      </c>
      <c r="R55" s="520">
        <f t="shared" si="16"/>
        <v>30000</v>
      </c>
      <c r="S55" s="507">
        <v>0</v>
      </c>
      <c r="T55" s="507">
        <v>0</v>
      </c>
      <c r="U55" s="507">
        <v>0</v>
      </c>
      <c r="V55" s="507">
        <f>SUM(R55:U55)</f>
        <v>30000</v>
      </c>
      <c r="W55" s="507">
        <v>-30000</v>
      </c>
      <c r="X55" s="507">
        <v>0</v>
      </c>
      <c r="Y55" s="507">
        <v>0</v>
      </c>
      <c r="Z55" s="507">
        <f>SUM(W55:Y55)</f>
        <v>-30000</v>
      </c>
      <c r="AA55" s="507">
        <f>V55+Z55</f>
        <v>0</v>
      </c>
      <c r="AB55" s="322">
        <f>ROUND((V55+W55)*33.8%,0)</f>
        <v>0</v>
      </c>
      <c r="AC55" s="180">
        <f>ROUND(V55*2%,0)</f>
        <v>600</v>
      </c>
      <c r="AD55" s="507">
        <v>0</v>
      </c>
      <c r="AE55" s="507">
        <v>0</v>
      </c>
      <c r="AF55" s="507">
        <f t="shared" si="12"/>
        <v>0</v>
      </c>
      <c r="AG55" s="507">
        <f t="shared" si="13"/>
        <v>600</v>
      </c>
      <c r="AH55" s="522">
        <v>0</v>
      </c>
      <c r="AI55" s="522">
        <v>0</v>
      </c>
      <c r="AJ55" s="522">
        <v>0</v>
      </c>
      <c r="AK55" s="522">
        <v>0</v>
      </c>
      <c r="AL55" s="522">
        <v>0</v>
      </c>
      <c r="AM55" s="522">
        <v>0</v>
      </c>
      <c r="AN55" s="522">
        <v>0</v>
      </c>
      <c r="AO55" s="522">
        <f t="shared" si="73"/>
        <v>0</v>
      </c>
      <c r="AP55" s="522">
        <f t="shared" si="74"/>
        <v>0</v>
      </c>
      <c r="AQ55" s="550">
        <f t="shared" si="14"/>
        <v>0</v>
      </c>
      <c r="AR55" s="551">
        <f>I55+AG55</f>
        <v>4623755</v>
      </c>
      <c r="AS55" s="507">
        <f>J55+V55</f>
        <v>3349559</v>
      </c>
      <c r="AT55" s="507">
        <f>K55+Z55</f>
        <v>20000</v>
      </c>
      <c r="AU55" s="501">
        <f t="shared" si="15"/>
        <v>0</v>
      </c>
      <c r="AV55" s="507">
        <f t="shared" si="75"/>
        <v>1138911</v>
      </c>
      <c r="AW55" s="507">
        <f t="shared" si="75"/>
        <v>66991</v>
      </c>
      <c r="AX55" s="507">
        <f>N55+AF55</f>
        <v>48294</v>
      </c>
      <c r="AY55" s="522">
        <f>O55+AQ55</f>
        <v>11.46</v>
      </c>
      <c r="AZ55" s="522">
        <f t="shared" si="76"/>
        <v>0</v>
      </c>
      <c r="BA55" s="523">
        <f t="shared" si="76"/>
        <v>11.46</v>
      </c>
    </row>
    <row r="56" spans="1:53" ht="12.95" customHeight="1" x14ac:dyDescent="0.25">
      <c r="A56" s="308">
        <v>11</v>
      </c>
      <c r="B56" s="572">
        <v>5456</v>
      </c>
      <c r="C56" s="572">
        <v>600099369</v>
      </c>
      <c r="D56" s="572">
        <v>854794</v>
      </c>
      <c r="E56" s="577" t="s">
        <v>776</v>
      </c>
      <c r="F56" s="572">
        <v>3143</v>
      </c>
      <c r="G56" s="549" t="s">
        <v>150</v>
      </c>
      <c r="H56" s="515" t="s">
        <v>87</v>
      </c>
      <c r="I56" s="516">
        <v>2812281</v>
      </c>
      <c r="J56" s="517">
        <v>2061046</v>
      </c>
      <c r="K56" s="517">
        <v>10000</v>
      </c>
      <c r="L56" s="431">
        <v>700014</v>
      </c>
      <c r="M56" s="431">
        <v>41221</v>
      </c>
      <c r="N56" s="517">
        <v>0</v>
      </c>
      <c r="O56" s="518">
        <v>4.3250000000000002</v>
      </c>
      <c r="P56" s="432">
        <v>4.3250000000000002</v>
      </c>
      <c r="Q56" s="519">
        <v>0</v>
      </c>
      <c r="R56" s="520">
        <f t="shared" si="16"/>
        <v>0</v>
      </c>
      <c r="S56" s="507">
        <v>0</v>
      </c>
      <c r="T56" s="507">
        <v>0</v>
      </c>
      <c r="U56" s="507">
        <v>0</v>
      </c>
      <c r="V56" s="507">
        <f>SUM(R56:U56)</f>
        <v>0</v>
      </c>
      <c r="W56" s="507">
        <v>0</v>
      </c>
      <c r="X56" s="507">
        <v>0</v>
      </c>
      <c r="Y56" s="507">
        <v>0</v>
      </c>
      <c r="Z56" s="507">
        <f>SUM(W56:Y56)</f>
        <v>0</v>
      </c>
      <c r="AA56" s="507">
        <f>V56+Z56</f>
        <v>0</v>
      </c>
      <c r="AB56" s="322">
        <f>ROUND((V56+W56)*33.8%,0)</f>
        <v>0</v>
      </c>
      <c r="AC56" s="180">
        <f>ROUND(V56*2%,0)</f>
        <v>0</v>
      </c>
      <c r="AD56" s="507">
        <v>0</v>
      </c>
      <c r="AE56" s="507">
        <v>0</v>
      </c>
      <c r="AF56" s="507">
        <f t="shared" si="12"/>
        <v>0</v>
      </c>
      <c r="AG56" s="507">
        <f t="shared" si="13"/>
        <v>0</v>
      </c>
      <c r="AH56" s="522">
        <v>0</v>
      </c>
      <c r="AI56" s="522">
        <v>0</v>
      </c>
      <c r="AJ56" s="522">
        <v>0</v>
      </c>
      <c r="AK56" s="522">
        <v>0</v>
      </c>
      <c r="AL56" s="522">
        <v>0</v>
      </c>
      <c r="AM56" s="522">
        <v>0</v>
      </c>
      <c r="AN56" s="522">
        <v>0</v>
      </c>
      <c r="AO56" s="522">
        <f t="shared" si="73"/>
        <v>0</v>
      </c>
      <c r="AP56" s="522">
        <f t="shared" si="74"/>
        <v>0</v>
      </c>
      <c r="AQ56" s="550">
        <f t="shared" si="14"/>
        <v>0</v>
      </c>
      <c r="AR56" s="551">
        <f>I56+AG56</f>
        <v>2812281</v>
      </c>
      <c r="AS56" s="507">
        <f>J56+V56</f>
        <v>2061046</v>
      </c>
      <c r="AT56" s="507">
        <f>K56+Z56</f>
        <v>10000</v>
      </c>
      <c r="AU56" s="501">
        <f t="shared" si="15"/>
        <v>0</v>
      </c>
      <c r="AV56" s="507">
        <f t="shared" si="75"/>
        <v>700014</v>
      </c>
      <c r="AW56" s="507">
        <f t="shared" si="75"/>
        <v>41221</v>
      </c>
      <c r="AX56" s="507">
        <f>N56+AF56</f>
        <v>0</v>
      </c>
      <c r="AY56" s="522">
        <f>O56+AQ56</f>
        <v>4.3250000000000002</v>
      </c>
      <c r="AZ56" s="522">
        <f t="shared" si="76"/>
        <v>4.3250000000000002</v>
      </c>
      <c r="BA56" s="523">
        <f t="shared" si="76"/>
        <v>0</v>
      </c>
    </row>
    <row r="57" spans="1:53" ht="12.95" customHeight="1" x14ac:dyDescent="0.25">
      <c r="A57" s="308">
        <v>11</v>
      </c>
      <c r="B57" s="572">
        <v>5456</v>
      </c>
      <c r="C57" s="572">
        <v>600099369</v>
      </c>
      <c r="D57" s="572">
        <v>854794</v>
      </c>
      <c r="E57" s="577" t="s">
        <v>776</v>
      </c>
      <c r="F57" s="572">
        <v>3143</v>
      </c>
      <c r="G57" s="549" t="s">
        <v>151</v>
      </c>
      <c r="H57" s="515" t="s">
        <v>83</v>
      </c>
      <c r="I57" s="516">
        <v>104629</v>
      </c>
      <c r="J57" s="517">
        <v>73755</v>
      </c>
      <c r="K57" s="517">
        <v>0</v>
      </c>
      <c r="L57" s="431">
        <v>24929</v>
      </c>
      <c r="M57" s="431">
        <v>1475</v>
      </c>
      <c r="N57" s="517">
        <v>4470</v>
      </c>
      <c r="O57" s="518">
        <v>0.31</v>
      </c>
      <c r="P57" s="432">
        <v>0</v>
      </c>
      <c r="Q57" s="519">
        <v>0.31</v>
      </c>
      <c r="R57" s="520">
        <f t="shared" si="16"/>
        <v>0</v>
      </c>
      <c r="S57" s="507">
        <v>0</v>
      </c>
      <c r="T57" s="507">
        <v>0</v>
      </c>
      <c r="U57" s="507">
        <v>0</v>
      </c>
      <c r="V57" s="507">
        <f>SUM(R57:U57)</f>
        <v>0</v>
      </c>
      <c r="W57" s="507">
        <v>0</v>
      </c>
      <c r="X57" s="507">
        <v>0</v>
      </c>
      <c r="Y57" s="507">
        <v>0</v>
      </c>
      <c r="Z57" s="507">
        <f>SUM(W57:Y57)</f>
        <v>0</v>
      </c>
      <c r="AA57" s="507">
        <f>V57+Z57</f>
        <v>0</v>
      </c>
      <c r="AB57" s="322">
        <f>ROUND((V57+W57)*33.8%,0)</f>
        <v>0</v>
      </c>
      <c r="AC57" s="180">
        <f>ROUND(V57*2%,0)</f>
        <v>0</v>
      </c>
      <c r="AD57" s="507">
        <v>0</v>
      </c>
      <c r="AE57" s="507">
        <v>0</v>
      </c>
      <c r="AF57" s="507">
        <f t="shared" si="12"/>
        <v>0</v>
      </c>
      <c r="AG57" s="507">
        <f t="shared" si="13"/>
        <v>0</v>
      </c>
      <c r="AH57" s="522">
        <v>0</v>
      </c>
      <c r="AI57" s="522">
        <v>0</v>
      </c>
      <c r="AJ57" s="522">
        <v>0</v>
      </c>
      <c r="AK57" s="522">
        <v>0</v>
      </c>
      <c r="AL57" s="522">
        <v>0</v>
      </c>
      <c r="AM57" s="522">
        <v>0</v>
      </c>
      <c r="AN57" s="522">
        <v>0</v>
      </c>
      <c r="AO57" s="522">
        <f t="shared" si="73"/>
        <v>0</v>
      </c>
      <c r="AP57" s="522">
        <f t="shared" si="74"/>
        <v>0</v>
      </c>
      <c r="AQ57" s="550">
        <f t="shared" si="14"/>
        <v>0</v>
      </c>
      <c r="AR57" s="551">
        <f>I57+AG57</f>
        <v>104629</v>
      </c>
      <c r="AS57" s="507">
        <f>J57+V57</f>
        <v>73755</v>
      </c>
      <c r="AT57" s="507">
        <f>K57+Z57</f>
        <v>0</v>
      </c>
      <c r="AU57" s="501">
        <f t="shared" si="15"/>
        <v>0</v>
      </c>
      <c r="AV57" s="507">
        <f t="shared" si="75"/>
        <v>24929</v>
      </c>
      <c r="AW57" s="507">
        <f t="shared" si="75"/>
        <v>1475</v>
      </c>
      <c r="AX57" s="507">
        <f>N57+AF57</f>
        <v>4470</v>
      </c>
      <c r="AY57" s="522">
        <f>O57+AQ57</f>
        <v>0.31</v>
      </c>
      <c r="AZ57" s="522">
        <f t="shared" si="76"/>
        <v>0</v>
      </c>
      <c r="BA57" s="523">
        <f t="shared" si="76"/>
        <v>0.31</v>
      </c>
    </row>
    <row r="58" spans="1:53" ht="12.95" customHeight="1" x14ac:dyDescent="0.25">
      <c r="A58" s="309">
        <v>11</v>
      </c>
      <c r="B58" s="136">
        <v>5456</v>
      </c>
      <c r="C58" s="136">
        <v>600099369</v>
      </c>
      <c r="D58" s="136">
        <v>854794</v>
      </c>
      <c r="E58" s="575" t="s">
        <v>777</v>
      </c>
      <c r="F58" s="136"/>
      <c r="G58" s="585"/>
      <c r="H58" s="386"/>
      <c r="I58" s="131">
        <v>52094078</v>
      </c>
      <c r="J58" s="142">
        <v>36978117</v>
      </c>
      <c r="K58" s="142">
        <v>321248</v>
      </c>
      <c r="L58" s="142">
        <v>12607186</v>
      </c>
      <c r="M58" s="142">
        <v>739563</v>
      </c>
      <c r="N58" s="142">
        <v>1447964</v>
      </c>
      <c r="O58" s="394">
        <v>79.412900000000008</v>
      </c>
      <c r="P58" s="394">
        <v>55.464100000000002</v>
      </c>
      <c r="Q58" s="410">
        <v>23.948799999999999</v>
      </c>
      <c r="R58" s="142">
        <f t="shared" ref="R58:BA58" si="77">SUM(R53:R57)</f>
        <v>-20000</v>
      </c>
      <c r="S58" s="88">
        <f t="shared" si="77"/>
        <v>106946</v>
      </c>
      <c r="T58" s="88">
        <f t="shared" si="77"/>
        <v>0</v>
      </c>
      <c r="U58" s="88">
        <f t="shared" si="77"/>
        <v>0</v>
      </c>
      <c r="V58" s="88">
        <f t="shared" si="77"/>
        <v>86946</v>
      </c>
      <c r="W58" s="88">
        <f t="shared" si="77"/>
        <v>20000</v>
      </c>
      <c r="X58" s="88">
        <f t="shared" si="77"/>
        <v>0</v>
      </c>
      <c r="Y58" s="88">
        <f t="shared" ref="Y58" si="78">SUM(Y53:Y57)</f>
        <v>275546</v>
      </c>
      <c r="Z58" s="88">
        <f t="shared" si="77"/>
        <v>295546</v>
      </c>
      <c r="AA58" s="88">
        <f t="shared" si="77"/>
        <v>382492</v>
      </c>
      <c r="AB58" s="88">
        <f t="shared" si="77"/>
        <v>36148</v>
      </c>
      <c r="AC58" s="88">
        <f t="shared" si="77"/>
        <v>1739</v>
      </c>
      <c r="AD58" s="88">
        <f t="shared" si="77"/>
        <v>0</v>
      </c>
      <c r="AE58" s="88">
        <f t="shared" si="77"/>
        <v>0</v>
      </c>
      <c r="AF58" s="88">
        <f t="shared" si="77"/>
        <v>0</v>
      </c>
      <c r="AG58" s="88">
        <f t="shared" si="77"/>
        <v>420379</v>
      </c>
      <c r="AH58" s="89">
        <f t="shared" si="77"/>
        <v>-0.13</v>
      </c>
      <c r="AI58" s="89">
        <f t="shared" si="77"/>
        <v>0</v>
      </c>
      <c r="AJ58" s="89">
        <f t="shared" si="77"/>
        <v>0.37</v>
      </c>
      <c r="AK58" s="89">
        <f t="shared" ref="AK58:AL58" si="79">SUM(AK53:AK57)</f>
        <v>0</v>
      </c>
      <c r="AL58" s="89">
        <f t="shared" si="79"/>
        <v>0</v>
      </c>
      <c r="AM58" s="89">
        <f t="shared" si="77"/>
        <v>0</v>
      </c>
      <c r="AN58" s="89">
        <f t="shared" si="77"/>
        <v>0</v>
      </c>
      <c r="AO58" s="89">
        <f t="shared" si="77"/>
        <v>0.24</v>
      </c>
      <c r="AP58" s="89">
        <f t="shared" si="77"/>
        <v>0</v>
      </c>
      <c r="AQ58" s="403">
        <f t="shared" si="77"/>
        <v>0.24</v>
      </c>
      <c r="AR58" s="131">
        <f t="shared" si="77"/>
        <v>52514457</v>
      </c>
      <c r="AS58" s="88">
        <f t="shared" si="77"/>
        <v>37065063</v>
      </c>
      <c r="AT58" s="88">
        <f t="shared" si="77"/>
        <v>616794</v>
      </c>
      <c r="AU58" s="88">
        <f t="shared" si="77"/>
        <v>275546</v>
      </c>
      <c r="AV58" s="88">
        <f t="shared" si="77"/>
        <v>12643334</v>
      </c>
      <c r="AW58" s="88">
        <f t="shared" si="77"/>
        <v>741302</v>
      </c>
      <c r="AX58" s="88">
        <f t="shared" si="77"/>
        <v>1447964</v>
      </c>
      <c r="AY58" s="89">
        <f t="shared" si="77"/>
        <v>79.652900000000002</v>
      </c>
      <c r="AZ58" s="89">
        <f t="shared" si="77"/>
        <v>55.704099999999997</v>
      </c>
      <c r="BA58" s="277">
        <f t="shared" si="77"/>
        <v>23.948799999999999</v>
      </c>
    </row>
    <row r="59" spans="1:53" ht="12.95" customHeight="1" x14ac:dyDescent="0.25">
      <c r="A59" s="308">
        <v>12</v>
      </c>
      <c r="B59" s="572">
        <v>5481</v>
      </c>
      <c r="C59" s="572">
        <v>600099075</v>
      </c>
      <c r="D59" s="572">
        <v>72742739</v>
      </c>
      <c r="E59" s="573" t="s">
        <v>778</v>
      </c>
      <c r="F59" s="572">
        <v>3117</v>
      </c>
      <c r="G59" s="573" t="s">
        <v>285</v>
      </c>
      <c r="H59" s="515" t="s">
        <v>87</v>
      </c>
      <c r="I59" s="516">
        <v>6098695</v>
      </c>
      <c r="J59" s="517">
        <v>4186927</v>
      </c>
      <c r="K59" s="517">
        <v>124700</v>
      </c>
      <c r="L59" s="431">
        <v>1457330</v>
      </c>
      <c r="M59" s="431">
        <v>83738</v>
      </c>
      <c r="N59" s="517">
        <v>246000</v>
      </c>
      <c r="O59" s="518">
        <v>7.8887000000000009</v>
      </c>
      <c r="P59" s="432">
        <v>5.5910000000000002</v>
      </c>
      <c r="Q59" s="519">
        <v>2.2976999999999999</v>
      </c>
      <c r="R59" s="520">
        <f t="shared" si="16"/>
        <v>0</v>
      </c>
      <c r="S59" s="507">
        <v>0</v>
      </c>
      <c r="T59" s="507">
        <v>0</v>
      </c>
      <c r="U59" s="507">
        <v>0</v>
      </c>
      <c r="V59" s="507">
        <f>SUM(R59:U59)</f>
        <v>0</v>
      </c>
      <c r="W59" s="507">
        <v>0</v>
      </c>
      <c r="X59" s="507">
        <v>0</v>
      </c>
      <c r="Y59" s="507">
        <v>12136</v>
      </c>
      <c r="Z59" s="507">
        <f>SUM(W59:Y59)</f>
        <v>12136</v>
      </c>
      <c r="AA59" s="507">
        <f>V59+Z59</f>
        <v>12136</v>
      </c>
      <c r="AB59" s="322">
        <f>ROUND((V59+W59)*33.8%,0)</f>
        <v>0</v>
      </c>
      <c r="AC59" s="180">
        <f>ROUND(V59*2%,0)</f>
        <v>0</v>
      </c>
      <c r="AD59" s="507">
        <v>0</v>
      </c>
      <c r="AE59" s="507">
        <v>0</v>
      </c>
      <c r="AF59" s="507">
        <f t="shared" si="12"/>
        <v>0</v>
      </c>
      <c r="AG59" s="507">
        <f t="shared" si="13"/>
        <v>12136</v>
      </c>
      <c r="AH59" s="522">
        <v>0</v>
      </c>
      <c r="AI59" s="522">
        <v>0</v>
      </c>
      <c r="AJ59" s="522">
        <v>0</v>
      </c>
      <c r="AK59" s="522">
        <v>0</v>
      </c>
      <c r="AL59" s="522">
        <v>0</v>
      </c>
      <c r="AM59" s="522">
        <v>0</v>
      </c>
      <c r="AN59" s="522">
        <v>0</v>
      </c>
      <c r="AO59" s="522">
        <f t="shared" ref="AO59:AO62" si="80">AH59+AJ59+AK59+AM59</f>
        <v>0</v>
      </c>
      <c r="AP59" s="522">
        <f t="shared" ref="AP59:AP62" si="81">AI59+AL59+AN59</f>
        <v>0</v>
      </c>
      <c r="AQ59" s="550">
        <f t="shared" si="14"/>
        <v>0</v>
      </c>
      <c r="AR59" s="551">
        <f>I59+AG59</f>
        <v>6110831</v>
      </c>
      <c r="AS59" s="507">
        <f>J59+V59</f>
        <v>4186927</v>
      </c>
      <c r="AT59" s="507">
        <f>K59+Z59</f>
        <v>136836</v>
      </c>
      <c r="AU59" s="501">
        <f t="shared" si="15"/>
        <v>12136</v>
      </c>
      <c r="AV59" s="507">
        <f t="shared" ref="AV59:AW62" si="82">L59+AB59</f>
        <v>1457330</v>
      </c>
      <c r="AW59" s="507">
        <f t="shared" si="82"/>
        <v>83738</v>
      </c>
      <c r="AX59" s="507">
        <f>N59+AF59</f>
        <v>246000</v>
      </c>
      <c r="AY59" s="522">
        <f>O59+AQ59</f>
        <v>7.8887000000000009</v>
      </c>
      <c r="AZ59" s="522">
        <f t="shared" ref="AZ59:BA62" si="83">P59+AO59</f>
        <v>5.5910000000000002</v>
      </c>
      <c r="BA59" s="523">
        <f t="shared" si="83"/>
        <v>2.2976999999999999</v>
      </c>
    </row>
    <row r="60" spans="1:53" ht="12.95" customHeight="1" x14ac:dyDescent="0.25">
      <c r="A60" s="308">
        <v>12</v>
      </c>
      <c r="B60" s="572">
        <v>5481</v>
      </c>
      <c r="C60" s="572">
        <v>600099075</v>
      </c>
      <c r="D60" s="572">
        <v>72742739</v>
      </c>
      <c r="E60" s="577" t="s">
        <v>778</v>
      </c>
      <c r="F60" s="572">
        <v>3117</v>
      </c>
      <c r="G60" s="549" t="s">
        <v>92</v>
      </c>
      <c r="H60" s="515" t="s">
        <v>83</v>
      </c>
      <c r="I60" s="516">
        <v>33366</v>
      </c>
      <c r="J60" s="517">
        <v>24570</v>
      </c>
      <c r="K60" s="517">
        <v>0</v>
      </c>
      <c r="L60" s="431">
        <v>8305</v>
      </c>
      <c r="M60" s="431">
        <v>491</v>
      </c>
      <c r="N60" s="517">
        <v>0</v>
      </c>
      <c r="O60" s="518">
        <v>0.05</v>
      </c>
      <c r="P60" s="432">
        <v>0.05</v>
      </c>
      <c r="Q60" s="519">
        <v>0</v>
      </c>
      <c r="R60" s="520">
        <f t="shared" si="16"/>
        <v>0</v>
      </c>
      <c r="S60" s="507">
        <v>49040</v>
      </c>
      <c r="T60" s="507">
        <v>0</v>
      </c>
      <c r="U60" s="507">
        <v>0</v>
      </c>
      <c r="V60" s="507">
        <f>SUM(R60:U60)</f>
        <v>49040</v>
      </c>
      <c r="W60" s="507">
        <v>0</v>
      </c>
      <c r="X60" s="507">
        <v>0</v>
      </c>
      <c r="Y60" s="507">
        <v>0</v>
      </c>
      <c r="Z60" s="507">
        <f>SUM(W60:Y60)</f>
        <v>0</v>
      </c>
      <c r="AA60" s="507">
        <f>V60+Z60</f>
        <v>49040</v>
      </c>
      <c r="AB60" s="322">
        <f>ROUND((V60+W60)*33.8%,0)</f>
        <v>16576</v>
      </c>
      <c r="AC60" s="180">
        <f>ROUND(V60*2%,0)</f>
        <v>981</v>
      </c>
      <c r="AD60" s="507">
        <v>0</v>
      </c>
      <c r="AE60" s="507">
        <v>0</v>
      </c>
      <c r="AF60" s="507">
        <f t="shared" si="12"/>
        <v>0</v>
      </c>
      <c r="AG60" s="507">
        <f t="shared" si="13"/>
        <v>66597</v>
      </c>
      <c r="AH60" s="522">
        <v>0</v>
      </c>
      <c r="AI60" s="522">
        <v>0</v>
      </c>
      <c r="AJ60" s="522">
        <v>0.15</v>
      </c>
      <c r="AK60" s="522">
        <v>0</v>
      </c>
      <c r="AL60" s="522">
        <v>0</v>
      </c>
      <c r="AM60" s="522">
        <v>0</v>
      </c>
      <c r="AN60" s="522">
        <v>0</v>
      </c>
      <c r="AO60" s="522">
        <f t="shared" si="80"/>
        <v>0.15</v>
      </c>
      <c r="AP60" s="522">
        <f t="shared" si="81"/>
        <v>0</v>
      </c>
      <c r="AQ60" s="550">
        <f t="shared" si="14"/>
        <v>0.15</v>
      </c>
      <c r="AR60" s="551">
        <f>I60+AG60</f>
        <v>99963</v>
      </c>
      <c r="AS60" s="507">
        <f>J60+V60</f>
        <v>73610</v>
      </c>
      <c r="AT60" s="507">
        <f>K60+Z60</f>
        <v>0</v>
      </c>
      <c r="AU60" s="501">
        <f t="shared" si="15"/>
        <v>0</v>
      </c>
      <c r="AV60" s="507">
        <f t="shared" si="82"/>
        <v>24881</v>
      </c>
      <c r="AW60" s="507">
        <f t="shared" si="82"/>
        <v>1472</v>
      </c>
      <c r="AX60" s="507">
        <f>N60+AF60</f>
        <v>0</v>
      </c>
      <c r="AY60" s="522">
        <f>O60+AQ60</f>
        <v>0.2</v>
      </c>
      <c r="AZ60" s="522">
        <f t="shared" si="83"/>
        <v>0.2</v>
      </c>
      <c r="BA60" s="523">
        <f t="shared" si="83"/>
        <v>0</v>
      </c>
    </row>
    <row r="61" spans="1:53" ht="12.95" customHeight="1" x14ac:dyDescent="0.25">
      <c r="A61" s="308">
        <v>12</v>
      </c>
      <c r="B61" s="572">
        <v>5481</v>
      </c>
      <c r="C61" s="572">
        <v>600099075</v>
      </c>
      <c r="D61" s="572">
        <v>72742739</v>
      </c>
      <c r="E61" s="577" t="s">
        <v>778</v>
      </c>
      <c r="F61" s="572">
        <v>3143</v>
      </c>
      <c r="G61" s="549" t="s">
        <v>150</v>
      </c>
      <c r="H61" s="515" t="s">
        <v>87</v>
      </c>
      <c r="I61" s="516">
        <v>983702</v>
      </c>
      <c r="J61" s="517">
        <v>724375</v>
      </c>
      <c r="K61" s="517">
        <v>0</v>
      </c>
      <c r="L61" s="431">
        <v>244839</v>
      </c>
      <c r="M61" s="431">
        <v>14488</v>
      </c>
      <c r="N61" s="517">
        <v>0</v>
      </c>
      <c r="O61" s="518">
        <v>1.5</v>
      </c>
      <c r="P61" s="432">
        <v>1.5</v>
      </c>
      <c r="Q61" s="519">
        <v>0</v>
      </c>
      <c r="R61" s="520">
        <f t="shared" si="16"/>
        <v>0</v>
      </c>
      <c r="S61" s="507">
        <v>0</v>
      </c>
      <c r="T61" s="507">
        <v>0</v>
      </c>
      <c r="U61" s="507">
        <v>0</v>
      </c>
      <c r="V61" s="507">
        <f>SUM(R61:U61)</f>
        <v>0</v>
      </c>
      <c r="W61" s="507">
        <v>0</v>
      </c>
      <c r="X61" s="507">
        <v>0</v>
      </c>
      <c r="Y61" s="507">
        <v>0</v>
      </c>
      <c r="Z61" s="507">
        <f>SUM(W61:Y61)</f>
        <v>0</v>
      </c>
      <c r="AA61" s="507">
        <f>V61+Z61</f>
        <v>0</v>
      </c>
      <c r="AB61" s="322">
        <f>ROUND((V61+W61)*33.8%,0)</f>
        <v>0</v>
      </c>
      <c r="AC61" s="180">
        <f>ROUND(V61*2%,0)</f>
        <v>0</v>
      </c>
      <c r="AD61" s="507">
        <v>0</v>
      </c>
      <c r="AE61" s="507">
        <v>0</v>
      </c>
      <c r="AF61" s="507">
        <f t="shared" si="12"/>
        <v>0</v>
      </c>
      <c r="AG61" s="507">
        <f t="shared" si="13"/>
        <v>0</v>
      </c>
      <c r="AH61" s="522">
        <v>0</v>
      </c>
      <c r="AI61" s="522">
        <v>0</v>
      </c>
      <c r="AJ61" s="522">
        <v>0</v>
      </c>
      <c r="AK61" s="522">
        <v>0</v>
      </c>
      <c r="AL61" s="522">
        <v>0</v>
      </c>
      <c r="AM61" s="522">
        <v>0</v>
      </c>
      <c r="AN61" s="522">
        <v>0</v>
      </c>
      <c r="AO61" s="522">
        <f t="shared" si="80"/>
        <v>0</v>
      </c>
      <c r="AP61" s="522">
        <f t="shared" si="81"/>
        <v>0</v>
      </c>
      <c r="AQ61" s="550">
        <f t="shared" si="14"/>
        <v>0</v>
      </c>
      <c r="AR61" s="551">
        <f>I61+AG61</f>
        <v>983702</v>
      </c>
      <c r="AS61" s="507">
        <f>J61+V61</f>
        <v>724375</v>
      </c>
      <c r="AT61" s="507">
        <f>K61+Z61</f>
        <v>0</v>
      </c>
      <c r="AU61" s="501">
        <f t="shared" si="15"/>
        <v>0</v>
      </c>
      <c r="AV61" s="507">
        <f t="shared" si="82"/>
        <v>244839</v>
      </c>
      <c r="AW61" s="507">
        <f t="shared" si="82"/>
        <v>14488</v>
      </c>
      <c r="AX61" s="507">
        <f>N61+AF61</f>
        <v>0</v>
      </c>
      <c r="AY61" s="522">
        <f>O61+AQ61</f>
        <v>1.5</v>
      </c>
      <c r="AZ61" s="522">
        <f t="shared" si="83"/>
        <v>1.5</v>
      </c>
      <c r="BA61" s="523">
        <f t="shared" si="83"/>
        <v>0</v>
      </c>
    </row>
    <row r="62" spans="1:53" ht="12.95" customHeight="1" x14ac:dyDescent="0.25">
      <c r="A62" s="308">
        <v>12</v>
      </c>
      <c r="B62" s="572">
        <v>5481</v>
      </c>
      <c r="C62" s="572">
        <v>600099075</v>
      </c>
      <c r="D62" s="572">
        <v>72742739</v>
      </c>
      <c r="E62" s="577" t="s">
        <v>778</v>
      </c>
      <c r="F62" s="572">
        <v>3143</v>
      </c>
      <c r="G62" s="549" t="s">
        <v>151</v>
      </c>
      <c r="H62" s="515" t="s">
        <v>83</v>
      </c>
      <c r="I62" s="516">
        <v>39323</v>
      </c>
      <c r="J62" s="517">
        <v>27720</v>
      </c>
      <c r="K62" s="517">
        <v>0</v>
      </c>
      <c r="L62" s="431">
        <v>9369</v>
      </c>
      <c r="M62" s="431">
        <v>554</v>
      </c>
      <c r="N62" s="517">
        <v>1680</v>
      </c>
      <c r="O62" s="518">
        <v>0.12</v>
      </c>
      <c r="P62" s="432">
        <v>0</v>
      </c>
      <c r="Q62" s="519">
        <v>0.12</v>
      </c>
      <c r="R62" s="520">
        <f t="shared" si="16"/>
        <v>0</v>
      </c>
      <c r="S62" s="507">
        <v>0</v>
      </c>
      <c r="T62" s="507">
        <v>0</v>
      </c>
      <c r="U62" s="507">
        <v>0</v>
      </c>
      <c r="V62" s="507">
        <f>SUM(R62:U62)</f>
        <v>0</v>
      </c>
      <c r="W62" s="507">
        <v>0</v>
      </c>
      <c r="X62" s="507">
        <v>0</v>
      </c>
      <c r="Y62" s="507">
        <v>0</v>
      </c>
      <c r="Z62" s="507">
        <f>SUM(W62:Y62)</f>
        <v>0</v>
      </c>
      <c r="AA62" s="507">
        <f>V62+Z62</f>
        <v>0</v>
      </c>
      <c r="AB62" s="322">
        <f>ROUND((V62+W62)*33.8%,0)</f>
        <v>0</v>
      </c>
      <c r="AC62" s="180">
        <f>ROUND(V62*2%,0)</f>
        <v>0</v>
      </c>
      <c r="AD62" s="507">
        <v>0</v>
      </c>
      <c r="AE62" s="507">
        <v>0</v>
      </c>
      <c r="AF62" s="507">
        <f t="shared" si="12"/>
        <v>0</v>
      </c>
      <c r="AG62" s="507">
        <f t="shared" si="13"/>
        <v>0</v>
      </c>
      <c r="AH62" s="522">
        <v>0</v>
      </c>
      <c r="AI62" s="522">
        <v>0</v>
      </c>
      <c r="AJ62" s="522">
        <v>0</v>
      </c>
      <c r="AK62" s="522">
        <v>0</v>
      </c>
      <c r="AL62" s="522">
        <v>0</v>
      </c>
      <c r="AM62" s="522">
        <v>0</v>
      </c>
      <c r="AN62" s="522">
        <v>0</v>
      </c>
      <c r="AO62" s="522">
        <f t="shared" si="80"/>
        <v>0</v>
      </c>
      <c r="AP62" s="522">
        <f t="shared" si="81"/>
        <v>0</v>
      </c>
      <c r="AQ62" s="550">
        <f t="shared" si="14"/>
        <v>0</v>
      </c>
      <c r="AR62" s="551">
        <f>I62+AG62</f>
        <v>39323</v>
      </c>
      <c r="AS62" s="507">
        <f>J62+V62</f>
        <v>27720</v>
      </c>
      <c r="AT62" s="507">
        <f>K62+Z62</f>
        <v>0</v>
      </c>
      <c r="AU62" s="501">
        <f t="shared" si="15"/>
        <v>0</v>
      </c>
      <c r="AV62" s="507">
        <f t="shared" si="82"/>
        <v>9369</v>
      </c>
      <c r="AW62" s="507">
        <f t="shared" si="82"/>
        <v>554</v>
      </c>
      <c r="AX62" s="507">
        <f>N62+AF62</f>
        <v>1680</v>
      </c>
      <c r="AY62" s="522">
        <f>O62+AQ62</f>
        <v>0.12</v>
      </c>
      <c r="AZ62" s="522">
        <f t="shared" si="83"/>
        <v>0</v>
      </c>
      <c r="BA62" s="523">
        <f t="shared" si="83"/>
        <v>0.12</v>
      </c>
    </row>
    <row r="63" spans="1:53" ht="12.95" customHeight="1" x14ac:dyDescent="0.25">
      <c r="A63" s="309">
        <v>12</v>
      </c>
      <c r="B63" s="129">
        <v>5481</v>
      </c>
      <c r="C63" s="129">
        <v>600099075</v>
      </c>
      <c r="D63" s="129">
        <v>72742739</v>
      </c>
      <c r="E63" s="575" t="s">
        <v>779</v>
      </c>
      <c r="F63" s="129"/>
      <c r="G63" s="575"/>
      <c r="H63" s="382"/>
      <c r="I63" s="137">
        <v>7155086</v>
      </c>
      <c r="J63" s="243">
        <v>4963592</v>
      </c>
      <c r="K63" s="243">
        <v>124700</v>
      </c>
      <c r="L63" s="243">
        <v>1719843</v>
      </c>
      <c r="M63" s="243">
        <v>99271</v>
      </c>
      <c r="N63" s="243">
        <v>247680</v>
      </c>
      <c r="O63" s="396">
        <v>9.5587</v>
      </c>
      <c r="P63" s="396">
        <v>7.141</v>
      </c>
      <c r="Q63" s="412">
        <v>2.4177</v>
      </c>
      <c r="R63" s="243">
        <f t="shared" ref="R63:BA63" si="84">SUM(R59:R62)</f>
        <v>0</v>
      </c>
      <c r="S63" s="117">
        <f t="shared" si="84"/>
        <v>49040</v>
      </c>
      <c r="T63" s="117">
        <f t="shared" si="84"/>
        <v>0</v>
      </c>
      <c r="U63" s="117">
        <f t="shared" si="84"/>
        <v>0</v>
      </c>
      <c r="V63" s="117">
        <f t="shared" si="84"/>
        <v>49040</v>
      </c>
      <c r="W63" s="117">
        <f t="shared" si="84"/>
        <v>0</v>
      </c>
      <c r="X63" s="117">
        <f t="shared" si="84"/>
        <v>0</v>
      </c>
      <c r="Y63" s="117">
        <f t="shared" ref="Y63" si="85">SUM(Y59:Y62)</f>
        <v>12136</v>
      </c>
      <c r="Z63" s="117">
        <f t="shared" si="84"/>
        <v>12136</v>
      </c>
      <c r="AA63" s="117">
        <f t="shared" si="84"/>
        <v>61176</v>
      </c>
      <c r="AB63" s="117">
        <f t="shared" si="84"/>
        <v>16576</v>
      </c>
      <c r="AC63" s="117">
        <f t="shared" si="84"/>
        <v>981</v>
      </c>
      <c r="AD63" s="117">
        <f t="shared" si="84"/>
        <v>0</v>
      </c>
      <c r="AE63" s="117">
        <f t="shared" si="84"/>
        <v>0</v>
      </c>
      <c r="AF63" s="117">
        <f t="shared" si="84"/>
        <v>0</v>
      </c>
      <c r="AG63" s="117">
        <f t="shared" si="84"/>
        <v>78733</v>
      </c>
      <c r="AH63" s="306">
        <f t="shared" si="84"/>
        <v>0</v>
      </c>
      <c r="AI63" s="306">
        <f t="shared" si="84"/>
        <v>0</v>
      </c>
      <c r="AJ63" s="306">
        <f t="shared" si="84"/>
        <v>0.15</v>
      </c>
      <c r="AK63" s="306">
        <f t="shared" ref="AK63:AL63" si="86">SUM(AK59:AK62)</f>
        <v>0</v>
      </c>
      <c r="AL63" s="306">
        <f t="shared" si="86"/>
        <v>0</v>
      </c>
      <c r="AM63" s="306">
        <f t="shared" si="84"/>
        <v>0</v>
      </c>
      <c r="AN63" s="306">
        <f t="shared" si="84"/>
        <v>0</v>
      </c>
      <c r="AO63" s="306">
        <f t="shared" si="84"/>
        <v>0.15</v>
      </c>
      <c r="AP63" s="306">
        <f t="shared" si="84"/>
        <v>0</v>
      </c>
      <c r="AQ63" s="405">
        <f t="shared" si="84"/>
        <v>0.15</v>
      </c>
      <c r="AR63" s="137">
        <f t="shared" si="84"/>
        <v>7233819</v>
      </c>
      <c r="AS63" s="117">
        <f t="shared" si="84"/>
        <v>5012632</v>
      </c>
      <c r="AT63" s="117">
        <f t="shared" si="84"/>
        <v>136836</v>
      </c>
      <c r="AU63" s="117">
        <f t="shared" si="84"/>
        <v>12136</v>
      </c>
      <c r="AV63" s="117">
        <f t="shared" si="84"/>
        <v>1736419</v>
      </c>
      <c r="AW63" s="117">
        <f t="shared" si="84"/>
        <v>100252</v>
      </c>
      <c r="AX63" s="117">
        <f t="shared" si="84"/>
        <v>247680</v>
      </c>
      <c r="AY63" s="306">
        <f t="shared" si="84"/>
        <v>9.7087000000000003</v>
      </c>
      <c r="AZ63" s="306">
        <f t="shared" si="84"/>
        <v>7.2910000000000004</v>
      </c>
      <c r="BA63" s="307">
        <f t="shared" si="84"/>
        <v>2.4177</v>
      </c>
    </row>
    <row r="64" spans="1:53" ht="12.95" customHeight="1" x14ac:dyDescent="0.25">
      <c r="A64" s="308">
        <v>13</v>
      </c>
      <c r="B64" s="572">
        <v>5492</v>
      </c>
      <c r="C64" s="572">
        <v>691007322</v>
      </c>
      <c r="D64" s="572">
        <v>71294180</v>
      </c>
      <c r="E64" s="577" t="s">
        <v>780</v>
      </c>
      <c r="F64" s="572">
        <v>3114</v>
      </c>
      <c r="G64" s="552" t="s">
        <v>507</v>
      </c>
      <c r="H64" s="515" t="s">
        <v>87</v>
      </c>
      <c r="I64" s="516">
        <v>9926957</v>
      </c>
      <c r="J64" s="517">
        <v>6846065</v>
      </c>
      <c r="K64" s="517">
        <v>350000</v>
      </c>
      <c r="L64" s="431">
        <v>2432270</v>
      </c>
      <c r="M64" s="431">
        <v>136922</v>
      </c>
      <c r="N64" s="517">
        <v>161700</v>
      </c>
      <c r="O64" s="518">
        <v>12.1127</v>
      </c>
      <c r="P64" s="432">
        <v>9.06</v>
      </c>
      <c r="Q64" s="519">
        <v>3.0526999999999997</v>
      </c>
      <c r="R64" s="520">
        <f t="shared" si="16"/>
        <v>129000</v>
      </c>
      <c r="S64" s="507">
        <v>0</v>
      </c>
      <c r="T64" s="507">
        <v>0</v>
      </c>
      <c r="U64" s="507">
        <v>0</v>
      </c>
      <c r="V64" s="507">
        <f>SUM(R64:U64)</f>
        <v>129000</v>
      </c>
      <c r="W64" s="507">
        <v>-129000</v>
      </c>
      <c r="X64" s="507">
        <v>0</v>
      </c>
      <c r="Y64" s="507">
        <v>8436</v>
      </c>
      <c r="Z64" s="507">
        <f>SUM(W64:Y64)</f>
        <v>-120564</v>
      </c>
      <c r="AA64" s="507">
        <f>V64+Z64</f>
        <v>8436</v>
      </c>
      <c r="AB64" s="322">
        <f>ROUND((V64+W64)*33.8%,0)</f>
        <v>0</v>
      </c>
      <c r="AC64" s="180">
        <f>ROUND(V64*2%,0)</f>
        <v>2580</v>
      </c>
      <c r="AD64" s="507">
        <v>0</v>
      </c>
      <c r="AE64" s="507">
        <v>0</v>
      </c>
      <c r="AF64" s="507">
        <f t="shared" si="12"/>
        <v>0</v>
      </c>
      <c r="AG64" s="507">
        <f t="shared" si="13"/>
        <v>11016</v>
      </c>
      <c r="AH64" s="522">
        <v>0.03</v>
      </c>
      <c r="AI64" s="522">
        <v>-0.04</v>
      </c>
      <c r="AJ64" s="522">
        <v>0</v>
      </c>
      <c r="AK64" s="522">
        <v>0</v>
      </c>
      <c r="AL64" s="522">
        <v>0</v>
      </c>
      <c r="AM64" s="522">
        <v>0</v>
      </c>
      <c r="AN64" s="522">
        <v>0</v>
      </c>
      <c r="AO64" s="522">
        <f t="shared" ref="AO64:AO67" si="87">AH64+AJ64+AK64+AM64</f>
        <v>0.03</v>
      </c>
      <c r="AP64" s="522">
        <f t="shared" ref="AP64:AP67" si="88">AI64+AL64+AN64</f>
        <v>-0.04</v>
      </c>
      <c r="AQ64" s="550">
        <f t="shared" si="14"/>
        <v>-1.0000000000000002E-2</v>
      </c>
      <c r="AR64" s="551">
        <f>I64+AG64</f>
        <v>9937973</v>
      </c>
      <c r="AS64" s="507">
        <f>J64+V64</f>
        <v>6975065</v>
      </c>
      <c r="AT64" s="507">
        <f>K64+Z64</f>
        <v>229436</v>
      </c>
      <c r="AU64" s="501">
        <f t="shared" si="15"/>
        <v>8436</v>
      </c>
      <c r="AV64" s="507">
        <f t="shared" ref="AV64:AW67" si="89">L64+AB64</f>
        <v>2432270</v>
      </c>
      <c r="AW64" s="507">
        <f t="shared" si="89"/>
        <v>139502</v>
      </c>
      <c r="AX64" s="507">
        <f>N64+AF64</f>
        <v>161700</v>
      </c>
      <c r="AY64" s="522">
        <f>O64+AQ64</f>
        <v>12.1027</v>
      </c>
      <c r="AZ64" s="522">
        <f t="shared" ref="AZ64:BA67" si="90">P64+AO64</f>
        <v>9.09</v>
      </c>
      <c r="BA64" s="523">
        <f t="shared" si="90"/>
        <v>3.0126999999999997</v>
      </c>
    </row>
    <row r="65" spans="1:53" ht="12.95" customHeight="1" x14ac:dyDescent="0.25">
      <c r="A65" s="308">
        <v>13</v>
      </c>
      <c r="B65" s="572">
        <v>5492</v>
      </c>
      <c r="C65" s="572">
        <v>691007322</v>
      </c>
      <c r="D65" s="572">
        <v>71294180</v>
      </c>
      <c r="E65" s="577" t="s">
        <v>780</v>
      </c>
      <c r="F65" s="572">
        <v>3114</v>
      </c>
      <c r="G65" s="552" t="s">
        <v>88</v>
      </c>
      <c r="H65" s="515" t="s">
        <v>87</v>
      </c>
      <c r="I65" s="516">
        <v>1319976</v>
      </c>
      <c r="J65" s="517">
        <v>972000</v>
      </c>
      <c r="K65" s="517">
        <v>0</v>
      </c>
      <c r="L65" s="431">
        <v>328536</v>
      </c>
      <c r="M65" s="431">
        <v>19440</v>
      </c>
      <c r="N65" s="517">
        <v>0</v>
      </c>
      <c r="O65" s="518">
        <v>2.5</v>
      </c>
      <c r="P65" s="432">
        <v>2.5</v>
      </c>
      <c r="Q65" s="519">
        <v>0</v>
      </c>
      <c r="R65" s="520">
        <f t="shared" si="16"/>
        <v>0</v>
      </c>
      <c r="S65" s="507">
        <v>0</v>
      </c>
      <c r="T65" s="507">
        <v>0</v>
      </c>
      <c r="U65" s="507">
        <v>0</v>
      </c>
      <c r="V65" s="507">
        <f>SUM(R65:U65)</f>
        <v>0</v>
      </c>
      <c r="W65" s="507">
        <v>0</v>
      </c>
      <c r="X65" s="507">
        <v>0</v>
      </c>
      <c r="Y65" s="507">
        <v>0</v>
      </c>
      <c r="Z65" s="507">
        <f>SUM(W65:Y65)</f>
        <v>0</v>
      </c>
      <c r="AA65" s="507">
        <f>V65+Z65</f>
        <v>0</v>
      </c>
      <c r="AB65" s="322">
        <f>ROUND((V65+W65)*33.8%,0)</f>
        <v>0</v>
      </c>
      <c r="AC65" s="180">
        <f>ROUND(V65*2%,0)</f>
        <v>0</v>
      </c>
      <c r="AD65" s="507">
        <v>0</v>
      </c>
      <c r="AE65" s="507">
        <v>0</v>
      </c>
      <c r="AF65" s="507">
        <f t="shared" si="12"/>
        <v>0</v>
      </c>
      <c r="AG65" s="507">
        <f t="shared" si="13"/>
        <v>0</v>
      </c>
      <c r="AH65" s="522">
        <v>0</v>
      </c>
      <c r="AI65" s="522">
        <v>0</v>
      </c>
      <c r="AJ65" s="522">
        <v>0</v>
      </c>
      <c r="AK65" s="522">
        <v>0</v>
      </c>
      <c r="AL65" s="522">
        <v>0</v>
      </c>
      <c r="AM65" s="522">
        <v>0</v>
      </c>
      <c r="AN65" s="522">
        <v>0</v>
      </c>
      <c r="AO65" s="522">
        <f t="shared" si="87"/>
        <v>0</v>
      </c>
      <c r="AP65" s="522">
        <f t="shared" si="88"/>
        <v>0</v>
      </c>
      <c r="AQ65" s="550">
        <f t="shared" si="14"/>
        <v>0</v>
      </c>
      <c r="AR65" s="551">
        <f>I65+AG65</f>
        <v>1319976</v>
      </c>
      <c r="AS65" s="507">
        <f>J65+V65</f>
        <v>972000</v>
      </c>
      <c r="AT65" s="507">
        <f>K65+Z65</f>
        <v>0</v>
      </c>
      <c r="AU65" s="501">
        <f t="shared" si="15"/>
        <v>0</v>
      </c>
      <c r="AV65" s="507">
        <f t="shared" si="89"/>
        <v>328536</v>
      </c>
      <c r="AW65" s="507">
        <f t="shared" si="89"/>
        <v>19440</v>
      </c>
      <c r="AX65" s="507">
        <f>N65+AF65</f>
        <v>0</v>
      </c>
      <c r="AY65" s="522">
        <f>O65+AQ65</f>
        <v>2.5</v>
      </c>
      <c r="AZ65" s="522">
        <f t="shared" si="90"/>
        <v>2.5</v>
      </c>
      <c r="BA65" s="523">
        <f t="shared" si="90"/>
        <v>0</v>
      </c>
    </row>
    <row r="66" spans="1:53" ht="12.95" customHeight="1" x14ac:dyDescent="0.25">
      <c r="A66" s="308">
        <v>13</v>
      </c>
      <c r="B66" s="572">
        <v>5492</v>
      </c>
      <c r="C66" s="572">
        <v>691007322</v>
      </c>
      <c r="D66" s="572">
        <v>71294180</v>
      </c>
      <c r="E66" s="573" t="s">
        <v>780</v>
      </c>
      <c r="F66" s="572">
        <v>3143</v>
      </c>
      <c r="G66" s="549" t="s">
        <v>150</v>
      </c>
      <c r="H66" s="515" t="s">
        <v>87</v>
      </c>
      <c r="I66" s="516">
        <v>510969</v>
      </c>
      <c r="J66" s="517">
        <v>376266</v>
      </c>
      <c r="K66" s="517">
        <v>0</v>
      </c>
      <c r="L66" s="431">
        <v>127178</v>
      </c>
      <c r="M66" s="431">
        <v>7525</v>
      </c>
      <c r="N66" s="517">
        <v>0</v>
      </c>
      <c r="O66" s="518">
        <v>0.77049999999999996</v>
      </c>
      <c r="P66" s="432">
        <v>0.77049999999999996</v>
      </c>
      <c r="Q66" s="519">
        <v>0</v>
      </c>
      <c r="R66" s="520">
        <f t="shared" si="16"/>
        <v>0</v>
      </c>
      <c r="S66" s="507">
        <v>0</v>
      </c>
      <c r="T66" s="507">
        <v>0</v>
      </c>
      <c r="U66" s="507">
        <v>0</v>
      </c>
      <c r="V66" s="507">
        <f>SUM(R66:U66)</f>
        <v>0</v>
      </c>
      <c r="W66" s="507">
        <v>0</v>
      </c>
      <c r="X66" s="507">
        <v>0</v>
      </c>
      <c r="Y66" s="507">
        <v>0</v>
      </c>
      <c r="Z66" s="507">
        <f>SUM(W66:Y66)</f>
        <v>0</v>
      </c>
      <c r="AA66" s="507">
        <f>V66+Z66</f>
        <v>0</v>
      </c>
      <c r="AB66" s="322">
        <f>ROUND((V66+W66)*33.8%,0)</f>
        <v>0</v>
      </c>
      <c r="AC66" s="180">
        <f>ROUND(V66*2%,0)</f>
        <v>0</v>
      </c>
      <c r="AD66" s="507">
        <v>0</v>
      </c>
      <c r="AE66" s="507">
        <v>0</v>
      </c>
      <c r="AF66" s="507">
        <f t="shared" si="12"/>
        <v>0</v>
      </c>
      <c r="AG66" s="507">
        <f t="shared" si="13"/>
        <v>0</v>
      </c>
      <c r="AH66" s="522">
        <v>0</v>
      </c>
      <c r="AI66" s="522">
        <v>0</v>
      </c>
      <c r="AJ66" s="522">
        <v>0</v>
      </c>
      <c r="AK66" s="522">
        <v>0</v>
      </c>
      <c r="AL66" s="522">
        <v>0</v>
      </c>
      <c r="AM66" s="522">
        <v>0</v>
      </c>
      <c r="AN66" s="522">
        <v>0</v>
      </c>
      <c r="AO66" s="522">
        <f t="shared" si="87"/>
        <v>0</v>
      </c>
      <c r="AP66" s="522">
        <f t="shared" si="88"/>
        <v>0</v>
      </c>
      <c r="AQ66" s="550">
        <f t="shared" si="14"/>
        <v>0</v>
      </c>
      <c r="AR66" s="551">
        <f>I66+AG66</f>
        <v>510969</v>
      </c>
      <c r="AS66" s="507">
        <f>J66+V66</f>
        <v>376266</v>
      </c>
      <c r="AT66" s="507">
        <f>K66+Z66</f>
        <v>0</v>
      </c>
      <c r="AU66" s="501">
        <f t="shared" si="15"/>
        <v>0</v>
      </c>
      <c r="AV66" s="507">
        <f t="shared" si="89"/>
        <v>127178</v>
      </c>
      <c r="AW66" s="507">
        <f t="shared" si="89"/>
        <v>7525</v>
      </c>
      <c r="AX66" s="507">
        <f>N66+AF66</f>
        <v>0</v>
      </c>
      <c r="AY66" s="522">
        <f>O66+AQ66</f>
        <v>0.77049999999999996</v>
      </c>
      <c r="AZ66" s="522">
        <f t="shared" si="90"/>
        <v>0.77049999999999996</v>
      </c>
      <c r="BA66" s="523">
        <f t="shared" si="90"/>
        <v>0</v>
      </c>
    </row>
    <row r="67" spans="1:53" ht="12.95" customHeight="1" x14ac:dyDescent="0.25">
      <c r="A67" s="308">
        <v>13</v>
      </c>
      <c r="B67" s="572">
        <v>5492</v>
      </c>
      <c r="C67" s="572">
        <v>691007322</v>
      </c>
      <c r="D67" s="572">
        <v>71294180</v>
      </c>
      <c r="E67" s="573" t="s">
        <v>780</v>
      </c>
      <c r="F67" s="572">
        <v>3143</v>
      </c>
      <c r="G67" s="549" t="s">
        <v>151</v>
      </c>
      <c r="H67" s="515" t="s">
        <v>83</v>
      </c>
      <c r="I67" s="516">
        <v>10534</v>
      </c>
      <c r="J67" s="517">
        <v>7425</v>
      </c>
      <c r="K67" s="517">
        <v>0</v>
      </c>
      <c r="L67" s="431">
        <v>2510</v>
      </c>
      <c r="M67" s="431">
        <v>149</v>
      </c>
      <c r="N67" s="517">
        <v>450</v>
      </c>
      <c r="O67" s="518">
        <v>0.03</v>
      </c>
      <c r="P67" s="432">
        <v>0</v>
      </c>
      <c r="Q67" s="519">
        <v>0.03</v>
      </c>
      <c r="R67" s="520">
        <f t="shared" si="16"/>
        <v>0</v>
      </c>
      <c r="S67" s="507">
        <v>0</v>
      </c>
      <c r="T67" s="507">
        <v>0</v>
      </c>
      <c r="U67" s="507">
        <v>0</v>
      </c>
      <c r="V67" s="507">
        <f>SUM(R67:U67)</f>
        <v>0</v>
      </c>
      <c r="W67" s="507">
        <v>0</v>
      </c>
      <c r="X67" s="507">
        <v>0</v>
      </c>
      <c r="Y67" s="507">
        <v>0</v>
      </c>
      <c r="Z67" s="507">
        <f>SUM(W67:Y67)</f>
        <v>0</v>
      </c>
      <c r="AA67" s="507">
        <f>V67+Z67</f>
        <v>0</v>
      </c>
      <c r="AB67" s="322">
        <f>ROUND((V67+W67)*33.8%,0)</f>
        <v>0</v>
      </c>
      <c r="AC67" s="180">
        <f>ROUND(V67*2%,0)</f>
        <v>0</v>
      </c>
      <c r="AD67" s="507">
        <v>0</v>
      </c>
      <c r="AE67" s="507">
        <v>0</v>
      </c>
      <c r="AF67" s="507">
        <f t="shared" si="12"/>
        <v>0</v>
      </c>
      <c r="AG67" s="507">
        <f t="shared" si="13"/>
        <v>0</v>
      </c>
      <c r="AH67" s="522">
        <v>0</v>
      </c>
      <c r="AI67" s="522">
        <v>0</v>
      </c>
      <c r="AJ67" s="522">
        <v>0</v>
      </c>
      <c r="AK67" s="522">
        <v>0</v>
      </c>
      <c r="AL67" s="522">
        <v>0</v>
      </c>
      <c r="AM67" s="522">
        <v>0</v>
      </c>
      <c r="AN67" s="522">
        <v>0</v>
      </c>
      <c r="AO67" s="522">
        <f t="shared" si="87"/>
        <v>0</v>
      </c>
      <c r="AP67" s="522">
        <f t="shared" si="88"/>
        <v>0</v>
      </c>
      <c r="AQ67" s="550">
        <f t="shared" si="14"/>
        <v>0</v>
      </c>
      <c r="AR67" s="551">
        <f>I67+AG67</f>
        <v>10534</v>
      </c>
      <c r="AS67" s="507">
        <f>J67+V67</f>
        <v>7425</v>
      </c>
      <c r="AT67" s="507">
        <f>K67+Z67</f>
        <v>0</v>
      </c>
      <c r="AU67" s="501">
        <f t="shared" si="15"/>
        <v>0</v>
      </c>
      <c r="AV67" s="507">
        <f t="shared" si="89"/>
        <v>2510</v>
      </c>
      <c r="AW67" s="507">
        <f t="shared" si="89"/>
        <v>149</v>
      </c>
      <c r="AX67" s="507">
        <f>N67+AF67</f>
        <v>450</v>
      </c>
      <c r="AY67" s="522">
        <f>O67+AQ67</f>
        <v>0.03</v>
      </c>
      <c r="AZ67" s="522">
        <f t="shared" si="90"/>
        <v>0</v>
      </c>
      <c r="BA67" s="523">
        <f t="shared" si="90"/>
        <v>0.03</v>
      </c>
    </row>
    <row r="68" spans="1:53" ht="12.95" customHeight="1" x14ac:dyDescent="0.25">
      <c r="A68" s="309">
        <v>13</v>
      </c>
      <c r="B68" s="129">
        <v>5492</v>
      </c>
      <c r="C68" s="129">
        <v>691007322</v>
      </c>
      <c r="D68" s="129">
        <v>71294180</v>
      </c>
      <c r="E68" s="575" t="s">
        <v>781</v>
      </c>
      <c r="F68" s="129"/>
      <c r="G68" s="575"/>
      <c r="H68" s="382"/>
      <c r="I68" s="137">
        <v>11768436</v>
      </c>
      <c r="J68" s="243">
        <v>8201756</v>
      </c>
      <c r="K68" s="243">
        <v>350000</v>
      </c>
      <c r="L68" s="243">
        <v>2890494</v>
      </c>
      <c r="M68" s="243">
        <v>164036</v>
      </c>
      <c r="N68" s="243">
        <v>162150</v>
      </c>
      <c r="O68" s="396">
        <v>15.4132</v>
      </c>
      <c r="P68" s="396">
        <v>12.330500000000001</v>
      </c>
      <c r="Q68" s="412">
        <v>3.0826999999999996</v>
      </c>
      <c r="R68" s="243">
        <f t="shared" ref="R68:BA68" si="91">SUM(R64:R67)</f>
        <v>129000</v>
      </c>
      <c r="S68" s="117">
        <f t="shared" si="91"/>
        <v>0</v>
      </c>
      <c r="T68" s="117">
        <f t="shared" si="91"/>
        <v>0</v>
      </c>
      <c r="U68" s="117">
        <f t="shared" si="91"/>
        <v>0</v>
      </c>
      <c r="V68" s="117">
        <f t="shared" si="91"/>
        <v>129000</v>
      </c>
      <c r="W68" s="117">
        <f t="shared" si="91"/>
        <v>-129000</v>
      </c>
      <c r="X68" s="117">
        <f t="shared" si="91"/>
        <v>0</v>
      </c>
      <c r="Y68" s="117">
        <f t="shared" ref="Y68" si="92">SUM(Y64:Y67)</f>
        <v>8436</v>
      </c>
      <c r="Z68" s="117">
        <f t="shared" si="91"/>
        <v>-120564</v>
      </c>
      <c r="AA68" s="117">
        <f t="shared" si="91"/>
        <v>8436</v>
      </c>
      <c r="AB68" s="117">
        <f t="shared" si="91"/>
        <v>0</v>
      </c>
      <c r="AC68" s="117">
        <f t="shared" si="91"/>
        <v>2580</v>
      </c>
      <c r="AD68" s="117">
        <f t="shared" si="91"/>
        <v>0</v>
      </c>
      <c r="AE68" s="117">
        <f t="shared" si="91"/>
        <v>0</v>
      </c>
      <c r="AF68" s="117">
        <f t="shared" si="91"/>
        <v>0</v>
      </c>
      <c r="AG68" s="117">
        <f t="shared" si="91"/>
        <v>11016</v>
      </c>
      <c r="AH68" s="306">
        <f t="shared" si="91"/>
        <v>0.03</v>
      </c>
      <c r="AI68" s="306">
        <f t="shared" si="91"/>
        <v>-0.04</v>
      </c>
      <c r="AJ68" s="306">
        <f t="shared" si="91"/>
        <v>0</v>
      </c>
      <c r="AK68" s="306">
        <f t="shared" ref="AK68:AL68" si="93">SUM(AK64:AK67)</f>
        <v>0</v>
      </c>
      <c r="AL68" s="306">
        <f t="shared" si="93"/>
        <v>0</v>
      </c>
      <c r="AM68" s="306">
        <f t="shared" si="91"/>
        <v>0</v>
      </c>
      <c r="AN68" s="306">
        <f t="shared" si="91"/>
        <v>0</v>
      </c>
      <c r="AO68" s="306">
        <f t="shared" si="91"/>
        <v>0.03</v>
      </c>
      <c r="AP68" s="306">
        <f t="shared" si="91"/>
        <v>-0.04</v>
      </c>
      <c r="AQ68" s="405">
        <f t="shared" si="91"/>
        <v>-1.0000000000000002E-2</v>
      </c>
      <c r="AR68" s="137">
        <f t="shared" si="91"/>
        <v>11779452</v>
      </c>
      <c r="AS68" s="117">
        <f t="shared" si="91"/>
        <v>8330756</v>
      </c>
      <c r="AT68" s="117">
        <f t="shared" si="91"/>
        <v>229436</v>
      </c>
      <c r="AU68" s="117">
        <f t="shared" si="91"/>
        <v>8436</v>
      </c>
      <c r="AV68" s="117">
        <f t="shared" si="91"/>
        <v>2890494</v>
      </c>
      <c r="AW68" s="117">
        <f t="shared" si="91"/>
        <v>166616</v>
      </c>
      <c r="AX68" s="117">
        <f t="shared" si="91"/>
        <v>162150</v>
      </c>
      <c r="AY68" s="306">
        <f t="shared" si="91"/>
        <v>15.4032</v>
      </c>
      <c r="AZ68" s="306">
        <f t="shared" si="91"/>
        <v>12.3605</v>
      </c>
      <c r="BA68" s="307">
        <f t="shared" si="91"/>
        <v>3.0426999999999995</v>
      </c>
    </row>
    <row r="69" spans="1:53" ht="12.95" customHeight="1" x14ac:dyDescent="0.25">
      <c r="A69" s="308">
        <v>14</v>
      </c>
      <c r="B69" s="572">
        <v>5457</v>
      </c>
      <c r="C69" s="572">
        <v>600099377</v>
      </c>
      <c r="D69" s="572">
        <v>855049</v>
      </c>
      <c r="E69" s="573" t="s">
        <v>782</v>
      </c>
      <c r="F69" s="572">
        <v>3113</v>
      </c>
      <c r="G69" s="573" t="s">
        <v>285</v>
      </c>
      <c r="H69" s="515" t="s">
        <v>87</v>
      </c>
      <c r="I69" s="516">
        <v>35025261</v>
      </c>
      <c r="J69" s="517">
        <v>24808101</v>
      </c>
      <c r="K69" s="517">
        <v>110000</v>
      </c>
      <c r="L69" s="431">
        <v>8374998</v>
      </c>
      <c r="M69" s="431">
        <v>496162</v>
      </c>
      <c r="N69" s="517">
        <v>1236000</v>
      </c>
      <c r="O69" s="518">
        <v>46.946200000000005</v>
      </c>
      <c r="P69" s="432">
        <v>37.083100000000002</v>
      </c>
      <c r="Q69" s="519">
        <v>9.8630999999999993</v>
      </c>
      <c r="R69" s="520">
        <f t="shared" si="16"/>
        <v>6000</v>
      </c>
      <c r="S69" s="507">
        <v>0</v>
      </c>
      <c r="T69" s="507">
        <v>0</v>
      </c>
      <c r="U69" s="507">
        <v>0</v>
      </c>
      <c r="V69" s="507">
        <f t="shared" ref="V69:V74" si="94">SUM(R69:U69)</f>
        <v>6000</v>
      </c>
      <c r="W69" s="507">
        <v>-6000</v>
      </c>
      <c r="X69" s="507">
        <v>0</v>
      </c>
      <c r="Y69" s="507">
        <v>83028</v>
      </c>
      <c r="Z69" s="507">
        <f t="shared" ref="Z69:Z74" si="95">SUM(W69:Y69)</f>
        <v>77028</v>
      </c>
      <c r="AA69" s="507">
        <f t="shared" ref="AA69:AA74" si="96">V69+Z69</f>
        <v>83028</v>
      </c>
      <c r="AB69" s="322">
        <f t="shared" ref="AB69:AB74" si="97">ROUND((V69+W69)*33.8%,0)</f>
        <v>0</v>
      </c>
      <c r="AC69" s="180">
        <f t="shared" ref="AC69:AC74" si="98">ROUND(V69*2%,0)</f>
        <v>120</v>
      </c>
      <c r="AD69" s="507">
        <v>0</v>
      </c>
      <c r="AE69" s="507">
        <v>0</v>
      </c>
      <c r="AF69" s="507">
        <f t="shared" si="12"/>
        <v>0</v>
      </c>
      <c r="AG69" s="507">
        <f t="shared" si="13"/>
        <v>83148</v>
      </c>
      <c r="AH69" s="522">
        <v>0</v>
      </c>
      <c r="AI69" s="522">
        <v>-0.02</v>
      </c>
      <c r="AJ69" s="522">
        <v>0</v>
      </c>
      <c r="AK69" s="522">
        <v>0</v>
      </c>
      <c r="AL69" s="522">
        <v>0</v>
      </c>
      <c r="AM69" s="522">
        <v>0</v>
      </c>
      <c r="AN69" s="522">
        <v>0</v>
      </c>
      <c r="AO69" s="522">
        <f t="shared" ref="AO69:AO74" si="99">AH69+AJ69+AK69+AM69</f>
        <v>0</v>
      </c>
      <c r="AP69" s="522">
        <f t="shared" ref="AP69:AP74" si="100">AI69+AL69+AN69</f>
        <v>-0.02</v>
      </c>
      <c r="AQ69" s="550">
        <f t="shared" si="14"/>
        <v>-0.02</v>
      </c>
      <c r="AR69" s="551">
        <f t="shared" ref="AR69:AR74" si="101">I69+AG69</f>
        <v>35108409</v>
      </c>
      <c r="AS69" s="507">
        <f t="shared" ref="AS69:AS74" si="102">J69+V69</f>
        <v>24814101</v>
      </c>
      <c r="AT69" s="507">
        <f t="shared" ref="AT69:AT74" si="103">K69+Z69</f>
        <v>187028</v>
      </c>
      <c r="AU69" s="501">
        <f t="shared" si="15"/>
        <v>83028</v>
      </c>
      <c r="AV69" s="507">
        <f t="shared" ref="AV69:AW74" si="104">L69+AB69</f>
        <v>8374998</v>
      </c>
      <c r="AW69" s="507">
        <f t="shared" si="104"/>
        <v>496282</v>
      </c>
      <c r="AX69" s="507">
        <f t="shared" ref="AX69:AX74" si="105">N69+AF69</f>
        <v>1236000</v>
      </c>
      <c r="AY69" s="522">
        <f t="shared" ref="AY69:AY74" si="106">O69+AQ69</f>
        <v>46.926200000000001</v>
      </c>
      <c r="AZ69" s="522">
        <f t="shared" ref="AZ69:BA74" si="107">P69+AO69</f>
        <v>37.083100000000002</v>
      </c>
      <c r="BA69" s="523">
        <f t="shared" si="107"/>
        <v>9.8430999999999997</v>
      </c>
    </row>
    <row r="70" spans="1:53" ht="12.95" customHeight="1" x14ac:dyDescent="0.25">
      <c r="A70" s="308">
        <v>14</v>
      </c>
      <c r="B70" s="572">
        <v>5457</v>
      </c>
      <c r="C70" s="572">
        <v>600099377</v>
      </c>
      <c r="D70" s="572">
        <v>855049</v>
      </c>
      <c r="E70" s="577" t="s">
        <v>782</v>
      </c>
      <c r="F70" s="572">
        <v>3113</v>
      </c>
      <c r="G70" s="549" t="s">
        <v>92</v>
      </c>
      <c r="H70" s="515" t="s">
        <v>83</v>
      </c>
      <c r="I70" s="516">
        <v>2527204</v>
      </c>
      <c r="J70" s="517">
        <v>1860975</v>
      </c>
      <c r="K70" s="517">
        <v>0</v>
      </c>
      <c r="L70" s="431">
        <v>629009</v>
      </c>
      <c r="M70" s="431">
        <v>37220</v>
      </c>
      <c r="N70" s="517">
        <v>0</v>
      </c>
      <c r="O70" s="518">
        <v>4.7299999999999995</v>
      </c>
      <c r="P70" s="432">
        <v>4.7299999999999995</v>
      </c>
      <c r="Q70" s="519">
        <v>0</v>
      </c>
      <c r="R70" s="520">
        <f t="shared" si="16"/>
        <v>0</v>
      </c>
      <c r="S70" s="507">
        <v>69850</v>
      </c>
      <c r="T70" s="507">
        <v>0</v>
      </c>
      <c r="U70" s="507">
        <v>0</v>
      </c>
      <c r="V70" s="507">
        <f t="shared" si="94"/>
        <v>69850</v>
      </c>
      <c r="W70" s="507">
        <v>0</v>
      </c>
      <c r="X70" s="507">
        <v>0</v>
      </c>
      <c r="Y70" s="507">
        <v>0</v>
      </c>
      <c r="Z70" s="507">
        <f t="shared" si="95"/>
        <v>0</v>
      </c>
      <c r="AA70" s="507">
        <f t="shared" si="96"/>
        <v>69850</v>
      </c>
      <c r="AB70" s="322">
        <f t="shared" si="97"/>
        <v>23609</v>
      </c>
      <c r="AC70" s="180">
        <f t="shared" si="98"/>
        <v>1397</v>
      </c>
      <c r="AD70" s="507">
        <v>500</v>
      </c>
      <c r="AE70" s="507">
        <v>0</v>
      </c>
      <c r="AF70" s="507">
        <f t="shared" si="12"/>
        <v>500</v>
      </c>
      <c r="AG70" s="507">
        <f t="shared" si="13"/>
        <v>95356</v>
      </c>
      <c r="AH70" s="522">
        <v>0</v>
      </c>
      <c r="AI70" s="522">
        <v>0</v>
      </c>
      <c r="AJ70" s="522">
        <v>0.19</v>
      </c>
      <c r="AK70" s="522">
        <v>0</v>
      </c>
      <c r="AL70" s="522">
        <v>0</v>
      </c>
      <c r="AM70" s="522">
        <v>0</v>
      </c>
      <c r="AN70" s="522">
        <v>0</v>
      </c>
      <c r="AO70" s="522">
        <f t="shared" si="99"/>
        <v>0.19</v>
      </c>
      <c r="AP70" s="522">
        <f t="shared" si="100"/>
        <v>0</v>
      </c>
      <c r="AQ70" s="550">
        <f t="shared" si="14"/>
        <v>0.19</v>
      </c>
      <c r="AR70" s="551">
        <f t="shared" si="101"/>
        <v>2622560</v>
      </c>
      <c r="AS70" s="507">
        <f t="shared" si="102"/>
        <v>1930825</v>
      </c>
      <c r="AT70" s="507">
        <f t="shared" si="103"/>
        <v>0</v>
      </c>
      <c r="AU70" s="501">
        <f t="shared" si="15"/>
        <v>0</v>
      </c>
      <c r="AV70" s="507">
        <f t="shared" si="104"/>
        <v>652618</v>
      </c>
      <c r="AW70" s="507">
        <f t="shared" si="104"/>
        <v>38617</v>
      </c>
      <c r="AX70" s="507">
        <f t="shared" si="105"/>
        <v>500</v>
      </c>
      <c r="AY70" s="522">
        <f t="shared" si="106"/>
        <v>4.92</v>
      </c>
      <c r="AZ70" s="522">
        <f t="shared" si="107"/>
        <v>4.92</v>
      </c>
      <c r="BA70" s="523">
        <f t="shared" si="107"/>
        <v>0</v>
      </c>
    </row>
    <row r="71" spans="1:53" ht="12.95" customHeight="1" x14ac:dyDescent="0.25">
      <c r="A71" s="308">
        <v>14</v>
      </c>
      <c r="B71" s="570">
        <v>5457</v>
      </c>
      <c r="C71" s="570">
        <v>600099377</v>
      </c>
      <c r="D71" s="570">
        <v>855049</v>
      </c>
      <c r="E71" s="571" t="s">
        <v>782</v>
      </c>
      <c r="F71" s="570">
        <v>3141</v>
      </c>
      <c r="G71" s="574" t="s">
        <v>89</v>
      </c>
      <c r="H71" s="515" t="s">
        <v>83</v>
      </c>
      <c r="I71" s="516">
        <v>1155824</v>
      </c>
      <c r="J71" s="517">
        <v>837411</v>
      </c>
      <c r="K71" s="517">
        <v>0</v>
      </c>
      <c r="L71" s="431">
        <v>283045</v>
      </c>
      <c r="M71" s="431">
        <v>16748</v>
      </c>
      <c r="N71" s="517">
        <v>18620</v>
      </c>
      <c r="O71" s="518">
        <v>2.85</v>
      </c>
      <c r="P71" s="432">
        <v>0</v>
      </c>
      <c r="Q71" s="519">
        <v>2.85</v>
      </c>
      <c r="R71" s="520">
        <f t="shared" si="16"/>
        <v>0</v>
      </c>
      <c r="S71" s="507">
        <v>0</v>
      </c>
      <c r="T71" s="507">
        <v>0</v>
      </c>
      <c r="U71" s="507">
        <v>0</v>
      </c>
      <c r="V71" s="507">
        <f t="shared" si="94"/>
        <v>0</v>
      </c>
      <c r="W71" s="507">
        <v>0</v>
      </c>
      <c r="X71" s="507">
        <v>0</v>
      </c>
      <c r="Y71" s="507">
        <v>0</v>
      </c>
      <c r="Z71" s="507">
        <f t="shared" si="95"/>
        <v>0</v>
      </c>
      <c r="AA71" s="507">
        <f t="shared" si="96"/>
        <v>0</v>
      </c>
      <c r="AB71" s="322">
        <f t="shared" si="97"/>
        <v>0</v>
      </c>
      <c r="AC71" s="180">
        <f t="shared" si="98"/>
        <v>0</v>
      </c>
      <c r="AD71" s="507">
        <v>0</v>
      </c>
      <c r="AE71" s="507">
        <v>0</v>
      </c>
      <c r="AF71" s="507">
        <f t="shared" si="12"/>
        <v>0</v>
      </c>
      <c r="AG71" s="507">
        <f t="shared" si="13"/>
        <v>0</v>
      </c>
      <c r="AH71" s="522">
        <v>0</v>
      </c>
      <c r="AI71" s="522">
        <v>0</v>
      </c>
      <c r="AJ71" s="522">
        <v>0</v>
      </c>
      <c r="AK71" s="522">
        <v>0</v>
      </c>
      <c r="AL71" s="522">
        <v>0</v>
      </c>
      <c r="AM71" s="522">
        <v>0</v>
      </c>
      <c r="AN71" s="522">
        <v>0</v>
      </c>
      <c r="AO71" s="522">
        <f t="shared" si="99"/>
        <v>0</v>
      </c>
      <c r="AP71" s="522">
        <f t="shared" si="100"/>
        <v>0</v>
      </c>
      <c r="AQ71" s="550">
        <f t="shared" si="14"/>
        <v>0</v>
      </c>
      <c r="AR71" s="551">
        <f t="shared" si="101"/>
        <v>1155824</v>
      </c>
      <c r="AS71" s="507">
        <f t="shared" si="102"/>
        <v>837411</v>
      </c>
      <c r="AT71" s="507">
        <f t="shared" si="103"/>
        <v>0</v>
      </c>
      <c r="AU71" s="501">
        <f t="shared" si="15"/>
        <v>0</v>
      </c>
      <c r="AV71" s="507">
        <f t="shared" si="104"/>
        <v>283045</v>
      </c>
      <c r="AW71" s="507">
        <f t="shared" si="104"/>
        <v>16748</v>
      </c>
      <c r="AX71" s="507">
        <f t="shared" si="105"/>
        <v>18620</v>
      </c>
      <c r="AY71" s="522">
        <f t="shared" si="106"/>
        <v>2.85</v>
      </c>
      <c r="AZ71" s="522">
        <f t="shared" si="107"/>
        <v>0</v>
      </c>
      <c r="BA71" s="523">
        <f t="shared" si="107"/>
        <v>2.85</v>
      </c>
    </row>
    <row r="72" spans="1:53" ht="12.95" customHeight="1" x14ac:dyDescent="0.25">
      <c r="A72" s="308">
        <v>14</v>
      </c>
      <c r="B72" s="572">
        <v>5457</v>
      </c>
      <c r="C72" s="572">
        <v>600099377</v>
      </c>
      <c r="D72" s="572">
        <v>855049</v>
      </c>
      <c r="E72" s="573" t="s">
        <v>782</v>
      </c>
      <c r="F72" s="572">
        <v>3143</v>
      </c>
      <c r="G72" s="549" t="s">
        <v>150</v>
      </c>
      <c r="H72" s="515" t="s">
        <v>87</v>
      </c>
      <c r="I72" s="516">
        <v>3043021</v>
      </c>
      <c r="J72" s="517">
        <v>2240811</v>
      </c>
      <c r="K72" s="517">
        <v>0</v>
      </c>
      <c r="L72" s="431">
        <v>757394</v>
      </c>
      <c r="M72" s="431">
        <v>44816</v>
      </c>
      <c r="N72" s="517">
        <v>0</v>
      </c>
      <c r="O72" s="518">
        <v>4.8882000000000003</v>
      </c>
      <c r="P72" s="432">
        <v>4.8882000000000003</v>
      </c>
      <c r="Q72" s="519">
        <v>0</v>
      </c>
      <c r="R72" s="520">
        <f t="shared" si="16"/>
        <v>0</v>
      </c>
      <c r="S72" s="507">
        <v>0</v>
      </c>
      <c r="T72" s="507">
        <v>0</v>
      </c>
      <c r="U72" s="507">
        <v>0</v>
      </c>
      <c r="V72" s="507">
        <f t="shared" si="94"/>
        <v>0</v>
      </c>
      <c r="W72" s="507">
        <v>0</v>
      </c>
      <c r="X72" s="507">
        <v>0</v>
      </c>
      <c r="Y72" s="507">
        <v>0</v>
      </c>
      <c r="Z72" s="507">
        <f t="shared" si="95"/>
        <v>0</v>
      </c>
      <c r="AA72" s="507">
        <f t="shared" si="96"/>
        <v>0</v>
      </c>
      <c r="AB72" s="322">
        <f t="shared" si="97"/>
        <v>0</v>
      </c>
      <c r="AC72" s="180">
        <f t="shared" si="98"/>
        <v>0</v>
      </c>
      <c r="AD72" s="507">
        <v>0</v>
      </c>
      <c r="AE72" s="507">
        <v>0</v>
      </c>
      <c r="AF72" s="507">
        <f t="shared" si="12"/>
        <v>0</v>
      </c>
      <c r="AG72" s="507">
        <f t="shared" si="13"/>
        <v>0</v>
      </c>
      <c r="AH72" s="522">
        <v>0</v>
      </c>
      <c r="AI72" s="522">
        <v>0</v>
      </c>
      <c r="AJ72" s="522">
        <v>0</v>
      </c>
      <c r="AK72" s="522">
        <v>0</v>
      </c>
      <c r="AL72" s="522">
        <v>0</v>
      </c>
      <c r="AM72" s="522">
        <v>0</v>
      </c>
      <c r="AN72" s="522">
        <v>0</v>
      </c>
      <c r="AO72" s="522">
        <f t="shared" si="99"/>
        <v>0</v>
      </c>
      <c r="AP72" s="522">
        <f t="shared" si="100"/>
        <v>0</v>
      </c>
      <c r="AQ72" s="550">
        <f t="shared" si="14"/>
        <v>0</v>
      </c>
      <c r="AR72" s="551">
        <f t="shared" si="101"/>
        <v>3043021</v>
      </c>
      <c r="AS72" s="507">
        <f t="shared" si="102"/>
        <v>2240811</v>
      </c>
      <c r="AT72" s="507">
        <f t="shared" si="103"/>
        <v>0</v>
      </c>
      <c r="AU72" s="501">
        <f t="shared" si="15"/>
        <v>0</v>
      </c>
      <c r="AV72" s="507">
        <f t="shared" si="104"/>
        <v>757394</v>
      </c>
      <c r="AW72" s="507">
        <f t="shared" si="104"/>
        <v>44816</v>
      </c>
      <c r="AX72" s="507">
        <f t="shared" si="105"/>
        <v>0</v>
      </c>
      <c r="AY72" s="522">
        <f t="shared" si="106"/>
        <v>4.8882000000000003</v>
      </c>
      <c r="AZ72" s="522">
        <f t="shared" si="107"/>
        <v>4.8882000000000003</v>
      </c>
      <c r="BA72" s="523">
        <f t="shared" si="107"/>
        <v>0</v>
      </c>
    </row>
    <row r="73" spans="1:53" ht="12.95" customHeight="1" x14ac:dyDescent="0.25">
      <c r="A73" s="308">
        <v>14</v>
      </c>
      <c r="B73" s="572">
        <v>5457</v>
      </c>
      <c r="C73" s="572">
        <v>600099377</v>
      </c>
      <c r="D73" s="572">
        <v>855049</v>
      </c>
      <c r="E73" s="573" t="s">
        <v>782</v>
      </c>
      <c r="F73" s="572">
        <v>3143</v>
      </c>
      <c r="G73" s="549" t="s">
        <v>151</v>
      </c>
      <c r="H73" s="515" t="s">
        <v>83</v>
      </c>
      <c r="I73" s="516">
        <v>101119</v>
      </c>
      <c r="J73" s="517">
        <v>71280</v>
      </c>
      <c r="K73" s="517">
        <v>0</v>
      </c>
      <c r="L73" s="431">
        <v>24093</v>
      </c>
      <c r="M73" s="431">
        <v>1426</v>
      </c>
      <c r="N73" s="517">
        <v>4320</v>
      </c>
      <c r="O73" s="518">
        <v>0.3</v>
      </c>
      <c r="P73" s="432">
        <v>0</v>
      </c>
      <c r="Q73" s="519">
        <v>0.3</v>
      </c>
      <c r="R73" s="520">
        <f t="shared" si="16"/>
        <v>0</v>
      </c>
      <c r="S73" s="507">
        <v>0</v>
      </c>
      <c r="T73" s="507">
        <v>0</v>
      </c>
      <c r="U73" s="507">
        <v>0</v>
      </c>
      <c r="V73" s="507">
        <f t="shared" si="94"/>
        <v>0</v>
      </c>
      <c r="W73" s="507">
        <v>0</v>
      </c>
      <c r="X73" s="507">
        <v>0</v>
      </c>
      <c r="Y73" s="507">
        <v>0</v>
      </c>
      <c r="Z73" s="507">
        <f t="shared" si="95"/>
        <v>0</v>
      </c>
      <c r="AA73" s="507">
        <f t="shared" si="96"/>
        <v>0</v>
      </c>
      <c r="AB73" s="322">
        <f t="shared" si="97"/>
        <v>0</v>
      </c>
      <c r="AC73" s="180">
        <f t="shared" si="98"/>
        <v>0</v>
      </c>
      <c r="AD73" s="507">
        <v>0</v>
      </c>
      <c r="AE73" s="507">
        <v>0</v>
      </c>
      <c r="AF73" s="507">
        <f t="shared" si="12"/>
        <v>0</v>
      </c>
      <c r="AG73" s="507">
        <f t="shared" si="13"/>
        <v>0</v>
      </c>
      <c r="AH73" s="522">
        <v>0</v>
      </c>
      <c r="AI73" s="522">
        <v>0</v>
      </c>
      <c r="AJ73" s="522">
        <v>0</v>
      </c>
      <c r="AK73" s="522">
        <v>0</v>
      </c>
      <c r="AL73" s="522">
        <v>0</v>
      </c>
      <c r="AM73" s="522">
        <v>0</v>
      </c>
      <c r="AN73" s="522">
        <v>0</v>
      </c>
      <c r="AO73" s="522">
        <f t="shared" si="99"/>
        <v>0</v>
      </c>
      <c r="AP73" s="522">
        <f t="shared" si="100"/>
        <v>0</v>
      </c>
      <c r="AQ73" s="550">
        <f t="shared" si="14"/>
        <v>0</v>
      </c>
      <c r="AR73" s="551">
        <f t="shared" si="101"/>
        <v>101119</v>
      </c>
      <c r="AS73" s="507">
        <f t="shared" si="102"/>
        <v>71280</v>
      </c>
      <c r="AT73" s="507">
        <f t="shared" si="103"/>
        <v>0</v>
      </c>
      <c r="AU73" s="501">
        <f t="shared" si="15"/>
        <v>0</v>
      </c>
      <c r="AV73" s="507">
        <f t="shared" si="104"/>
        <v>24093</v>
      </c>
      <c r="AW73" s="507">
        <f t="shared" si="104"/>
        <v>1426</v>
      </c>
      <c r="AX73" s="507">
        <f t="shared" si="105"/>
        <v>4320</v>
      </c>
      <c r="AY73" s="522">
        <f t="shared" si="106"/>
        <v>0.3</v>
      </c>
      <c r="AZ73" s="522">
        <f t="shared" si="107"/>
        <v>0</v>
      </c>
      <c r="BA73" s="523">
        <f t="shared" si="107"/>
        <v>0.3</v>
      </c>
    </row>
    <row r="74" spans="1:53" ht="12.95" customHeight="1" x14ac:dyDescent="0.25">
      <c r="A74" s="308">
        <v>14</v>
      </c>
      <c r="B74" s="572">
        <v>5457</v>
      </c>
      <c r="C74" s="572">
        <v>600099377</v>
      </c>
      <c r="D74" s="572">
        <v>855049</v>
      </c>
      <c r="E74" s="577" t="s">
        <v>782</v>
      </c>
      <c r="F74" s="572">
        <v>3143</v>
      </c>
      <c r="G74" s="549" t="s">
        <v>169</v>
      </c>
      <c r="H74" s="515" t="s">
        <v>83</v>
      </c>
      <c r="I74" s="516">
        <v>583196</v>
      </c>
      <c r="J74" s="517">
        <v>426801</v>
      </c>
      <c r="K74" s="517">
        <v>0</v>
      </c>
      <c r="L74" s="431">
        <v>144259</v>
      </c>
      <c r="M74" s="431">
        <v>8536</v>
      </c>
      <c r="N74" s="517">
        <v>3600</v>
      </c>
      <c r="O74" s="518">
        <v>1.04</v>
      </c>
      <c r="P74" s="432">
        <v>0.79</v>
      </c>
      <c r="Q74" s="519">
        <v>0.25</v>
      </c>
      <c r="R74" s="520">
        <f t="shared" si="16"/>
        <v>0</v>
      </c>
      <c r="S74" s="507">
        <v>0</v>
      </c>
      <c r="T74" s="507">
        <v>0</v>
      </c>
      <c r="U74" s="507">
        <v>0</v>
      </c>
      <c r="V74" s="507">
        <f t="shared" si="94"/>
        <v>0</v>
      </c>
      <c r="W74" s="507">
        <v>0</v>
      </c>
      <c r="X74" s="507">
        <v>0</v>
      </c>
      <c r="Y74" s="507">
        <v>0</v>
      </c>
      <c r="Z74" s="507">
        <f t="shared" si="95"/>
        <v>0</v>
      </c>
      <c r="AA74" s="507">
        <f t="shared" si="96"/>
        <v>0</v>
      </c>
      <c r="AB74" s="322">
        <f t="shared" si="97"/>
        <v>0</v>
      </c>
      <c r="AC74" s="180">
        <f t="shared" si="98"/>
        <v>0</v>
      </c>
      <c r="AD74" s="507">
        <v>0</v>
      </c>
      <c r="AE74" s="507">
        <v>0</v>
      </c>
      <c r="AF74" s="507">
        <f t="shared" si="12"/>
        <v>0</v>
      </c>
      <c r="AG74" s="507">
        <f t="shared" si="13"/>
        <v>0</v>
      </c>
      <c r="AH74" s="522">
        <v>0</v>
      </c>
      <c r="AI74" s="522">
        <v>0</v>
      </c>
      <c r="AJ74" s="522">
        <v>0</v>
      </c>
      <c r="AK74" s="522">
        <v>0</v>
      </c>
      <c r="AL74" s="522">
        <v>0</v>
      </c>
      <c r="AM74" s="522">
        <v>0</v>
      </c>
      <c r="AN74" s="522">
        <v>0</v>
      </c>
      <c r="AO74" s="522">
        <f t="shared" si="99"/>
        <v>0</v>
      </c>
      <c r="AP74" s="522">
        <f t="shared" si="100"/>
        <v>0</v>
      </c>
      <c r="AQ74" s="550">
        <f t="shared" si="14"/>
        <v>0</v>
      </c>
      <c r="AR74" s="551">
        <f t="shared" si="101"/>
        <v>583196</v>
      </c>
      <c r="AS74" s="507">
        <f t="shared" si="102"/>
        <v>426801</v>
      </c>
      <c r="AT74" s="507">
        <f t="shared" si="103"/>
        <v>0</v>
      </c>
      <c r="AU74" s="501">
        <f t="shared" si="15"/>
        <v>0</v>
      </c>
      <c r="AV74" s="507">
        <f t="shared" si="104"/>
        <v>144259</v>
      </c>
      <c r="AW74" s="507">
        <f t="shared" si="104"/>
        <v>8536</v>
      </c>
      <c r="AX74" s="507">
        <f t="shared" si="105"/>
        <v>3600</v>
      </c>
      <c r="AY74" s="522">
        <f t="shared" si="106"/>
        <v>1.04</v>
      </c>
      <c r="AZ74" s="522">
        <f t="shared" si="107"/>
        <v>0.79</v>
      </c>
      <c r="BA74" s="523">
        <f t="shared" si="107"/>
        <v>0.25</v>
      </c>
    </row>
    <row r="75" spans="1:53" ht="12.95" customHeight="1" x14ac:dyDescent="0.25">
      <c r="A75" s="309">
        <v>14</v>
      </c>
      <c r="B75" s="136">
        <v>5457</v>
      </c>
      <c r="C75" s="136">
        <v>600099377</v>
      </c>
      <c r="D75" s="136">
        <v>855049</v>
      </c>
      <c r="E75" s="575" t="s">
        <v>783</v>
      </c>
      <c r="F75" s="136"/>
      <c r="G75" s="585"/>
      <c r="H75" s="386"/>
      <c r="I75" s="130">
        <v>42435625</v>
      </c>
      <c r="J75" s="241">
        <v>30245379</v>
      </c>
      <c r="K75" s="241">
        <v>110000</v>
      </c>
      <c r="L75" s="241">
        <v>10212798</v>
      </c>
      <c r="M75" s="241">
        <v>604908</v>
      </c>
      <c r="N75" s="241">
        <v>1262540</v>
      </c>
      <c r="O75" s="393">
        <v>60.754399999999997</v>
      </c>
      <c r="P75" s="393">
        <v>47.491299999999995</v>
      </c>
      <c r="Q75" s="409">
        <v>13.2631</v>
      </c>
      <c r="R75" s="241">
        <f t="shared" ref="R75:BA75" si="108">SUM(R69:R74)</f>
        <v>6000</v>
      </c>
      <c r="S75" s="169">
        <f t="shared" si="108"/>
        <v>69850</v>
      </c>
      <c r="T75" s="169">
        <f t="shared" si="108"/>
        <v>0</v>
      </c>
      <c r="U75" s="169">
        <f t="shared" si="108"/>
        <v>0</v>
      </c>
      <c r="V75" s="169">
        <f t="shared" si="108"/>
        <v>75850</v>
      </c>
      <c r="W75" s="169">
        <f t="shared" si="108"/>
        <v>-6000</v>
      </c>
      <c r="X75" s="169">
        <f t="shared" si="108"/>
        <v>0</v>
      </c>
      <c r="Y75" s="169">
        <f t="shared" si="108"/>
        <v>83028</v>
      </c>
      <c r="Z75" s="169">
        <f t="shared" si="108"/>
        <v>77028</v>
      </c>
      <c r="AA75" s="169">
        <f t="shared" si="108"/>
        <v>152878</v>
      </c>
      <c r="AB75" s="169">
        <f t="shared" si="108"/>
        <v>23609</v>
      </c>
      <c r="AC75" s="169">
        <f t="shared" si="108"/>
        <v>1517</v>
      </c>
      <c r="AD75" s="169">
        <f t="shared" si="108"/>
        <v>500</v>
      </c>
      <c r="AE75" s="169">
        <f t="shared" si="108"/>
        <v>0</v>
      </c>
      <c r="AF75" s="169">
        <f t="shared" si="108"/>
        <v>500</v>
      </c>
      <c r="AG75" s="169">
        <f t="shared" si="108"/>
        <v>178504</v>
      </c>
      <c r="AH75" s="317">
        <f t="shared" si="108"/>
        <v>0</v>
      </c>
      <c r="AI75" s="317">
        <f t="shared" si="108"/>
        <v>-0.02</v>
      </c>
      <c r="AJ75" s="317">
        <f t="shared" si="108"/>
        <v>0.19</v>
      </c>
      <c r="AK75" s="317">
        <f t="shared" si="108"/>
        <v>0</v>
      </c>
      <c r="AL75" s="317">
        <f t="shared" si="108"/>
        <v>0</v>
      </c>
      <c r="AM75" s="317">
        <f t="shared" si="108"/>
        <v>0</v>
      </c>
      <c r="AN75" s="317">
        <f t="shared" si="108"/>
        <v>0</v>
      </c>
      <c r="AO75" s="317">
        <f t="shared" si="108"/>
        <v>0.19</v>
      </c>
      <c r="AP75" s="317">
        <f t="shared" si="108"/>
        <v>-0.02</v>
      </c>
      <c r="AQ75" s="402">
        <f t="shared" si="108"/>
        <v>0.17</v>
      </c>
      <c r="AR75" s="130">
        <f t="shared" si="108"/>
        <v>42614129</v>
      </c>
      <c r="AS75" s="169">
        <f t="shared" si="108"/>
        <v>30321229</v>
      </c>
      <c r="AT75" s="169">
        <f t="shared" si="108"/>
        <v>187028</v>
      </c>
      <c r="AU75" s="169">
        <f t="shared" si="108"/>
        <v>83028</v>
      </c>
      <c r="AV75" s="169">
        <f t="shared" si="108"/>
        <v>10236407</v>
      </c>
      <c r="AW75" s="169">
        <f t="shared" si="108"/>
        <v>606425</v>
      </c>
      <c r="AX75" s="169">
        <f t="shared" si="108"/>
        <v>1263040</v>
      </c>
      <c r="AY75" s="317">
        <f t="shared" si="108"/>
        <v>60.924399999999999</v>
      </c>
      <c r="AZ75" s="317">
        <f t="shared" si="108"/>
        <v>47.6813</v>
      </c>
      <c r="BA75" s="318">
        <f t="shared" si="108"/>
        <v>13.2431</v>
      </c>
    </row>
    <row r="76" spans="1:53" ht="12.95" customHeight="1" x14ac:dyDescent="0.25">
      <c r="A76" s="308">
        <v>15</v>
      </c>
      <c r="B76" s="572">
        <v>5459</v>
      </c>
      <c r="C76" s="572">
        <v>600099415</v>
      </c>
      <c r="D76" s="572">
        <v>70946086</v>
      </c>
      <c r="E76" s="573" t="s">
        <v>784</v>
      </c>
      <c r="F76" s="572">
        <v>3231</v>
      </c>
      <c r="G76" s="573" t="s">
        <v>784</v>
      </c>
      <c r="H76" s="515" t="s">
        <v>87</v>
      </c>
      <c r="I76" s="516">
        <v>20040698</v>
      </c>
      <c r="J76" s="517">
        <v>14707959</v>
      </c>
      <c r="K76" s="517">
        <v>0</v>
      </c>
      <c r="L76" s="431">
        <v>4971290</v>
      </c>
      <c r="M76" s="431">
        <v>294159</v>
      </c>
      <c r="N76" s="517">
        <v>67290</v>
      </c>
      <c r="O76" s="518">
        <v>28.902799999999999</v>
      </c>
      <c r="P76" s="432">
        <v>25.6968</v>
      </c>
      <c r="Q76" s="519">
        <v>3.206</v>
      </c>
      <c r="R76" s="520">
        <f t="shared" si="16"/>
        <v>0</v>
      </c>
      <c r="S76" s="507">
        <v>0</v>
      </c>
      <c r="T76" s="507">
        <v>0</v>
      </c>
      <c r="U76" s="507">
        <v>0</v>
      </c>
      <c r="V76" s="507">
        <f>SUM(R76:U76)</f>
        <v>0</v>
      </c>
      <c r="W76" s="507">
        <v>0</v>
      </c>
      <c r="X76" s="507">
        <v>0</v>
      </c>
      <c r="Y76" s="507">
        <v>0</v>
      </c>
      <c r="Z76" s="507">
        <f>SUM(W76:Y76)</f>
        <v>0</v>
      </c>
      <c r="AA76" s="507">
        <f>V76+Z76</f>
        <v>0</v>
      </c>
      <c r="AB76" s="322">
        <f>ROUND((V76+W76)*33.8%,0)</f>
        <v>0</v>
      </c>
      <c r="AC76" s="180">
        <f>ROUND(V76*2%,0)</f>
        <v>0</v>
      </c>
      <c r="AD76" s="507">
        <v>0</v>
      </c>
      <c r="AE76" s="507">
        <v>0</v>
      </c>
      <c r="AF76" s="507">
        <f t="shared" si="12"/>
        <v>0</v>
      </c>
      <c r="AG76" s="507">
        <f t="shared" si="13"/>
        <v>0</v>
      </c>
      <c r="AH76" s="522">
        <v>0</v>
      </c>
      <c r="AI76" s="522">
        <v>0</v>
      </c>
      <c r="AJ76" s="522">
        <v>0</v>
      </c>
      <c r="AK76" s="522">
        <v>0</v>
      </c>
      <c r="AL76" s="522">
        <v>0</v>
      </c>
      <c r="AM76" s="522">
        <v>0</v>
      </c>
      <c r="AN76" s="522">
        <v>0</v>
      </c>
      <c r="AO76" s="522">
        <f>AH76+AJ76+AK76+AM76</f>
        <v>0</v>
      </c>
      <c r="AP76" s="522">
        <f>AI76+AL76+AN76</f>
        <v>0</v>
      </c>
      <c r="AQ76" s="550">
        <f t="shared" si="14"/>
        <v>0</v>
      </c>
      <c r="AR76" s="551">
        <f>I76+AG76</f>
        <v>20040698</v>
      </c>
      <c r="AS76" s="507">
        <f>J76+V76</f>
        <v>14707959</v>
      </c>
      <c r="AT76" s="507">
        <f>K76+Z76</f>
        <v>0</v>
      </c>
      <c r="AU76" s="501">
        <f t="shared" si="15"/>
        <v>0</v>
      </c>
      <c r="AV76" s="507">
        <f>L76+AB76</f>
        <v>4971290</v>
      </c>
      <c r="AW76" s="507">
        <f>M76+AC76</f>
        <v>294159</v>
      </c>
      <c r="AX76" s="507">
        <f>N76+AF76</f>
        <v>67290</v>
      </c>
      <c r="AY76" s="522">
        <f>O76+AQ76</f>
        <v>28.902799999999999</v>
      </c>
      <c r="AZ76" s="522">
        <f>P76+AO76</f>
        <v>25.6968</v>
      </c>
      <c r="BA76" s="523">
        <f>Q76+AP76</f>
        <v>3.206</v>
      </c>
    </row>
    <row r="77" spans="1:53" ht="12.95" customHeight="1" x14ac:dyDescent="0.25">
      <c r="A77" s="309">
        <v>15</v>
      </c>
      <c r="B77" s="129">
        <v>5459</v>
      </c>
      <c r="C77" s="129">
        <v>600099415</v>
      </c>
      <c r="D77" s="129">
        <v>70946086</v>
      </c>
      <c r="E77" s="575" t="s">
        <v>785</v>
      </c>
      <c r="F77" s="129"/>
      <c r="G77" s="575"/>
      <c r="H77" s="382"/>
      <c r="I77" s="131">
        <v>20040698</v>
      </c>
      <c r="J77" s="142">
        <v>14707959</v>
      </c>
      <c r="K77" s="142">
        <v>0</v>
      </c>
      <c r="L77" s="142">
        <v>4971290</v>
      </c>
      <c r="M77" s="142">
        <v>294159</v>
      </c>
      <c r="N77" s="142">
        <v>67290</v>
      </c>
      <c r="O77" s="394">
        <v>28.902799999999999</v>
      </c>
      <c r="P77" s="394">
        <v>25.6968</v>
      </c>
      <c r="Q77" s="410">
        <v>3.206</v>
      </c>
      <c r="R77" s="142">
        <f t="shared" ref="R77:BA77" si="109">SUM(R76)</f>
        <v>0</v>
      </c>
      <c r="S77" s="88">
        <f t="shared" si="109"/>
        <v>0</v>
      </c>
      <c r="T77" s="88">
        <f t="shared" si="109"/>
        <v>0</v>
      </c>
      <c r="U77" s="88">
        <f t="shared" si="109"/>
        <v>0</v>
      </c>
      <c r="V77" s="88">
        <f t="shared" si="109"/>
        <v>0</v>
      </c>
      <c r="W77" s="88">
        <f t="shared" si="109"/>
        <v>0</v>
      </c>
      <c r="X77" s="88">
        <f t="shared" si="109"/>
        <v>0</v>
      </c>
      <c r="Y77" s="88">
        <f t="shared" si="109"/>
        <v>0</v>
      </c>
      <c r="Z77" s="88">
        <f t="shared" si="109"/>
        <v>0</v>
      </c>
      <c r="AA77" s="88">
        <f t="shared" si="109"/>
        <v>0</v>
      </c>
      <c r="AB77" s="88">
        <f t="shared" si="109"/>
        <v>0</v>
      </c>
      <c r="AC77" s="88">
        <f t="shared" si="109"/>
        <v>0</v>
      </c>
      <c r="AD77" s="88">
        <f t="shared" si="109"/>
        <v>0</v>
      </c>
      <c r="AE77" s="88">
        <f t="shared" si="109"/>
        <v>0</v>
      </c>
      <c r="AF77" s="88">
        <f t="shared" si="109"/>
        <v>0</v>
      </c>
      <c r="AG77" s="88">
        <f t="shared" si="109"/>
        <v>0</v>
      </c>
      <c r="AH77" s="89">
        <f t="shared" si="109"/>
        <v>0</v>
      </c>
      <c r="AI77" s="89">
        <f t="shared" si="109"/>
        <v>0</v>
      </c>
      <c r="AJ77" s="89">
        <f t="shared" si="109"/>
        <v>0</v>
      </c>
      <c r="AK77" s="89">
        <f t="shared" si="109"/>
        <v>0</v>
      </c>
      <c r="AL77" s="89">
        <f t="shared" si="109"/>
        <v>0</v>
      </c>
      <c r="AM77" s="89">
        <f t="shared" si="109"/>
        <v>0</v>
      </c>
      <c r="AN77" s="89">
        <f t="shared" si="109"/>
        <v>0</v>
      </c>
      <c r="AO77" s="89">
        <f t="shared" si="109"/>
        <v>0</v>
      </c>
      <c r="AP77" s="89">
        <f t="shared" si="109"/>
        <v>0</v>
      </c>
      <c r="AQ77" s="403">
        <f t="shared" si="109"/>
        <v>0</v>
      </c>
      <c r="AR77" s="131">
        <f t="shared" si="109"/>
        <v>20040698</v>
      </c>
      <c r="AS77" s="88">
        <f t="shared" si="109"/>
        <v>14707959</v>
      </c>
      <c r="AT77" s="88">
        <f t="shared" si="109"/>
        <v>0</v>
      </c>
      <c r="AU77" s="88">
        <f t="shared" si="109"/>
        <v>0</v>
      </c>
      <c r="AV77" s="88">
        <f t="shared" si="109"/>
        <v>4971290</v>
      </c>
      <c r="AW77" s="88">
        <f t="shared" si="109"/>
        <v>294159</v>
      </c>
      <c r="AX77" s="88">
        <f t="shared" si="109"/>
        <v>67290</v>
      </c>
      <c r="AY77" s="89">
        <f t="shared" si="109"/>
        <v>28.902799999999999</v>
      </c>
      <c r="AZ77" s="89">
        <f t="shared" si="109"/>
        <v>25.6968</v>
      </c>
      <c r="BA77" s="277">
        <f t="shared" si="109"/>
        <v>3.206</v>
      </c>
    </row>
    <row r="78" spans="1:53" ht="12.95" customHeight="1" x14ac:dyDescent="0.25">
      <c r="A78" s="308">
        <v>16</v>
      </c>
      <c r="B78" s="576">
        <v>5482</v>
      </c>
      <c r="C78" s="576">
        <v>600098982</v>
      </c>
      <c r="D78" s="576">
        <v>71006923</v>
      </c>
      <c r="E78" s="573" t="s">
        <v>786</v>
      </c>
      <c r="F78" s="572">
        <v>3111</v>
      </c>
      <c r="G78" s="574" t="s">
        <v>587</v>
      </c>
      <c r="H78" s="515" t="s">
        <v>87</v>
      </c>
      <c r="I78" s="516">
        <v>1519818</v>
      </c>
      <c r="J78" s="517">
        <v>1104726</v>
      </c>
      <c r="K78" s="517">
        <v>0</v>
      </c>
      <c r="L78" s="431">
        <v>373397</v>
      </c>
      <c r="M78" s="431">
        <v>22095</v>
      </c>
      <c r="N78" s="517">
        <v>19600</v>
      </c>
      <c r="O78" s="518">
        <v>2.4464000000000001</v>
      </c>
      <c r="P78" s="432">
        <v>1.9355</v>
      </c>
      <c r="Q78" s="519">
        <v>0.51090000000000002</v>
      </c>
      <c r="R78" s="520">
        <f t="shared" si="16"/>
        <v>0</v>
      </c>
      <c r="S78" s="507">
        <v>0</v>
      </c>
      <c r="T78" s="507">
        <v>0</v>
      </c>
      <c r="U78" s="507">
        <v>0</v>
      </c>
      <c r="V78" s="507">
        <f t="shared" ref="V78:V83" si="110">SUM(R78:U78)</f>
        <v>0</v>
      </c>
      <c r="W78" s="507">
        <v>0</v>
      </c>
      <c r="X78" s="507">
        <v>0</v>
      </c>
      <c r="Y78" s="507">
        <v>0</v>
      </c>
      <c r="Z78" s="507">
        <f t="shared" ref="Z78:Z83" si="111">SUM(W78:Y78)</f>
        <v>0</v>
      </c>
      <c r="AA78" s="507">
        <f t="shared" ref="AA78:AA83" si="112">V78+Z78</f>
        <v>0</v>
      </c>
      <c r="AB78" s="322">
        <f t="shared" ref="AB78:AB83" si="113">ROUND((V78+W78)*33.8%,0)</f>
        <v>0</v>
      </c>
      <c r="AC78" s="180">
        <f t="shared" ref="AC78:AC83" si="114">ROUND(V78*2%,0)</f>
        <v>0</v>
      </c>
      <c r="AD78" s="507">
        <v>0</v>
      </c>
      <c r="AE78" s="507">
        <v>0</v>
      </c>
      <c r="AF78" s="507">
        <f t="shared" ref="AF78:AF141" si="115">SUM(AD78:AE78)</f>
        <v>0</v>
      </c>
      <c r="AG78" s="507">
        <f t="shared" ref="AG78:AG141" si="116">AA78+AB78+AC78+AF78</f>
        <v>0</v>
      </c>
      <c r="AH78" s="522">
        <v>0</v>
      </c>
      <c r="AI78" s="522">
        <v>0</v>
      </c>
      <c r="AJ78" s="522">
        <v>0</v>
      </c>
      <c r="AK78" s="522">
        <v>0</v>
      </c>
      <c r="AL78" s="522">
        <v>0</v>
      </c>
      <c r="AM78" s="522">
        <v>0</v>
      </c>
      <c r="AN78" s="522">
        <v>0</v>
      </c>
      <c r="AO78" s="522">
        <f t="shared" ref="AO78:AO83" si="117">AH78+AJ78+AK78+AM78</f>
        <v>0</v>
      </c>
      <c r="AP78" s="522">
        <f t="shared" ref="AP78:AP83" si="118">AI78+AL78+AN78</f>
        <v>0</v>
      </c>
      <c r="AQ78" s="550">
        <f t="shared" ref="AQ78:AQ141" si="119">SUM(AO78:AP78)</f>
        <v>0</v>
      </c>
      <c r="AR78" s="551">
        <f t="shared" ref="AR78:AR83" si="120">I78+AG78</f>
        <v>1519818</v>
      </c>
      <c r="AS78" s="507">
        <f t="shared" ref="AS78:AS83" si="121">J78+V78</f>
        <v>1104726</v>
      </c>
      <c r="AT78" s="507">
        <f t="shared" ref="AT78:AT83" si="122">K78+Z78</f>
        <v>0</v>
      </c>
      <c r="AU78" s="501">
        <f t="shared" ref="AU78:AU140" si="123">Y78</f>
        <v>0</v>
      </c>
      <c r="AV78" s="507">
        <f t="shared" ref="AV78:AW83" si="124">L78+AB78</f>
        <v>373397</v>
      </c>
      <c r="AW78" s="507">
        <f t="shared" si="124"/>
        <v>22095</v>
      </c>
      <c r="AX78" s="507">
        <f t="shared" ref="AX78:AX83" si="125">N78+AF78</f>
        <v>19600</v>
      </c>
      <c r="AY78" s="522">
        <f t="shared" ref="AY78:AY83" si="126">O78+AQ78</f>
        <v>2.4464000000000001</v>
      </c>
      <c r="AZ78" s="522">
        <f t="shared" ref="AZ78:BA83" si="127">P78+AO78</f>
        <v>1.9355</v>
      </c>
      <c r="BA78" s="523">
        <f t="shared" si="127"/>
        <v>0.51090000000000002</v>
      </c>
    </row>
    <row r="79" spans="1:53" ht="12.95" customHeight="1" x14ac:dyDescent="0.25">
      <c r="A79" s="308">
        <v>16</v>
      </c>
      <c r="B79" s="572">
        <v>5482</v>
      </c>
      <c r="C79" s="572">
        <v>600098982</v>
      </c>
      <c r="D79" s="572">
        <v>71006923</v>
      </c>
      <c r="E79" s="573" t="s">
        <v>786</v>
      </c>
      <c r="F79" s="572">
        <v>3117</v>
      </c>
      <c r="G79" s="573" t="s">
        <v>285</v>
      </c>
      <c r="H79" s="515" t="s">
        <v>87</v>
      </c>
      <c r="I79" s="516">
        <v>3674749</v>
      </c>
      <c r="J79" s="517">
        <v>2619845</v>
      </c>
      <c r="K79" s="517">
        <v>0</v>
      </c>
      <c r="L79" s="431">
        <v>885508</v>
      </c>
      <c r="M79" s="431">
        <v>52396</v>
      </c>
      <c r="N79" s="517">
        <v>117000</v>
      </c>
      <c r="O79" s="518">
        <v>4.9872000000000005</v>
      </c>
      <c r="P79" s="432">
        <v>3.3572000000000002</v>
      </c>
      <c r="Q79" s="519">
        <v>1.6300000000000001</v>
      </c>
      <c r="R79" s="520">
        <f t="shared" ref="R79:R83" si="128">W79*-1</f>
        <v>0</v>
      </c>
      <c r="S79" s="507">
        <v>0</v>
      </c>
      <c r="T79" s="507">
        <v>0</v>
      </c>
      <c r="U79" s="507">
        <v>0</v>
      </c>
      <c r="V79" s="507">
        <f t="shared" si="110"/>
        <v>0</v>
      </c>
      <c r="W79" s="507">
        <v>0</v>
      </c>
      <c r="X79" s="507">
        <v>0</v>
      </c>
      <c r="Y79" s="507">
        <v>5772</v>
      </c>
      <c r="Z79" s="507">
        <f t="shared" si="111"/>
        <v>5772</v>
      </c>
      <c r="AA79" s="507">
        <f t="shared" si="112"/>
        <v>5772</v>
      </c>
      <c r="AB79" s="322">
        <f t="shared" si="113"/>
        <v>0</v>
      </c>
      <c r="AC79" s="180">
        <f t="shared" si="114"/>
        <v>0</v>
      </c>
      <c r="AD79" s="507">
        <v>0</v>
      </c>
      <c r="AE79" s="507">
        <v>0</v>
      </c>
      <c r="AF79" s="507">
        <f t="shared" si="115"/>
        <v>0</v>
      </c>
      <c r="AG79" s="507">
        <f t="shared" si="116"/>
        <v>5772</v>
      </c>
      <c r="AH79" s="522">
        <v>0</v>
      </c>
      <c r="AI79" s="522">
        <v>0</v>
      </c>
      <c r="AJ79" s="522">
        <v>0</v>
      </c>
      <c r="AK79" s="522">
        <v>0</v>
      </c>
      <c r="AL79" s="522">
        <v>0</v>
      </c>
      <c r="AM79" s="522">
        <v>0</v>
      </c>
      <c r="AN79" s="522">
        <v>0</v>
      </c>
      <c r="AO79" s="522">
        <f t="shared" si="117"/>
        <v>0</v>
      </c>
      <c r="AP79" s="522">
        <f t="shared" si="118"/>
        <v>0</v>
      </c>
      <c r="AQ79" s="550">
        <f t="shared" si="119"/>
        <v>0</v>
      </c>
      <c r="AR79" s="551">
        <f t="shared" si="120"/>
        <v>3680521</v>
      </c>
      <c r="AS79" s="507">
        <f t="shared" si="121"/>
        <v>2619845</v>
      </c>
      <c r="AT79" s="507">
        <f t="shared" si="122"/>
        <v>5772</v>
      </c>
      <c r="AU79" s="501">
        <f t="shared" si="123"/>
        <v>5772</v>
      </c>
      <c r="AV79" s="507">
        <f t="shared" si="124"/>
        <v>885508</v>
      </c>
      <c r="AW79" s="507">
        <f t="shared" si="124"/>
        <v>52396</v>
      </c>
      <c r="AX79" s="507">
        <f t="shared" si="125"/>
        <v>117000</v>
      </c>
      <c r="AY79" s="522">
        <f t="shared" si="126"/>
        <v>4.9872000000000005</v>
      </c>
      <c r="AZ79" s="522">
        <f t="shared" si="127"/>
        <v>3.3572000000000002</v>
      </c>
      <c r="BA79" s="523">
        <f t="shared" si="127"/>
        <v>1.6300000000000001</v>
      </c>
    </row>
    <row r="80" spans="1:53" ht="12.95" customHeight="1" x14ac:dyDescent="0.25">
      <c r="A80" s="308">
        <v>16</v>
      </c>
      <c r="B80" s="572">
        <v>5482</v>
      </c>
      <c r="C80" s="572">
        <v>600098982</v>
      </c>
      <c r="D80" s="572">
        <v>71006923</v>
      </c>
      <c r="E80" s="573" t="s">
        <v>786</v>
      </c>
      <c r="F80" s="572">
        <v>3117</v>
      </c>
      <c r="G80" s="549" t="s">
        <v>92</v>
      </c>
      <c r="H80" s="515" t="s">
        <v>83</v>
      </c>
      <c r="I80" s="516">
        <v>0</v>
      </c>
      <c r="J80" s="517">
        <v>0</v>
      </c>
      <c r="K80" s="517">
        <v>0</v>
      </c>
      <c r="L80" s="431">
        <v>0</v>
      </c>
      <c r="M80" s="431">
        <v>0</v>
      </c>
      <c r="N80" s="517">
        <v>0</v>
      </c>
      <c r="O80" s="518">
        <v>0</v>
      </c>
      <c r="P80" s="432">
        <v>0</v>
      </c>
      <c r="Q80" s="519">
        <v>0</v>
      </c>
      <c r="R80" s="520">
        <f t="shared" si="128"/>
        <v>0</v>
      </c>
      <c r="S80" s="507">
        <v>0</v>
      </c>
      <c r="T80" s="507">
        <v>0</v>
      </c>
      <c r="U80" s="507">
        <v>0</v>
      </c>
      <c r="V80" s="507">
        <f t="shared" si="110"/>
        <v>0</v>
      </c>
      <c r="W80" s="507">
        <v>0</v>
      </c>
      <c r="X80" s="507">
        <v>0</v>
      </c>
      <c r="Y80" s="507">
        <v>0</v>
      </c>
      <c r="Z80" s="507">
        <f t="shared" si="111"/>
        <v>0</v>
      </c>
      <c r="AA80" s="507">
        <f t="shared" si="112"/>
        <v>0</v>
      </c>
      <c r="AB80" s="322">
        <f t="shared" si="113"/>
        <v>0</v>
      </c>
      <c r="AC80" s="180">
        <f t="shared" si="114"/>
        <v>0</v>
      </c>
      <c r="AD80" s="507">
        <v>0</v>
      </c>
      <c r="AE80" s="507">
        <v>0</v>
      </c>
      <c r="AF80" s="507">
        <f t="shared" si="115"/>
        <v>0</v>
      </c>
      <c r="AG80" s="507">
        <f t="shared" si="116"/>
        <v>0</v>
      </c>
      <c r="AH80" s="522">
        <v>0</v>
      </c>
      <c r="AI80" s="522">
        <v>0</v>
      </c>
      <c r="AJ80" s="522">
        <v>0</v>
      </c>
      <c r="AK80" s="522">
        <v>0</v>
      </c>
      <c r="AL80" s="522">
        <v>0</v>
      </c>
      <c r="AM80" s="522">
        <v>0</v>
      </c>
      <c r="AN80" s="522">
        <v>0</v>
      </c>
      <c r="AO80" s="522">
        <f t="shared" si="117"/>
        <v>0</v>
      </c>
      <c r="AP80" s="522">
        <f t="shared" si="118"/>
        <v>0</v>
      </c>
      <c r="AQ80" s="550">
        <f t="shared" si="119"/>
        <v>0</v>
      </c>
      <c r="AR80" s="551">
        <f t="shared" si="120"/>
        <v>0</v>
      </c>
      <c r="AS80" s="507">
        <f t="shared" si="121"/>
        <v>0</v>
      </c>
      <c r="AT80" s="507">
        <f t="shared" si="122"/>
        <v>0</v>
      </c>
      <c r="AU80" s="501">
        <f t="shared" si="123"/>
        <v>0</v>
      </c>
      <c r="AV80" s="507">
        <f t="shared" si="124"/>
        <v>0</v>
      </c>
      <c r="AW80" s="507">
        <f t="shared" si="124"/>
        <v>0</v>
      </c>
      <c r="AX80" s="507">
        <f t="shared" si="125"/>
        <v>0</v>
      </c>
      <c r="AY80" s="522">
        <f t="shared" si="126"/>
        <v>0</v>
      </c>
      <c r="AZ80" s="522">
        <f t="shared" si="127"/>
        <v>0</v>
      </c>
      <c r="BA80" s="523">
        <f t="shared" si="127"/>
        <v>0</v>
      </c>
    </row>
    <row r="81" spans="1:53" ht="12.95" customHeight="1" x14ac:dyDescent="0.25">
      <c r="A81" s="308">
        <v>16</v>
      </c>
      <c r="B81" s="576">
        <v>5482</v>
      </c>
      <c r="C81" s="576">
        <v>600098982</v>
      </c>
      <c r="D81" s="576">
        <v>71006923</v>
      </c>
      <c r="E81" s="573" t="s">
        <v>786</v>
      </c>
      <c r="F81" s="572">
        <v>3141</v>
      </c>
      <c r="G81" s="574" t="s">
        <v>89</v>
      </c>
      <c r="H81" s="515" t="s">
        <v>83</v>
      </c>
      <c r="I81" s="516">
        <v>829366</v>
      </c>
      <c r="J81" s="517">
        <v>607865</v>
      </c>
      <c r="K81" s="517">
        <v>0</v>
      </c>
      <c r="L81" s="431">
        <v>205458</v>
      </c>
      <c r="M81" s="431">
        <v>12157</v>
      </c>
      <c r="N81" s="517">
        <v>3886</v>
      </c>
      <c r="O81" s="518">
        <v>2.0699999999999998</v>
      </c>
      <c r="P81" s="432">
        <v>0</v>
      </c>
      <c r="Q81" s="519">
        <v>2.0699999999999998</v>
      </c>
      <c r="R81" s="520">
        <f t="shared" si="128"/>
        <v>0</v>
      </c>
      <c r="S81" s="507">
        <v>0</v>
      </c>
      <c r="T81" s="507">
        <v>0</v>
      </c>
      <c r="U81" s="507">
        <v>0</v>
      </c>
      <c r="V81" s="507">
        <f t="shared" si="110"/>
        <v>0</v>
      </c>
      <c r="W81" s="507">
        <v>0</v>
      </c>
      <c r="X81" s="507">
        <v>0</v>
      </c>
      <c r="Y81" s="507">
        <v>0</v>
      </c>
      <c r="Z81" s="507">
        <f t="shared" si="111"/>
        <v>0</v>
      </c>
      <c r="AA81" s="507">
        <f t="shared" si="112"/>
        <v>0</v>
      </c>
      <c r="AB81" s="322">
        <f t="shared" si="113"/>
        <v>0</v>
      </c>
      <c r="AC81" s="180">
        <f t="shared" si="114"/>
        <v>0</v>
      </c>
      <c r="AD81" s="507">
        <v>0</v>
      </c>
      <c r="AE81" s="507">
        <v>0</v>
      </c>
      <c r="AF81" s="507">
        <f t="shared" si="115"/>
        <v>0</v>
      </c>
      <c r="AG81" s="507">
        <f t="shared" si="116"/>
        <v>0</v>
      </c>
      <c r="AH81" s="522">
        <v>0</v>
      </c>
      <c r="AI81" s="522">
        <v>0</v>
      </c>
      <c r="AJ81" s="522">
        <v>0</v>
      </c>
      <c r="AK81" s="522">
        <v>0</v>
      </c>
      <c r="AL81" s="522">
        <v>0</v>
      </c>
      <c r="AM81" s="522">
        <v>0</v>
      </c>
      <c r="AN81" s="522">
        <v>0</v>
      </c>
      <c r="AO81" s="522">
        <f t="shared" si="117"/>
        <v>0</v>
      </c>
      <c r="AP81" s="522">
        <f t="shared" si="118"/>
        <v>0</v>
      </c>
      <c r="AQ81" s="550">
        <f t="shared" si="119"/>
        <v>0</v>
      </c>
      <c r="AR81" s="551">
        <f t="shared" si="120"/>
        <v>829366</v>
      </c>
      <c r="AS81" s="507">
        <f t="shared" si="121"/>
        <v>607865</v>
      </c>
      <c r="AT81" s="507">
        <f t="shared" si="122"/>
        <v>0</v>
      </c>
      <c r="AU81" s="501">
        <f t="shared" si="123"/>
        <v>0</v>
      </c>
      <c r="AV81" s="507">
        <f t="shared" si="124"/>
        <v>205458</v>
      </c>
      <c r="AW81" s="507">
        <f t="shared" si="124"/>
        <v>12157</v>
      </c>
      <c r="AX81" s="507">
        <f t="shared" si="125"/>
        <v>3886</v>
      </c>
      <c r="AY81" s="522">
        <f t="shared" si="126"/>
        <v>2.0699999999999998</v>
      </c>
      <c r="AZ81" s="522">
        <f t="shared" si="127"/>
        <v>0</v>
      </c>
      <c r="BA81" s="523">
        <f t="shared" si="127"/>
        <v>2.0699999999999998</v>
      </c>
    </row>
    <row r="82" spans="1:53" ht="12.95" customHeight="1" x14ac:dyDescent="0.25">
      <c r="A82" s="308">
        <v>16</v>
      </c>
      <c r="B82" s="572">
        <v>5482</v>
      </c>
      <c r="C82" s="572">
        <v>600098982</v>
      </c>
      <c r="D82" s="572">
        <v>71006923</v>
      </c>
      <c r="E82" s="573" t="s">
        <v>786</v>
      </c>
      <c r="F82" s="572">
        <v>3143</v>
      </c>
      <c r="G82" s="549" t="s">
        <v>150</v>
      </c>
      <c r="H82" s="515" t="s">
        <v>87</v>
      </c>
      <c r="I82" s="516">
        <v>506578</v>
      </c>
      <c r="J82" s="517">
        <v>373032</v>
      </c>
      <c r="K82" s="517">
        <v>0</v>
      </c>
      <c r="L82" s="431">
        <v>126085</v>
      </c>
      <c r="M82" s="431">
        <v>7461</v>
      </c>
      <c r="N82" s="517">
        <v>0</v>
      </c>
      <c r="O82" s="518">
        <v>0.71430000000000005</v>
      </c>
      <c r="P82" s="432">
        <v>0.71430000000000005</v>
      </c>
      <c r="Q82" s="519">
        <v>0</v>
      </c>
      <c r="R82" s="520">
        <f t="shared" si="128"/>
        <v>0</v>
      </c>
      <c r="S82" s="507">
        <v>0</v>
      </c>
      <c r="T82" s="507">
        <v>0</v>
      </c>
      <c r="U82" s="507">
        <v>0</v>
      </c>
      <c r="V82" s="507">
        <f t="shared" si="110"/>
        <v>0</v>
      </c>
      <c r="W82" s="507">
        <v>0</v>
      </c>
      <c r="X82" s="507">
        <v>0</v>
      </c>
      <c r="Y82" s="507">
        <v>0</v>
      </c>
      <c r="Z82" s="507">
        <f t="shared" si="111"/>
        <v>0</v>
      </c>
      <c r="AA82" s="507">
        <f t="shared" si="112"/>
        <v>0</v>
      </c>
      <c r="AB82" s="322">
        <f t="shared" si="113"/>
        <v>0</v>
      </c>
      <c r="AC82" s="180">
        <f t="shared" si="114"/>
        <v>0</v>
      </c>
      <c r="AD82" s="507">
        <v>0</v>
      </c>
      <c r="AE82" s="507">
        <v>0</v>
      </c>
      <c r="AF82" s="507">
        <f t="shared" si="115"/>
        <v>0</v>
      </c>
      <c r="AG82" s="507">
        <f t="shared" si="116"/>
        <v>0</v>
      </c>
      <c r="AH82" s="522">
        <v>0</v>
      </c>
      <c r="AI82" s="522">
        <v>0</v>
      </c>
      <c r="AJ82" s="522">
        <v>0</v>
      </c>
      <c r="AK82" s="522">
        <v>0</v>
      </c>
      <c r="AL82" s="522">
        <v>0</v>
      </c>
      <c r="AM82" s="522">
        <v>0</v>
      </c>
      <c r="AN82" s="522">
        <v>0</v>
      </c>
      <c r="AO82" s="522">
        <f t="shared" si="117"/>
        <v>0</v>
      </c>
      <c r="AP82" s="522">
        <f t="shared" si="118"/>
        <v>0</v>
      </c>
      <c r="AQ82" s="550">
        <f t="shared" si="119"/>
        <v>0</v>
      </c>
      <c r="AR82" s="551">
        <f t="shared" si="120"/>
        <v>506578</v>
      </c>
      <c r="AS82" s="507">
        <f t="shared" si="121"/>
        <v>373032</v>
      </c>
      <c r="AT82" s="507">
        <f t="shared" si="122"/>
        <v>0</v>
      </c>
      <c r="AU82" s="501">
        <f t="shared" si="123"/>
        <v>0</v>
      </c>
      <c r="AV82" s="507">
        <f t="shared" si="124"/>
        <v>126085</v>
      </c>
      <c r="AW82" s="507">
        <f t="shared" si="124"/>
        <v>7461</v>
      </c>
      <c r="AX82" s="507">
        <f t="shared" si="125"/>
        <v>0</v>
      </c>
      <c r="AY82" s="522">
        <f t="shared" si="126"/>
        <v>0.71430000000000005</v>
      </c>
      <c r="AZ82" s="522">
        <f t="shared" si="127"/>
        <v>0.71430000000000005</v>
      </c>
      <c r="BA82" s="523">
        <f t="shared" si="127"/>
        <v>0</v>
      </c>
    </row>
    <row r="83" spans="1:53" ht="12.95" customHeight="1" x14ac:dyDescent="0.25">
      <c r="A83" s="308">
        <v>16</v>
      </c>
      <c r="B83" s="572">
        <v>5482</v>
      </c>
      <c r="C83" s="572">
        <v>600098982</v>
      </c>
      <c r="D83" s="572">
        <v>71006923</v>
      </c>
      <c r="E83" s="573" t="s">
        <v>786</v>
      </c>
      <c r="F83" s="572">
        <v>3143</v>
      </c>
      <c r="G83" s="549" t="s">
        <v>151</v>
      </c>
      <c r="H83" s="515" t="s">
        <v>83</v>
      </c>
      <c r="I83" s="516">
        <v>21066</v>
      </c>
      <c r="J83" s="517">
        <v>14850</v>
      </c>
      <c r="K83" s="517">
        <v>0</v>
      </c>
      <c r="L83" s="431">
        <v>5019</v>
      </c>
      <c r="M83" s="431">
        <v>297</v>
      </c>
      <c r="N83" s="517">
        <v>900</v>
      </c>
      <c r="O83" s="518">
        <v>0.06</v>
      </c>
      <c r="P83" s="432">
        <v>0</v>
      </c>
      <c r="Q83" s="519">
        <v>0.06</v>
      </c>
      <c r="R83" s="520">
        <f t="shared" si="128"/>
        <v>0</v>
      </c>
      <c r="S83" s="507">
        <v>0</v>
      </c>
      <c r="T83" s="507">
        <v>0</v>
      </c>
      <c r="U83" s="507">
        <v>0</v>
      </c>
      <c r="V83" s="507">
        <f t="shared" si="110"/>
        <v>0</v>
      </c>
      <c r="W83" s="507">
        <v>0</v>
      </c>
      <c r="X83" s="507">
        <v>0</v>
      </c>
      <c r="Y83" s="507">
        <v>0</v>
      </c>
      <c r="Z83" s="507">
        <f t="shared" si="111"/>
        <v>0</v>
      </c>
      <c r="AA83" s="507">
        <f t="shared" si="112"/>
        <v>0</v>
      </c>
      <c r="AB83" s="322">
        <f t="shared" si="113"/>
        <v>0</v>
      </c>
      <c r="AC83" s="180">
        <f t="shared" si="114"/>
        <v>0</v>
      </c>
      <c r="AD83" s="507">
        <v>0</v>
      </c>
      <c r="AE83" s="507">
        <v>0</v>
      </c>
      <c r="AF83" s="507">
        <f t="shared" si="115"/>
        <v>0</v>
      </c>
      <c r="AG83" s="507">
        <f t="shared" si="116"/>
        <v>0</v>
      </c>
      <c r="AH83" s="522">
        <v>0</v>
      </c>
      <c r="AI83" s="522">
        <v>0</v>
      </c>
      <c r="AJ83" s="522">
        <v>0</v>
      </c>
      <c r="AK83" s="522">
        <v>0</v>
      </c>
      <c r="AL83" s="522">
        <v>0</v>
      </c>
      <c r="AM83" s="522">
        <v>0</v>
      </c>
      <c r="AN83" s="522">
        <v>0</v>
      </c>
      <c r="AO83" s="522">
        <f t="shared" si="117"/>
        <v>0</v>
      </c>
      <c r="AP83" s="522">
        <f t="shared" si="118"/>
        <v>0</v>
      </c>
      <c r="AQ83" s="550">
        <f t="shared" si="119"/>
        <v>0</v>
      </c>
      <c r="AR83" s="551">
        <f t="shared" si="120"/>
        <v>21066</v>
      </c>
      <c r="AS83" s="507">
        <f t="shared" si="121"/>
        <v>14850</v>
      </c>
      <c r="AT83" s="507">
        <f t="shared" si="122"/>
        <v>0</v>
      </c>
      <c r="AU83" s="501">
        <f t="shared" si="123"/>
        <v>0</v>
      </c>
      <c r="AV83" s="507">
        <f t="shared" si="124"/>
        <v>5019</v>
      </c>
      <c r="AW83" s="507">
        <f t="shared" si="124"/>
        <v>297</v>
      </c>
      <c r="AX83" s="507">
        <f t="shared" si="125"/>
        <v>900</v>
      </c>
      <c r="AY83" s="522">
        <f t="shared" si="126"/>
        <v>0.06</v>
      </c>
      <c r="AZ83" s="522">
        <f t="shared" si="127"/>
        <v>0</v>
      </c>
      <c r="BA83" s="523">
        <f t="shared" si="127"/>
        <v>0.06</v>
      </c>
    </row>
    <row r="84" spans="1:53" ht="12.95" customHeight="1" x14ac:dyDescent="0.25">
      <c r="A84" s="309">
        <v>16</v>
      </c>
      <c r="B84" s="129">
        <v>5482</v>
      </c>
      <c r="C84" s="129">
        <v>600098982</v>
      </c>
      <c r="D84" s="129">
        <v>71006923</v>
      </c>
      <c r="E84" s="575" t="s">
        <v>787</v>
      </c>
      <c r="F84" s="129"/>
      <c r="G84" s="575"/>
      <c r="H84" s="382"/>
      <c r="I84" s="131">
        <v>6551577</v>
      </c>
      <c r="J84" s="142">
        <v>4720318</v>
      </c>
      <c r="K84" s="142">
        <v>0</v>
      </c>
      <c r="L84" s="142">
        <v>1595467</v>
      </c>
      <c r="M84" s="142">
        <v>94406</v>
      </c>
      <c r="N84" s="142">
        <v>141386</v>
      </c>
      <c r="O84" s="394">
        <v>10.277900000000001</v>
      </c>
      <c r="P84" s="394">
        <v>6.0069999999999997</v>
      </c>
      <c r="Q84" s="410">
        <v>4.2709000000000001</v>
      </c>
      <c r="R84" s="142">
        <f t="shared" ref="R84:BA84" si="129">SUM(R78:R83)</f>
        <v>0</v>
      </c>
      <c r="S84" s="88">
        <f t="shared" si="129"/>
        <v>0</v>
      </c>
      <c r="T84" s="88">
        <f t="shared" si="129"/>
        <v>0</v>
      </c>
      <c r="U84" s="88">
        <f t="shared" si="129"/>
        <v>0</v>
      </c>
      <c r="V84" s="88">
        <f t="shared" si="129"/>
        <v>0</v>
      </c>
      <c r="W84" s="88">
        <f t="shared" si="129"/>
        <v>0</v>
      </c>
      <c r="X84" s="88">
        <f t="shared" si="129"/>
        <v>0</v>
      </c>
      <c r="Y84" s="88">
        <f t="shared" ref="Y84" si="130">SUM(Y78:Y83)</f>
        <v>5772</v>
      </c>
      <c r="Z84" s="88">
        <f t="shared" si="129"/>
        <v>5772</v>
      </c>
      <c r="AA84" s="88">
        <f t="shared" si="129"/>
        <v>5772</v>
      </c>
      <c r="AB84" s="88">
        <f t="shared" si="129"/>
        <v>0</v>
      </c>
      <c r="AC84" s="88">
        <f t="shared" si="129"/>
        <v>0</v>
      </c>
      <c r="AD84" s="88">
        <f t="shared" si="129"/>
        <v>0</v>
      </c>
      <c r="AE84" s="88">
        <f t="shared" si="129"/>
        <v>0</v>
      </c>
      <c r="AF84" s="88">
        <f t="shared" si="129"/>
        <v>0</v>
      </c>
      <c r="AG84" s="88">
        <f t="shared" si="129"/>
        <v>5772</v>
      </c>
      <c r="AH84" s="89">
        <f t="shared" si="129"/>
        <v>0</v>
      </c>
      <c r="AI84" s="89">
        <f t="shared" si="129"/>
        <v>0</v>
      </c>
      <c r="AJ84" s="89">
        <f t="shared" si="129"/>
        <v>0</v>
      </c>
      <c r="AK84" s="89">
        <f t="shared" ref="AK84:AL84" si="131">SUM(AK78:AK83)</f>
        <v>0</v>
      </c>
      <c r="AL84" s="89">
        <f t="shared" si="131"/>
        <v>0</v>
      </c>
      <c r="AM84" s="89">
        <f t="shared" si="129"/>
        <v>0</v>
      </c>
      <c r="AN84" s="89">
        <f t="shared" si="129"/>
        <v>0</v>
      </c>
      <c r="AO84" s="89">
        <f t="shared" si="129"/>
        <v>0</v>
      </c>
      <c r="AP84" s="89">
        <f t="shared" si="129"/>
        <v>0</v>
      </c>
      <c r="AQ84" s="403">
        <f t="shared" si="129"/>
        <v>0</v>
      </c>
      <c r="AR84" s="131">
        <f t="shared" si="129"/>
        <v>6557349</v>
      </c>
      <c r="AS84" s="88">
        <f t="shared" si="129"/>
        <v>4720318</v>
      </c>
      <c r="AT84" s="88">
        <f t="shared" si="129"/>
        <v>5772</v>
      </c>
      <c r="AU84" s="88">
        <f t="shared" si="129"/>
        <v>5772</v>
      </c>
      <c r="AV84" s="88">
        <f t="shared" si="129"/>
        <v>1595467</v>
      </c>
      <c r="AW84" s="88">
        <f t="shared" si="129"/>
        <v>94406</v>
      </c>
      <c r="AX84" s="88">
        <f t="shared" si="129"/>
        <v>141386</v>
      </c>
      <c r="AY84" s="89">
        <f t="shared" si="129"/>
        <v>10.277900000000001</v>
      </c>
      <c r="AZ84" s="89">
        <f t="shared" si="129"/>
        <v>6.0069999999999997</v>
      </c>
      <c r="BA84" s="277">
        <f t="shared" si="129"/>
        <v>4.2709000000000001</v>
      </c>
    </row>
    <row r="85" spans="1:53" ht="12.95" customHeight="1" x14ac:dyDescent="0.25">
      <c r="A85" s="308">
        <v>17</v>
      </c>
      <c r="B85" s="581">
        <v>3421</v>
      </c>
      <c r="C85" s="581">
        <v>600077985</v>
      </c>
      <c r="D85" s="84">
        <v>72741651</v>
      </c>
      <c r="E85" s="580" t="s">
        <v>788</v>
      </c>
      <c r="F85" s="581">
        <v>3111</v>
      </c>
      <c r="G85" s="574" t="s">
        <v>587</v>
      </c>
      <c r="H85" s="515" t="s">
        <v>87</v>
      </c>
      <c r="I85" s="516">
        <v>4621553</v>
      </c>
      <c r="J85" s="517">
        <v>3348964</v>
      </c>
      <c r="K85" s="517">
        <v>20000</v>
      </c>
      <c r="L85" s="431">
        <v>1138710</v>
      </c>
      <c r="M85" s="431">
        <v>66979</v>
      </c>
      <c r="N85" s="517">
        <v>46900</v>
      </c>
      <c r="O85" s="518">
        <v>8.0442</v>
      </c>
      <c r="P85" s="432">
        <v>6</v>
      </c>
      <c r="Q85" s="519">
        <v>2.0442</v>
      </c>
      <c r="R85" s="520">
        <f t="shared" ref="R85:R87" si="132">W85*-1</f>
        <v>0</v>
      </c>
      <c r="S85" s="507">
        <v>0</v>
      </c>
      <c r="T85" s="507">
        <v>0</v>
      </c>
      <c r="U85" s="507">
        <v>0</v>
      </c>
      <c r="V85" s="507">
        <f>SUM(R85:U85)</f>
        <v>0</v>
      </c>
      <c r="W85" s="507">
        <v>0</v>
      </c>
      <c r="X85" s="507">
        <v>0</v>
      </c>
      <c r="Y85" s="507">
        <v>0</v>
      </c>
      <c r="Z85" s="507">
        <f>SUM(W85:Y85)</f>
        <v>0</v>
      </c>
      <c r="AA85" s="507">
        <f>V85+Z85</f>
        <v>0</v>
      </c>
      <c r="AB85" s="322">
        <f>ROUND((V85+W85)*33.8%,0)</f>
        <v>0</v>
      </c>
      <c r="AC85" s="180">
        <f>ROUND(V85*2%,0)</f>
        <v>0</v>
      </c>
      <c r="AD85" s="507">
        <v>0</v>
      </c>
      <c r="AE85" s="507">
        <v>0</v>
      </c>
      <c r="AF85" s="507">
        <f t="shared" si="115"/>
        <v>0</v>
      </c>
      <c r="AG85" s="507">
        <f t="shared" si="116"/>
        <v>0</v>
      </c>
      <c r="AH85" s="522">
        <v>0</v>
      </c>
      <c r="AI85" s="522">
        <v>0</v>
      </c>
      <c r="AJ85" s="522">
        <v>0</v>
      </c>
      <c r="AK85" s="522">
        <v>0</v>
      </c>
      <c r="AL85" s="522">
        <v>0</v>
      </c>
      <c r="AM85" s="522">
        <v>0</v>
      </c>
      <c r="AN85" s="522">
        <v>0</v>
      </c>
      <c r="AO85" s="522">
        <f t="shared" ref="AO85:AO87" si="133">AH85+AJ85+AK85+AM85</f>
        <v>0</v>
      </c>
      <c r="AP85" s="522">
        <f t="shared" ref="AP85:AP87" si="134">AI85+AL85+AN85</f>
        <v>0</v>
      </c>
      <c r="AQ85" s="550">
        <f t="shared" si="119"/>
        <v>0</v>
      </c>
      <c r="AR85" s="551">
        <f>I85+AG85</f>
        <v>4621553</v>
      </c>
      <c r="AS85" s="507">
        <f>J85+V85</f>
        <v>3348964</v>
      </c>
      <c r="AT85" s="507">
        <f>K85+Z85</f>
        <v>20000</v>
      </c>
      <c r="AU85" s="501">
        <f t="shared" si="123"/>
        <v>0</v>
      </c>
      <c r="AV85" s="507">
        <f t="shared" ref="AV85:AW87" si="135">L85+AB85</f>
        <v>1138710</v>
      </c>
      <c r="AW85" s="507">
        <f t="shared" si="135"/>
        <v>66979</v>
      </c>
      <c r="AX85" s="507">
        <f>N85+AF85</f>
        <v>46900</v>
      </c>
      <c r="AY85" s="522">
        <f>O85+AQ85</f>
        <v>8.0442</v>
      </c>
      <c r="AZ85" s="522">
        <f t="shared" ref="AZ85:BA87" si="136">P85+AO85</f>
        <v>6</v>
      </c>
      <c r="BA85" s="523">
        <f t="shared" si="136"/>
        <v>2.0442</v>
      </c>
    </row>
    <row r="86" spans="1:53" ht="12.95" customHeight="1" x14ac:dyDescent="0.25">
      <c r="A86" s="308">
        <v>17</v>
      </c>
      <c r="B86" s="572">
        <v>3421</v>
      </c>
      <c r="C86" s="572">
        <v>600077985</v>
      </c>
      <c r="D86" s="84">
        <v>72741651</v>
      </c>
      <c r="E86" s="577" t="s">
        <v>788</v>
      </c>
      <c r="F86" s="581">
        <v>3111</v>
      </c>
      <c r="G86" s="549" t="s">
        <v>92</v>
      </c>
      <c r="H86" s="515" t="s">
        <v>83</v>
      </c>
      <c r="I86" s="516">
        <v>0</v>
      </c>
      <c r="J86" s="517">
        <v>0</v>
      </c>
      <c r="K86" s="517">
        <v>0</v>
      </c>
      <c r="L86" s="431">
        <v>0</v>
      </c>
      <c r="M86" s="431">
        <v>0</v>
      </c>
      <c r="N86" s="517">
        <v>0</v>
      </c>
      <c r="O86" s="518">
        <v>0</v>
      </c>
      <c r="P86" s="432">
        <v>0</v>
      </c>
      <c r="Q86" s="519">
        <v>0</v>
      </c>
      <c r="R86" s="520">
        <f t="shared" si="132"/>
        <v>0</v>
      </c>
      <c r="S86" s="507">
        <v>0</v>
      </c>
      <c r="T86" s="507">
        <v>0</v>
      </c>
      <c r="U86" s="507">
        <v>0</v>
      </c>
      <c r="V86" s="507">
        <f>SUM(R86:U86)</f>
        <v>0</v>
      </c>
      <c r="W86" s="507">
        <v>0</v>
      </c>
      <c r="X86" s="507">
        <v>0</v>
      </c>
      <c r="Y86" s="507">
        <v>0</v>
      </c>
      <c r="Z86" s="507">
        <f>SUM(W86:Y86)</f>
        <v>0</v>
      </c>
      <c r="AA86" s="507">
        <f>V86+Z86</f>
        <v>0</v>
      </c>
      <c r="AB86" s="322">
        <f>ROUND((V86+W86)*33.8%,0)</f>
        <v>0</v>
      </c>
      <c r="AC86" s="180">
        <f>ROUND(V86*2%,0)</f>
        <v>0</v>
      </c>
      <c r="AD86" s="507">
        <v>0</v>
      </c>
      <c r="AE86" s="507">
        <v>0</v>
      </c>
      <c r="AF86" s="507">
        <f t="shared" si="115"/>
        <v>0</v>
      </c>
      <c r="AG86" s="507">
        <f t="shared" si="116"/>
        <v>0</v>
      </c>
      <c r="AH86" s="522">
        <v>0</v>
      </c>
      <c r="AI86" s="522">
        <v>0</v>
      </c>
      <c r="AJ86" s="522">
        <v>0</v>
      </c>
      <c r="AK86" s="522">
        <v>0</v>
      </c>
      <c r="AL86" s="522">
        <v>0</v>
      </c>
      <c r="AM86" s="522">
        <v>0</v>
      </c>
      <c r="AN86" s="522">
        <v>0</v>
      </c>
      <c r="AO86" s="522">
        <f t="shared" si="133"/>
        <v>0</v>
      </c>
      <c r="AP86" s="522">
        <f t="shared" si="134"/>
        <v>0</v>
      </c>
      <c r="AQ86" s="550">
        <f t="shared" si="119"/>
        <v>0</v>
      </c>
      <c r="AR86" s="551">
        <f>I86+AG86</f>
        <v>0</v>
      </c>
      <c r="AS86" s="507">
        <f>J86+V86</f>
        <v>0</v>
      </c>
      <c r="AT86" s="507">
        <f>K86+Z86</f>
        <v>0</v>
      </c>
      <c r="AU86" s="501">
        <f t="shared" si="123"/>
        <v>0</v>
      </c>
      <c r="AV86" s="507">
        <f t="shared" si="135"/>
        <v>0</v>
      </c>
      <c r="AW86" s="507">
        <f t="shared" si="135"/>
        <v>0</v>
      </c>
      <c r="AX86" s="507">
        <f>N86+AF86</f>
        <v>0</v>
      </c>
      <c r="AY86" s="522">
        <f>O86+AQ86</f>
        <v>0</v>
      </c>
      <c r="AZ86" s="522">
        <f t="shared" si="136"/>
        <v>0</v>
      </c>
      <c r="BA86" s="523">
        <f t="shared" si="136"/>
        <v>0</v>
      </c>
    </row>
    <row r="87" spans="1:53" ht="12.95" customHeight="1" x14ac:dyDescent="0.25">
      <c r="A87" s="308">
        <v>17</v>
      </c>
      <c r="B87" s="572">
        <v>3421</v>
      </c>
      <c r="C87" s="572">
        <v>600077985</v>
      </c>
      <c r="D87" s="84">
        <v>72741651</v>
      </c>
      <c r="E87" s="577" t="s">
        <v>788</v>
      </c>
      <c r="F87" s="572">
        <v>3141</v>
      </c>
      <c r="G87" s="574" t="s">
        <v>89</v>
      </c>
      <c r="H87" s="515" t="s">
        <v>83</v>
      </c>
      <c r="I87" s="516">
        <v>776539</v>
      </c>
      <c r="J87" s="517">
        <v>568964</v>
      </c>
      <c r="K87" s="517">
        <v>0</v>
      </c>
      <c r="L87" s="431">
        <v>192310</v>
      </c>
      <c r="M87" s="431">
        <v>11379</v>
      </c>
      <c r="N87" s="517">
        <v>3886</v>
      </c>
      <c r="O87" s="518">
        <v>1.94</v>
      </c>
      <c r="P87" s="432">
        <v>0</v>
      </c>
      <c r="Q87" s="519">
        <v>1.94</v>
      </c>
      <c r="R87" s="520">
        <f t="shared" si="132"/>
        <v>0</v>
      </c>
      <c r="S87" s="507">
        <v>0</v>
      </c>
      <c r="T87" s="507">
        <v>0</v>
      </c>
      <c r="U87" s="507">
        <v>0</v>
      </c>
      <c r="V87" s="507">
        <f>SUM(R87:U87)</f>
        <v>0</v>
      </c>
      <c r="W87" s="507">
        <v>0</v>
      </c>
      <c r="X87" s="507">
        <v>0</v>
      </c>
      <c r="Y87" s="507">
        <v>0</v>
      </c>
      <c r="Z87" s="507">
        <f>SUM(W87:Y87)</f>
        <v>0</v>
      </c>
      <c r="AA87" s="507">
        <f>V87+Z87</f>
        <v>0</v>
      </c>
      <c r="AB87" s="322">
        <f>ROUND((V87+W87)*33.8%,0)</f>
        <v>0</v>
      </c>
      <c r="AC87" s="180">
        <f>ROUND(V87*2%,0)</f>
        <v>0</v>
      </c>
      <c r="AD87" s="507">
        <v>0</v>
      </c>
      <c r="AE87" s="507">
        <v>0</v>
      </c>
      <c r="AF87" s="507">
        <f t="shared" si="115"/>
        <v>0</v>
      </c>
      <c r="AG87" s="507">
        <f t="shared" si="116"/>
        <v>0</v>
      </c>
      <c r="AH87" s="522">
        <v>0</v>
      </c>
      <c r="AI87" s="522">
        <v>0</v>
      </c>
      <c r="AJ87" s="522">
        <v>0</v>
      </c>
      <c r="AK87" s="522">
        <v>0</v>
      </c>
      <c r="AL87" s="522">
        <v>0</v>
      </c>
      <c r="AM87" s="522">
        <v>0</v>
      </c>
      <c r="AN87" s="522">
        <v>0</v>
      </c>
      <c r="AO87" s="522">
        <f t="shared" si="133"/>
        <v>0</v>
      </c>
      <c r="AP87" s="522">
        <f t="shared" si="134"/>
        <v>0</v>
      </c>
      <c r="AQ87" s="550">
        <f t="shared" si="119"/>
        <v>0</v>
      </c>
      <c r="AR87" s="551">
        <f>I87+AG87</f>
        <v>776539</v>
      </c>
      <c r="AS87" s="507">
        <f>J87+V87</f>
        <v>568964</v>
      </c>
      <c r="AT87" s="507">
        <f>K87+Z87</f>
        <v>0</v>
      </c>
      <c r="AU87" s="501">
        <f t="shared" si="123"/>
        <v>0</v>
      </c>
      <c r="AV87" s="507">
        <f t="shared" si="135"/>
        <v>192310</v>
      </c>
      <c r="AW87" s="507">
        <f t="shared" si="135"/>
        <v>11379</v>
      </c>
      <c r="AX87" s="507">
        <f>N87+AF87</f>
        <v>3886</v>
      </c>
      <c r="AY87" s="522">
        <f>O87+AQ87</f>
        <v>1.94</v>
      </c>
      <c r="AZ87" s="522">
        <f t="shared" si="136"/>
        <v>0</v>
      </c>
      <c r="BA87" s="523">
        <f t="shared" si="136"/>
        <v>1.94</v>
      </c>
    </row>
    <row r="88" spans="1:53" ht="12.95" customHeight="1" x14ac:dyDescent="0.25">
      <c r="A88" s="310">
        <v>17</v>
      </c>
      <c r="B88" s="132">
        <v>3421</v>
      </c>
      <c r="C88" s="132">
        <v>600077985</v>
      </c>
      <c r="D88" s="136">
        <v>72741651</v>
      </c>
      <c r="E88" s="575" t="s">
        <v>789</v>
      </c>
      <c r="F88" s="136"/>
      <c r="G88" s="585"/>
      <c r="H88" s="386"/>
      <c r="I88" s="137">
        <v>5398092</v>
      </c>
      <c r="J88" s="243">
        <v>3917928</v>
      </c>
      <c r="K88" s="243">
        <v>20000</v>
      </c>
      <c r="L88" s="243">
        <v>1331020</v>
      </c>
      <c r="M88" s="243">
        <v>78358</v>
      </c>
      <c r="N88" s="243">
        <v>50786</v>
      </c>
      <c r="O88" s="396">
        <v>9.9841999999999995</v>
      </c>
      <c r="P88" s="396">
        <v>6</v>
      </c>
      <c r="Q88" s="412">
        <v>3.9842</v>
      </c>
      <c r="R88" s="243">
        <f t="shared" ref="R88:BA88" si="137">SUM(R85:R87)</f>
        <v>0</v>
      </c>
      <c r="S88" s="117">
        <f t="shared" si="137"/>
        <v>0</v>
      </c>
      <c r="T88" s="117">
        <f t="shared" si="137"/>
        <v>0</v>
      </c>
      <c r="U88" s="117">
        <f t="shared" si="137"/>
        <v>0</v>
      </c>
      <c r="V88" s="117">
        <f t="shared" si="137"/>
        <v>0</v>
      </c>
      <c r="W88" s="117">
        <f t="shared" si="137"/>
        <v>0</v>
      </c>
      <c r="X88" s="117">
        <f t="shared" si="137"/>
        <v>0</v>
      </c>
      <c r="Y88" s="117">
        <f t="shared" ref="Y88" si="138">SUM(Y85:Y87)</f>
        <v>0</v>
      </c>
      <c r="Z88" s="117">
        <f t="shared" si="137"/>
        <v>0</v>
      </c>
      <c r="AA88" s="117">
        <f t="shared" si="137"/>
        <v>0</v>
      </c>
      <c r="AB88" s="117">
        <f t="shared" si="137"/>
        <v>0</v>
      </c>
      <c r="AC88" s="117">
        <f t="shared" si="137"/>
        <v>0</v>
      </c>
      <c r="AD88" s="117">
        <f t="shared" si="137"/>
        <v>0</v>
      </c>
      <c r="AE88" s="117">
        <f t="shared" si="137"/>
        <v>0</v>
      </c>
      <c r="AF88" s="117">
        <f t="shared" si="137"/>
        <v>0</v>
      </c>
      <c r="AG88" s="117">
        <f t="shared" si="137"/>
        <v>0</v>
      </c>
      <c r="AH88" s="306">
        <f t="shared" si="137"/>
        <v>0</v>
      </c>
      <c r="AI88" s="306">
        <f t="shared" si="137"/>
        <v>0</v>
      </c>
      <c r="AJ88" s="306">
        <f t="shared" si="137"/>
        <v>0</v>
      </c>
      <c r="AK88" s="306">
        <f t="shared" ref="AK88:AL88" si="139">SUM(AK85:AK87)</f>
        <v>0</v>
      </c>
      <c r="AL88" s="306">
        <f t="shared" si="139"/>
        <v>0</v>
      </c>
      <c r="AM88" s="306">
        <f t="shared" si="137"/>
        <v>0</v>
      </c>
      <c r="AN88" s="306">
        <f t="shared" si="137"/>
        <v>0</v>
      </c>
      <c r="AO88" s="306">
        <f t="shared" si="137"/>
        <v>0</v>
      </c>
      <c r="AP88" s="306">
        <f t="shared" si="137"/>
        <v>0</v>
      </c>
      <c r="AQ88" s="405">
        <f t="shared" si="137"/>
        <v>0</v>
      </c>
      <c r="AR88" s="137">
        <f t="shared" si="137"/>
        <v>5398092</v>
      </c>
      <c r="AS88" s="117">
        <f t="shared" si="137"/>
        <v>3917928</v>
      </c>
      <c r="AT88" s="117">
        <f t="shared" si="137"/>
        <v>20000</v>
      </c>
      <c r="AU88" s="117">
        <f t="shared" si="137"/>
        <v>0</v>
      </c>
      <c r="AV88" s="117">
        <f t="shared" si="137"/>
        <v>1331020</v>
      </c>
      <c r="AW88" s="117">
        <f t="shared" si="137"/>
        <v>78358</v>
      </c>
      <c r="AX88" s="117">
        <f t="shared" si="137"/>
        <v>50786</v>
      </c>
      <c r="AY88" s="306">
        <f t="shared" si="137"/>
        <v>9.9841999999999995</v>
      </c>
      <c r="AZ88" s="306">
        <f t="shared" si="137"/>
        <v>6</v>
      </c>
      <c r="BA88" s="307">
        <f t="shared" si="137"/>
        <v>3.9842</v>
      </c>
    </row>
    <row r="89" spans="1:53" ht="12.95" customHeight="1" x14ac:dyDescent="0.25">
      <c r="A89" s="308">
        <v>18</v>
      </c>
      <c r="B89" s="572">
        <v>3420</v>
      </c>
      <c r="C89" s="572">
        <v>600078442</v>
      </c>
      <c r="D89" s="84">
        <v>72741571</v>
      </c>
      <c r="E89" s="573" t="s">
        <v>790</v>
      </c>
      <c r="F89" s="572">
        <v>3113</v>
      </c>
      <c r="G89" s="573" t="s">
        <v>285</v>
      </c>
      <c r="H89" s="515" t="s">
        <v>87</v>
      </c>
      <c r="I89" s="516">
        <v>12889487</v>
      </c>
      <c r="J89" s="517">
        <v>9076780</v>
      </c>
      <c r="K89" s="517">
        <v>90000</v>
      </c>
      <c r="L89" s="431">
        <v>3098372</v>
      </c>
      <c r="M89" s="431">
        <v>181535</v>
      </c>
      <c r="N89" s="517">
        <v>442800</v>
      </c>
      <c r="O89" s="518">
        <v>17.686699999999998</v>
      </c>
      <c r="P89" s="432">
        <v>12.7591</v>
      </c>
      <c r="Q89" s="519">
        <v>4.9276</v>
      </c>
      <c r="R89" s="520">
        <f t="shared" ref="R89:R93" si="140">W89*-1</f>
        <v>5000</v>
      </c>
      <c r="S89" s="507">
        <v>0</v>
      </c>
      <c r="T89" s="507">
        <v>0</v>
      </c>
      <c r="U89" s="507">
        <v>0</v>
      </c>
      <c r="V89" s="507">
        <f>SUM(R89:U89)</f>
        <v>5000</v>
      </c>
      <c r="W89" s="507">
        <v>-5000</v>
      </c>
      <c r="X89" s="507">
        <v>0</v>
      </c>
      <c r="Y89" s="507">
        <v>27972</v>
      </c>
      <c r="Z89" s="507">
        <f>SUM(W89:Y89)</f>
        <v>22972</v>
      </c>
      <c r="AA89" s="507">
        <f>V89+Z89</f>
        <v>27972</v>
      </c>
      <c r="AB89" s="322">
        <f>ROUND((V89+W89)*33.8%,0)</f>
        <v>0</v>
      </c>
      <c r="AC89" s="180">
        <f>ROUND(V89*2%,0)</f>
        <v>100</v>
      </c>
      <c r="AD89" s="507">
        <v>0</v>
      </c>
      <c r="AE89" s="507">
        <v>0</v>
      </c>
      <c r="AF89" s="507">
        <f t="shared" si="115"/>
        <v>0</v>
      </c>
      <c r="AG89" s="507">
        <f t="shared" si="116"/>
        <v>28072</v>
      </c>
      <c r="AH89" s="522">
        <v>0</v>
      </c>
      <c r="AI89" s="522">
        <v>-0.02</v>
      </c>
      <c r="AJ89" s="522">
        <v>0</v>
      </c>
      <c r="AK89" s="522">
        <v>0</v>
      </c>
      <c r="AL89" s="522">
        <v>0</v>
      </c>
      <c r="AM89" s="522">
        <v>0</v>
      </c>
      <c r="AN89" s="522">
        <v>0</v>
      </c>
      <c r="AO89" s="522">
        <f t="shared" ref="AO89:AO93" si="141">AH89+AJ89+AK89+AM89</f>
        <v>0</v>
      </c>
      <c r="AP89" s="522">
        <f t="shared" ref="AP89:AP93" si="142">AI89+AL89+AN89</f>
        <v>-0.02</v>
      </c>
      <c r="AQ89" s="550">
        <f t="shared" si="119"/>
        <v>-0.02</v>
      </c>
      <c r="AR89" s="551">
        <f>I89+AG89</f>
        <v>12917559</v>
      </c>
      <c r="AS89" s="507">
        <f>J89+V89</f>
        <v>9081780</v>
      </c>
      <c r="AT89" s="507">
        <f>K89+Z89</f>
        <v>112972</v>
      </c>
      <c r="AU89" s="501">
        <f t="shared" si="123"/>
        <v>27972</v>
      </c>
      <c r="AV89" s="507">
        <f t="shared" ref="AV89:AW93" si="143">L89+AB89</f>
        <v>3098372</v>
      </c>
      <c r="AW89" s="507">
        <f t="shared" si="143"/>
        <v>181635</v>
      </c>
      <c r="AX89" s="507">
        <f>N89+AF89</f>
        <v>442800</v>
      </c>
      <c r="AY89" s="522">
        <f>O89+AQ89</f>
        <v>17.666699999999999</v>
      </c>
      <c r="AZ89" s="522">
        <f t="shared" ref="AZ89:BA93" si="144">P89+AO89</f>
        <v>12.7591</v>
      </c>
      <c r="BA89" s="523">
        <f t="shared" si="144"/>
        <v>4.9076000000000004</v>
      </c>
    </row>
    <row r="90" spans="1:53" ht="12.95" customHeight="1" x14ac:dyDescent="0.25">
      <c r="A90" s="308">
        <v>18</v>
      </c>
      <c r="B90" s="576">
        <v>3420</v>
      </c>
      <c r="C90" s="576">
        <v>600078442</v>
      </c>
      <c r="D90" s="84">
        <v>72741571</v>
      </c>
      <c r="E90" s="573" t="s">
        <v>790</v>
      </c>
      <c r="F90" s="572">
        <v>3113</v>
      </c>
      <c r="G90" s="549" t="s">
        <v>92</v>
      </c>
      <c r="H90" s="515" t="s">
        <v>83</v>
      </c>
      <c r="I90" s="516">
        <v>712953</v>
      </c>
      <c r="J90" s="517">
        <v>495444</v>
      </c>
      <c r="K90" s="517">
        <v>30000</v>
      </c>
      <c r="L90" s="431">
        <v>177600</v>
      </c>
      <c r="M90" s="431">
        <v>9909</v>
      </c>
      <c r="N90" s="517">
        <v>0</v>
      </c>
      <c r="O90" s="518">
        <v>1.54</v>
      </c>
      <c r="P90" s="432">
        <v>1.54</v>
      </c>
      <c r="Q90" s="519">
        <v>0</v>
      </c>
      <c r="R90" s="520">
        <f t="shared" si="140"/>
        <v>30000</v>
      </c>
      <c r="S90" s="507">
        <v>0</v>
      </c>
      <c r="T90" s="507">
        <v>0</v>
      </c>
      <c r="U90" s="507">
        <v>0</v>
      </c>
      <c r="V90" s="507">
        <f>SUM(R90:U90)</f>
        <v>30000</v>
      </c>
      <c r="W90" s="507">
        <v>-30000</v>
      </c>
      <c r="X90" s="507">
        <v>0</v>
      </c>
      <c r="Y90" s="507">
        <v>0</v>
      </c>
      <c r="Z90" s="507">
        <f>SUM(W90:Y90)</f>
        <v>-30000</v>
      </c>
      <c r="AA90" s="507">
        <f>V90+Z90</f>
        <v>0</v>
      </c>
      <c r="AB90" s="322">
        <f>ROUND((V90+W90)*33.8%,0)</f>
        <v>0</v>
      </c>
      <c r="AC90" s="180">
        <f>ROUND(V90*2%,0)</f>
        <v>600</v>
      </c>
      <c r="AD90" s="507">
        <v>0</v>
      </c>
      <c r="AE90" s="507">
        <v>0</v>
      </c>
      <c r="AF90" s="507">
        <f t="shared" si="115"/>
        <v>0</v>
      </c>
      <c r="AG90" s="507">
        <f t="shared" si="116"/>
        <v>600</v>
      </c>
      <c r="AH90" s="522">
        <v>0</v>
      </c>
      <c r="AI90" s="522">
        <v>0</v>
      </c>
      <c r="AJ90" s="522">
        <v>0</v>
      </c>
      <c r="AK90" s="522">
        <v>0</v>
      </c>
      <c r="AL90" s="522">
        <v>0</v>
      </c>
      <c r="AM90" s="522">
        <v>0</v>
      </c>
      <c r="AN90" s="522">
        <v>0</v>
      </c>
      <c r="AO90" s="522">
        <f t="shared" si="141"/>
        <v>0</v>
      </c>
      <c r="AP90" s="522">
        <f t="shared" si="142"/>
        <v>0</v>
      </c>
      <c r="AQ90" s="550">
        <f t="shared" si="119"/>
        <v>0</v>
      </c>
      <c r="AR90" s="551">
        <f>I90+AG90</f>
        <v>713553</v>
      </c>
      <c r="AS90" s="507">
        <f>J90+V90</f>
        <v>525444</v>
      </c>
      <c r="AT90" s="507">
        <f>K90+Z90</f>
        <v>0</v>
      </c>
      <c r="AU90" s="501">
        <f t="shared" si="123"/>
        <v>0</v>
      </c>
      <c r="AV90" s="507">
        <f t="shared" si="143"/>
        <v>177600</v>
      </c>
      <c r="AW90" s="507">
        <f t="shared" si="143"/>
        <v>10509</v>
      </c>
      <c r="AX90" s="507">
        <f>N90+AF90</f>
        <v>0</v>
      </c>
      <c r="AY90" s="522">
        <f>O90+AQ90</f>
        <v>1.54</v>
      </c>
      <c r="AZ90" s="522">
        <f t="shared" si="144"/>
        <v>1.54</v>
      </c>
      <c r="BA90" s="523">
        <f t="shared" si="144"/>
        <v>0</v>
      </c>
    </row>
    <row r="91" spans="1:53" ht="12.95" customHeight="1" x14ac:dyDescent="0.25">
      <c r="A91" s="308">
        <v>18</v>
      </c>
      <c r="B91" s="572">
        <v>3420</v>
      </c>
      <c r="C91" s="572">
        <v>600078442</v>
      </c>
      <c r="D91" s="84">
        <v>72741571</v>
      </c>
      <c r="E91" s="577" t="s">
        <v>790</v>
      </c>
      <c r="F91" s="572">
        <v>3141</v>
      </c>
      <c r="G91" s="574" t="s">
        <v>89</v>
      </c>
      <c r="H91" s="515" t="s">
        <v>83</v>
      </c>
      <c r="I91" s="516">
        <v>1325300</v>
      </c>
      <c r="J91" s="517">
        <v>967976</v>
      </c>
      <c r="K91" s="517">
        <v>0</v>
      </c>
      <c r="L91" s="431">
        <v>327176</v>
      </c>
      <c r="M91" s="431">
        <v>19360</v>
      </c>
      <c r="N91" s="517">
        <v>10788</v>
      </c>
      <c r="O91" s="518">
        <v>3.29</v>
      </c>
      <c r="P91" s="432">
        <v>0</v>
      </c>
      <c r="Q91" s="519">
        <v>3.29</v>
      </c>
      <c r="R91" s="520">
        <f t="shared" si="140"/>
        <v>-30000</v>
      </c>
      <c r="S91" s="507">
        <v>0</v>
      </c>
      <c r="T91" s="507">
        <v>0</v>
      </c>
      <c r="U91" s="507">
        <v>0</v>
      </c>
      <c r="V91" s="507">
        <f>SUM(R91:U91)</f>
        <v>-30000</v>
      </c>
      <c r="W91" s="507">
        <v>30000</v>
      </c>
      <c r="X91" s="507">
        <v>0</v>
      </c>
      <c r="Y91" s="507">
        <v>0</v>
      </c>
      <c r="Z91" s="507">
        <f>SUM(W91:Y91)</f>
        <v>30000</v>
      </c>
      <c r="AA91" s="507">
        <f>V91+Z91</f>
        <v>0</v>
      </c>
      <c r="AB91" s="322">
        <f>ROUND((V91+W91)*33.8%,0)</f>
        <v>0</v>
      </c>
      <c r="AC91" s="180">
        <f>ROUND(V91*2%,0)</f>
        <v>-600</v>
      </c>
      <c r="AD91" s="507">
        <v>0</v>
      </c>
      <c r="AE91" s="507">
        <v>0</v>
      </c>
      <c r="AF91" s="507">
        <f t="shared" si="115"/>
        <v>0</v>
      </c>
      <c r="AG91" s="507">
        <f t="shared" si="116"/>
        <v>-600</v>
      </c>
      <c r="AH91" s="522">
        <v>0</v>
      </c>
      <c r="AI91" s="522">
        <v>0</v>
      </c>
      <c r="AJ91" s="522">
        <v>0</v>
      </c>
      <c r="AK91" s="522">
        <v>0</v>
      </c>
      <c r="AL91" s="522">
        <v>0</v>
      </c>
      <c r="AM91" s="522">
        <v>0</v>
      </c>
      <c r="AN91" s="522">
        <v>0</v>
      </c>
      <c r="AO91" s="522">
        <f t="shared" si="141"/>
        <v>0</v>
      </c>
      <c r="AP91" s="522">
        <f t="shared" si="142"/>
        <v>0</v>
      </c>
      <c r="AQ91" s="550">
        <f t="shared" si="119"/>
        <v>0</v>
      </c>
      <c r="AR91" s="551">
        <f>I91+AG91</f>
        <v>1324700</v>
      </c>
      <c r="AS91" s="507">
        <f>J91+V91</f>
        <v>937976</v>
      </c>
      <c r="AT91" s="507">
        <f>K91+Z91</f>
        <v>30000</v>
      </c>
      <c r="AU91" s="501">
        <f t="shared" si="123"/>
        <v>0</v>
      </c>
      <c r="AV91" s="507">
        <f t="shared" si="143"/>
        <v>327176</v>
      </c>
      <c r="AW91" s="507">
        <f t="shared" si="143"/>
        <v>18760</v>
      </c>
      <c r="AX91" s="507">
        <f>N91+AF91</f>
        <v>10788</v>
      </c>
      <c r="AY91" s="522">
        <f>O91+AQ91</f>
        <v>3.29</v>
      </c>
      <c r="AZ91" s="522">
        <f t="shared" si="144"/>
        <v>0</v>
      </c>
      <c r="BA91" s="523">
        <f t="shared" si="144"/>
        <v>3.29</v>
      </c>
    </row>
    <row r="92" spans="1:53" ht="12.95" customHeight="1" x14ac:dyDescent="0.25">
      <c r="A92" s="308">
        <v>18</v>
      </c>
      <c r="B92" s="576">
        <v>3420</v>
      </c>
      <c r="C92" s="576">
        <v>600078442</v>
      </c>
      <c r="D92" s="84">
        <v>72741571</v>
      </c>
      <c r="E92" s="573" t="s">
        <v>790</v>
      </c>
      <c r="F92" s="572">
        <v>3143</v>
      </c>
      <c r="G92" s="549" t="s">
        <v>150</v>
      </c>
      <c r="H92" s="515" t="s">
        <v>87</v>
      </c>
      <c r="I92" s="516">
        <v>883560</v>
      </c>
      <c r="J92" s="516">
        <v>650633</v>
      </c>
      <c r="K92" s="586">
        <v>0</v>
      </c>
      <c r="L92" s="431">
        <v>219914</v>
      </c>
      <c r="M92" s="431">
        <v>13013</v>
      </c>
      <c r="N92" s="517">
        <v>0</v>
      </c>
      <c r="O92" s="518">
        <v>1.5</v>
      </c>
      <c r="P92" s="432">
        <v>1.5</v>
      </c>
      <c r="Q92" s="519">
        <v>0</v>
      </c>
      <c r="R92" s="520">
        <f t="shared" si="140"/>
        <v>0</v>
      </c>
      <c r="S92" s="507">
        <v>0</v>
      </c>
      <c r="T92" s="507">
        <v>0</v>
      </c>
      <c r="U92" s="507">
        <v>0</v>
      </c>
      <c r="V92" s="507">
        <f>SUM(R92:U92)</f>
        <v>0</v>
      </c>
      <c r="W92" s="507">
        <v>0</v>
      </c>
      <c r="X92" s="507">
        <v>0</v>
      </c>
      <c r="Y92" s="507">
        <v>0</v>
      </c>
      <c r="Z92" s="507">
        <f>SUM(W92:Y92)</f>
        <v>0</v>
      </c>
      <c r="AA92" s="507">
        <f>V92+Z92</f>
        <v>0</v>
      </c>
      <c r="AB92" s="322">
        <f>ROUND((V92+W92)*33.8%,0)</f>
        <v>0</v>
      </c>
      <c r="AC92" s="180">
        <f>ROUND(V92*2%,0)</f>
        <v>0</v>
      </c>
      <c r="AD92" s="507">
        <v>0</v>
      </c>
      <c r="AE92" s="507">
        <v>0</v>
      </c>
      <c r="AF92" s="507">
        <f t="shared" si="115"/>
        <v>0</v>
      </c>
      <c r="AG92" s="507">
        <f t="shared" si="116"/>
        <v>0</v>
      </c>
      <c r="AH92" s="522">
        <v>0</v>
      </c>
      <c r="AI92" s="522">
        <v>0</v>
      </c>
      <c r="AJ92" s="522">
        <v>0</v>
      </c>
      <c r="AK92" s="522">
        <v>0</v>
      </c>
      <c r="AL92" s="522">
        <v>0</v>
      </c>
      <c r="AM92" s="522">
        <v>0</v>
      </c>
      <c r="AN92" s="522">
        <v>0</v>
      </c>
      <c r="AO92" s="522">
        <f t="shared" si="141"/>
        <v>0</v>
      </c>
      <c r="AP92" s="522">
        <f t="shared" si="142"/>
        <v>0</v>
      </c>
      <c r="AQ92" s="550">
        <f t="shared" si="119"/>
        <v>0</v>
      </c>
      <c r="AR92" s="551">
        <f>I92+AG92</f>
        <v>883560</v>
      </c>
      <c r="AS92" s="507">
        <f>J92+V92</f>
        <v>650633</v>
      </c>
      <c r="AT92" s="507">
        <f>K92+Z92</f>
        <v>0</v>
      </c>
      <c r="AU92" s="501">
        <f t="shared" si="123"/>
        <v>0</v>
      </c>
      <c r="AV92" s="507">
        <f t="shared" si="143"/>
        <v>219914</v>
      </c>
      <c r="AW92" s="507">
        <f t="shared" si="143"/>
        <v>13013</v>
      </c>
      <c r="AX92" s="507">
        <f>N92+AF92</f>
        <v>0</v>
      </c>
      <c r="AY92" s="522">
        <f>O92+AQ92</f>
        <v>1.5</v>
      </c>
      <c r="AZ92" s="522">
        <f t="shared" si="144"/>
        <v>1.5</v>
      </c>
      <c r="BA92" s="523">
        <f t="shared" si="144"/>
        <v>0</v>
      </c>
    </row>
    <row r="93" spans="1:53" ht="12.95" customHeight="1" x14ac:dyDescent="0.25">
      <c r="A93" s="308">
        <v>18</v>
      </c>
      <c r="B93" s="576">
        <v>3420</v>
      </c>
      <c r="C93" s="576">
        <v>600078442</v>
      </c>
      <c r="D93" s="84">
        <v>72741571</v>
      </c>
      <c r="E93" s="573" t="s">
        <v>790</v>
      </c>
      <c r="F93" s="572">
        <v>3143</v>
      </c>
      <c r="G93" s="549" t="s">
        <v>151</v>
      </c>
      <c r="H93" s="515" t="s">
        <v>83</v>
      </c>
      <c r="I93" s="516">
        <v>35111</v>
      </c>
      <c r="J93" s="517">
        <v>24750</v>
      </c>
      <c r="K93" s="517">
        <v>0</v>
      </c>
      <c r="L93" s="431">
        <v>8366</v>
      </c>
      <c r="M93" s="431">
        <v>495</v>
      </c>
      <c r="N93" s="517">
        <v>1500</v>
      </c>
      <c r="O93" s="518">
        <v>0.1</v>
      </c>
      <c r="P93" s="432">
        <v>0</v>
      </c>
      <c r="Q93" s="519">
        <v>0.1</v>
      </c>
      <c r="R93" s="520">
        <f t="shared" si="140"/>
        <v>0</v>
      </c>
      <c r="S93" s="507">
        <v>0</v>
      </c>
      <c r="T93" s="507">
        <v>0</v>
      </c>
      <c r="U93" s="507">
        <v>0</v>
      </c>
      <c r="V93" s="507">
        <f>SUM(R93:U93)</f>
        <v>0</v>
      </c>
      <c r="W93" s="507">
        <v>0</v>
      </c>
      <c r="X93" s="507">
        <v>0</v>
      </c>
      <c r="Y93" s="507">
        <v>0</v>
      </c>
      <c r="Z93" s="507">
        <f>SUM(W93:Y93)</f>
        <v>0</v>
      </c>
      <c r="AA93" s="507">
        <f>V93+Z93</f>
        <v>0</v>
      </c>
      <c r="AB93" s="322">
        <f>ROUND((V93+W93)*33.8%,0)</f>
        <v>0</v>
      </c>
      <c r="AC93" s="180">
        <f>ROUND(V93*2%,0)</f>
        <v>0</v>
      </c>
      <c r="AD93" s="507">
        <v>0</v>
      </c>
      <c r="AE93" s="507">
        <v>0</v>
      </c>
      <c r="AF93" s="507">
        <f t="shared" si="115"/>
        <v>0</v>
      </c>
      <c r="AG93" s="507">
        <f t="shared" si="116"/>
        <v>0</v>
      </c>
      <c r="AH93" s="522">
        <v>0</v>
      </c>
      <c r="AI93" s="522">
        <v>0</v>
      </c>
      <c r="AJ93" s="522">
        <v>0</v>
      </c>
      <c r="AK93" s="522">
        <v>0</v>
      </c>
      <c r="AL93" s="522">
        <v>0</v>
      </c>
      <c r="AM93" s="522">
        <v>0</v>
      </c>
      <c r="AN93" s="522">
        <v>0</v>
      </c>
      <c r="AO93" s="522">
        <f t="shared" si="141"/>
        <v>0</v>
      </c>
      <c r="AP93" s="522">
        <f t="shared" si="142"/>
        <v>0</v>
      </c>
      <c r="AQ93" s="550">
        <f t="shared" si="119"/>
        <v>0</v>
      </c>
      <c r="AR93" s="551">
        <f>I93+AG93</f>
        <v>35111</v>
      </c>
      <c r="AS93" s="507">
        <f>J93+V93</f>
        <v>24750</v>
      </c>
      <c r="AT93" s="507">
        <f>K93+Z93</f>
        <v>0</v>
      </c>
      <c r="AU93" s="501">
        <f t="shared" si="123"/>
        <v>0</v>
      </c>
      <c r="AV93" s="507">
        <f t="shared" si="143"/>
        <v>8366</v>
      </c>
      <c r="AW93" s="507">
        <f t="shared" si="143"/>
        <v>495</v>
      </c>
      <c r="AX93" s="507">
        <f>N93+AF93</f>
        <v>1500</v>
      </c>
      <c r="AY93" s="522">
        <f>O93+AQ93</f>
        <v>0.1</v>
      </c>
      <c r="AZ93" s="522">
        <f t="shared" si="144"/>
        <v>0</v>
      </c>
      <c r="BA93" s="523">
        <f t="shared" si="144"/>
        <v>0.1</v>
      </c>
    </row>
    <row r="94" spans="1:53" ht="12.95" customHeight="1" x14ac:dyDescent="0.25">
      <c r="A94" s="309">
        <v>18</v>
      </c>
      <c r="B94" s="132">
        <v>3420</v>
      </c>
      <c r="C94" s="132">
        <v>600078442</v>
      </c>
      <c r="D94" s="132">
        <v>72741571</v>
      </c>
      <c r="E94" s="575" t="s">
        <v>791</v>
      </c>
      <c r="F94" s="129"/>
      <c r="G94" s="575"/>
      <c r="H94" s="382"/>
      <c r="I94" s="131">
        <v>15846411</v>
      </c>
      <c r="J94" s="142">
        <v>11215583</v>
      </c>
      <c r="K94" s="142">
        <v>120000</v>
      </c>
      <c r="L94" s="142">
        <v>3831428</v>
      </c>
      <c r="M94" s="142">
        <v>224312</v>
      </c>
      <c r="N94" s="142">
        <v>455088</v>
      </c>
      <c r="O94" s="394">
        <v>24.116699999999998</v>
      </c>
      <c r="P94" s="394">
        <v>15.799099999999999</v>
      </c>
      <c r="Q94" s="410">
        <v>8.3176000000000005</v>
      </c>
      <c r="R94" s="142">
        <f t="shared" ref="R94:BA94" si="145">SUM(R89:R93)</f>
        <v>5000</v>
      </c>
      <c r="S94" s="88">
        <f t="shared" si="145"/>
        <v>0</v>
      </c>
      <c r="T94" s="88">
        <f t="shared" si="145"/>
        <v>0</v>
      </c>
      <c r="U94" s="88">
        <f t="shared" si="145"/>
        <v>0</v>
      </c>
      <c r="V94" s="88">
        <f t="shared" si="145"/>
        <v>5000</v>
      </c>
      <c r="W94" s="88">
        <f t="shared" si="145"/>
        <v>-5000</v>
      </c>
      <c r="X94" s="88">
        <f t="shared" si="145"/>
        <v>0</v>
      </c>
      <c r="Y94" s="88">
        <f t="shared" ref="Y94" si="146">SUM(Y89:Y93)</f>
        <v>27972</v>
      </c>
      <c r="Z94" s="88">
        <f t="shared" si="145"/>
        <v>22972</v>
      </c>
      <c r="AA94" s="88">
        <f t="shared" si="145"/>
        <v>27972</v>
      </c>
      <c r="AB94" s="88">
        <f t="shared" si="145"/>
        <v>0</v>
      </c>
      <c r="AC94" s="88">
        <f t="shared" si="145"/>
        <v>100</v>
      </c>
      <c r="AD94" s="88">
        <f t="shared" si="145"/>
        <v>0</v>
      </c>
      <c r="AE94" s="88">
        <f t="shared" si="145"/>
        <v>0</v>
      </c>
      <c r="AF94" s="88">
        <f t="shared" si="145"/>
        <v>0</v>
      </c>
      <c r="AG94" s="88">
        <f t="shared" si="145"/>
        <v>28072</v>
      </c>
      <c r="AH94" s="89">
        <f t="shared" si="145"/>
        <v>0</v>
      </c>
      <c r="AI94" s="89">
        <f t="shared" si="145"/>
        <v>-0.02</v>
      </c>
      <c r="AJ94" s="89">
        <f t="shared" si="145"/>
        <v>0</v>
      </c>
      <c r="AK94" s="89">
        <f t="shared" ref="AK94:AL94" si="147">SUM(AK89:AK93)</f>
        <v>0</v>
      </c>
      <c r="AL94" s="89">
        <f t="shared" si="147"/>
        <v>0</v>
      </c>
      <c r="AM94" s="89">
        <f t="shared" si="145"/>
        <v>0</v>
      </c>
      <c r="AN94" s="89">
        <f t="shared" si="145"/>
        <v>0</v>
      </c>
      <c r="AO94" s="89">
        <f t="shared" si="145"/>
        <v>0</v>
      </c>
      <c r="AP94" s="89">
        <f t="shared" si="145"/>
        <v>-0.02</v>
      </c>
      <c r="AQ94" s="403">
        <f t="shared" si="145"/>
        <v>-0.02</v>
      </c>
      <c r="AR94" s="131">
        <f t="shared" si="145"/>
        <v>15874483</v>
      </c>
      <c r="AS94" s="88">
        <f t="shared" si="145"/>
        <v>11220583</v>
      </c>
      <c r="AT94" s="88">
        <f t="shared" si="145"/>
        <v>142972</v>
      </c>
      <c r="AU94" s="88">
        <f t="shared" si="145"/>
        <v>27972</v>
      </c>
      <c r="AV94" s="88">
        <f t="shared" si="145"/>
        <v>3831428</v>
      </c>
      <c r="AW94" s="88">
        <f t="shared" si="145"/>
        <v>224412</v>
      </c>
      <c r="AX94" s="88">
        <f t="shared" si="145"/>
        <v>455088</v>
      </c>
      <c r="AY94" s="89">
        <f t="shared" si="145"/>
        <v>24.096699999999998</v>
      </c>
      <c r="AZ94" s="89">
        <f t="shared" si="145"/>
        <v>15.799099999999999</v>
      </c>
      <c r="BA94" s="277">
        <f t="shared" si="145"/>
        <v>8.297600000000001</v>
      </c>
    </row>
    <row r="95" spans="1:53" ht="12.95" customHeight="1" x14ac:dyDescent="0.25">
      <c r="A95" s="308">
        <v>19</v>
      </c>
      <c r="B95" s="570">
        <v>5493</v>
      </c>
      <c r="C95" s="570">
        <v>691009813</v>
      </c>
      <c r="D95" s="84">
        <v>6181457</v>
      </c>
      <c r="E95" s="571" t="s">
        <v>792</v>
      </c>
      <c r="F95" s="570">
        <v>3111</v>
      </c>
      <c r="G95" s="574" t="s">
        <v>587</v>
      </c>
      <c r="H95" s="515" t="s">
        <v>87</v>
      </c>
      <c r="I95" s="516">
        <v>1812910</v>
      </c>
      <c r="J95" s="517">
        <v>1321583</v>
      </c>
      <c r="K95" s="517">
        <v>0</v>
      </c>
      <c r="L95" s="431">
        <v>446695</v>
      </c>
      <c r="M95" s="431">
        <v>26432</v>
      </c>
      <c r="N95" s="517">
        <v>18200</v>
      </c>
      <c r="O95" s="518">
        <v>3.0349000000000004</v>
      </c>
      <c r="P95" s="432">
        <v>2.2000000000000002</v>
      </c>
      <c r="Q95" s="519">
        <v>0.83489999999999998</v>
      </c>
      <c r="R95" s="520">
        <f t="shared" ref="R95:R96" si="148">W95*-1</f>
        <v>-11500</v>
      </c>
      <c r="S95" s="507">
        <v>0</v>
      </c>
      <c r="T95" s="507">
        <v>0</v>
      </c>
      <c r="U95" s="507">
        <v>0</v>
      </c>
      <c r="V95" s="507">
        <f>SUM(R95:U95)</f>
        <v>-11500</v>
      </c>
      <c r="W95" s="507">
        <v>11500</v>
      </c>
      <c r="X95" s="507">
        <v>0</v>
      </c>
      <c r="Y95" s="507">
        <v>0</v>
      </c>
      <c r="Z95" s="507">
        <f>SUM(W95:Y95)</f>
        <v>11500</v>
      </c>
      <c r="AA95" s="507">
        <f>V95+Z95</f>
        <v>0</v>
      </c>
      <c r="AB95" s="322">
        <f>ROUND((V95+W95)*33.8%,0)</f>
        <v>0</v>
      </c>
      <c r="AC95" s="180">
        <f>ROUND(V95*2%,0)</f>
        <v>-230</v>
      </c>
      <c r="AD95" s="507">
        <v>0</v>
      </c>
      <c r="AE95" s="507">
        <v>0</v>
      </c>
      <c r="AF95" s="507">
        <f t="shared" si="115"/>
        <v>0</v>
      </c>
      <c r="AG95" s="507">
        <f t="shared" si="116"/>
        <v>-230</v>
      </c>
      <c r="AH95" s="522">
        <v>0</v>
      </c>
      <c r="AI95" s="522">
        <v>-0.01</v>
      </c>
      <c r="AJ95" s="522">
        <v>0</v>
      </c>
      <c r="AK95" s="522">
        <v>0</v>
      </c>
      <c r="AL95" s="522">
        <v>0</v>
      </c>
      <c r="AM95" s="522">
        <v>0</v>
      </c>
      <c r="AN95" s="522">
        <v>0</v>
      </c>
      <c r="AO95" s="522">
        <f t="shared" ref="AO95:AO96" si="149">AH95+AJ95+AK95+AM95</f>
        <v>0</v>
      </c>
      <c r="AP95" s="522">
        <f t="shared" ref="AP95:AP96" si="150">AI95+AL95+AN95</f>
        <v>-0.01</v>
      </c>
      <c r="AQ95" s="550">
        <f t="shared" si="119"/>
        <v>-0.01</v>
      </c>
      <c r="AR95" s="551">
        <f>I95+AG95</f>
        <v>1812680</v>
      </c>
      <c r="AS95" s="507">
        <f>J95+V95</f>
        <v>1310083</v>
      </c>
      <c r="AT95" s="507">
        <f>K95+Z95</f>
        <v>11500</v>
      </c>
      <c r="AU95" s="501">
        <f t="shared" si="123"/>
        <v>0</v>
      </c>
      <c r="AV95" s="507">
        <f>L95+AB95</f>
        <v>446695</v>
      </c>
      <c r="AW95" s="507">
        <f>M95+AC95</f>
        <v>26202</v>
      </c>
      <c r="AX95" s="507">
        <f>N95+AF95</f>
        <v>18200</v>
      </c>
      <c r="AY95" s="522">
        <f>O95+AQ95</f>
        <v>3.0249000000000006</v>
      </c>
      <c r="AZ95" s="522">
        <f>P95+AO95</f>
        <v>2.2000000000000002</v>
      </c>
      <c r="BA95" s="523">
        <f>Q95+AP95</f>
        <v>0.82489999999999997</v>
      </c>
    </row>
    <row r="96" spans="1:53" ht="12.95" customHeight="1" x14ac:dyDescent="0.25">
      <c r="A96" s="308">
        <v>19</v>
      </c>
      <c r="B96" s="581">
        <v>5493</v>
      </c>
      <c r="C96" s="581">
        <v>691009813</v>
      </c>
      <c r="D96" s="84">
        <v>6181457</v>
      </c>
      <c r="E96" s="580" t="s">
        <v>792</v>
      </c>
      <c r="F96" s="581">
        <v>3141</v>
      </c>
      <c r="G96" s="574" t="s">
        <v>89</v>
      </c>
      <c r="H96" s="515" t="s">
        <v>83</v>
      </c>
      <c r="I96" s="516">
        <v>103979</v>
      </c>
      <c r="J96" s="517">
        <v>75840</v>
      </c>
      <c r="K96" s="517">
        <v>0</v>
      </c>
      <c r="L96" s="431">
        <v>25634</v>
      </c>
      <c r="M96" s="431">
        <v>1517</v>
      </c>
      <c r="N96" s="517">
        <v>988</v>
      </c>
      <c r="O96" s="518">
        <v>0.4</v>
      </c>
      <c r="P96" s="432">
        <v>0</v>
      </c>
      <c r="Q96" s="519">
        <v>0.4</v>
      </c>
      <c r="R96" s="520">
        <f t="shared" si="148"/>
        <v>0</v>
      </c>
      <c r="S96" s="507">
        <v>0</v>
      </c>
      <c r="T96" s="507">
        <v>0</v>
      </c>
      <c r="U96" s="507">
        <v>0</v>
      </c>
      <c r="V96" s="507">
        <f>SUM(R96:U96)</f>
        <v>0</v>
      </c>
      <c r="W96" s="507">
        <v>0</v>
      </c>
      <c r="X96" s="507">
        <v>0</v>
      </c>
      <c r="Y96" s="507">
        <v>0</v>
      </c>
      <c r="Z96" s="507">
        <f>SUM(W96:Y96)</f>
        <v>0</v>
      </c>
      <c r="AA96" s="507">
        <f>V96+Z96</f>
        <v>0</v>
      </c>
      <c r="AB96" s="322">
        <f>ROUND((V96+W96)*33.8%,0)</f>
        <v>0</v>
      </c>
      <c r="AC96" s="180">
        <f>ROUND(V96*2%,0)</f>
        <v>0</v>
      </c>
      <c r="AD96" s="507">
        <v>0</v>
      </c>
      <c r="AE96" s="507">
        <v>0</v>
      </c>
      <c r="AF96" s="507">
        <f t="shared" si="115"/>
        <v>0</v>
      </c>
      <c r="AG96" s="507">
        <f t="shared" si="116"/>
        <v>0</v>
      </c>
      <c r="AH96" s="522">
        <v>0</v>
      </c>
      <c r="AI96" s="522">
        <v>0</v>
      </c>
      <c r="AJ96" s="522">
        <v>0</v>
      </c>
      <c r="AK96" s="522">
        <v>0</v>
      </c>
      <c r="AL96" s="522">
        <v>0</v>
      </c>
      <c r="AM96" s="522">
        <v>0</v>
      </c>
      <c r="AN96" s="522">
        <v>0</v>
      </c>
      <c r="AO96" s="522">
        <f t="shared" si="149"/>
        <v>0</v>
      </c>
      <c r="AP96" s="522">
        <f t="shared" si="150"/>
        <v>0</v>
      </c>
      <c r="AQ96" s="550">
        <f t="shared" si="119"/>
        <v>0</v>
      </c>
      <c r="AR96" s="551">
        <f>I96+AG96</f>
        <v>103979</v>
      </c>
      <c r="AS96" s="507">
        <f>J96+V96</f>
        <v>75840</v>
      </c>
      <c r="AT96" s="507">
        <f>K96+Z96</f>
        <v>0</v>
      </c>
      <c r="AU96" s="501">
        <f t="shared" si="123"/>
        <v>0</v>
      </c>
      <c r="AV96" s="507">
        <f>L96+AB96</f>
        <v>25634</v>
      </c>
      <c r="AW96" s="507">
        <f>M96+AC96</f>
        <v>1517</v>
      </c>
      <c r="AX96" s="507">
        <f>N96+AF96</f>
        <v>988</v>
      </c>
      <c r="AY96" s="522">
        <f>O96+AQ96</f>
        <v>0.4</v>
      </c>
      <c r="AZ96" s="522">
        <f>P96+AO96</f>
        <v>0</v>
      </c>
      <c r="BA96" s="523">
        <f>Q96+AP96</f>
        <v>0.4</v>
      </c>
    </row>
    <row r="97" spans="1:53" ht="12.95" customHeight="1" x14ac:dyDescent="0.25">
      <c r="A97" s="309">
        <v>19</v>
      </c>
      <c r="B97" s="135">
        <v>5493</v>
      </c>
      <c r="C97" s="135">
        <v>691009813</v>
      </c>
      <c r="D97" s="135">
        <v>6181457</v>
      </c>
      <c r="E97" s="584" t="s">
        <v>793</v>
      </c>
      <c r="F97" s="135"/>
      <c r="G97" s="584"/>
      <c r="H97" s="385"/>
      <c r="I97" s="131">
        <v>1916889</v>
      </c>
      <c r="J97" s="142">
        <v>1397423</v>
      </c>
      <c r="K97" s="142">
        <v>0</v>
      </c>
      <c r="L97" s="142">
        <v>472329</v>
      </c>
      <c r="M97" s="142">
        <v>27949</v>
      </c>
      <c r="N97" s="142">
        <v>19188</v>
      </c>
      <c r="O97" s="394">
        <v>3.4349000000000003</v>
      </c>
      <c r="P97" s="394">
        <v>2.2000000000000002</v>
      </c>
      <c r="Q97" s="410">
        <v>1.2349000000000001</v>
      </c>
      <c r="R97" s="142">
        <f t="shared" ref="R97:BA97" si="151">SUM(R95:R96)</f>
        <v>-11500</v>
      </c>
      <c r="S97" s="88">
        <f t="shared" si="151"/>
        <v>0</v>
      </c>
      <c r="T97" s="88">
        <f t="shared" si="151"/>
        <v>0</v>
      </c>
      <c r="U97" s="88">
        <f t="shared" si="151"/>
        <v>0</v>
      </c>
      <c r="V97" s="88">
        <f t="shared" si="151"/>
        <v>-11500</v>
      </c>
      <c r="W97" s="88">
        <f t="shared" si="151"/>
        <v>11500</v>
      </c>
      <c r="X97" s="88">
        <f t="shared" si="151"/>
        <v>0</v>
      </c>
      <c r="Y97" s="88">
        <f t="shared" ref="Y97" si="152">SUM(Y95:Y96)</f>
        <v>0</v>
      </c>
      <c r="Z97" s="88">
        <f t="shared" si="151"/>
        <v>11500</v>
      </c>
      <c r="AA97" s="88">
        <f t="shared" si="151"/>
        <v>0</v>
      </c>
      <c r="AB97" s="88">
        <f t="shared" si="151"/>
        <v>0</v>
      </c>
      <c r="AC97" s="88">
        <f t="shared" si="151"/>
        <v>-230</v>
      </c>
      <c r="AD97" s="88">
        <f t="shared" si="151"/>
        <v>0</v>
      </c>
      <c r="AE97" s="88">
        <f t="shared" si="151"/>
        <v>0</v>
      </c>
      <c r="AF97" s="88">
        <f t="shared" si="151"/>
        <v>0</v>
      </c>
      <c r="AG97" s="88">
        <f t="shared" si="151"/>
        <v>-230</v>
      </c>
      <c r="AH97" s="89">
        <f t="shared" si="151"/>
        <v>0</v>
      </c>
      <c r="AI97" s="89">
        <f t="shared" si="151"/>
        <v>-0.01</v>
      </c>
      <c r="AJ97" s="89">
        <f t="shared" si="151"/>
        <v>0</v>
      </c>
      <c r="AK97" s="89">
        <f t="shared" ref="AK97:AL97" si="153">SUM(AK95:AK96)</f>
        <v>0</v>
      </c>
      <c r="AL97" s="89">
        <f t="shared" si="153"/>
        <v>0</v>
      </c>
      <c r="AM97" s="89">
        <f t="shared" si="151"/>
        <v>0</v>
      </c>
      <c r="AN97" s="89">
        <f t="shared" si="151"/>
        <v>0</v>
      </c>
      <c r="AO97" s="89">
        <f t="shared" si="151"/>
        <v>0</v>
      </c>
      <c r="AP97" s="89">
        <f t="shared" si="151"/>
        <v>-0.01</v>
      </c>
      <c r="AQ97" s="403">
        <f t="shared" si="151"/>
        <v>-0.01</v>
      </c>
      <c r="AR97" s="131">
        <f t="shared" si="151"/>
        <v>1916659</v>
      </c>
      <c r="AS97" s="88">
        <f t="shared" si="151"/>
        <v>1385923</v>
      </c>
      <c r="AT97" s="88">
        <f t="shared" si="151"/>
        <v>11500</v>
      </c>
      <c r="AU97" s="88">
        <f t="shared" si="151"/>
        <v>0</v>
      </c>
      <c r="AV97" s="88">
        <f t="shared" si="151"/>
        <v>472329</v>
      </c>
      <c r="AW97" s="88">
        <f t="shared" si="151"/>
        <v>27719</v>
      </c>
      <c r="AX97" s="88">
        <f t="shared" si="151"/>
        <v>19188</v>
      </c>
      <c r="AY97" s="89">
        <f t="shared" si="151"/>
        <v>3.4249000000000005</v>
      </c>
      <c r="AZ97" s="89">
        <f t="shared" si="151"/>
        <v>2.2000000000000002</v>
      </c>
      <c r="BA97" s="277">
        <f t="shared" si="151"/>
        <v>1.2248999999999999</v>
      </c>
    </row>
    <row r="98" spans="1:53" ht="12.95" customHeight="1" x14ac:dyDescent="0.25">
      <c r="A98" s="308">
        <v>20</v>
      </c>
      <c r="B98" s="572">
        <v>2463</v>
      </c>
      <c r="C98" s="572">
        <v>600080056</v>
      </c>
      <c r="D98" s="84">
        <v>70982066</v>
      </c>
      <c r="E98" s="573" t="s">
        <v>794</v>
      </c>
      <c r="F98" s="572">
        <v>3113</v>
      </c>
      <c r="G98" s="573" t="s">
        <v>285</v>
      </c>
      <c r="H98" s="515" t="s">
        <v>87</v>
      </c>
      <c r="I98" s="516">
        <v>7450871</v>
      </c>
      <c r="J98" s="517">
        <v>5344940</v>
      </c>
      <c r="K98" s="517">
        <v>9000</v>
      </c>
      <c r="L98" s="431">
        <v>1809632</v>
      </c>
      <c r="M98" s="431">
        <v>106899</v>
      </c>
      <c r="N98" s="517">
        <v>180400</v>
      </c>
      <c r="O98" s="518">
        <v>10.9069</v>
      </c>
      <c r="P98" s="432">
        <v>8.1836000000000002</v>
      </c>
      <c r="Q98" s="519">
        <v>2.7233000000000001</v>
      </c>
      <c r="R98" s="520">
        <f t="shared" ref="R98:R102" si="154">W98*-1</f>
        <v>-24000</v>
      </c>
      <c r="S98" s="507">
        <v>0</v>
      </c>
      <c r="T98" s="507">
        <v>0</v>
      </c>
      <c r="U98" s="507">
        <v>0</v>
      </c>
      <c r="V98" s="507">
        <f>SUM(R98:U98)</f>
        <v>-24000</v>
      </c>
      <c r="W98" s="507">
        <v>24000</v>
      </c>
      <c r="X98" s="507">
        <v>0</v>
      </c>
      <c r="Y98" s="507">
        <v>13024</v>
      </c>
      <c r="Z98" s="507">
        <f>SUM(W98:Y98)</f>
        <v>37024</v>
      </c>
      <c r="AA98" s="507">
        <f>V98+Z98</f>
        <v>13024</v>
      </c>
      <c r="AB98" s="322">
        <f>ROUND((V98+W98)*33.8%,0)</f>
        <v>0</v>
      </c>
      <c r="AC98" s="180">
        <f>ROUND(V98*2%,0)</f>
        <v>-480</v>
      </c>
      <c r="AD98" s="507">
        <v>0</v>
      </c>
      <c r="AE98" s="507">
        <v>0</v>
      </c>
      <c r="AF98" s="507">
        <f t="shared" si="115"/>
        <v>0</v>
      </c>
      <c r="AG98" s="507">
        <f t="shared" si="116"/>
        <v>12544</v>
      </c>
      <c r="AH98" s="522">
        <v>-0.04</v>
      </c>
      <c r="AI98" s="522">
        <v>0</v>
      </c>
      <c r="AJ98" s="522">
        <v>0</v>
      </c>
      <c r="AK98" s="522">
        <v>0</v>
      </c>
      <c r="AL98" s="522">
        <v>0</v>
      </c>
      <c r="AM98" s="522">
        <v>0</v>
      </c>
      <c r="AN98" s="522">
        <v>0</v>
      </c>
      <c r="AO98" s="522">
        <f t="shared" ref="AO98:AO102" si="155">AH98+AJ98+AK98+AM98</f>
        <v>-0.04</v>
      </c>
      <c r="AP98" s="522">
        <f t="shared" ref="AP98:AP102" si="156">AI98+AL98+AN98</f>
        <v>0</v>
      </c>
      <c r="AQ98" s="550">
        <f t="shared" si="119"/>
        <v>-0.04</v>
      </c>
      <c r="AR98" s="551">
        <f>I98+AG98</f>
        <v>7463415</v>
      </c>
      <c r="AS98" s="507">
        <f>J98+V98</f>
        <v>5320940</v>
      </c>
      <c r="AT98" s="507">
        <f>K98+Z98</f>
        <v>46024</v>
      </c>
      <c r="AU98" s="501">
        <f t="shared" si="123"/>
        <v>13024</v>
      </c>
      <c r="AV98" s="507">
        <f t="shared" ref="AV98:AW102" si="157">L98+AB98</f>
        <v>1809632</v>
      </c>
      <c r="AW98" s="507">
        <f t="shared" si="157"/>
        <v>106419</v>
      </c>
      <c r="AX98" s="507">
        <f>N98+AF98</f>
        <v>180400</v>
      </c>
      <c r="AY98" s="522">
        <f>O98+AQ98</f>
        <v>10.866900000000001</v>
      </c>
      <c r="AZ98" s="522">
        <f t="shared" ref="AZ98:BA102" si="158">P98+AO98</f>
        <v>8.1436000000000011</v>
      </c>
      <c r="BA98" s="523">
        <f t="shared" si="158"/>
        <v>2.7233000000000001</v>
      </c>
    </row>
    <row r="99" spans="1:53" ht="12.95" customHeight="1" x14ac:dyDescent="0.25">
      <c r="A99" s="308">
        <v>20</v>
      </c>
      <c r="B99" s="576">
        <v>2463</v>
      </c>
      <c r="C99" s="576">
        <v>600080056</v>
      </c>
      <c r="D99" s="84">
        <v>70982066</v>
      </c>
      <c r="E99" s="573" t="s">
        <v>794</v>
      </c>
      <c r="F99" s="572">
        <v>3113</v>
      </c>
      <c r="G99" s="549" t="s">
        <v>92</v>
      </c>
      <c r="H99" s="515" t="s">
        <v>83</v>
      </c>
      <c r="I99" s="516">
        <v>248556</v>
      </c>
      <c r="J99" s="517">
        <v>183031</v>
      </c>
      <c r="K99" s="517">
        <v>0</v>
      </c>
      <c r="L99" s="431">
        <v>61864</v>
      </c>
      <c r="M99" s="431">
        <v>3661</v>
      </c>
      <c r="N99" s="517">
        <v>0</v>
      </c>
      <c r="O99" s="518">
        <v>0.53</v>
      </c>
      <c r="P99" s="432">
        <v>0.53</v>
      </c>
      <c r="Q99" s="519">
        <v>0</v>
      </c>
      <c r="R99" s="520">
        <f t="shared" si="154"/>
        <v>0</v>
      </c>
      <c r="S99" s="507">
        <v>0</v>
      </c>
      <c r="T99" s="507">
        <v>0</v>
      </c>
      <c r="U99" s="507">
        <v>0</v>
      </c>
      <c r="V99" s="507">
        <f>SUM(R99:U99)</f>
        <v>0</v>
      </c>
      <c r="W99" s="507">
        <v>0</v>
      </c>
      <c r="X99" s="507">
        <v>0</v>
      </c>
      <c r="Y99" s="507">
        <v>0</v>
      </c>
      <c r="Z99" s="507">
        <f>SUM(W99:Y99)</f>
        <v>0</v>
      </c>
      <c r="AA99" s="507">
        <f>V99+Z99</f>
        <v>0</v>
      </c>
      <c r="AB99" s="322">
        <f>ROUND((V99+W99)*33.8%,0)</f>
        <v>0</v>
      </c>
      <c r="AC99" s="180">
        <f>ROUND(V99*2%,0)</f>
        <v>0</v>
      </c>
      <c r="AD99" s="507">
        <v>0</v>
      </c>
      <c r="AE99" s="507">
        <v>0</v>
      </c>
      <c r="AF99" s="507">
        <f t="shared" si="115"/>
        <v>0</v>
      </c>
      <c r="AG99" s="507">
        <f t="shared" si="116"/>
        <v>0</v>
      </c>
      <c r="AH99" s="522">
        <v>0</v>
      </c>
      <c r="AI99" s="522">
        <v>0</v>
      </c>
      <c r="AJ99" s="522">
        <v>0</v>
      </c>
      <c r="AK99" s="522">
        <v>0</v>
      </c>
      <c r="AL99" s="522">
        <v>0</v>
      </c>
      <c r="AM99" s="522">
        <v>0</v>
      </c>
      <c r="AN99" s="522">
        <v>0</v>
      </c>
      <c r="AO99" s="522">
        <f t="shared" si="155"/>
        <v>0</v>
      </c>
      <c r="AP99" s="522">
        <f t="shared" si="156"/>
        <v>0</v>
      </c>
      <c r="AQ99" s="550">
        <f t="shared" si="119"/>
        <v>0</v>
      </c>
      <c r="AR99" s="551">
        <f>I99+AG99</f>
        <v>248556</v>
      </c>
      <c r="AS99" s="507">
        <f>J99+V99</f>
        <v>183031</v>
      </c>
      <c r="AT99" s="507">
        <f>K99+Z99</f>
        <v>0</v>
      </c>
      <c r="AU99" s="501">
        <f t="shared" si="123"/>
        <v>0</v>
      </c>
      <c r="AV99" s="507">
        <f t="shared" si="157"/>
        <v>61864</v>
      </c>
      <c r="AW99" s="507">
        <f t="shared" si="157"/>
        <v>3661</v>
      </c>
      <c r="AX99" s="507">
        <f>N99+AF99</f>
        <v>0</v>
      </c>
      <c r="AY99" s="522">
        <f>O99+AQ99</f>
        <v>0.53</v>
      </c>
      <c r="AZ99" s="522">
        <f t="shared" si="158"/>
        <v>0.53</v>
      </c>
      <c r="BA99" s="523">
        <f t="shared" si="158"/>
        <v>0</v>
      </c>
    </row>
    <row r="100" spans="1:53" ht="12.95" customHeight="1" x14ac:dyDescent="0.25">
      <c r="A100" s="308">
        <v>20</v>
      </c>
      <c r="B100" s="572">
        <v>2463</v>
      </c>
      <c r="C100" s="572">
        <v>600080056</v>
      </c>
      <c r="D100" s="84">
        <v>70982066</v>
      </c>
      <c r="E100" s="573" t="s">
        <v>794</v>
      </c>
      <c r="F100" s="572">
        <v>3141</v>
      </c>
      <c r="G100" s="574" t="s">
        <v>89</v>
      </c>
      <c r="H100" s="515" t="s">
        <v>83</v>
      </c>
      <c r="I100" s="516">
        <v>683934</v>
      </c>
      <c r="J100" s="517">
        <v>500259</v>
      </c>
      <c r="K100" s="517">
        <v>0</v>
      </c>
      <c r="L100" s="431">
        <v>169088</v>
      </c>
      <c r="M100" s="431">
        <v>10005</v>
      </c>
      <c r="N100" s="517">
        <v>4582</v>
      </c>
      <c r="O100" s="518">
        <v>1.7</v>
      </c>
      <c r="P100" s="432">
        <v>0</v>
      </c>
      <c r="Q100" s="519">
        <v>1.7</v>
      </c>
      <c r="R100" s="520">
        <f t="shared" si="154"/>
        <v>0</v>
      </c>
      <c r="S100" s="507">
        <v>0</v>
      </c>
      <c r="T100" s="507">
        <v>0</v>
      </c>
      <c r="U100" s="507">
        <v>0</v>
      </c>
      <c r="V100" s="507">
        <f>SUM(R100:U100)</f>
        <v>0</v>
      </c>
      <c r="W100" s="507">
        <v>0</v>
      </c>
      <c r="X100" s="507">
        <v>0</v>
      </c>
      <c r="Y100" s="507">
        <v>0</v>
      </c>
      <c r="Z100" s="507">
        <f>SUM(W100:Y100)</f>
        <v>0</v>
      </c>
      <c r="AA100" s="507">
        <f>V100+Z100</f>
        <v>0</v>
      </c>
      <c r="AB100" s="322">
        <f>ROUND((V100+W100)*33.8%,0)</f>
        <v>0</v>
      </c>
      <c r="AC100" s="180">
        <f>ROUND(V100*2%,0)</f>
        <v>0</v>
      </c>
      <c r="AD100" s="507">
        <v>0</v>
      </c>
      <c r="AE100" s="507">
        <v>0</v>
      </c>
      <c r="AF100" s="507">
        <f t="shared" si="115"/>
        <v>0</v>
      </c>
      <c r="AG100" s="507">
        <f t="shared" si="116"/>
        <v>0</v>
      </c>
      <c r="AH100" s="522">
        <v>0</v>
      </c>
      <c r="AI100" s="522">
        <v>0</v>
      </c>
      <c r="AJ100" s="522">
        <v>0</v>
      </c>
      <c r="AK100" s="522">
        <v>0</v>
      </c>
      <c r="AL100" s="522">
        <v>0</v>
      </c>
      <c r="AM100" s="522">
        <v>0</v>
      </c>
      <c r="AN100" s="522">
        <v>0</v>
      </c>
      <c r="AO100" s="522">
        <f t="shared" si="155"/>
        <v>0</v>
      </c>
      <c r="AP100" s="522">
        <f t="shared" si="156"/>
        <v>0</v>
      </c>
      <c r="AQ100" s="550">
        <f t="shared" si="119"/>
        <v>0</v>
      </c>
      <c r="AR100" s="551">
        <f>I100+AG100</f>
        <v>683934</v>
      </c>
      <c r="AS100" s="507">
        <f>J100+V100</f>
        <v>500259</v>
      </c>
      <c r="AT100" s="507">
        <f>K100+Z100</f>
        <v>0</v>
      </c>
      <c r="AU100" s="501">
        <f t="shared" si="123"/>
        <v>0</v>
      </c>
      <c r="AV100" s="507">
        <f t="shared" si="157"/>
        <v>169088</v>
      </c>
      <c r="AW100" s="507">
        <f t="shared" si="157"/>
        <v>10005</v>
      </c>
      <c r="AX100" s="507">
        <f>N100+AF100</f>
        <v>4582</v>
      </c>
      <c r="AY100" s="522">
        <f>O100+AQ100</f>
        <v>1.7</v>
      </c>
      <c r="AZ100" s="522">
        <f t="shared" si="158"/>
        <v>0</v>
      </c>
      <c r="BA100" s="523">
        <f t="shared" si="158"/>
        <v>1.7</v>
      </c>
    </row>
    <row r="101" spans="1:53" ht="12.95" customHeight="1" x14ac:dyDescent="0.25">
      <c r="A101" s="308">
        <v>20</v>
      </c>
      <c r="B101" s="576">
        <v>2463</v>
      </c>
      <c r="C101" s="576">
        <v>600080056</v>
      </c>
      <c r="D101" s="84">
        <v>70982066</v>
      </c>
      <c r="E101" s="573" t="s">
        <v>794</v>
      </c>
      <c r="F101" s="572">
        <v>3143</v>
      </c>
      <c r="G101" s="549" t="s">
        <v>150</v>
      </c>
      <c r="H101" s="515" t="s">
        <v>87</v>
      </c>
      <c r="I101" s="516">
        <v>574976</v>
      </c>
      <c r="J101" s="517">
        <v>423399</v>
      </c>
      <c r="K101" s="517">
        <v>0</v>
      </c>
      <c r="L101" s="431">
        <v>143109</v>
      </c>
      <c r="M101" s="431">
        <v>8468</v>
      </c>
      <c r="N101" s="517">
        <v>0</v>
      </c>
      <c r="O101" s="518">
        <v>0.83330000000000004</v>
      </c>
      <c r="P101" s="432">
        <v>0.83330000000000004</v>
      </c>
      <c r="Q101" s="519">
        <v>0</v>
      </c>
      <c r="R101" s="520">
        <f t="shared" si="154"/>
        <v>0</v>
      </c>
      <c r="S101" s="507">
        <v>0</v>
      </c>
      <c r="T101" s="507">
        <v>0</v>
      </c>
      <c r="U101" s="507">
        <v>0</v>
      </c>
      <c r="V101" s="507">
        <f>SUM(R101:U101)</f>
        <v>0</v>
      </c>
      <c r="W101" s="507">
        <v>0</v>
      </c>
      <c r="X101" s="507">
        <v>0</v>
      </c>
      <c r="Y101" s="507">
        <v>0</v>
      </c>
      <c r="Z101" s="507">
        <f>SUM(W101:Y101)</f>
        <v>0</v>
      </c>
      <c r="AA101" s="507">
        <f>V101+Z101</f>
        <v>0</v>
      </c>
      <c r="AB101" s="322">
        <f>ROUND((V101+W101)*33.8%,0)</f>
        <v>0</v>
      </c>
      <c r="AC101" s="180">
        <f>ROUND(V101*2%,0)</f>
        <v>0</v>
      </c>
      <c r="AD101" s="507">
        <v>0</v>
      </c>
      <c r="AE101" s="507">
        <v>0</v>
      </c>
      <c r="AF101" s="507">
        <f t="shared" si="115"/>
        <v>0</v>
      </c>
      <c r="AG101" s="507">
        <f t="shared" si="116"/>
        <v>0</v>
      </c>
      <c r="AH101" s="522">
        <v>0</v>
      </c>
      <c r="AI101" s="522">
        <v>0</v>
      </c>
      <c r="AJ101" s="522">
        <v>0</v>
      </c>
      <c r="AK101" s="522">
        <v>0</v>
      </c>
      <c r="AL101" s="522">
        <v>0</v>
      </c>
      <c r="AM101" s="522">
        <v>0</v>
      </c>
      <c r="AN101" s="522">
        <v>0</v>
      </c>
      <c r="AO101" s="522">
        <f t="shared" si="155"/>
        <v>0</v>
      </c>
      <c r="AP101" s="522">
        <f t="shared" si="156"/>
        <v>0</v>
      </c>
      <c r="AQ101" s="550">
        <f t="shared" si="119"/>
        <v>0</v>
      </c>
      <c r="AR101" s="551">
        <f>I101+AG101</f>
        <v>574976</v>
      </c>
      <c r="AS101" s="507">
        <f>J101+V101</f>
        <v>423399</v>
      </c>
      <c r="AT101" s="507">
        <f>K101+Z101</f>
        <v>0</v>
      </c>
      <c r="AU101" s="501">
        <f t="shared" si="123"/>
        <v>0</v>
      </c>
      <c r="AV101" s="507">
        <f t="shared" si="157"/>
        <v>143109</v>
      </c>
      <c r="AW101" s="507">
        <f t="shared" si="157"/>
        <v>8468</v>
      </c>
      <c r="AX101" s="507">
        <f>N101+AF101</f>
        <v>0</v>
      </c>
      <c r="AY101" s="522">
        <f>O101+AQ101</f>
        <v>0.83330000000000004</v>
      </c>
      <c r="AZ101" s="522">
        <f t="shared" si="158"/>
        <v>0.83330000000000004</v>
      </c>
      <c r="BA101" s="523">
        <f t="shared" si="158"/>
        <v>0</v>
      </c>
    </row>
    <row r="102" spans="1:53" ht="12.95" customHeight="1" x14ac:dyDescent="0.25">
      <c r="A102" s="308">
        <v>20</v>
      </c>
      <c r="B102" s="576">
        <v>2463</v>
      </c>
      <c r="C102" s="576">
        <v>600080056</v>
      </c>
      <c r="D102" s="84">
        <v>70982066</v>
      </c>
      <c r="E102" s="573" t="s">
        <v>794</v>
      </c>
      <c r="F102" s="572">
        <v>3143</v>
      </c>
      <c r="G102" s="549" t="s">
        <v>151</v>
      </c>
      <c r="H102" s="515" t="s">
        <v>83</v>
      </c>
      <c r="I102" s="516">
        <v>20364</v>
      </c>
      <c r="J102" s="517">
        <v>14355</v>
      </c>
      <c r="K102" s="517">
        <v>0</v>
      </c>
      <c r="L102" s="431">
        <v>4852</v>
      </c>
      <c r="M102" s="431">
        <v>287</v>
      </c>
      <c r="N102" s="517">
        <v>870</v>
      </c>
      <c r="O102" s="518">
        <v>0.06</v>
      </c>
      <c r="P102" s="432">
        <v>0</v>
      </c>
      <c r="Q102" s="519">
        <v>0.06</v>
      </c>
      <c r="R102" s="520">
        <f t="shared" si="154"/>
        <v>0</v>
      </c>
      <c r="S102" s="507">
        <v>0</v>
      </c>
      <c r="T102" s="507">
        <v>0</v>
      </c>
      <c r="U102" s="507">
        <v>0</v>
      </c>
      <c r="V102" s="507">
        <f>SUM(R102:U102)</f>
        <v>0</v>
      </c>
      <c r="W102" s="507">
        <v>0</v>
      </c>
      <c r="X102" s="507">
        <v>0</v>
      </c>
      <c r="Y102" s="507">
        <v>0</v>
      </c>
      <c r="Z102" s="507">
        <f>SUM(W102:Y102)</f>
        <v>0</v>
      </c>
      <c r="AA102" s="507">
        <f>V102+Z102</f>
        <v>0</v>
      </c>
      <c r="AB102" s="322">
        <f>ROUND((V102+W102)*33.8%,0)</f>
        <v>0</v>
      </c>
      <c r="AC102" s="180">
        <f>ROUND(V102*2%,0)</f>
        <v>0</v>
      </c>
      <c r="AD102" s="507">
        <v>0</v>
      </c>
      <c r="AE102" s="507">
        <v>0</v>
      </c>
      <c r="AF102" s="507">
        <f t="shared" si="115"/>
        <v>0</v>
      </c>
      <c r="AG102" s="507">
        <f t="shared" si="116"/>
        <v>0</v>
      </c>
      <c r="AH102" s="522">
        <v>0</v>
      </c>
      <c r="AI102" s="522">
        <v>0</v>
      </c>
      <c r="AJ102" s="522">
        <v>0</v>
      </c>
      <c r="AK102" s="522">
        <v>0</v>
      </c>
      <c r="AL102" s="522">
        <v>0</v>
      </c>
      <c r="AM102" s="522">
        <v>0</v>
      </c>
      <c r="AN102" s="522">
        <v>0</v>
      </c>
      <c r="AO102" s="522">
        <f t="shared" si="155"/>
        <v>0</v>
      </c>
      <c r="AP102" s="522">
        <f t="shared" si="156"/>
        <v>0</v>
      </c>
      <c r="AQ102" s="550">
        <f t="shared" si="119"/>
        <v>0</v>
      </c>
      <c r="AR102" s="551">
        <f>I102+AG102</f>
        <v>20364</v>
      </c>
      <c r="AS102" s="507">
        <f>J102+V102</f>
        <v>14355</v>
      </c>
      <c r="AT102" s="507">
        <f>K102+Z102</f>
        <v>0</v>
      </c>
      <c r="AU102" s="501">
        <f t="shared" si="123"/>
        <v>0</v>
      </c>
      <c r="AV102" s="507">
        <f t="shared" si="157"/>
        <v>4852</v>
      </c>
      <c r="AW102" s="507">
        <f t="shared" si="157"/>
        <v>287</v>
      </c>
      <c r="AX102" s="507">
        <f>N102+AF102</f>
        <v>870</v>
      </c>
      <c r="AY102" s="522">
        <f>O102+AQ102</f>
        <v>0.06</v>
      </c>
      <c r="AZ102" s="522">
        <f t="shared" si="158"/>
        <v>0</v>
      </c>
      <c r="BA102" s="523">
        <f t="shared" si="158"/>
        <v>0.06</v>
      </c>
    </row>
    <row r="103" spans="1:53" ht="12.95" customHeight="1" x14ac:dyDescent="0.25">
      <c r="A103" s="310">
        <v>20</v>
      </c>
      <c r="B103" s="132">
        <v>2463</v>
      </c>
      <c r="C103" s="132">
        <v>600080056</v>
      </c>
      <c r="D103" s="132">
        <v>70982066</v>
      </c>
      <c r="E103" s="575" t="s">
        <v>795</v>
      </c>
      <c r="F103" s="136"/>
      <c r="G103" s="585"/>
      <c r="H103" s="386"/>
      <c r="I103" s="137">
        <v>8978701</v>
      </c>
      <c r="J103" s="243">
        <v>6465984</v>
      </c>
      <c r="K103" s="243">
        <v>9000</v>
      </c>
      <c r="L103" s="243">
        <v>2188545</v>
      </c>
      <c r="M103" s="243">
        <v>129320</v>
      </c>
      <c r="N103" s="243">
        <v>185852</v>
      </c>
      <c r="O103" s="396">
        <v>14.030199999999999</v>
      </c>
      <c r="P103" s="396">
        <v>9.5468999999999991</v>
      </c>
      <c r="Q103" s="412">
        <v>4.4832999999999998</v>
      </c>
      <c r="R103" s="243">
        <f t="shared" ref="R103:BA103" si="159">SUM(R98:R102)</f>
        <v>-24000</v>
      </c>
      <c r="S103" s="117">
        <f t="shared" si="159"/>
        <v>0</v>
      </c>
      <c r="T103" s="117">
        <f t="shared" si="159"/>
        <v>0</v>
      </c>
      <c r="U103" s="117">
        <f t="shared" si="159"/>
        <v>0</v>
      </c>
      <c r="V103" s="117">
        <f t="shared" si="159"/>
        <v>-24000</v>
      </c>
      <c r="W103" s="117">
        <f t="shared" si="159"/>
        <v>24000</v>
      </c>
      <c r="X103" s="117">
        <f t="shared" si="159"/>
        <v>0</v>
      </c>
      <c r="Y103" s="117">
        <f t="shared" ref="Y103" si="160">SUM(Y98:Y102)</f>
        <v>13024</v>
      </c>
      <c r="Z103" s="117">
        <f t="shared" si="159"/>
        <v>37024</v>
      </c>
      <c r="AA103" s="117">
        <f t="shared" si="159"/>
        <v>13024</v>
      </c>
      <c r="AB103" s="117">
        <f t="shared" si="159"/>
        <v>0</v>
      </c>
      <c r="AC103" s="117">
        <f t="shared" si="159"/>
        <v>-480</v>
      </c>
      <c r="AD103" s="117">
        <f t="shared" si="159"/>
        <v>0</v>
      </c>
      <c r="AE103" s="117">
        <f t="shared" si="159"/>
        <v>0</v>
      </c>
      <c r="AF103" s="117">
        <f t="shared" si="159"/>
        <v>0</v>
      </c>
      <c r="AG103" s="117">
        <f t="shared" si="159"/>
        <v>12544</v>
      </c>
      <c r="AH103" s="306">
        <f t="shared" si="159"/>
        <v>-0.04</v>
      </c>
      <c r="AI103" s="306">
        <f t="shared" si="159"/>
        <v>0</v>
      </c>
      <c r="AJ103" s="306">
        <f t="shared" si="159"/>
        <v>0</v>
      </c>
      <c r="AK103" s="306">
        <f t="shared" ref="AK103:AL103" si="161">SUM(AK98:AK102)</f>
        <v>0</v>
      </c>
      <c r="AL103" s="306">
        <f t="shared" si="161"/>
        <v>0</v>
      </c>
      <c r="AM103" s="306">
        <f t="shared" si="159"/>
        <v>0</v>
      </c>
      <c r="AN103" s="306">
        <f t="shared" si="159"/>
        <v>0</v>
      </c>
      <c r="AO103" s="306">
        <f t="shared" si="159"/>
        <v>-0.04</v>
      </c>
      <c r="AP103" s="306">
        <f t="shared" si="159"/>
        <v>0</v>
      </c>
      <c r="AQ103" s="405">
        <f t="shared" si="159"/>
        <v>-0.04</v>
      </c>
      <c r="AR103" s="137">
        <f t="shared" si="159"/>
        <v>8991245</v>
      </c>
      <c r="AS103" s="117">
        <f t="shared" si="159"/>
        <v>6441984</v>
      </c>
      <c r="AT103" s="117">
        <f t="shared" si="159"/>
        <v>46024</v>
      </c>
      <c r="AU103" s="117">
        <f t="shared" si="159"/>
        <v>13024</v>
      </c>
      <c r="AV103" s="117">
        <f t="shared" si="159"/>
        <v>2188545</v>
      </c>
      <c r="AW103" s="117">
        <f t="shared" si="159"/>
        <v>128840</v>
      </c>
      <c r="AX103" s="117">
        <f t="shared" si="159"/>
        <v>185852</v>
      </c>
      <c r="AY103" s="306">
        <f t="shared" si="159"/>
        <v>13.9902</v>
      </c>
      <c r="AZ103" s="306">
        <f t="shared" si="159"/>
        <v>9.5068999999999999</v>
      </c>
      <c r="BA103" s="307">
        <f t="shared" si="159"/>
        <v>4.4832999999999998</v>
      </c>
    </row>
    <row r="104" spans="1:53" ht="12.95" customHeight="1" x14ac:dyDescent="0.25">
      <c r="A104" s="308">
        <v>21</v>
      </c>
      <c r="B104" s="572">
        <v>3427</v>
      </c>
      <c r="C104" s="572">
        <v>650023340</v>
      </c>
      <c r="D104" s="84">
        <v>70982988</v>
      </c>
      <c r="E104" s="577" t="s">
        <v>796</v>
      </c>
      <c r="F104" s="572">
        <v>3111</v>
      </c>
      <c r="G104" s="574" t="s">
        <v>587</v>
      </c>
      <c r="H104" s="515" t="s">
        <v>87</v>
      </c>
      <c r="I104" s="516">
        <v>2291296</v>
      </c>
      <c r="J104" s="517">
        <v>1665093</v>
      </c>
      <c r="K104" s="517">
        <v>0</v>
      </c>
      <c r="L104" s="431">
        <v>562801</v>
      </c>
      <c r="M104" s="431">
        <v>33302</v>
      </c>
      <c r="N104" s="517">
        <v>30100</v>
      </c>
      <c r="O104" s="518">
        <v>4.0217999999999998</v>
      </c>
      <c r="P104" s="432">
        <v>3</v>
      </c>
      <c r="Q104" s="519">
        <v>1.0218</v>
      </c>
      <c r="R104" s="520">
        <f t="shared" ref="R104:R109" si="162">W104*-1</f>
        <v>0</v>
      </c>
      <c r="S104" s="507">
        <v>0</v>
      </c>
      <c r="T104" s="507">
        <v>0</v>
      </c>
      <c r="U104" s="507">
        <v>0</v>
      </c>
      <c r="V104" s="507">
        <f t="shared" ref="V104:V109" si="163">SUM(R104:U104)</f>
        <v>0</v>
      </c>
      <c r="W104" s="507">
        <v>0</v>
      </c>
      <c r="X104" s="507">
        <v>0</v>
      </c>
      <c r="Y104" s="507">
        <v>0</v>
      </c>
      <c r="Z104" s="507">
        <f t="shared" ref="Z104:Z109" si="164">SUM(W104:Y104)</f>
        <v>0</v>
      </c>
      <c r="AA104" s="507">
        <f t="shared" ref="AA104:AA109" si="165">V104+Z104</f>
        <v>0</v>
      </c>
      <c r="AB104" s="322">
        <f t="shared" ref="AB104:AB109" si="166">ROUND((V104+W104)*33.8%,0)</f>
        <v>0</v>
      </c>
      <c r="AC104" s="180">
        <f t="shared" ref="AC104:AC109" si="167">ROUND(V104*2%,0)</f>
        <v>0</v>
      </c>
      <c r="AD104" s="507">
        <v>0</v>
      </c>
      <c r="AE104" s="507">
        <v>0</v>
      </c>
      <c r="AF104" s="507">
        <f t="shared" si="115"/>
        <v>0</v>
      </c>
      <c r="AG104" s="507">
        <f t="shared" si="116"/>
        <v>0</v>
      </c>
      <c r="AH104" s="522">
        <v>0</v>
      </c>
      <c r="AI104" s="522">
        <v>0</v>
      </c>
      <c r="AJ104" s="522">
        <v>0</v>
      </c>
      <c r="AK104" s="522">
        <v>0</v>
      </c>
      <c r="AL104" s="522">
        <v>0</v>
      </c>
      <c r="AM104" s="522">
        <v>0</v>
      </c>
      <c r="AN104" s="522">
        <v>0</v>
      </c>
      <c r="AO104" s="522">
        <f t="shared" ref="AO104:AO109" si="168">AH104+AJ104+AK104+AM104</f>
        <v>0</v>
      </c>
      <c r="AP104" s="522">
        <f t="shared" ref="AP104:AP109" si="169">AI104+AL104+AN104</f>
        <v>0</v>
      </c>
      <c r="AQ104" s="550">
        <f t="shared" si="119"/>
        <v>0</v>
      </c>
      <c r="AR104" s="551">
        <f t="shared" ref="AR104:AR109" si="170">I104+AG104</f>
        <v>2291296</v>
      </c>
      <c r="AS104" s="507">
        <f t="shared" ref="AS104:AS109" si="171">J104+V104</f>
        <v>1665093</v>
      </c>
      <c r="AT104" s="507">
        <f t="shared" ref="AT104:AT109" si="172">K104+Z104</f>
        <v>0</v>
      </c>
      <c r="AU104" s="501">
        <f t="shared" si="123"/>
        <v>0</v>
      </c>
      <c r="AV104" s="507">
        <f t="shared" ref="AV104:AW109" si="173">L104+AB104</f>
        <v>562801</v>
      </c>
      <c r="AW104" s="507">
        <f t="shared" si="173"/>
        <v>33302</v>
      </c>
      <c r="AX104" s="507">
        <f t="shared" ref="AX104:AX109" si="174">N104+AF104</f>
        <v>30100</v>
      </c>
      <c r="AY104" s="522">
        <f t="shared" ref="AY104:AY109" si="175">O104+AQ104</f>
        <v>4.0217999999999998</v>
      </c>
      <c r="AZ104" s="522">
        <f t="shared" ref="AZ104:BA109" si="176">P104+AO104</f>
        <v>3</v>
      </c>
      <c r="BA104" s="523">
        <f t="shared" si="176"/>
        <v>1.0218</v>
      </c>
    </row>
    <row r="105" spans="1:53" ht="12.95" customHeight="1" x14ac:dyDescent="0.25">
      <c r="A105" s="308">
        <v>21</v>
      </c>
      <c r="B105" s="572">
        <v>3427</v>
      </c>
      <c r="C105" s="572">
        <v>650023340</v>
      </c>
      <c r="D105" s="84">
        <v>70982988</v>
      </c>
      <c r="E105" s="573" t="s">
        <v>796</v>
      </c>
      <c r="F105" s="572">
        <v>3113</v>
      </c>
      <c r="G105" s="573" t="s">
        <v>285</v>
      </c>
      <c r="H105" s="515" t="s">
        <v>87</v>
      </c>
      <c r="I105" s="516">
        <v>12151466</v>
      </c>
      <c r="J105" s="517">
        <v>8661757</v>
      </c>
      <c r="K105" s="517">
        <v>0</v>
      </c>
      <c r="L105" s="431">
        <v>2927674</v>
      </c>
      <c r="M105" s="431">
        <v>173235</v>
      </c>
      <c r="N105" s="517">
        <v>388800</v>
      </c>
      <c r="O105" s="518">
        <v>17.473500000000001</v>
      </c>
      <c r="P105" s="432">
        <v>12.363300000000001</v>
      </c>
      <c r="Q105" s="519">
        <v>5.1101999999999999</v>
      </c>
      <c r="R105" s="520">
        <f t="shared" si="162"/>
        <v>0</v>
      </c>
      <c r="S105" s="507">
        <v>0</v>
      </c>
      <c r="T105" s="507">
        <v>0</v>
      </c>
      <c r="U105" s="507">
        <v>0</v>
      </c>
      <c r="V105" s="507">
        <f t="shared" si="163"/>
        <v>0</v>
      </c>
      <c r="W105" s="507">
        <v>0</v>
      </c>
      <c r="X105" s="507">
        <v>0</v>
      </c>
      <c r="Y105" s="507">
        <v>25308</v>
      </c>
      <c r="Z105" s="507">
        <f t="shared" si="164"/>
        <v>25308</v>
      </c>
      <c r="AA105" s="507">
        <f t="shared" si="165"/>
        <v>25308</v>
      </c>
      <c r="AB105" s="322">
        <f t="shared" si="166"/>
        <v>0</v>
      </c>
      <c r="AC105" s="180">
        <f t="shared" si="167"/>
        <v>0</v>
      </c>
      <c r="AD105" s="507">
        <v>0</v>
      </c>
      <c r="AE105" s="507">
        <v>0</v>
      </c>
      <c r="AF105" s="507">
        <f t="shared" si="115"/>
        <v>0</v>
      </c>
      <c r="AG105" s="507">
        <f t="shared" si="116"/>
        <v>25308</v>
      </c>
      <c r="AH105" s="522">
        <v>0</v>
      </c>
      <c r="AI105" s="522">
        <v>0</v>
      </c>
      <c r="AJ105" s="522">
        <v>0</v>
      </c>
      <c r="AK105" s="522">
        <v>0</v>
      </c>
      <c r="AL105" s="522">
        <v>0</v>
      </c>
      <c r="AM105" s="522">
        <v>0</v>
      </c>
      <c r="AN105" s="522">
        <v>0</v>
      </c>
      <c r="AO105" s="522">
        <f t="shared" si="168"/>
        <v>0</v>
      </c>
      <c r="AP105" s="522">
        <f t="shared" si="169"/>
        <v>0</v>
      </c>
      <c r="AQ105" s="550">
        <f t="shared" si="119"/>
        <v>0</v>
      </c>
      <c r="AR105" s="551">
        <f t="shared" si="170"/>
        <v>12176774</v>
      </c>
      <c r="AS105" s="507">
        <f t="shared" si="171"/>
        <v>8661757</v>
      </c>
      <c r="AT105" s="507">
        <f t="shared" si="172"/>
        <v>25308</v>
      </c>
      <c r="AU105" s="501">
        <f t="shared" si="123"/>
        <v>25308</v>
      </c>
      <c r="AV105" s="507">
        <f t="shared" si="173"/>
        <v>2927674</v>
      </c>
      <c r="AW105" s="507">
        <f t="shared" si="173"/>
        <v>173235</v>
      </c>
      <c r="AX105" s="507">
        <f t="shared" si="174"/>
        <v>388800</v>
      </c>
      <c r="AY105" s="522">
        <f t="shared" si="175"/>
        <v>17.473500000000001</v>
      </c>
      <c r="AZ105" s="522">
        <f t="shared" si="176"/>
        <v>12.363300000000001</v>
      </c>
      <c r="BA105" s="523">
        <f t="shared" si="176"/>
        <v>5.1101999999999999</v>
      </c>
    </row>
    <row r="106" spans="1:53" ht="12.95" customHeight="1" x14ac:dyDescent="0.25">
      <c r="A106" s="308">
        <v>21</v>
      </c>
      <c r="B106" s="572">
        <v>3427</v>
      </c>
      <c r="C106" s="572">
        <v>650023340</v>
      </c>
      <c r="D106" s="84">
        <v>70982988</v>
      </c>
      <c r="E106" s="573" t="s">
        <v>796</v>
      </c>
      <c r="F106" s="572">
        <v>3113</v>
      </c>
      <c r="G106" s="549" t="s">
        <v>92</v>
      </c>
      <c r="H106" s="515" t="s">
        <v>83</v>
      </c>
      <c r="I106" s="516">
        <v>1521921</v>
      </c>
      <c r="J106" s="517">
        <v>1120708</v>
      </c>
      <c r="K106" s="517">
        <v>0</v>
      </c>
      <c r="L106" s="431">
        <v>378799</v>
      </c>
      <c r="M106" s="431">
        <v>22414</v>
      </c>
      <c r="N106" s="517">
        <v>0</v>
      </c>
      <c r="O106" s="518">
        <v>3.3</v>
      </c>
      <c r="P106" s="432">
        <v>3.3</v>
      </c>
      <c r="Q106" s="519">
        <v>0</v>
      </c>
      <c r="R106" s="520">
        <f t="shared" si="162"/>
        <v>0</v>
      </c>
      <c r="S106" s="507">
        <v>-3570</v>
      </c>
      <c r="T106" s="507">
        <v>0</v>
      </c>
      <c r="U106" s="507">
        <v>0</v>
      </c>
      <c r="V106" s="507">
        <f t="shared" si="163"/>
        <v>-3570</v>
      </c>
      <c r="W106" s="507">
        <v>0</v>
      </c>
      <c r="X106" s="507">
        <v>0</v>
      </c>
      <c r="Y106" s="507">
        <v>0</v>
      </c>
      <c r="Z106" s="507">
        <f t="shared" si="164"/>
        <v>0</v>
      </c>
      <c r="AA106" s="507">
        <f t="shared" si="165"/>
        <v>-3570</v>
      </c>
      <c r="AB106" s="322">
        <f t="shared" si="166"/>
        <v>-1207</v>
      </c>
      <c r="AC106" s="180">
        <f t="shared" si="167"/>
        <v>-71</v>
      </c>
      <c r="AD106" s="507">
        <v>0</v>
      </c>
      <c r="AE106" s="507">
        <v>0</v>
      </c>
      <c r="AF106" s="507">
        <f t="shared" si="115"/>
        <v>0</v>
      </c>
      <c r="AG106" s="507">
        <f t="shared" si="116"/>
        <v>-4848</v>
      </c>
      <c r="AH106" s="522">
        <v>0</v>
      </c>
      <c r="AI106" s="522">
        <v>0</v>
      </c>
      <c r="AJ106" s="522">
        <v>-0.28999999999999998</v>
      </c>
      <c r="AK106" s="522">
        <v>0</v>
      </c>
      <c r="AL106" s="522">
        <v>0</v>
      </c>
      <c r="AM106" s="522">
        <v>0</v>
      </c>
      <c r="AN106" s="522">
        <v>0</v>
      </c>
      <c r="AO106" s="522">
        <f t="shared" si="168"/>
        <v>-0.28999999999999998</v>
      </c>
      <c r="AP106" s="522">
        <f t="shared" si="169"/>
        <v>0</v>
      </c>
      <c r="AQ106" s="550">
        <f t="shared" si="119"/>
        <v>-0.28999999999999998</v>
      </c>
      <c r="AR106" s="551">
        <f t="shared" si="170"/>
        <v>1517073</v>
      </c>
      <c r="AS106" s="507">
        <f t="shared" si="171"/>
        <v>1117138</v>
      </c>
      <c r="AT106" s="507">
        <f t="shared" si="172"/>
        <v>0</v>
      </c>
      <c r="AU106" s="501">
        <f t="shared" si="123"/>
        <v>0</v>
      </c>
      <c r="AV106" s="507">
        <f t="shared" si="173"/>
        <v>377592</v>
      </c>
      <c r="AW106" s="507">
        <f t="shared" si="173"/>
        <v>22343</v>
      </c>
      <c r="AX106" s="507">
        <f t="shared" si="174"/>
        <v>0</v>
      </c>
      <c r="AY106" s="522">
        <f t="shared" si="175"/>
        <v>3.01</v>
      </c>
      <c r="AZ106" s="522">
        <f t="shared" si="176"/>
        <v>3.01</v>
      </c>
      <c r="BA106" s="523">
        <f t="shared" si="176"/>
        <v>0</v>
      </c>
    </row>
    <row r="107" spans="1:53" ht="12.95" customHeight="1" x14ac:dyDescent="0.25">
      <c r="A107" s="308">
        <v>21</v>
      </c>
      <c r="B107" s="572">
        <v>3427</v>
      </c>
      <c r="C107" s="572">
        <v>650023340</v>
      </c>
      <c r="D107" s="84">
        <v>70982988</v>
      </c>
      <c r="E107" s="571" t="s">
        <v>796</v>
      </c>
      <c r="F107" s="582">
        <v>3141</v>
      </c>
      <c r="G107" s="574" t="s">
        <v>89</v>
      </c>
      <c r="H107" s="515" t="s">
        <v>83</v>
      </c>
      <c r="I107" s="516">
        <v>1746475</v>
      </c>
      <c r="J107" s="517">
        <v>1276867</v>
      </c>
      <c r="K107" s="517">
        <v>0</v>
      </c>
      <c r="L107" s="431">
        <v>431581</v>
      </c>
      <c r="M107" s="431">
        <v>25537</v>
      </c>
      <c r="N107" s="517">
        <v>12490</v>
      </c>
      <c r="O107" s="518">
        <v>4.34</v>
      </c>
      <c r="P107" s="432">
        <v>0</v>
      </c>
      <c r="Q107" s="519">
        <v>4.34</v>
      </c>
      <c r="R107" s="520">
        <f t="shared" si="162"/>
        <v>0</v>
      </c>
      <c r="S107" s="507">
        <v>0</v>
      </c>
      <c r="T107" s="507">
        <v>0</v>
      </c>
      <c r="U107" s="507">
        <v>0</v>
      </c>
      <c r="V107" s="507">
        <f t="shared" si="163"/>
        <v>0</v>
      </c>
      <c r="W107" s="507">
        <v>0</v>
      </c>
      <c r="X107" s="507">
        <v>0</v>
      </c>
      <c r="Y107" s="507">
        <v>0</v>
      </c>
      <c r="Z107" s="507">
        <f t="shared" si="164"/>
        <v>0</v>
      </c>
      <c r="AA107" s="507">
        <f t="shared" si="165"/>
        <v>0</v>
      </c>
      <c r="AB107" s="322">
        <f t="shared" si="166"/>
        <v>0</v>
      </c>
      <c r="AC107" s="180">
        <f t="shared" si="167"/>
        <v>0</v>
      </c>
      <c r="AD107" s="507">
        <v>0</v>
      </c>
      <c r="AE107" s="507">
        <v>0</v>
      </c>
      <c r="AF107" s="507">
        <f t="shared" si="115"/>
        <v>0</v>
      </c>
      <c r="AG107" s="507">
        <f t="shared" si="116"/>
        <v>0</v>
      </c>
      <c r="AH107" s="522">
        <v>0</v>
      </c>
      <c r="AI107" s="522">
        <v>0</v>
      </c>
      <c r="AJ107" s="522">
        <v>0</v>
      </c>
      <c r="AK107" s="522">
        <v>0</v>
      </c>
      <c r="AL107" s="522">
        <v>0</v>
      </c>
      <c r="AM107" s="522">
        <v>0</v>
      </c>
      <c r="AN107" s="522">
        <v>0</v>
      </c>
      <c r="AO107" s="522">
        <f t="shared" si="168"/>
        <v>0</v>
      </c>
      <c r="AP107" s="522">
        <f t="shared" si="169"/>
        <v>0</v>
      </c>
      <c r="AQ107" s="550">
        <f t="shared" si="119"/>
        <v>0</v>
      </c>
      <c r="AR107" s="551">
        <f t="shared" si="170"/>
        <v>1746475</v>
      </c>
      <c r="AS107" s="507">
        <f t="shared" si="171"/>
        <v>1276867</v>
      </c>
      <c r="AT107" s="507">
        <f t="shared" si="172"/>
        <v>0</v>
      </c>
      <c r="AU107" s="501">
        <f t="shared" si="123"/>
        <v>0</v>
      </c>
      <c r="AV107" s="507">
        <f t="shared" si="173"/>
        <v>431581</v>
      </c>
      <c r="AW107" s="507">
        <f t="shared" si="173"/>
        <v>25537</v>
      </c>
      <c r="AX107" s="507">
        <f t="shared" si="174"/>
        <v>12490</v>
      </c>
      <c r="AY107" s="522">
        <f t="shared" si="175"/>
        <v>4.34</v>
      </c>
      <c r="AZ107" s="522">
        <f t="shared" si="176"/>
        <v>0</v>
      </c>
      <c r="BA107" s="523">
        <f t="shared" si="176"/>
        <v>4.34</v>
      </c>
    </row>
    <row r="108" spans="1:53" ht="12.95" customHeight="1" x14ac:dyDescent="0.25">
      <c r="A108" s="308">
        <v>21</v>
      </c>
      <c r="B108" s="572">
        <v>3427</v>
      </c>
      <c r="C108" s="572">
        <v>650023340</v>
      </c>
      <c r="D108" s="84">
        <v>70982988</v>
      </c>
      <c r="E108" s="573" t="s">
        <v>796</v>
      </c>
      <c r="F108" s="572">
        <v>3143</v>
      </c>
      <c r="G108" s="549" t="s">
        <v>150</v>
      </c>
      <c r="H108" s="515" t="s">
        <v>87</v>
      </c>
      <c r="I108" s="516">
        <v>949393</v>
      </c>
      <c r="J108" s="517">
        <v>699111</v>
      </c>
      <c r="K108" s="517">
        <v>0</v>
      </c>
      <c r="L108" s="431">
        <v>236300</v>
      </c>
      <c r="M108" s="431">
        <v>13982</v>
      </c>
      <c r="N108" s="517">
        <v>0</v>
      </c>
      <c r="O108" s="518">
        <v>1.5</v>
      </c>
      <c r="P108" s="432">
        <v>1.5</v>
      </c>
      <c r="Q108" s="519">
        <v>0</v>
      </c>
      <c r="R108" s="520">
        <f t="shared" si="162"/>
        <v>0</v>
      </c>
      <c r="S108" s="507">
        <v>0</v>
      </c>
      <c r="T108" s="507">
        <v>0</v>
      </c>
      <c r="U108" s="507">
        <v>0</v>
      </c>
      <c r="V108" s="507">
        <f t="shared" si="163"/>
        <v>0</v>
      </c>
      <c r="W108" s="507">
        <v>0</v>
      </c>
      <c r="X108" s="507">
        <v>0</v>
      </c>
      <c r="Y108" s="507">
        <v>0</v>
      </c>
      <c r="Z108" s="507">
        <f t="shared" si="164"/>
        <v>0</v>
      </c>
      <c r="AA108" s="507">
        <f t="shared" si="165"/>
        <v>0</v>
      </c>
      <c r="AB108" s="322">
        <f t="shared" si="166"/>
        <v>0</v>
      </c>
      <c r="AC108" s="180">
        <f t="shared" si="167"/>
        <v>0</v>
      </c>
      <c r="AD108" s="507">
        <v>0</v>
      </c>
      <c r="AE108" s="507">
        <v>0</v>
      </c>
      <c r="AF108" s="507">
        <f t="shared" si="115"/>
        <v>0</v>
      </c>
      <c r="AG108" s="507">
        <f t="shared" si="116"/>
        <v>0</v>
      </c>
      <c r="AH108" s="522">
        <v>0</v>
      </c>
      <c r="AI108" s="522">
        <v>0</v>
      </c>
      <c r="AJ108" s="522">
        <v>0</v>
      </c>
      <c r="AK108" s="522">
        <v>0</v>
      </c>
      <c r="AL108" s="522">
        <v>0</v>
      </c>
      <c r="AM108" s="522">
        <v>0</v>
      </c>
      <c r="AN108" s="522">
        <v>0</v>
      </c>
      <c r="AO108" s="522">
        <f t="shared" si="168"/>
        <v>0</v>
      </c>
      <c r="AP108" s="522">
        <f t="shared" si="169"/>
        <v>0</v>
      </c>
      <c r="AQ108" s="550">
        <f t="shared" si="119"/>
        <v>0</v>
      </c>
      <c r="AR108" s="551">
        <f t="shared" si="170"/>
        <v>949393</v>
      </c>
      <c r="AS108" s="507">
        <f t="shared" si="171"/>
        <v>699111</v>
      </c>
      <c r="AT108" s="507">
        <f t="shared" si="172"/>
        <v>0</v>
      </c>
      <c r="AU108" s="501">
        <f t="shared" si="123"/>
        <v>0</v>
      </c>
      <c r="AV108" s="507">
        <f t="shared" si="173"/>
        <v>236300</v>
      </c>
      <c r="AW108" s="507">
        <f t="shared" si="173"/>
        <v>13982</v>
      </c>
      <c r="AX108" s="507">
        <f t="shared" si="174"/>
        <v>0</v>
      </c>
      <c r="AY108" s="522">
        <f t="shared" si="175"/>
        <v>1.5</v>
      </c>
      <c r="AZ108" s="522">
        <f t="shared" si="176"/>
        <v>1.5</v>
      </c>
      <c r="BA108" s="523">
        <f t="shared" si="176"/>
        <v>0</v>
      </c>
    </row>
    <row r="109" spans="1:53" ht="12.95" customHeight="1" x14ac:dyDescent="0.25">
      <c r="A109" s="308">
        <v>21</v>
      </c>
      <c r="B109" s="572">
        <v>3427</v>
      </c>
      <c r="C109" s="572">
        <v>650023340</v>
      </c>
      <c r="D109" s="84">
        <v>70982988</v>
      </c>
      <c r="E109" s="573" t="s">
        <v>796</v>
      </c>
      <c r="F109" s="572">
        <v>3143</v>
      </c>
      <c r="G109" s="549" t="s">
        <v>151</v>
      </c>
      <c r="H109" s="515" t="s">
        <v>83</v>
      </c>
      <c r="I109" s="516">
        <v>30898</v>
      </c>
      <c r="J109" s="517">
        <v>21780</v>
      </c>
      <c r="K109" s="517">
        <v>0</v>
      </c>
      <c r="L109" s="431">
        <v>7362</v>
      </c>
      <c r="M109" s="431">
        <v>436</v>
      </c>
      <c r="N109" s="517">
        <v>1320</v>
      </c>
      <c r="O109" s="518">
        <v>0.09</v>
      </c>
      <c r="P109" s="432">
        <v>0</v>
      </c>
      <c r="Q109" s="519">
        <v>0.09</v>
      </c>
      <c r="R109" s="520">
        <f t="shared" si="162"/>
        <v>0</v>
      </c>
      <c r="S109" s="507">
        <v>0</v>
      </c>
      <c r="T109" s="507">
        <v>0</v>
      </c>
      <c r="U109" s="507">
        <v>0</v>
      </c>
      <c r="V109" s="507">
        <f t="shared" si="163"/>
        <v>0</v>
      </c>
      <c r="W109" s="507">
        <v>0</v>
      </c>
      <c r="X109" s="507">
        <v>0</v>
      </c>
      <c r="Y109" s="507">
        <v>0</v>
      </c>
      <c r="Z109" s="507">
        <f t="shared" si="164"/>
        <v>0</v>
      </c>
      <c r="AA109" s="507">
        <f t="shared" si="165"/>
        <v>0</v>
      </c>
      <c r="AB109" s="322">
        <f t="shared" si="166"/>
        <v>0</v>
      </c>
      <c r="AC109" s="180">
        <f t="shared" si="167"/>
        <v>0</v>
      </c>
      <c r="AD109" s="507">
        <v>0</v>
      </c>
      <c r="AE109" s="507">
        <v>0</v>
      </c>
      <c r="AF109" s="507">
        <f t="shared" si="115"/>
        <v>0</v>
      </c>
      <c r="AG109" s="507">
        <f t="shared" si="116"/>
        <v>0</v>
      </c>
      <c r="AH109" s="522">
        <v>0</v>
      </c>
      <c r="AI109" s="522">
        <v>0</v>
      </c>
      <c r="AJ109" s="522">
        <v>0</v>
      </c>
      <c r="AK109" s="522">
        <v>0</v>
      </c>
      <c r="AL109" s="522">
        <v>0</v>
      </c>
      <c r="AM109" s="522">
        <v>0</v>
      </c>
      <c r="AN109" s="522">
        <v>0</v>
      </c>
      <c r="AO109" s="522">
        <f t="shared" si="168"/>
        <v>0</v>
      </c>
      <c r="AP109" s="522">
        <f t="shared" si="169"/>
        <v>0</v>
      </c>
      <c r="AQ109" s="550">
        <f t="shared" si="119"/>
        <v>0</v>
      </c>
      <c r="AR109" s="551">
        <f t="shared" si="170"/>
        <v>30898</v>
      </c>
      <c r="AS109" s="507">
        <f t="shared" si="171"/>
        <v>21780</v>
      </c>
      <c r="AT109" s="507">
        <f t="shared" si="172"/>
        <v>0</v>
      </c>
      <c r="AU109" s="501">
        <f t="shared" si="123"/>
        <v>0</v>
      </c>
      <c r="AV109" s="507">
        <f t="shared" si="173"/>
        <v>7362</v>
      </c>
      <c r="AW109" s="507">
        <f t="shared" si="173"/>
        <v>436</v>
      </c>
      <c r="AX109" s="507">
        <f t="shared" si="174"/>
        <v>1320</v>
      </c>
      <c r="AY109" s="522">
        <f t="shared" si="175"/>
        <v>0.09</v>
      </c>
      <c r="AZ109" s="522">
        <f t="shared" si="176"/>
        <v>0</v>
      </c>
      <c r="BA109" s="523">
        <f t="shared" si="176"/>
        <v>0.09</v>
      </c>
    </row>
    <row r="110" spans="1:53" ht="12.95" customHeight="1" x14ac:dyDescent="0.25">
      <c r="A110" s="310">
        <v>21</v>
      </c>
      <c r="B110" s="132">
        <v>3427</v>
      </c>
      <c r="C110" s="132">
        <v>650023340</v>
      </c>
      <c r="D110" s="132">
        <v>70982988</v>
      </c>
      <c r="E110" s="575" t="s">
        <v>797</v>
      </c>
      <c r="F110" s="129"/>
      <c r="G110" s="575"/>
      <c r="H110" s="382"/>
      <c r="I110" s="134">
        <v>18691449</v>
      </c>
      <c r="J110" s="242">
        <v>13445316</v>
      </c>
      <c r="K110" s="242">
        <v>0</v>
      </c>
      <c r="L110" s="242">
        <v>4544517</v>
      </c>
      <c r="M110" s="242">
        <v>268906</v>
      </c>
      <c r="N110" s="242">
        <v>432710</v>
      </c>
      <c r="O110" s="395">
        <v>30.725300000000001</v>
      </c>
      <c r="P110" s="395">
        <v>20.1633</v>
      </c>
      <c r="Q110" s="411">
        <v>10.561999999999999</v>
      </c>
      <c r="R110" s="242">
        <f t="shared" ref="R110:BA110" si="177">SUM(R104:R109)</f>
        <v>0</v>
      </c>
      <c r="S110" s="170">
        <f t="shared" si="177"/>
        <v>-3570</v>
      </c>
      <c r="T110" s="170">
        <f t="shared" si="177"/>
        <v>0</v>
      </c>
      <c r="U110" s="170">
        <f t="shared" si="177"/>
        <v>0</v>
      </c>
      <c r="V110" s="170">
        <f t="shared" si="177"/>
        <v>-3570</v>
      </c>
      <c r="W110" s="170">
        <f t="shared" si="177"/>
        <v>0</v>
      </c>
      <c r="X110" s="170">
        <f t="shared" si="177"/>
        <v>0</v>
      </c>
      <c r="Y110" s="170">
        <f t="shared" si="177"/>
        <v>25308</v>
      </c>
      <c r="Z110" s="170">
        <f t="shared" si="177"/>
        <v>25308</v>
      </c>
      <c r="AA110" s="170">
        <f t="shared" si="177"/>
        <v>21738</v>
      </c>
      <c r="AB110" s="170">
        <f t="shared" si="177"/>
        <v>-1207</v>
      </c>
      <c r="AC110" s="170">
        <f t="shared" si="177"/>
        <v>-71</v>
      </c>
      <c r="AD110" s="170">
        <f t="shared" si="177"/>
        <v>0</v>
      </c>
      <c r="AE110" s="170">
        <f t="shared" si="177"/>
        <v>0</v>
      </c>
      <c r="AF110" s="170">
        <f t="shared" si="177"/>
        <v>0</v>
      </c>
      <c r="AG110" s="170">
        <f t="shared" si="177"/>
        <v>20460</v>
      </c>
      <c r="AH110" s="319">
        <f t="shared" si="177"/>
        <v>0</v>
      </c>
      <c r="AI110" s="319">
        <f t="shared" si="177"/>
        <v>0</v>
      </c>
      <c r="AJ110" s="319">
        <f t="shared" si="177"/>
        <v>-0.28999999999999998</v>
      </c>
      <c r="AK110" s="319">
        <f t="shared" si="177"/>
        <v>0</v>
      </c>
      <c r="AL110" s="319">
        <f t="shared" si="177"/>
        <v>0</v>
      </c>
      <c r="AM110" s="319">
        <f t="shared" si="177"/>
        <v>0</v>
      </c>
      <c r="AN110" s="319">
        <f t="shared" si="177"/>
        <v>0</v>
      </c>
      <c r="AO110" s="319">
        <f t="shared" si="177"/>
        <v>-0.28999999999999998</v>
      </c>
      <c r="AP110" s="319">
        <f t="shared" si="177"/>
        <v>0</v>
      </c>
      <c r="AQ110" s="404">
        <f t="shared" si="177"/>
        <v>-0.28999999999999998</v>
      </c>
      <c r="AR110" s="134">
        <f t="shared" si="177"/>
        <v>18711909</v>
      </c>
      <c r="AS110" s="170">
        <f t="shared" si="177"/>
        <v>13441746</v>
      </c>
      <c r="AT110" s="170">
        <f t="shared" si="177"/>
        <v>25308</v>
      </c>
      <c r="AU110" s="170">
        <f t="shared" si="177"/>
        <v>25308</v>
      </c>
      <c r="AV110" s="170">
        <f t="shared" si="177"/>
        <v>4543310</v>
      </c>
      <c r="AW110" s="170">
        <f t="shared" si="177"/>
        <v>268835</v>
      </c>
      <c r="AX110" s="170">
        <f t="shared" si="177"/>
        <v>432710</v>
      </c>
      <c r="AY110" s="319">
        <f t="shared" si="177"/>
        <v>30.435299999999998</v>
      </c>
      <c r="AZ110" s="319">
        <f t="shared" si="177"/>
        <v>19.8733</v>
      </c>
      <c r="BA110" s="320">
        <f t="shared" si="177"/>
        <v>10.561999999999999</v>
      </c>
    </row>
    <row r="111" spans="1:53" ht="12.95" customHeight="1" x14ac:dyDescent="0.25">
      <c r="A111" s="308">
        <v>22</v>
      </c>
      <c r="B111" s="572">
        <v>5484</v>
      </c>
      <c r="C111" s="572">
        <v>600098532</v>
      </c>
      <c r="D111" s="84">
        <v>72743255</v>
      </c>
      <c r="E111" s="573" t="s">
        <v>798</v>
      </c>
      <c r="F111" s="572">
        <v>3111</v>
      </c>
      <c r="G111" s="574" t="s">
        <v>587</v>
      </c>
      <c r="H111" s="515" t="s">
        <v>87</v>
      </c>
      <c r="I111" s="516">
        <v>4654688</v>
      </c>
      <c r="J111" s="517">
        <v>3395131</v>
      </c>
      <c r="K111" s="517">
        <v>0</v>
      </c>
      <c r="L111" s="431">
        <v>1147554</v>
      </c>
      <c r="M111" s="431">
        <v>67903</v>
      </c>
      <c r="N111" s="517">
        <v>44100</v>
      </c>
      <c r="O111" s="518">
        <v>8.1341999999999999</v>
      </c>
      <c r="P111" s="432">
        <v>6</v>
      </c>
      <c r="Q111" s="519">
        <v>2.1341999999999999</v>
      </c>
      <c r="R111" s="520">
        <f t="shared" ref="R111:R112" si="178">W111*-1</f>
        <v>0</v>
      </c>
      <c r="S111" s="507">
        <v>0</v>
      </c>
      <c r="T111" s="507">
        <v>0</v>
      </c>
      <c r="U111" s="507">
        <v>0</v>
      </c>
      <c r="V111" s="507">
        <f>SUM(R111:U111)</f>
        <v>0</v>
      </c>
      <c r="W111" s="507">
        <v>0</v>
      </c>
      <c r="X111" s="507">
        <v>0</v>
      </c>
      <c r="Y111" s="507">
        <v>0</v>
      </c>
      <c r="Z111" s="507">
        <f>SUM(W111:Y111)</f>
        <v>0</v>
      </c>
      <c r="AA111" s="507">
        <f>V111+Z111</f>
        <v>0</v>
      </c>
      <c r="AB111" s="322">
        <f>ROUND((V111+W111)*33.8%,0)</f>
        <v>0</v>
      </c>
      <c r="AC111" s="180">
        <f>ROUND(V111*2%,0)</f>
        <v>0</v>
      </c>
      <c r="AD111" s="507">
        <v>0</v>
      </c>
      <c r="AE111" s="507">
        <v>0</v>
      </c>
      <c r="AF111" s="507">
        <f t="shared" si="115"/>
        <v>0</v>
      </c>
      <c r="AG111" s="507">
        <f t="shared" si="116"/>
        <v>0</v>
      </c>
      <c r="AH111" s="522">
        <v>0</v>
      </c>
      <c r="AI111" s="522">
        <v>0</v>
      </c>
      <c r="AJ111" s="522">
        <v>0</v>
      </c>
      <c r="AK111" s="522">
        <v>0</v>
      </c>
      <c r="AL111" s="522">
        <v>0</v>
      </c>
      <c r="AM111" s="522">
        <v>0</v>
      </c>
      <c r="AN111" s="522">
        <v>0</v>
      </c>
      <c r="AO111" s="522">
        <f t="shared" ref="AO111:AO112" si="179">AH111+AJ111+AK111+AM111</f>
        <v>0</v>
      </c>
      <c r="AP111" s="522">
        <f t="shared" ref="AP111:AP112" si="180">AI111+AL111+AN111</f>
        <v>0</v>
      </c>
      <c r="AQ111" s="550">
        <f t="shared" si="119"/>
        <v>0</v>
      </c>
      <c r="AR111" s="551">
        <f>I111+AG111</f>
        <v>4654688</v>
      </c>
      <c r="AS111" s="507">
        <f>J111+V111</f>
        <v>3395131</v>
      </c>
      <c r="AT111" s="507">
        <f>K111+Z111</f>
        <v>0</v>
      </c>
      <c r="AU111" s="501">
        <f t="shared" si="123"/>
        <v>0</v>
      </c>
      <c r="AV111" s="507">
        <f>L111+AB111</f>
        <v>1147554</v>
      </c>
      <c r="AW111" s="507">
        <f>M111+AC111</f>
        <v>67903</v>
      </c>
      <c r="AX111" s="507">
        <f>N111+AF111</f>
        <v>44100</v>
      </c>
      <c r="AY111" s="522">
        <f>O111+AQ111</f>
        <v>8.1341999999999999</v>
      </c>
      <c r="AZ111" s="522">
        <f>P111+AO111</f>
        <v>6</v>
      </c>
      <c r="BA111" s="523">
        <f>Q111+AP111</f>
        <v>2.1341999999999999</v>
      </c>
    </row>
    <row r="112" spans="1:53" ht="12.95" customHeight="1" x14ac:dyDescent="0.25">
      <c r="A112" s="308">
        <v>22</v>
      </c>
      <c r="B112" s="572">
        <v>5484</v>
      </c>
      <c r="C112" s="572">
        <v>600098532</v>
      </c>
      <c r="D112" s="84">
        <v>72743255</v>
      </c>
      <c r="E112" s="573" t="s">
        <v>798</v>
      </c>
      <c r="F112" s="572">
        <v>3141</v>
      </c>
      <c r="G112" s="574" t="s">
        <v>89</v>
      </c>
      <c r="H112" s="515" t="s">
        <v>83</v>
      </c>
      <c r="I112" s="516">
        <v>1163399</v>
      </c>
      <c r="J112" s="517">
        <v>851743</v>
      </c>
      <c r="K112" s="517">
        <v>0</v>
      </c>
      <c r="L112" s="431">
        <v>287889</v>
      </c>
      <c r="M112" s="431">
        <v>17035</v>
      </c>
      <c r="N112" s="517">
        <v>6732</v>
      </c>
      <c r="O112" s="518">
        <v>2.9</v>
      </c>
      <c r="P112" s="432">
        <v>0</v>
      </c>
      <c r="Q112" s="519">
        <v>2.9</v>
      </c>
      <c r="R112" s="520">
        <f t="shared" si="178"/>
        <v>0</v>
      </c>
      <c r="S112" s="507">
        <v>0</v>
      </c>
      <c r="T112" s="507">
        <v>0</v>
      </c>
      <c r="U112" s="507">
        <v>0</v>
      </c>
      <c r="V112" s="507">
        <f>SUM(R112:U112)</f>
        <v>0</v>
      </c>
      <c r="W112" s="507">
        <v>0</v>
      </c>
      <c r="X112" s="507">
        <v>0</v>
      </c>
      <c r="Y112" s="507">
        <v>0</v>
      </c>
      <c r="Z112" s="507">
        <f>SUM(W112:Y112)</f>
        <v>0</v>
      </c>
      <c r="AA112" s="507">
        <f>V112+Z112</f>
        <v>0</v>
      </c>
      <c r="AB112" s="322">
        <f>ROUND((V112+W112)*33.8%,0)</f>
        <v>0</v>
      </c>
      <c r="AC112" s="180">
        <f>ROUND(V112*2%,0)</f>
        <v>0</v>
      </c>
      <c r="AD112" s="507">
        <v>0</v>
      </c>
      <c r="AE112" s="507">
        <v>0</v>
      </c>
      <c r="AF112" s="507">
        <f t="shared" si="115"/>
        <v>0</v>
      </c>
      <c r="AG112" s="507">
        <f t="shared" si="116"/>
        <v>0</v>
      </c>
      <c r="AH112" s="522">
        <v>0</v>
      </c>
      <c r="AI112" s="522">
        <v>0</v>
      </c>
      <c r="AJ112" s="522">
        <v>0</v>
      </c>
      <c r="AK112" s="522">
        <v>0</v>
      </c>
      <c r="AL112" s="522">
        <v>0</v>
      </c>
      <c r="AM112" s="522">
        <v>0</v>
      </c>
      <c r="AN112" s="522">
        <v>0</v>
      </c>
      <c r="AO112" s="522">
        <f t="shared" si="179"/>
        <v>0</v>
      </c>
      <c r="AP112" s="522">
        <f t="shared" si="180"/>
        <v>0</v>
      </c>
      <c r="AQ112" s="550">
        <f t="shared" si="119"/>
        <v>0</v>
      </c>
      <c r="AR112" s="551">
        <f>I112+AG112</f>
        <v>1163399</v>
      </c>
      <c r="AS112" s="507">
        <f>J112+V112</f>
        <v>851743</v>
      </c>
      <c r="AT112" s="507">
        <f>K112+Z112</f>
        <v>0</v>
      </c>
      <c r="AU112" s="501">
        <f t="shared" si="123"/>
        <v>0</v>
      </c>
      <c r="AV112" s="507">
        <f>L112+AB112</f>
        <v>287889</v>
      </c>
      <c r="AW112" s="507">
        <f>M112+AC112</f>
        <v>17035</v>
      </c>
      <c r="AX112" s="507">
        <f>N112+AF112</f>
        <v>6732</v>
      </c>
      <c r="AY112" s="522">
        <f>O112+AQ112</f>
        <v>2.9</v>
      </c>
      <c r="AZ112" s="522">
        <f>P112+AO112</f>
        <v>0</v>
      </c>
      <c r="BA112" s="523">
        <f>Q112+AP112</f>
        <v>2.9</v>
      </c>
    </row>
    <row r="113" spans="1:53" ht="12.95" customHeight="1" x14ac:dyDescent="0.25">
      <c r="A113" s="310">
        <v>22</v>
      </c>
      <c r="B113" s="129">
        <v>5484</v>
      </c>
      <c r="C113" s="129">
        <v>600098532</v>
      </c>
      <c r="D113" s="129">
        <v>72743255</v>
      </c>
      <c r="E113" s="575" t="s">
        <v>799</v>
      </c>
      <c r="F113" s="129"/>
      <c r="G113" s="575"/>
      <c r="H113" s="382"/>
      <c r="I113" s="131">
        <v>5818087</v>
      </c>
      <c r="J113" s="142">
        <v>4246874</v>
      </c>
      <c r="K113" s="142">
        <v>0</v>
      </c>
      <c r="L113" s="142">
        <v>1435443</v>
      </c>
      <c r="M113" s="142">
        <v>84938</v>
      </c>
      <c r="N113" s="142">
        <v>50832</v>
      </c>
      <c r="O113" s="394">
        <v>11.0342</v>
      </c>
      <c r="P113" s="394">
        <v>6</v>
      </c>
      <c r="Q113" s="410">
        <v>5.0342000000000002</v>
      </c>
      <c r="R113" s="142">
        <f t="shared" ref="R113:BA113" si="181">SUM(R111:R112)</f>
        <v>0</v>
      </c>
      <c r="S113" s="88">
        <f t="shared" si="181"/>
        <v>0</v>
      </c>
      <c r="T113" s="88">
        <f t="shared" si="181"/>
        <v>0</v>
      </c>
      <c r="U113" s="88">
        <f t="shared" si="181"/>
        <v>0</v>
      </c>
      <c r="V113" s="88">
        <f t="shared" si="181"/>
        <v>0</v>
      </c>
      <c r="W113" s="88">
        <f t="shared" si="181"/>
        <v>0</v>
      </c>
      <c r="X113" s="88">
        <f t="shared" si="181"/>
        <v>0</v>
      </c>
      <c r="Y113" s="88">
        <f t="shared" ref="Y113" si="182">SUM(Y111:Y112)</f>
        <v>0</v>
      </c>
      <c r="Z113" s="88">
        <f t="shared" si="181"/>
        <v>0</v>
      </c>
      <c r="AA113" s="88">
        <f t="shared" si="181"/>
        <v>0</v>
      </c>
      <c r="AB113" s="88">
        <f t="shared" si="181"/>
        <v>0</v>
      </c>
      <c r="AC113" s="88">
        <f t="shared" si="181"/>
        <v>0</v>
      </c>
      <c r="AD113" s="88">
        <f t="shared" si="181"/>
        <v>0</v>
      </c>
      <c r="AE113" s="88">
        <f t="shared" si="181"/>
        <v>0</v>
      </c>
      <c r="AF113" s="88">
        <f t="shared" si="181"/>
        <v>0</v>
      </c>
      <c r="AG113" s="88">
        <f t="shared" si="181"/>
        <v>0</v>
      </c>
      <c r="AH113" s="89">
        <f t="shared" si="181"/>
        <v>0</v>
      </c>
      <c r="AI113" s="89">
        <f t="shared" si="181"/>
        <v>0</v>
      </c>
      <c r="AJ113" s="89">
        <f t="shared" si="181"/>
        <v>0</v>
      </c>
      <c r="AK113" s="89">
        <f t="shared" ref="AK113:AL113" si="183">SUM(AK111:AK112)</f>
        <v>0</v>
      </c>
      <c r="AL113" s="89">
        <f t="shared" si="183"/>
        <v>0</v>
      </c>
      <c r="AM113" s="89">
        <f t="shared" si="181"/>
        <v>0</v>
      </c>
      <c r="AN113" s="89">
        <f t="shared" si="181"/>
        <v>0</v>
      </c>
      <c r="AO113" s="89">
        <f t="shared" si="181"/>
        <v>0</v>
      </c>
      <c r="AP113" s="89">
        <f t="shared" si="181"/>
        <v>0</v>
      </c>
      <c r="AQ113" s="403">
        <f t="shared" si="181"/>
        <v>0</v>
      </c>
      <c r="AR113" s="131">
        <f t="shared" si="181"/>
        <v>5818087</v>
      </c>
      <c r="AS113" s="88">
        <f t="shared" si="181"/>
        <v>4246874</v>
      </c>
      <c r="AT113" s="88">
        <f t="shared" si="181"/>
        <v>0</v>
      </c>
      <c r="AU113" s="88">
        <f t="shared" si="181"/>
        <v>0</v>
      </c>
      <c r="AV113" s="88">
        <f t="shared" si="181"/>
        <v>1435443</v>
      </c>
      <c r="AW113" s="88">
        <f t="shared" si="181"/>
        <v>84938</v>
      </c>
      <c r="AX113" s="88">
        <f t="shared" si="181"/>
        <v>50832</v>
      </c>
      <c r="AY113" s="89">
        <f t="shared" si="181"/>
        <v>11.0342</v>
      </c>
      <c r="AZ113" s="89">
        <f t="shared" si="181"/>
        <v>6</v>
      </c>
      <c r="BA113" s="277">
        <f t="shared" si="181"/>
        <v>5.0342000000000002</v>
      </c>
    </row>
    <row r="114" spans="1:53" ht="12.95" customHeight="1" x14ac:dyDescent="0.25">
      <c r="A114" s="308">
        <v>23</v>
      </c>
      <c r="B114" s="572">
        <v>5485</v>
      </c>
      <c r="C114" s="572">
        <v>600099300</v>
      </c>
      <c r="D114" s="84">
        <v>72743174</v>
      </c>
      <c r="E114" s="573" t="s">
        <v>800</v>
      </c>
      <c r="F114" s="572">
        <v>3117</v>
      </c>
      <c r="G114" s="573" t="s">
        <v>285</v>
      </c>
      <c r="H114" s="515" t="s">
        <v>87</v>
      </c>
      <c r="I114" s="516">
        <v>5806702</v>
      </c>
      <c r="J114" s="517">
        <v>4092564</v>
      </c>
      <c r="K114" s="517">
        <v>0</v>
      </c>
      <c r="L114" s="431">
        <v>1383287</v>
      </c>
      <c r="M114" s="431">
        <v>81851</v>
      </c>
      <c r="N114" s="517">
        <v>249000</v>
      </c>
      <c r="O114" s="518">
        <v>8.6977000000000011</v>
      </c>
      <c r="P114" s="432">
        <v>5.87</v>
      </c>
      <c r="Q114" s="519">
        <v>2.8277000000000001</v>
      </c>
      <c r="R114" s="520">
        <f t="shared" ref="R114:R118" si="184">W114*-1</f>
        <v>0</v>
      </c>
      <c r="S114" s="507">
        <v>0</v>
      </c>
      <c r="T114" s="507">
        <v>0</v>
      </c>
      <c r="U114" s="507">
        <v>0</v>
      </c>
      <c r="V114" s="507">
        <f>SUM(R114:U114)</f>
        <v>0</v>
      </c>
      <c r="W114" s="507">
        <v>0</v>
      </c>
      <c r="X114" s="507">
        <v>0</v>
      </c>
      <c r="Y114" s="507">
        <v>12284</v>
      </c>
      <c r="Z114" s="507">
        <f>SUM(W114:Y114)</f>
        <v>12284</v>
      </c>
      <c r="AA114" s="507">
        <f>V114+Z114</f>
        <v>12284</v>
      </c>
      <c r="AB114" s="322">
        <f>ROUND((V114+W114)*33.8%,0)</f>
        <v>0</v>
      </c>
      <c r="AC114" s="180">
        <f>ROUND(V114*2%,0)</f>
        <v>0</v>
      </c>
      <c r="AD114" s="507">
        <v>0</v>
      </c>
      <c r="AE114" s="507">
        <v>0</v>
      </c>
      <c r="AF114" s="507">
        <f t="shared" si="115"/>
        <v>0</v>
      </c>
      <c r="AG114" s="507">
        <f t="shared" si="116"/>
        <v>12284</v>
      </c>
      <c r="AH114" s="522">
        <v>0</v>
      </c>
      <c r="AI114" s="522">
        <v>0</v>
      </c>
      <c r="AJ114" s="522">
        <v>0</v>
      </c>
      <c r="AK114" s="522">
        <v>0</v>
      </c>
      <c r="AL114" s="522">
        <v>0</v>
      </c>
      <c r="AM114" s="522">
        <v>0</v>
      </c>
      <c r="AN114" s="522">
        <v>0</v>
      </c>
      <c r="AO114" s="522">
        <f t="shared" ref="AO114:AO118" si="185">AH114+AJ114+AK114+AM114</f>
        <v>0</v>
      </c>
      <c r="AP114" s="522">
        <f t="shared" ref="AP114:AP118" si="186">AI114+AL114+AN114</f>
        <v>0</v>
      </c>
      <c r="AQ114" s="550">
        <f t="shared" si="119"/>
        <v>0</v>
      </c>
      <c r="AR114" s="551">
        <f>I114+AG114</f>
        <v>5818986</v>
      </c>
      <c r="AS114" s="507">
        <f>J114+V114</f>
        <v>4092564</v>
      </c>
      <c r="AT114" s="507">
        <f>K114+Z114</f>
        <v>12284</v>
      </c>
      <c r="AU114" s="501">
        <f t="shared" si="123"/>
        <v>12284</v>
      </c>
      <c r="AV114" s="507">
        <f t="shared" ref="AV114:AW118" si="187">L114+AB114</f>
        <v>1383287</v>
      </c>
      <c r="AW114" s="507">
        <f t="shared" si="187"/>
        <v>81851</v>
      </c>
      <c r="AX114" s="507">
        <f>N114+AF114</f>
        <v>249000</v>
      </c>
      <c r="AY114" s="522">
        <f>O114+AQ114</f>
        <v>8.6977000000000011</v>
      </c>
      <c r="AZ114" s="522">
        <f t="shared" ref="AZ114:BA118" si="188">P114+AO114</f>
        <v>5.87</v>
      </c>
      <c r="BA114" s="523">
        <f t="shared" si="188"/>
        <v>2.8277000000000001</v>
      </c>
    </row>
    <row r="115" spans="1:53" ht="12.95" customHeight="1" x14ac:dyDescent="0.25">
      <c r="A115" s="308">
        <v>23</v>
      </c>
      <c r="B115" s="572">
        <v>5485</v>
      </c>
      <c r="C115" s="572">
        <v>600099300</v>
      </c>
      <c r="D115" s="84">
        <v>72743174</v>
      </c>
      <c r="E115" s="571" t="s">
        <v>800</v>
      </c>
      <c r="F115" s="572">
        <v>3117</v>
      </c>
      <c r="G115" s="549" t="s">
        <v>92</v>
      </c>
      <c r="H115" s="515" t="s">
        <v>83</v>
      </c>
      <c r="I115" s="516">
        <v>59033</v>
      </c>
      <c r="J115" s="517">
        <v>43470</v>
      </c>
      <c r="K115" s="517">
        <v>0</v>
      </c>
      <c r="L115" s="431">
        <v>14693</v>
      </c>
      <c r="M115" s="431">
        <v>870</v>
      </c>
      <c r="N115" s="517">
        <v>0</v>
      </c>
      <c r="O115" s="518">
        <v>0.1</v>
      </c>
      <c r="P115" s="432">
        <v>0.1</v>
      </c>
      <c r="Q115" s="519">
        <v>0</v>
      </c>
      <c r="R115" s="520">
        <f t="shared" si="184"/>
        <v>0</v>
      </c>
      <c r="S115" s="507">
        <v>100021</v>
      </c>
      <c r="T115" s="507">
        <v>0</v>
      </c>
      <c r="U115" s="507">
        <v>0</v>
      </c>
      <c r="V115" s="507">
        <f>SUM(R115:U115)</f>
        <v>100021</v>
      </c>
      <c r="W115" s="507">
        <v>0</v>
      </c>
      <c r="X115" s="507">
        <v>0</v>
      </c>
      <c r="Y115" s="507">
        <v>0</v>
      </c>
      <c r="Z115" s="507">
        <f>SUM(W115:Y115)</f>
        <v>0</v>
      </c>
      <c r="AA115" s="507">
        <f>V115+Z115</f>
        <v>100021</v>
      </c>
      <c r="AB115" s="322">
        <f>ROUND((V115+W115)*33.8%,0)</f>
        <v>33807</v>
      </c>
      <c r="AC115" s="180">
        <f>ROUND(V115*2%,0)</f>
        <v>2000</v>
      </c>
      <c r="AD115" s="507">
        <v>0</v>
      </c>
      <c r="AE115" s="507">
        <v>0</v>
      </c>
      <c r="AF115" s="507">
        <f t="shared" si="115"/>
        <v>0</v>
      </c>
      <c r="AG115" s="507">
        <f t="shared" si="116"/>
        <v>135828</v>
      </c>
      <c r="AH115" s="522">
        <v>0</v>
      </c>
      <c r="AI115" s="522">
        <v>0</v>
      </c>
      <c r="AJ115" s="522">
        <v>0.28000000000000003</v>
      </c>
      <c r="AK115" s="522">
        <v>0</v>
      </c>
      <c r="AL115" s="522">
        <v>0</v>
      </c>
      <c r="AM115" s="522">
        <v>0</v>
      </c>
      <c r="AN115" s="522">
        <v>0</v>
      </c>
      <c r="AO115" s="522">
        <f t="shared" si="185"/>
        <v>0.28000000000000003</v>
      </c>
      <c r="AP115" s="522">
        <f t="shared" si="186"/>
        <v>0</v>
      </c>
      <c r="AQ115" s="550">
        <f t="shared" si="119"/>
        <v>0.28000000000000003</v>
      </c>
      <c r="AR115" s="551">
        <f>I115+AG115</f>
        <v>194861</v>
      </c>
      <c r="AS115" s="507">
        <f>J115+V115</f>
        <v>143491</v>
      </c>
      <c r="AT115" s="507">
        <f>K115+Z115</f>
        <v>0</v>
      </c>
      <c r="AU115" s="501">
        <f t="shared" si="123"/>
        <v>0</v>
      </c>
      <c r="AV115" s="507">
        <f t="shared" si="187"/>
        <v>48500</v>
      </c>
      <c r="AW115" s="507">
        <f t="shared" si="187"/>
        <v>2870</v>
      </c>
      <c r="AX115" s="507">
        <f>N115+AF115</f>
        <v>0</v>
      </c>
      <c r="AY115" s="522">
        <f>O115+AQ115</f>
        <v>0.38</v>
      </c>
      <c r="AZ115" s="522">
        <f t="shared" si="188"/>
        <v>0.38</v>
      </c>
      <c r="BA115" s="523">
        <f t="shared" si="188"/>
        <v>0</v>
      </c>
    </row>
    <row r="116" spans="1:53" ht="12.95" customHeight="1" x14ac:dyDescent="0.25">
      <c r="A116" s="308">
        <v>23</v>
      </c>
      <c r="B116" s="572">
        <v>5485</v>
      </c>
      <c r="C116" s="572">
        <v>600099300</v>
      </c>
      <c r="D116" s="84">
        <v>72743174</v>
      </c>
      <c r="E116" s="573" t="s">
        <v>800</v>
      </c>
      <c r="F116" s="572">
        <v>3141</v>
      </c>
      <c r="G116" s="574" t="s">
        <v>89</v>
      </c>
      <c r="H116" s="515" t="s">
        <v>83</v>
      </c>
      <c r="I116" s="516">
        <v>279980</v>
      </c>
      <c r="J116" s="517">
        <v>203904</v>
      </c>
      <c r="K116" s="517">
        <v>0</v>
      </c>
      <c r="L116" s="431">
        <v>68920</v>
      </c>
      <c r="M116" s="431">
        <v>4078</v>
      </c>
      <c r="N116" s="517">
        <v>3078</v>
      </c>
      <c r="O116" s="518">
        <v>0.69</v>
      </c>
      <c r="P116" s="432">
        <v>0</v>
      </c>
      <c r="Q116" s="519">
        <v>0.69</v>
      </c>
      <c r="R116" s="520">
        <f t="shared" si="184"/>
        <v>0</v>
      </c>
      <c r="S116" s="507">
        <v>0</v>
      </c>
      <c r="T116" s="507">
        <v>0</v>
      </c>
      <c r="U116" s="507">
        <v>0</v>
      </c>
      <c r="V116" s="507">
        <f>SUM(R116:U116)</f>
        <v>0</v>
      </c>
      <c r="W116" s="507">
        <v>0</v>
      </c>
      <c r="X116" s="507">
        <v>0</v>
      </c>
      <c r="Y116" s="507">
        <v>0</v>
      </c>
      <c r="Z116" s="507">
        <f>SUM(W116:Y116)</f>
        <v>0</v>
      </c>
      <c r="AA116" s="507">
        <f>V116+Z116</f>
        <v>0</v>
      </c>
      <c r="AB116" s="322">
        <f>ROUND((V116+W116)*33.8%,0)</f>
        <v>0</v>
      </c>
      <c r="AC116" s="180">
        <f>ROUND(V116*2%,0)</f>
        <v>0</v>
      </c>
      <c r="AD116" s="507">
        <v>0</v>
      </c>
      <c r="AE116" s="507">
        <v>0</v>
      </c>
      <c r="AF116" s="507">
        <f t="shared" si="115"/>
        <v>0</v>
      </c>
      <c r="AG116" s="507">
        <f t="shared" si="116"/>
        <v>0</v>
      </c>
      <c r="AH116" s="522">
        <v>0</v>
      </c>
      <c r="AI116" s="522">
        <v>0</v>
      </c>
      <c r="AJ116" s="522">
        <v>0</v>
      </c>
      <c r="AK116" s="522">
        <v>0</v>
      </c>
      <c r="AL116" s="522">
        <v>0</v>
      </c>
      <c r="AM116" s="522">
        <v>0</v>
      </c>
      <c r="AN116" s="522">
        <v>0</v>
      </c>
      <c r="AO116" s="522">
        <f t="shared" si="185"/>
        <v>0</v>
      </c>
      <c r="AP116" s="522">
        <f t="shared" si="186"/>
        <v>0</v>
      </c>
      <c r="AQ116" s="550">
        <f t="shared" si="119"/>
        <v>0</v>
      </c>
      <c r="AR116" s="551">
        <f>I116+AG116</f>
        <v>279980</v>
      </c>
      <c r="AS116" s="507">
        <f>J116+V116</f>
        <v>203904</v>
      </c>
      <c r="AT116" s="507">
        <f>K116+Z116</f>
        <v>0</v>
      </c>
      <c r="AU116" s="501">
        <f t="shared" si="123"/>
        <v>0</v>
      </c>
      <c r="AV116" s="507">
        <f t="shared" si="187"/>
        <v>68920</v>
      </c>
      <c r="AW116" s="507">
        <f t="shared" si="187"/>
        <v>4078</v>
      </c>
      <c r="AX116" s="507">
        <f>N116+AF116</f>
        <v>3078</v>
      </c>
      <c r="AY116" s="522">
        <f>O116+AQ116</f>
        <v>0.69</v>
      </c>
      <c r="AZ116" s="522">
        <f t="shared" si="188"/>
        <v>0</v>
      </c>
      <c r="BA116" s="523">
        <f t="shared" si="188"/>
        <v>0.69</v>
      </c>
    </row>
    <row r="117" spans="1:53" ht="12.95" customHeight="1" x14ac:dyDescent="0.25">
      <c r="A117" s="308">
        <v>23</v>
      </c>
      <c r="B117" s="572">
        <v>5485</v>
      </c>
      <c r="C117" s="572">
        <v>600099300</v>
      </c>
      <c r="D117" s="84">
        <v>72743174</v>
      </c>
      <c r="E117" s="571" t="s">
        <v>800</v>
      </c>
      <c r="F117" s="582">
        <v>3143</v>
      </c>
      <c r="G117" s="549" t="s">
        <v>150</v>
      </c>
      <c r="H117" s="515" t="s">
        <v>87</v>
      </c>
      <c r="I117" s="516">
        <v>624267</v>
      </c>
      <c r="J117" s="517">
        <v>459696</v>
      </c>
      <c r="K117" s="517">
        <v>0</v>
      </c>
      <c r="L117" s="431">
        <v>155377</v>
      </c>
      <c r="M117" s="431">
        <v>9194</v>
      </c>
      <c r="N117" s="517">
        <v>0</v>
      </c>
      <c r="O117" s="518">
        <v>1.02</v>
      </c>
      <c r="P117" s="432">
        <v>1.02</v>
      </c>
      <c r="Q117" s="519">
        <v>0</v>
      </c>
      <c r="R117" s="520">
        <f t="shared" si="184"/>
        <v>0</v>
      </c>
      <c r="S117" s="507">
        <v>0</v>
      </c>
      <c r="T117" s="507">
        <v>0</v>
      </c>
      <c r="U117" s="507">
        <v>0</v>
      </c>
      <c r="V117" s="507">
        <f>SUM(R117:U117)</f>
        <v>0</v>
      </c>
      <c r="W117" s="507">
        <v>0</v>
      </c>
      <c r="X117" s="507">
        <v>0</v>
      </c>
      <c r="Y117" s="507">
        <v>0</v>
      </c>
      <c r="Z117" s="507">
        <f>SUM(W117:Y117)</f>
        <v>0</v>
      </c>
      <c r="AA117" s="507">
        <f>V117+Z117</f>
        <v>0</v>
      </c>
      <c r="AB117" s="322">
        <f>ROUND((V117+W117)*33.8%,0)</f>
        <v>0</v>
      </c>
      <c r="AC117" s="180">
        <f>ROUND(V117*2%,0)</f>
        <v>0</v>
      </c>
      <c r="AD117" s="507">
        <v>0</v>
      </c>
      <c r="AE117" s="507">
        <v>0</v>
      </c>
      <c r="AF117" s="507">
        <f t="shared" si="115"/>
        <v>0</v>
      </c>
      <c r="AG117" s="507">
        <f t="shared" si="116"/>
        <v>0</v>
      </c>
      <c r="AH117" s="522">
        <v>0</v>
      </c>
      <c r="AI117" s="522">
        <v>0</v>
      </c>
      <c r="AJ117" s="522">
        <v>0</v>
      </c>
      <c r="AK117" s="522">
        <v>0</v>
      </c>
      <c r="AL117" s="522">
        <v>0</v>
      </c>
      <c r="AM117" s="522">
        <v>0</v>
      </c>
      <c r="AN117" s="522">
        <v>0</v>
      </c>
      <c r="AO117" s="522">
        <f t="shared" si="185"/>
        <v>0</v>
      </c>
      <c r="AP117" s="522">
        <f t="shared" si="186"/>
        <v>0</v>
      </c>
      <c r="AQ117" s="550">
        <f t="shared" si="119"/>
        <v>0</v>
      </c>
      <c r="AR117" s="551">
        <f>I117+AG117</f>
        <v>624267</v>
      </c>
      <c r="AS117" s="507">
        <f>J117+V117</f>
        <v>459696</v>
      </c>
      <c r="AT117" s="507">
        <f>K117+Z117</f>
        <v>0</v>
      </c>
      <c r="AU117" s="501">
        <f t="shared" si="123"/>
        <v>0</v>
      </c>
      <c r="AV117" s="507">
        <f t="shared" si="187"/>
        <v>155377</v>
      </c>
      <c r="AW117" s="507">
        <f t="shared" si="187"/>
        <v>9194</v>
      </c>
      <c r="AX117" s="507">
        <f>N117+AF117</f>
        <v>0</v>
      </c>
      <c r="AY117" s="522">
        <f>O117+AQ117</f>
        <v>1.02</v>
      </c>
      <c r="AZ117" s="522">
        <f t="shared" si="188"/>
        <v>1.02</v>
      </c>
      <c r="BA117" s="523">
        <f t="shared" si="188"/>
        <v>0</v>
      </c>
    </row>
    <row r="118" spans="1:53" ht="12.95" customHeight="1" x14ac:dyDescent="0.25">
      <c r="A118" s="308">
        <v>23</v>
      </c>
      <c r="B118" s="572">
        <v>5485</v>
      </c>
      <c r="C118" s="572">
        <v>600099300</v>
      </c>
      <c r="D118" s="84">
        <v>72743174</v>
      </c>
      <c r="E118" s="571" t="s">
        <v>800</v>
      </c>
      <c r="F118" s="582">
        <v>3143</v>
      </c>
      <c r="G118" s="549" t="s">
        <v>151</v>
      </c>
      <c r="H118" s="515" t="s">
        <v>83</v>
      </c>
      <c r="I118" s="516">
        <v>25981</v>
      </c>
      <c r="J118" s="517">
        <v>18315</v>
      </c>
      <c r="K118" s="517">
        <v>0</v>
      </c>
      <c r="L118" s="431">
        <v>6190</v>
      </c>
      <c r="M118" s="431">
        <v>366</v>
      </c>
      <c r="N118" s="517">
        <v>1110</v>
      </c>
      <c r="O118" s="518">
        <v>0.08</v>
      </c>
      <c r="P118" s="432">
        <v>0</v>
      </c>
      <c r="Q118" s="519">
        <v>0.08</v>
      </c>
      <c r="R118" s="520">
        <f t="shared" si="184"/>
        <v>0</v>
      </c>
      <c r="S118" s="507">
        <v>0</v>
      </c>
      <c r="T118" s="507">
        <v>0</v>
      </c>
      <c r="U118" s="507">
        <v>0</v>
      </c>
      <c r="V118" s="507">
        <f>SUM(R118:U118)</f>
        <v>0</v>
      </c>
      <c r="W118" s="507">
        <v>0</v>
      </c>
      <c r="X118" s="507">
        <v>0</v>
      </c>
      <c r="Y118" s="507">
        <v>0</v>
      </c>
      <c r="Z118" s="507">
        <f>SUM(W118:Y118)</f>
        <v>0</v>
      </c>
      <c r="AA118" s="507">
        <f>V118+Z118</f>
        <v>0</v>
      </c>
      <c r="AB118" s="322">
        <f>ROUND((V118+W118)*33.8%,0)</f>
        <v>0</v>
      </c>
      <c r="AC118" s="180">
        <f>ROUND(V118*2%,0)</f>
        <v>0</v>
      </c>
      <c r="AD118" s="507">
        <v>0</v>
      </c>
      <c r="AE118" s="507">
        <v>0</v>
      </c>
      <c r="AF118" s="507">
        <f t="shared" si="115"/>
        <v>0</v>
      </c>
      <c r="AG118" s="507">
        <f t="shared" si="116"/>
        <v>0</v>
      </c>
      <c r="AH118" s="522">
        <v>0</v>
      </c>
      <c r="AI118" s="522">
        <v>0</v>
      </c>
      <c r="AJ118" s="522">
        <v>0</v>
      </c>
      <c r="AK118" s="522">
        <v>0</v>
      </c>
      <c r="AL118" s="522">
        <v>0</v>
      </c>
      <c r="AM118" s="522">
        <v>0</v>
      </c>
      <c r="AN118" s="522">
        <v>0</v>
      </c>
      <c r="AO118" s="522">
        <f t="shared" si="185"/>
        <v>0</v>
      </c>
      <c r="AP118" s="522">
        <f t="shared" si="186"/>
        <v>0</v>
      </c>
      <c r="AQ118" s="550">
        <f t="shared" si="119"/>
        <v>0</v>
      </c>
      <c r="AR118" s="551">
        <f>I118+AG118</f>
        <v>25981</v>
      </c>
      <c r="AS118" s="507">
        <f>J118+V118</f>
        <v>18315</v>
      </c>
      <c r="AT118" s="507">
        <f>K118+Z118</f>
        <v>0</v>
      </c>
      <c r="AU118" s="501">
        <f t="shared" si="123"/>
        <v>0</v>
      </c>
      <c r="AV118" s="507">
        <f t="shared" si="187"/>
        <v>6190</v>
      </c>
      <c r="AW118" s="507">
        <f t="shared" si="187"/>
        <v>366</v>
      </c>
      <c r="AX118" s="507">
        <f>N118+AF118</f>
        <v>1110</v>
      </c>
      <c r="AY118" s="522">
        <f>O118+AQ118</f>
        <v>0.08</v>
      </c>
      <c r="AZ118" s="522">
        <f t="shared" si="188"/>
        <v>0</v>
      </c>
      <c r="BA118" s="523">
        <f t="shared" si="188"/>
        <v>0.08</v>
      </c>
    </row>
    <row r="119" spans="1:53" ht="12.95" customHeight="1" x14ac:dyDescent="0.25">
      <c r="A119" s="310">
        <v>23</v>
      </c>
      <c r="B119" s="132">
        <v>5485</v>
      </c>
      <c r="C119" s="132">
        <v>600099300</v>
      </c>
      <c r="D119" s="132">
        <v>72743174</v>
      </c>
      <c r="E119" s="583" t="s">
        <v>801</v>
      </c>
      <c r="F119" s="138"/>
      <c r="G119" s="585"/>
      <c r="H119" s="386"/>
      <c r="I119" s="131">
        <v>6795963</v>
      </c>
      <c r="J119" s="142">
        <v>4817949</v>
      </c>
      <c r="K119" s="142">
        <v>0</v>
      </c>
      <c r="L119" s="142">
        <v>1628467</v>
      </c>
      <c r="M119" s="142">
        <v>96359</v>
      </c>
      <c r="N119" s="142">
        <v>253188</v>
      </c>
      <c r="O119" s="394">
        <v>10.5877</v>
      </c>
      <c r="P119" s="394">
        <v>6.99</v>
      </c>
      <c r="Q119" s="410">
        <v>3.5977000000000001</v>
      </c>
      <c r="R119" s="142">
        <f t="shared" ref="R119:BA119" si="189">SUM(R114:R118)</f>
        <v>0</v>
      </c>
      <c r="S119" s="88">
        <f t="shared" si="189"/>
        <v>100021</v>
      </c>
      <c r="T119" s="88">
        <f t="shared" si="189"/>
        <v>0</v>
      </c>
      <c r="U119" s="88">
        <f t="shared" si="189"/>
        <v>0</v>
      </c>
      <c r="V119" s="88">
        <f t="shared" si="189"/>
        <v>100021</v>
      </c>
      <c r="W119" s="88">
        <f t="shared" si="189"/>
        <v>0</v>
      </c>
      <c r="X119" s="88">
        <f t="shared" si="189"/>
        <v>0</v>
      </c>
      <c r="Y119" s="88">
        <f t="shared" ref="Y119" si="190">SUM(Y114:Y118)</f>
        <v>12284</v>
      </c>
      <c r="Z119" s="88">
        <f t="shared" si="189"/>
        <v>12284</v>
      </c>
      <c r="AA119" s="88">
        <f t="shared" si="189"/>
        <v>112305</v>
      </c>
      <c r="AB119" s="88">
        <f t="shared" si="189"/>
        <v>33807</v>
      </c>
      <c r="AC119" s="88">
        <f t="shared" si="189"/>
        <v>2000</v>
      </c>
      <c r="AD119" s="88">
        <f t="shared" si="189"/>
        <v>0</v>
      </c>
      <c r="AE119" s="88">
        <f t="shared" si="189"/>
        <v>0</v>
      </c>
      <c r="AF119" s="88">
        <f t="shared" si="189"/>
        <v>0</v>
      </c>
      <c r="AG119" s="88">
        <f t="shared" si="189"/>
        <v>148112</v>
      </c>
      <c r="AH119" s="89">
        <f t="shared" si="189"/>
        <v>0</v>
      </c>
      <c r="AI119" s="89">
        <f t="shared" si="189"/>
        <v>0</v>
      </c>
      <c r="AJ119" s="89">
        <f t="shared" si="189"/>
        <v>0.28000000000000003</v>
      </c>
      <c r="AK119" s="89">
        <f t="shared" ref="AK119:AL119" si="191">SUM(AK114:AK118)</f>
        <v>0</v>
      </c>
      <c r="AL119" s="89">
        <f t="shared" si="191"/>
        <v>0</v>
      </c>
      <c r="AM119" s="89">
        <f t="shared" si="189"/>
        <v>0</v>
      </c>
      <c r="AN119" s="89">
        <f t="shared" si="189"/>
        <v>0</v>
      </c>
      <c r="AO119" s="89">
        <f t="shared" si="189"/>
        <v>0.28000000000000003</v>
      </c>
      <c r="AP119" s="89">
        <f t="shared" si="189"/>
        <v>0</v>
      </c>
      <c r="AQ119" s="403">
        <f t="shared" si="189"/>
        <v>0.28000000000000003</v>
      </c>
      <c r="AR119" s="131">
        <f t="shared" si="189"/>
        <v>6944075</v>
      </c>
      <c r="AS119" s="88">
        <f t="shared" si="189"/>
        <v>4917970</v>
      </c>
      <c r="AT119" s="88">
        <f t="shared" si="189"/>
        <v>12284</v>
      </c>
      <c r="AU119" s="88">
        <f t="shared" si="189"/>
        <v>12284</v>
      </c>
      <c r="AV119" s="88">
        <f t="shared" si="189"/>
        <v>1662274</v>
      </c>
      <c r="AW119" s="88">
        <f t="shared" si="189"/>
        <v>98359</v>
      </c>
      <c r="AX119" s="88">
        <f t="shared" si="189"/>
        <v>253188</v>
      </c>
      <c r="AY119" s="89">
        <f t="shared" si="189"/>
        <v>10.867700000000001</v>
      </c>
      <c r="AZ119" s="89">
        <f t="shared" si="189"/>
        <v>7.27</v>
      </c>
      <c r="BA119" s="277">
        <f t="shared" si="189"/>
        <v>3.5977000000000001</v>
      </c>
    </row>
    <row r="120" spans="1:53" ht="12.95" customHeight="1" x14ac:dyDescent="0.25">
      <c r="A120" s="308">
        <v>24</v>
      </c>
      <c r="B120" s="572">
        <v>5434</v>
      </c>
      <c r="C120" s="572">
        <v>600098923</v>
      </c>
      <c r="D120" s="84">
        <v>70695318</v>
      </c>
      <c r="E120" s="573" t="s">
        <v>802</v>
      </c>
      <c r="F120" s="572">
        <v>3111</v>
      </c>
      <c r="G120" s="574" t="s">
        <v>587</v>
      </c>
      <c r="H120" s="515" t="s">
        <v>87</v>
      </c>
      <c r="I120" s="516">
        <v>2983272</v>
      </c>
      <c r="J120" s="517">
        <v>2176710</v>
      </c>
      <c r="K120" s="517">
        <v>0</v>
      </c>
      <c r="L120" s="431">
        <v>735728</v>
      </c>
      <c r="M120" s="431">
        <v>43534</v>
      </c>
      <c r="N120" s="517">
        <v>27300</v>
      </c>
      <c r="O120" s="518">
        <v>5.3898000000000001</v>
      </c>
      <c r="P120" s="432">
        <v>4</v>
      </c>
      <c r="Q120" s="519">
        <v>1.3897999999999999</v>
      </c>
      <c r="R120" s="520">
        <f t="shared" ref="R120:R122" si="192">W120*-1</f>
        <v>0</v>
      </c>
      <c r="S120" s="507">
        <v>0</v>
      </c>
      <c r="T120" s="507">
        <v>0</v>
      </c>
      <c r="U120" s="507">
        <v>0</v>
      </c>
      <c r="V120" s="507">
        <f>SUM(R120:U120)</f>
        <v>0</v>
      </c>
      <c r="W120" s="507">
        <v>0</v>
      </c>
      <c r="X120" s="507">
        <v>0</v>
      </c>
      <c r="Y120" s="507">
        <v>0</v>
      </c>
      <c r="Z120" s="507">
        <f>SUM(W120:Y120)</f>
        <v>0</v>
      </c>
      <c r="AA120" s="507">
        <f>V120+Z120</f>
        <v>0</v>
      </c>
      <c r="AB120" s="322">
        <f>ROUND((V120+W120)*33.8%,0)</f>
        <v>0</v>
      </c>
      <c r="AC120" s="180">
        <f>ROUND(V120*2%,0)</f>
        <v>0</v>
      </c>
      <c r="AD120" s="507">
        <v>0</v>
      </c>
      <c r="AE120" s="507">
        <v>0</v>
      </c>
      <c r="AF120" s="507">
        <f t="shared" si="115"/>
        <v>0</v>
      </c>
      <c r="AG120" s="507">
        <f t="shared" si="116"/>
        <v>0</v>
      </c>
      <c r="AH120" s="522">
        <v>0</v>
      </c>
      <c r="AI120" s="522">
        <v>0</v>
      </c>
      <c r="AJ120" s="522">
        <v>0</v>
      </c>
      <c r="AK120" s="522">
        <v>0</v>
      </c>
      <c r="AL120" s="522">
        <v>0</v>
      </c>
      <c r="AM120" s="522">
        <v>0</v>
      </c>
      <c r="AN120" s="522">
        <v>0</v>
      </c>
      <c r="AO120" s="522">
        <f t="shared" ref="AO120:AO122" si="193">AH120+AJ120+AK120+AM120</f>
        <v>0</v>
      </c>
      <c r="AP120" s="522">
        <f t="shared" ref="AP120:AP122" si="194">AI120+AL120+AN120</f>
        <v>0</v>
      </c>
      <c r="AQ120" s="550">
        <f t="shared" si="119"/>
        <v>0</v>
      </c>
      <c r="AR120" s="551">
        <f>I120+AG120</f>
        <v>2983272</v>
      </c>
      <c r="AS120" s="507">
        <f>J120+V120</f>
        <v>2176710</v>
      </c>
      <c r="AT120" s="507">
        <f>K120+Z120</f>
        <v>0</v>
      </c>
      <c r="AU120" s="501">
        <f t="shared" si="123"/>
        <v>0</v>
      </c>
      <c r="AV120" s="507">
        <f t="shared" ref="AV120:AW122" si="195">L120+AB120</f>
        <v>735728</v>
      </c>
      <c r="AW120" s="507">
        <f t="shared" si="195"/>
        <v>43534</v>
      </c>
      <c r="AX120" s="507">
        <f>N120+AF120</f>
        <v>27300</v>
      </c>
      <c r="AY120" s="522">
        <f>O120+AQ120</f>
        <v>5.3898000000000001</v>
      </c>
      <c r="AZ120" s="522">
        <f t="shared" ref="AZ120:BA122" si="196">P120+AO120</f>
        <v>4</v>
      </c>
      <c r="BA120" s="523">
        <f t="shared" si="196"/>
        <v>1.3897999999999999</v>
      </c>
    </row>
    <row r="121" spans="1:53" ht="12.95" customHeight="1" x14ac:dyDescent="0.25">
      <c r="A121" s="308">
        <v>24</v>
      </c>
      <c r="B121" s="572">
        <v>5434</v>
      </c>
      <c r="C121" s="572">
        <v>600098923</v>
      </c>
      <c r="D121" s="84">
        <v>70695318</v>
      </c>
      <c r="E121" s="571" t="s">
        <v>802</v>
      </c>
      <c r="F121" s="572">
        <v>3111</v>
      </c>
      <c r="G121" s="549" t="s">
        <v>92</v>
      </c>
      <c r="H121" s="515" t="s">
        <v>83</v>
      </c>
      <c r="I121" s="516">
        <v>230590</v>
      </c>
      <c r="J121" s="517">
        <v>169801</v>
      </c>
      <c r="K121" s="517">
        <v>0</v>
      </c>
      <c r="L121" s="431">
        <v>57393</v>
      </c>
      <c r="M121" s="431">
        <v>3396</v>
      </c>
      <c r="N121" s="517">
        <v>0</v>
      </c>
      <c r="O121" s="518">
        <v>0.5</v>
      </c>
      <c r="P121" s="432">
        <v>0.5</v>
      </c>
      <c r="Q121" s="519">
        <v>0</v>
      </c>
      <c r="R121" s="520">
        <f t="shared" si="192"/>
        <v>0</v>
      </c>
      <c r="S121" s="507">
        <v>0</v>
      </c>
      <c r="T121" s="507">
        <v>0</v>
      </c>
      <c r="U121" s="507">
        <v>0</v>
      </c>
      <c r="V121" s="507">
        <f>SUM(R121:U121)</f>
        <v>0</v>
      </c>
      <c r="W121" s="507">
        <v>0</v>
      </c>
      <c r="X121" s="507">
        <v>0</v>
      </c>
      <c r="Y121" s="507">
        <v>0</v>
      </c>
      <c r="Z121" s="507">
        <f>SUM(W121:Y121)</f>
        <v>0</v>
      </c>
      <c r="AA121" s="507">
        <f>V121+Z121</f>
        <v>0</v>
      </c>
      <c r="AB121" s="322">
        <f>ROUND((V121+W121)*33.8%,0)</f>
        <v>0</v>
      </c>
      <c r="AC121" s="180">
        <f>ROUND(V121*2%,0)</f>
        <v>0</v>
      </c>
      <c r="AD121" s="507">
        <v>0</v>
      </c>
      <c r="AE121" s="507">
        <v>0</v>
      </c>
      <c r="AF121" s="507">
        <f t="shared" si="115"/>
        <v>0</v>
      </c>
      <c r="AG121" s="507">
        <f t="shared" si="116"/>
        <v>0</v>
      </c>
      <c r="AH121" s="522">
        <v>0</v>
      </c>
      <c r="AI121" s="522">
        <v>0</v>
      </c>
      <c r="AJ121" s="522">
        <v>0</v>
      </c>
      <c r="AK121" s="522">
        <v>0</v>
      </c>
      <c r="AL121" s="522">
        <v>0</v>
      </c>
      <c r="AM121" s="522">
        <v>0</v>
      </c>
      <c r="AN121" s="522">
        <v>0</v>
      </c>
      <c r="AO121" s="522">
        <f t="shared" si="193"/>
        <v>0</v>
      </c>
      <c r="AP121" s="522">
        <f t="shared" si="194"/>
        <v>0</v>
      </c>
      <c r="AQ121" s="550">
        <f t="shared" si="119"/>
        <v>0</v>
      </c>
      <c r="AR121" s="551">
        <f>I121+AG121</f>
        <v>230590</v>
      </c>
      <c r="AS121" s="507">
        <f>J121+V121</f>
        <v>169801</v>
      </c>
      <c r="AT121" s="507">
        <f>K121+Z121</f>
        <v>0</v>
      </c>
      <c r="AU121" s="501">
        <f t="shared" si="123"/>
        <v>0</v>
      </c>
      <c r="AV121" s="507">
        <f t="shared" si="195"/>
        <v>57393</v>
      </c>
      <c r="AW121" s="507">
        <f t="shared" si="195"/>
        <v>3396</v>
      </c>
      <c r="AX121" s="507">
        <f>N121+AF121</f>
        <v>0</v>
      </c>
      <c r="AY121" s="522">
        <f>O121+AQ121</f>
        <v>0.5</v>
      </c>
      <c r="AZ121" s="522">
        <f t="shared" si="196"/>
        <v>0.5</v>
      </c>
      <c r="BA121" s="523">
        <f t="shared" si="196"/>
        <v>0</v>
      </c>
    </row>
    <row r="122" spans="1:53" ht="12.95" customHeight="1" x14ac:dyDescent="0.25">
      <c r="A122" s="308">
        <v>24</v>
      </c>
      <c r="B122" s="572">
        <v>5434</v>
      </c>
      <c r="C122" s="572">
        <v>600098923</v>
      </c>
      <c r="D122" s="84">
        <v>70695318</v>
      </c>
      <c r="E122" s="571" t="s">
        <v>802</v>
      </c>
      <c r="F122" s="582">
        <v>3141</v>
      </c>
      <c r="G122" s="574" t="s">
        <v>89</v>
      </c>
      <c r="H122" s="515" t="s">
        <v>83</v>
      </c>
      <c r="I122" s="516">
        <v>536081</v>
      </c>
      <c r="J122" s="517">
        <v>393092</v>
      </c>
      <c r="K122" s="517">
        <v>0</v>
      </c>
      <c r="L122" s="431">
        <v>132865</v>
      </c>
      <c r="M122" s="431">
        <v>7862</v>
      </c>
      <c r="N122" s="517">
        <v>2262</v>
      </c>
      <c r="O122" s="518">
        <v>1.34</v>
      </c>
      <c r="P122" s="432">
        <v>0</v>
      </c>
      <c r="Q122" s="519">
        <v>1.34</v>
      </c>
      <c r="R122" s="520">
        <f t="shared" si="192"/>
        <v>0</v>
      </c>
      <c r="S122" s="507">
        <v>0</v>
      </c>
      <c r="T122" s="507">
        <v>0</v>
      </c>
      <c r="U122" s="507">
        <v>0</v>
      </c>
      <c r="V122" s="507">
        <f>SUM(R122:U122)</f>
        <v>0</v>
      </c>
      <c r="W122" s="507">
        <v>0</v>
      </c>
      <c r="X122" s="507">
        <v>0</v>
      </c>
      <c r="Y122" s="507">
        <v>0</v>
      </c>
      <c r="Z122" s="507">
        <f>SUM(W122:Y122)</f>
        <v>0</v>
      </c>
      <c r="AA122" s="507">
        <f>V122+Z122</f>
        <v>0</v>
      </c>
      <c r="AB122" s="322">
        <f>ROUND((V122+W122)*33.8%,0)</f>
        <v>0</v>
      </c>
      <c r="AC122" s="180">
        <f>ROUND(V122*2%,0)</f>
        <v>0</v>
      </c>
      <c r="AD122" s="507">
        <v>0</v>
      </c>
      <c r="AE122" s="507">
        <v>0</v>
      </c>
      <c r="AF122" s="507">
        <f t="shared" si="115"/>
        <v>0</v>
      </c>
      <c r="AG122" s="507">
        <f t="shared" si="116"/>
        <v>0</v>
      </c>
      <c r="AH122" s="522">
        <v>0</v>
      </c>
      <c r="AI122" s="522">
        <v>0</v>
      </c>
      <c r="AJ122" s="522">
        <v>0</v>
      </c>
      <c r="AK122" s="522">
        <v>0</v>
      </c>
      <c r="AL122" s="522">
        <v>0</v>
      </c>
      <c r="AM122" s="522">
        <v>0</v>
      </c>
      <c r="AN122" s="522">
        <v>0</v>
      </c>
      <c r="AO122" s="522">
        <f t="shared" si="193"/>
        <v>0</v>
      </c>
      <c r="AP122" s="522">
        <f t="shared" si="194"/>
        <v>0</v>
      </c>
      <c r="AQ122" s="550">
        <f t="shared" si="119"/>
        <v>0</v>
      </c>
      <c r="AR122" s="551">
        <f>I122+AG122</f>
        <v>536081</v>
      </c>
      <c r="AS122" s="507">
        <f>J122+V122</f>
        <v>393092</v>
      </c>
      <c r="AT122" s="507">
        <f>K122+Z122</f>
        <v>0</v>
      </c>
      <c r="AU122" s="501">
        <f t="shared" si="123"/>
        <v>0</v>
      </c>
      <c r="AV122" s="507">
        <f t="shared" si="195"/>
        <v>132865</v>
      </c>
      <c r="AW122" s="507">
        <f t="shared" si="195"/>
        <v>7862</v>
      </c>
      <c r="AX122" s="507">
        <f>N122+AF122</f>
        <v>2262</v>
      </c>
      <c r="AY122" s="522">
        <f>O122+AQ122</f>
        <v>1.34</v>
      </c>
      <c r="AZ122" s="522">
        <f t="shared" si="196"/>
        <v>0</v>
      </c>
      <c r="BA122" s="523">
        <f t="shared" si="196"/>
        <v>1.34</v>
      </c>
    </row>
    <row r="123" spans="1:53" ht="12.95" customHeight="1" x14ac:dyDescent="0.25">
      <c r="A123" s="310">
        <v>24</v>
      </c>
      <c r="B123" s="132">
        <v>5434</v>
      </c>
      <c r="C123" s="132">
        <v>600098923</v>
      </c>
      <c r="D123" s="132">
        <v>70695318</v>
      </c>
      <c r="E123" s="583" t="s">
        <v>803</v>
      </c>
      <c r="F123" s="133"/>
      <c r="G123" s="583"/>
      <c r="H123" s="384"/>
      <c r="I123" s="131">
        <v>3749943</v>
      </c>
      <c r="J123" s="142">
        <v>2739603</v>
      </c>
      <c r="K123" s="142">
        <v>0</v>
      </c>
      <c r="L123" s="142">
        <v>925986</v>
      </c>
      <c r="M123" s="142">
        <v>54792</v>
      </c>
      <c r="N123" s="142">
        <v>29562</v>
      </c>
      <c r="O123" s="394">
        <v>7.2298</v>
      </c>
      <c r="P123" s="394">
        <v>4.5</v>
      </c>
      <c r="Q123" s="410">
        <v>2.7298</v>
      </c>
      <c r="R123" s="142">
        <f t="shared" ref="R123:BA123" si="197">SUM(R120:R122)</f>
        <v>0</v>
      </c>
      <c r="S123" s="88">
        <f t="shared" si="197"/>
        <v>0</v>
      </c>
      <c r="T123" s="88">
        <f t="shared" si="197"/>
        <v>0</v>
      </c>
      <c r="U123" s="88">
        <f t="shared" si="197"/>
        <v>0</v>
      </c>
      <c r="V123" s="88">
        <f t="shared" si="197"/>
        <v>0</v>
      </c>
      <c r="W123" s="88">
        <f t="shared" si="197"/>
        <v>0</v>
      </c>
      <c r="X123" s="88">
        <f t="shared" si="197"/>
        <v>0</v>
      </c>
      <c r="Y123" s="88">
        <f t="shared" ref="Y123" si="198">SUM(Y120:Y122)</f>
        <v>0</v>
      </c>
      <c r="Z123" s="88">
        <f t="shared" si="197"/>
        <v>0</v>
      </c>
      <c r="AA123" s="88">
        <f t="shared" si="197"/>
        <v>0</v>
      </c>
      <c r="AB123" s="88">
        <f t="shared" si="197"/>
        <v>0</v>
      </c>
      <c r="AC123" s="88">
        <f t="shared" si="197"/>
        <v>0</v>
      </c>
      <c r="AD123" s="88">
        <f t="shared" si="197"/>
        <v>0</v>
      </c>
      <c r="AE123" s="88">
        <f t="shared" si="197"/>
        <v>0</v>
      </c>
      <c r="AF123" s="88">
        <f t="shared" si="197"/>
        <v>0</v>
      </c>
      <c r="AG123" s="88">
        <f t="shared" si="197"/>
        <v>0</v>
      </c>
      <c r="AH123" s="89">
        <f t="shared" si="197"/>
        <v>0</v>
      </c>
      <c r="AI123" s="89">
        <f t="shared" si="197"/>
        <v>0</v>
      </c>
      <c r="AJ123" s="89">
        <f t="shared" si="197"/>
        <v>0</v>
      </c>
      <c r="AK123" s="89">
        <f t="shared" ref="AK123:AL123" si="199">SUM(AK120:AK122)</f>
        <v>0</v>
      </c>
      <c r="AL123" s="89">
        <f t="shared" si="199"/>
        <v>0</v>
      </c>
      <c r="AM123" s="89">
        <f t="shared" si="197"/>
        <v>0</v>
      </c>
      <c r="AN123" s="89">
        <f t="shared" si="197"/>
        <v>0</v>
      </c>
      <c r="AO123" s="89">
        <f t="shared" si="197"/>
        <v>0</v>
      </c>
      <c r="AP123" s="89">
        <f t="shared" si="197"/>
        <v>0</v>
      </c>
      <c r="AQ123" s="403">
        <f t="shared" si="197"/>
        <v>0</v>
      </c>
      <c r="AR123" s="131">
        <f t="shared" si="197"/>
        <v>3749943</v>
      </c>
      <c r="AS123" s="88">
        <f t="shared" si="197"/>
        <v>2739603</v>
      </c>
      <c r="AT123" s="88">
        <f t="shared" si="197"/>
        <v>0</v>
      </c>
      <c r="AU123" s="88">
        <f t="shared" si="197"/>
        <v>0</v>
      </c>
      <c r="AV123" s="88">
        <f t="shared" si="197"/>
        <v>925986</v>
      </c>
      <c r="AW123" s="88">
        <f t="shared" si="197"/>
        <v>54792</v>
      </c>
      <c r="AX123" s="88">
        <f t="shared" si="197"/>
        <v>29562</v>
      </c>
      <c r="AY123" s="89">
        <f t="shared" si="197"/>
        <v>7.2298</v>
      </c>
      <c r="AZ123" s="89">
        <f t="shared" si="197"/>
        <v>4.5</v>
      </c>
      <c r="BA123" s="277">
        <f t="shared" si="197"/>
        <v>2.7298</v>
      </c>
    </row>
    <row r="124" spans="1:53" ht="12.95" customHeight="1" x14ac:dyDescent="0.25">
      <c r="A124" s="308">
        <v>25</v>
      </c>
      <c r="B124" s="572">
        <v>5433</v>
      </c>
      <c r="C124" s="572">
        <v>600099253</v>
      </c>
      <c r="D124" s="84">
        <v>70695300</v>
      </c>
      <c r="E124" s="577" t="s">
        <v>804</v>
      </c>
      <c r="F124" s="572">
        <v>3117</v>
      </c>
      <c r="G124" s="573" t="s">
        <v>285</v>
      </c>
      <c r="H124" s="515" t="s">
        <v>87</v>
      </c>
      <c r="I124" s="516">
        <v>3653021</v>
      </c>
      <c r="J124" s="517">
        <v>2597217</v>
      </c>
      <c r="K124" s="517">
        <v>0</v>
      </c>
      <c r="L124" s="431">
        <v>877859</v>
      </c>
      <c r="M124" s="431">
        <v>51945</v>
      </c>
      <c r="N124" s="517">
        <v>126000</v>
      </c>
      <c r="O124" s="518">
        <v>4.7979000000000003</v>
      </c>
      <c r="P124" s="432">
        <v>3.3635999999999999</v>
      </c>
      <c r="Q124" s="519">
        <v>1.4342999999999999</v>
      </c>
      <c r="R124" s="520">
        <f t="shared" ref="R124:R128" si="200">W124*-1</f>
        <v>0</v>
      </c>
      <c r="S124" s="507">
        <v>0</v>
      </c>
      <c r="T124" s="507">
        <v>0</v>
      </c>
      <c r="U124" s="507">
        <v>0</v>
      </c>
      <c r="V124" s="507">
        <f>SUM(R124:U124)</f>
        <v>0</v>
      </c>
      <c r="W124" s="507">
        <v>0</v>
      </c>
      <c r="X124" s="507">
        <v>0</v>
      </c>
      <c r="Y124" s="507">
        <v>6216</v>
      </c>
      <c r="Z124" s="507">
        <f>SUM(W124:Y124)</f>
        <v>6216</v>
      </c>
      <c r="AA124" s="507">
        <f>V124+Z124</f>
        <v>6216</v>
      </c>
      <c r="AB124" s="322">
        <f>ROUND((V124+W124)*33.8%,0)</f>
        <v>0</v>
      </c>
      <c r="AC124" s="180">
        <f>ROUND(V124*2%,0)</f>
        <v>0</v>
      </c>
      <c r="AD124" s="507">
        <v>0</v>
      </c>
      <c r="AE124" s="507">
        <v>0</v>
      </c>
      <c r="AF124" s="507">
        <f t="shared" si="115"/>
        <v>0</v>
      </c>
      <c r="AG124" s="507">
        <f t="shared" si="116"/>
        <v>6216</v>
      </c>
      <c r="AH124" s="522">
        <v>0</v>
      </c>
      <c r="AI124" s="522">
        <v>0</v>
      </c>
      <c r="AJ124" s="522">
        <v>0</v>
      </c>
      <c r="AK124" s="522">
        <v>0</v>
      </c>
      <c r="AL124" s="522">
        <v>0</v>
      </c>
      <c r="AM124" s="522">
        <v>0</v>
      </c>
      <c r="AN124" s="522">
        <v>0</v>
      </c>
      <c r="AO124" s="522">
        <f t="shared" ref="AO124:AO128" si="201">AH124+AJ124+AK124+AM124</f>
        <v>0</v>
      </c>
      <c r="AP124" s="522">
        <f t="shared" ref="AP124:AP128" si="202">AI124+AL124+AN124</f>
        <v>0</v>
      </c>
      <c r="AQ124" s="550">
        <f t="shared" si="119"/>
        <v>0</v>
      </c>
      <c r="AR124" s="551">
        <f>I124+AG124</f>
        <v>3659237</v>
      </c>
      <c r="AS124" s="507">
        <f>J124+V124</f>
        <v>2597217</v>
      </c>
      <c r="AT124" s="507">
        <f>K124+Z124</f>
        <v>6216</v>
      </c>
      <c r="AU124" s="501">
        <f t="shared" si="123"/>
        <v>6216</v>
      </c>
      <c r="AV124" s="507">
        <f t="shared" ref="AV124:AW128" si="203">L124+AB124</f>
        <v>877859</v>
      </c>
      <c r="AW124" s="507">
        <f t="shared" si="203"/>
        <v>51945</v>
      </c>
      <c r="AX124" s="507">
        <f>N124+AF124</f>
        <v>126000</v>
      </c>
      <c r="AY124" s="522">
        <f>O124+AQ124</f>
        <v>4.7979000000000003</v>
      </c>
      <c r="AZ124" s="522">
        <f t="shared" ref="AZ124:BA128" si="204">P124+AO124</f>
        <v>3.3635999999999999</v>
      </c>
      <c r="BA124" s="523">
        <f t="shared" si="204"/>
        <v>1.4342999999999999</v>
      </c>
    </row>
    <row r="125" spans="1:53" ht="12.95" customHeight="1" x14ac:dyDescent="0.25">
      <c r="A125" s="308">
        <v>25</v>
      </c>
      <c r="B125" s="572">
        <v>5433</v>
      </c>
      <c r="C125" s="572">
        <v>600099253</v>
      </c>
      <c r="D125" s="84">
        <v>70695300</v>
      </c>
      <c r="E125" s="571" t="s">
        <v>804</v>
      </c>
      <c r="F125" s="572">
        <v>3117</v>
      </c>
      <c r="G125" s="549" t="s">
        <v>92</v>
      </c>
      <c r="H125" s="515" t="s">
        <v>83</v>
      </c>
      <c r="I125" s="516">
        <v>2567</v>
      </c>
      <c r="J125" s="517">
        <v>1890</v>
      </c>
      <c r="K125" s="517">
        <v>0</v>
      </c>
      <c r="L125" s="431">
        <v>639</v>
      </c>
      <c r="M125" s="431">
        <v>38</v>
      </c>
      <c r="N125" s="517">
        <v>0</v>
      </c>
      <c r="O125" s="518">
        <v>0</v>
      </c>
      <c r="P125" s="432">
        <v>0</v>
      </c>
      <c r="Q125" s="519">
        <v>0</v>
      </c>
      <c r="R125" s="520">
        <f t="shared" si="200"/>
        <v>0</v>
      </c>
      <c r="S125" s="507">
        <v>0</v>
      </c>
      <c r="T125" s="507">
        <v>0</v>
      </c>
      <c r="U125" s="507">
        <v>0</v>
      </c>
      <c r="V125" s="507">
        <f>SUM(R125:U125)</f>
        <v>0</v>
      </c>
      <c r="W125" s="507">
        <v>0</v>
      </c>
      <c r="X125" s="507">
        <v>0</v>
      </c>
      <c r="Y125" s="507">
        <v>0</v>
      </c>
      <c r="Z125" s="507">
        <f>SUM(W125:Y125)</f>
        <v>0</v>
      </c>
      <c r="AA125" s="507">
        <f>V125+Z125</f>
        <v>0</v>
      </c>
      <c r="AB125" s="322">
        <f>ROUND((V125+W125)*33.8%,0)</f>
        <v>0</v>
      </c>
      <c r="AC125" s="180">
        <f>ROUND(V125*2%,0)</f>
        <v>0</v>
      </c>
      <c r="AD125" s="507">
        <v>0</v>
      </c>
      <c r="AE125" s="507">
        <v>0</v>
      </c>
      <c r="AF125" s="507">
        <f t="shared" si="115"/>
        <v>0</v>
      </c>
      <c r="AG125" s="507">
        <f t="shared" si="116"/>
        <v>0</v>
      </c>
      <c r="AH125" s="522">
        <v>0</v>
      </c>
      <c r="AI125" s="522">
        <v>0</v>
      </c>
      <c r="AJ125" s="522">
        <v>0</v>
      </c>
      <c r="AK125" s="522">
        <v>0</v>
      </c>
      <c r="AL125" s="522">
        <v>0</v>
      </c>
      <c r="AM125" s="522">
        <v>0</v>
      </c>
      <c r="AN125" s="522">
        <v>0</v>
      </c>
      <c r="AO125" s="522">
        <f t="shared" si="201"/>
        <v>0</v>
      </c>
      <c r="AP125" s="522">
        <f t="shared" si="202"/>
        <v>0</v>
      </c>
      <c r="AQ125" s="550">
        <f t="shared" si="119"/>
        <v>0</v>
      </c>
      <c r="AR125" s="551">
        <f>I125+AG125</f>
        <v>2567</v>
      </c>
      <c r="AS125" s="507">
        <f>J125+V125</f>
        <v>1890</v>
      </c>
      <c r="AT125" s="507">
        <f>K125+Z125</f>
        <v>0</v>
      </c>
      <c r="AU125" s="501">
        <f t="shared" si="123"/>
        <v>0</v>
      </c>
      <c r="AV125" s="507">
        <f t="shared" si="203"/>
        <v>639</v>
      </c>
      <c r="AW125" s="507">
        <f t="shared" si="203"/>
        <v>38</v>
      </c>
      <c r="AX125" s="507">
        <f>N125+AF125</f>
        <v>0</v>
      </c>
      <c r="AY125" s="522">
        <f>O125+AQ125</f>
        <v>0</v>
      </c>
      <c r="AZ125" s="522">
        <f t="shared" si="204"/>
        <v>0</v>
      </c>
      <c r="BA125" s="523">
        <f t="shared" si="204"/>
        <v>0</v>
      </c>
    </row>
    <row r="126" spans="1:53" ht="12.95" customHeight="1" x14ac:dyDescent="0.25">
      <c r="A126" s="308">
        <v>25</v>
      </c>
      <c r="B126" s="572">
        <v>5433</v>
      </c>
      <c r="C126" s="572">
        <v>600099253</v>
      </c>
      <c r="D126" s="84">
        <v>70695300</v>
      </c>
      <c r="E126" s="573" t="s">
        <v>804</v>
      </c>
      <c r="F126" s="572">
        <v>3141</v>
      </c>
      <c r="G126" s="574" t="s">
        <v>89</v>
      </c>
      <c r="H126" s="515" t="s">
        <v>83</v>
      </c>
      <c r="I126" s="516">
        <v>430033</v>
      </c>
      <c r="J126" s="517">
        <v>314873</v>
      </c>
      <c r="K126" s="517">
        <v>0</v>
      </c>
      <c r="L126" s="431">
        <v>106427</v>
      </c>
      <c r="M126" s="431">
        <v>6297</v>
      </c>
      <c r="N126" s="517">
        <v>2436</v>
      </c>
      <c r="O126" s="518">
        <v>1.07</v>
      </c>
      <c r="P126" s="432">
        <v>0</v>
      </c>
      <c r="Q126" s="519">
        <v>1.07</v>
      </c>
      <c r="R126" s="520">
        <f t="shared" si="200"/>
        <v>0</v>
      </c>
      <c r="S126" s="507">
        <v>0</v>
      </c>
      <c r="T126" s="507">
        <v>0</v>
      </c>
      <c r="U126" s="507">
        <v>0</v>
      </c>
      <c r="V126" s="507">
        <f>SUM(R126:U126)</f>
        <v>0</v>
      </c>
      <c r="W126" s="507">
        <v>0</v>
      </c>
      <c r="X126" s="507">
        <v>0</v>
      </c>
      <c r="Y126" s="507">
        <v>0</v>
      </c>
      <c r="Z126" s="507">
        <f>SUM(W126:Y126)</f>
        <v>0</v>
      </c>
      <c r="AA126" s="507">
        <f>V126+Z126</f>
        <v>0</v>
      </c>
      <c r="AB126" s="322">
        <f>ROUND((V126+W126)*33.8%,0)</f>
        <v>0</v>
      </c>
      <c r="AC126" s="180">
        <f>ROUND(V126*2%,0)</f>
        <v>0</v>
      </c>
      <c r="AD126" s="507">
        <v>0</v>
      </c>
      <c r="AE126" s="507">
        <v>0</v>
      </c>
      <c r="AF126" s="507">
        <f t="shared" si="115"/>
        <v>0</v>
      </c>
      <c r="AG126" s="507">
        <f t="shared" si="116"/>
        <v>0</v>
      </c>
      <c r="AH126" s="522">
        <v>0</v>
      </c>
      <c r="AI126" s="522">
        <v>0</v>
      </c>
      <c r="AJ126" s="522">
        <v>0</v>
      </c>
      <c r="AK126" s="522">
        <v>0</v>
      </c>
      <c r="AL126" s="522">
        <v>0</v>
      </c>
      <c r="AM126" s="522">
        <v>0</v>
      </c>
      <c r="AN126" s="522">
        <v>0</v>
      </c>
      <c r="AO126" s="522">
        <f t="shared" si="201"/>
        <v>0</v>
      </c>
      <c r="AP126" s="522">
        <f t="shared" si="202"/>
        <v>0</v>
      </c>
      <c r="AQ126" s="550">
        <f t="shared" si="119"/>
        <v>0</v>
      </c>
      <c r="AR126" s="551">
        <f>I126+AG126</f>
        <v>430033</v>
      </c>
      <c r="AS126" s="507">
        <f>J126+V126</f>
        <v>314873</v>
      </c>
      <c r="AT126" s="507">
        <f>K126+Z126</f>
        <v>0</v>
      </c>
      <c r="AU126" s="501">
        <f t="shared" si="123"/>
        <v>0</v>
      </c>
      <c r="AV126" s="507">
        <f t="shared" si="203"/>
        <v>106427</v>
      </c>
      <c r="AW126" s="507">
        <f t="shared" si="203"/>
        <v>6297</v>
      </c>
      <c r="AX126" s="507">
        <f>N126+AF126</f>
        <v>2436</v>
      </c>
      <c r="AY126" s="522">
        <f>O126+AQ126</f>
        <v>1.07</v>
      </c>
      <c r="AZ126" s="522">
        <f t="shared" si="204"/>
        <v>0</v>
      </c>
      <c r="BA126" s="523">
        <f t="shared" si="204"/>
        <v>1.07</v>
      </c>
    </row>
    <row r="127" spans="1:53" ht="12.95" customHeight="1" x14ac:dyDescent="0.25">
      <c r="A127" s="308">
        <v>25</v>
      </c>
      <c r="B127" s="572">
        <v>5433</v>
      </c>
      <c r="C127" s="572">
        <v>600099253</v>
      </c>
      <c r="D127" s="84">
        <v>70695300</v>
      </c>
      <c r="E127" s="571" t="s">
        <v>804</v>
      </c>
      <c r="F127" s="582">
        <v>3143</v>
      </c>
      <c r="G127" s="549" t="s">
        <v>150</v>
      </c>
      <c r="H127" s="515" t="s">
        <v>87</v>
      </c>
      <c r="I127" s="516">
        <v>554219</v>
      </c>
      <c r="J127" s="517">
        <v>408114</v>
      </c>
      <c r="K127" s="517">
        <v>0</v>
      </c>
      <c r="L127" s="431">
        <v>137943</v>
      </c>
      <c r="M127" s="431">
        <v>8162</v>
      </c>
      <c r="N127" s="517">
        <v>0</v>
      </c>
      <c r="O127" s="518">
        <v>1</v>
      </c>
      <c r="P127" s="432">
        <v>1</v>
      </c>
      <c r="Q127" s="519">
        <v>0</v>
      </c>
      <c r="R127" s="520">
        <f t="shared" si="200"/>
        <v>0</v>
      </c>
      <c r="S127" s="507">
        <v>0</v>
      </c>
      <c r="T127" s="507">
        <v>0</v>
      </c>
      <c r="U127" s="507">
        <v>0</v>
      </c>
      <c r="V127" s="507">
        <f>SUM(R127:U127)</f>
        <v>0</v>
      </c>
      <c r="W127" s="507">
        <v>0</v>
      </c>
      <c r="X127" s="507">
        <v>0</v>
      </c>
      <c r="Y127" s="507">
        <v>0</v>
      </c>
      <c r="Z127" s="507">
        <f>SUM(W127:Y127)</f>
        <v>0</v>
      </c>
      <c r="AA127" s="507">
        <f>V127+Z127</f>
        <v>0</v>
      </c>
      <c r="AB127" s="322">
        <f>ROUND((V127+W127)*33.8%,0)</f>
        <v>0</v>
      </c>
      <c r="AC127" s="180">
        <f>ROUND(V127*2%,0)</f>
        <v>0</v>
      </c>
      <c r="AD127" s="507">
        <v>0</v>
      </c>
      <c r="AE127" s="507">
        <v>0</v>
      </c>
      <c r="AF127" s="507">
        <f t="shared" si="115"/>
        <v>0</v>
      </c>
      <c r="AG127" s="507">
        <f t="shared" si="116"/>
        <v>0</v>
      </c>
      <c r="AH127" s="522">
        <v>0</v>
      </c>
      <c r="AI127" s="522">
        <v>0</v>
      </c>
      <c r="AJ127" s="522">
        <v>0</v>
      </c>
      <c r="AK127" s="522">
        <v>0</v>
      </c>
      <c r="AL127" s="522">
        <v>0</v>
      </c>
      <c r="AM127" s="522">
        <v>0</v>
      </c>
      <c r="AN127" s="522">
        <v>0</v>
      </c>
      <c r="AO127" s="522">
        <f t="shared" si="201"/>
        <v>0</v>
      </c>
      <c r="AP127" s="522">
        <f t="shared" si="202"/>
        <v>0</v>
      </c>
      <c r="AQ127" s="550">
        <f t="shared" si="119"/>
        <v>0</v>
      </c>
      <c r="AR127" s="551">
        <f>I127+AG127</f>
        <v>554219</v>
      </c>
      <c r="AS127" s="507">
        <f>J127+V127</f>
        <v>408114</v>
      </c>
      <c r="AT127" s="507">
        <f>K127+Z127</f>
        <v>0</v>
      </c>
      <c r="AU127" s="501">
        <f t="shared" si="123"/>
        <v>0</v>
      </c>
      <c r="AV127" s="507">
        <f t="shared" si="203"/>
        <v>137943</v>
      </c>
      <c r="AW127" s="507">
        <f t="shared" si="203"/>
        <v>8162</v>
      </c>
      <c r="AX127" s="507">
        <f>N127+AF127</f>
        <v>0</v>
      </c>
      <c r="AY127" s="522">
        <f>O127+AQ127</f>
        <v>1</v>
      </c>
      <c r="AZ127" s="522">
        <f t="shared" si="204"/>
        <v>1</v>
      </c>
      <c r="BA127" s="523">
        <f t="shared" si="204"/>
        <v>0</v>
      </c>
    </row>
    <row r="128" spans="1:53" ht="12.95" customHeight="1" x14ac:dyDescent="0.25">
      <c r="A128" s="308">
        <v>25</v>
      </c>
      <c r="B128" s="572">
        <v>5433</v>
      </c>
      <c r="C128" s="572">
        <v>600099253</v>
      </c>
      <c r="D128" s="84">
        <v>70695300</v>
      </c>
      <c r="E128" s="571" t="s">
        <v>804</v>
      </c>
      <c r="F128" s="582">
        <v>3143</v>
      </c>
      <c r="G128" s="549" t="s">
        <v>151</v>
      </c>
      <c r="H128" s="515" t="s">
        <v>83</v>
      </c>
      <c r="I128" s="516">
        <v>21066</v>
      </c>
      <c r="J128" s="517">
        <v>14850</v>
      </c>
      <c r="K128" s="517">
        <v>0</v>
      </c>
      <c r="L128" s="431">
        <v>5019</v>
      </c>
      <c r="M128" s="431">
        <v>297</v>
      </c>
      <c r="N128" s="517">
        <v>900</v>
      </c>
      <c r="O128" s="518">
        <v>0.06</v>
      </c>
      <c r="P128" s="432">
        <v>0</v>
      </c>
      <c r="Q128" s="519">
        <v>0.06</v>
      </c>
      <c r="R128" s="520">
        <f t="shared" si="200"/>
        <v>0</v>
      </c>
      <c r="S128" s="507">
        <v>0</v>
      </c>
      <c r="T128" s="507">
        <v>0</v>
      </c>
      <c r="U128" s="507">
        <v>0</v>
      </c>
      <c r="V128" s="507">
        <f>SUM(R128:U128)</f>
        <v>0</v>
      </c>
      <c r="W128" s="507">
        <v>0</v>
      </c>
      <c r="X128" s="507">
        <v>0</v>
      </c>
      <c r="Y128" s="507">
        <v>0</v>
      </c>
      <c r="Z128" s="507">
        <f>SUM(W128:Y128)</f>
        <v>0</v>
      </c>
      <c r="AA128" s="507">
        <f>V128+Z128</f>
        <v>0</v>
      </c>
      <c r="AB128" s="322">
        <f>ROUND((V128+W128)*33.8%,0)</f>
        <v>0</v>
      </c>
      <c r="AC128" s="180">
        <f>ROUND(V128*2%,0)</f>
        <v>0</v>
      </c>
      <c r="AD128" s="507">
        <v>0</v>
      </c>
      <c r="AE128" s="507">
        <v>0</v>
      </c>
      <c r="AF128" s="507">
        <f t="shared" si="115"/>
        <v>0</v>
      </c>
      <c r="AG128" s="507">
        <f t="shared" si="116"/>
        <v>0</v>
      </c>
      <c r="AH128" s="522">
        <v>0</v>
      </c>
      <c r="AI128" s="522">
        <v>0</v>
      </c>
      <c r="AJ128" s="522">
        <v>0</v>
      </c>
      <c r="AK128" s="522">
        <v>0</v>
      </c>
      <c r="AL128" s="522">
        <v>0</v>
      </c>
      <c r="AM128" s="522">
        <v>0</v>
      </c>
      <c r="AN128" s="522">
        <v>0</v>
      </c>
      <c r="AO128" s="522">
        <f t="shared" si="201"/>
        <v>0</v>
      </c>
      <c r="AP128" s="522">
        <f t="shared" si="202"/>
        <v>0</v>
      </c>
      <c r="AQ128" s="550">
        <f t="shared" si="119"/>
        <v>0</v>
      </c>
      <c r="AR128" s="551">
        <f>I128+AG128</f>
        <v>21066</v>
      </c>
      <c r="AS128" s="507">
        <f>J128+V128</f>
        <v>14850</v>
      </c>
      <c r="AT128" s="507">
        <f>K128+Z128</f>
        <v>0</v>
      </c>
      <c r="AU128" s="501">
        <f t="shared" si="123"/>
        <v>0</v>
      </c>
      <c r="AV128" s="507">
        <f t="shared" si="203"/>
        <v>5019</v>
      </c>
      <c r="AW128" s="507">
        <f t="shared" si="203"/>
        <v>297</v>
      </c>
      <c r="AX128" s="507">
        <f>N128+AF128</f>
        <v>900</v>
      </c>
      <c r="AY128" s="522">
        <f>O128+AQ128</f>
        <v>0.06</v>
      </c>
      <c r="AZ128" s="522">
        <f t="shared" si="204"/>
        <v>0</v>
      </c>
      <c r="BA128" s="523">
        <f t="shared" si="204"/>
        <v>0.06</v>
      </c>
    </row>
    <row r="129" spans="1:53" ht="12.95" customHeight="1" x14ac:dyDescent="0.25">
      <c r="A129" s="310">
        <v>25</v>
      </c>
      <c r="B129" s="129">
        <v>5433</v>
      </c>
      <c r="C129" s="129">
        <v>600099253</v>
      </c>
      <c r="D129" s="129">
        <v>70695300</v>
      </c>
      <c r="E129" s="583" t="s">
        <v>805</v>
      </c>
      <c r="F129" s="133"/>
      <c r="G129" s="583"/>
      <c r="H129" s="384"/>
      <c r="I129" s="131">
        <v>4660906</v>
      </c>
      <c r="J129" s="142">
        <v>3336944</v>
      </c>
      <c r="K129" s="142">
        <v>0</v>
      </c>
      <c r="L129" s="142">
        <v>1127887</v>
      </c>
      <c r="M129" s="142">
        <v>66739</v>
      </c>
      <c r="N129" s="142">
        <v>129336</v>
      </c>
      <c r="O129" s="394">
        <v>6.9279000000000002</v>
      </c>
      <c r="P129" s="394">
        <v>4.3635999999999999</v>
      </c>
      <c r="Q129" s="410">
        <v>2.5642999999999998</v>
      </c>
      <c r="R129" s="142">
        <f t="shared" ref="R129:BA129" si="205">SUM(R124:R128)</f>
        <v>0</v>
      </c>
      <c r="S129" s="88">
        <f t="shared" si="205"/>
        <v>0</v>
      </c>
      <c r="T129" s="88">
        <f t="shared" si="205"/>
        <v>0</v>
      </c>
      <c r="U129" s="88">
        <f t="shared" si="205"/>
        <v>0</v>
      </c>
      <c r="V129" s="88">
        <f t="shared" si="205"/>
        <v>0</v>
      </c>
      <c r="W129" s="88">
        <f t="shared" si="205"/>
        <v>0</v>
      </c>
      <c r="X129" s="88">
        <f t="shared" si="205"/>
        <v>0</v>
      </c>
      <c r="Y129" s="88">
        <f t="shared" ref="Y129" si="206">SUM(Y124:Y128)</f>
        <v>6216</v>
      </c>
      <c r="Z129" s="88">
        <f t="shared" si="205"/>
        <v>6216</v>
      </c>
      <c r="AA129" s="88">
        <f t="shared" si="205"/>
        <v>6216</v>
      </c>
      <c r="AB129" s="88">
        <f t="shared" si="205"/>
        <v>0</v>
      </c>
      <c r="AC129" s="88">
        <f t="shared" si="205"/>
        <v>0</v>
      </c>
      <c r="AD129" s="88">
        <f t="shared" si="205"/>
        <v>0</v>
      </c>
      <c r="AE129" s="88">
        <f t="shared" si="205"/>
        <v>0</v>
      </c>
      <c r="AF129" s="88">
        <f t="shared" si="205"/>
        <v>0</v>
      </c>
      <c r="AG129" s="88">
        <f t="shared" si="205"/>
        <v>6216</v>
      </c>
      <c r="AH129" s="89">
        <f t="shared" si="205"/>
        <v>0</v>
      </c>
      <c r="AI129" s="89">
        <f t="shared" si="205"/>
        <v>0</v>
      </c>
      <c r="AJ129" s="89">
        <f t="shared" si="205"/>
        <v>0</v>
      </c>
      <c r="AK129" s="89">
        <f t="shared" ref="AK129:AL129" si="207">SUM(AK124:AK128)</f>
        <v>0</v>
      </c>
      <c r="AL129" s="89">
        <f t="shared" si="207"/>
        <v>0</v>
      </c>
      <c r="AM129" s="89">
        <f t="shared" si="205"/>
        <v>0</v>
      </c>
      <c r="AN129" s="89">
        <f t="shared" si="205"/>
        <v>0</v>
      </c>
      <c r="AO129" s="89">
        <f t="shared" si="205"/>
        <v>0</v>
      </c>
      <c r="AP129" s="89">
        <f t="shared" si="205"/>
        <v>0</v>
      </c>
      <c r="AQ129" s="403">
        <f t="shared" si="205"/>
        <v>0</v>
      </c>
      <c r="AR129" s="131">
        <f t="shared" si="205"/>
        <v>4667122</v>
      </c>
      <c r="AS129" s="88">
        <f t="shared" si="205"/>
        <v>3336944</v>
      </c>
      <c r="AT129" s="88">
        <f t="shared" si="205"/>
        <v>6216</v>
      </c>
      <c r="AU129" s="88">
        <f t="shared" si="205"/>
        <v>6216</v>
      </c>
      <c r="AV129" s="88">
        <f t="shared" si="205"/>
        <v>1127887</v>
      </c>
      <c r="AW129" s="88">
        <f t="shared" si="205"/>
        <v>66739</v>
      </c>
      <c r="AX129" s="88">
        <f t="shared" si="205"/>
        <v>129336</v>
      </c>
      <c r="AY129" s="89">
        <f t="shared" si="205"/>
        <v>6.9279000000000002</v>
      </c>
      <c r="AZ129" s="89">
        <f t="shared" si="205"/>
        <v>4.3635999999999999</v>
      </c>
      <c r="BA129" s="277">
        <f t="shared" si="205"/>
        <v>2.5642999999999998</v>
      </c>
    </row>
    <row r="130" spans="1:53" ht="12.95" customHeight="1" x14ac:dyDescent="0.25">
      <c r="A130" s="308">
        <v>26</v>
      </c>
      <c r="B130" s="572">
        <v>5486</v>
      </c>
      <c r="C130" s="572">
        <v>600098711</v>
      </c>
      <c r="D130" s="84">
        <v>72744022</v>
      </c>
      <c r="E130" s="573" t="s">
        <v>806</v>
      </c>
      <c r="F130" s="572">
        <v>3111</v>
      </c>
      <c r="G130" s="574" t="s">
        <v>587</v>
      </c>
      <c r="H130" s="515" t="s">
        <v>87</v>
      </c>
      <c r="I130" s="516">
        <v>1938977</v>
      </c>
      <c r="J130" s="517">
        <v>1415447</v>
      </c>
      <c r="K130" s="517">
        <v>0</v>
      </c>
      <c r="L130" s="431">
        <v>478421</v>
      </c>
      <c r="M130" s="431">
        <v>28309</v>
      </c>
      <c r="N130" s="517">
        <v>16800</v>
      </c>
      <c r="O130" s="518">
        <v>3.0349000000000004</v>
      </c>
      <c r="P130" s="432">
        <v>2.2000000000000002</v>
      </c>
      <c r="Q130" s="519">
        <v>0.83489999999999998</v>
      </c>
      <c r="R130" s="520">
        <f t="shared" ref="R130:R131" si="208">W130*-1</f>
        <v>0</v>
      </c>
      <c r="S130" s="507">
        <v>0</v>
      </c>
      <c r="T130" s="507">
        <v>0</v>
      </c>
      <c r="U130" s="507">
        <v>0</v>
      </c>
      <c r="V130" s="507">
        <f>SUM(R130:U130)</f>
        <v>0</v>
      </c>
      <c r="W130" s="507">
        <v>0</v>
      </c>
      <c r="X130" s="507">
        <v>0</v>
      </c>
      <c r="Y130" s="507">
        <v>0</v>
      </c>
      <c r="Z130" s="507">
        <f>SUM(W130:Y130)</f>
        <v>0</v>
      </c>
      <c r="AA130" s="507">
        <f>V130+Z130</f>
        <v>0</v>
      </c>
      <c r="AB130" s="322">
        <f>ROUND((V130+W130)*33.8%,0)</f>
        <v>0</v>
      </c>
      <c r="AC130" s="180">
        <f>ROUND(V130*2%,0)</f>
        <v>0</v>
      </c>
      <c r="AD130" s="507">
        <v>0</v>
      </c>
      <c r="AE130" s="507">
        <v>0</v>
      </c>
      <c r="AF130" s="507">
        <f t="shared" si="115"/>
        <v>0</v>
      </c>
      <c r="AG130" s="507">
        <f t="shared" si="116"/>
        <v>0</v>
      </c>
      <c r="AH130" s="522">
        <v>0</v>
      </c>
      <c r="AI130" s="522">
        <v>0</v>
      </c>
      <c r="AJ130" s="522">
        <v>0</v>
      </c>
      <c r="AK130" s="522">
        <v>0</v>
      </c>
      <c r="AL130" s="522">
        <v>0</v>
      </c>
      <c r="AM130" s="522">
        <v>0</v>
      </c>
      <c r="AN130" s="522">
        <v>0</v>
      </c>
      <c r="AO130" s="522">
        <f t="shared" ref="AO130:AO131" si="209">AH130+AJ130+AK130+AM130</f>
        <v>0</v>
      </c>
      <c r="AP130" s="522">
        <f t="shared" ref="AP130:AP131" si="210">AI130+AL130+AN130</f>
        <v>0</v>
      </c>
      <c r="AQ130" s="550">
        <f t="shared" si="119"/>
        <v>0</v>
      </c>
      <c r="AR130" s="551">
        <f>I130+AG130</f>
        <v>1938977</v>
      </c>
      <c r="AS130" s="507">
        <f>J130+V130</f>
        <v>1415447</v>
      </c>
      <c r="AT130" s="507">
        <f>K130+Z130</f>
        <v>0</v>
      </c>
      <c r="AU130" s="501">
        <f t="shared" si="123"/>
        <v>0</v>
      </c>
      <c r="AV130" s="507">
        <f>L130+AB130</f>
        <v>478421</v>
      </c>
      <c r="AW130" s="507">
        <f>M130+AC130</f>
        <v>28309</v>
      </c>
      <c r="AX130" s="507">
        <f>N130+AF130</f>
        <v>16800</v>
      </c>
      <c r="AY130" s="522">
        <f>O130+AQ130</f>
        <v>3.0349000000000004</v>
      </c>
      <c r="AZ130" s="522">
        <f>P130+AO130</f>
        <v>2.2000000000000002</v>
      </c>
      <c r="BA130" s="523">
        <f>Q130+AP130</f>
        <v>0.83489999999999998</v>
      </c>
    </row>
    <row r="131" spans="1:53" ht="12.95" customHeight="1" x14ac:dyDescent="0.25">
      <c r="A131" s="308">
        <v>26</v>
      </c>
      <c r="B131" s="572">
        <v>5486</v>
      </c>
      <c r="C131" s="572">
        <v>600098711</v>
      </c>
      <c r="D131" s="84">
        <v>72744022</v>
      </c>
      <c r="E131" s="573" t="s">
        <v>806</v>
      </c>
      <c r="F131" s="572">
        <v>3141</v>
      </c>
      <c r="G131" s="574" t="s">
        <v>89</v>
      </c>
      <c r="H131" s="515" t="s">
        <v>83</v>
      </c>
      <c r="I131" s="516">
        <v>374876</v>
      </c>
      <c r="J131" s="517">
        <v>275025</v>
      </c>
      <c r="K131" s="517">
        <v>0</v>
      </c>
      <c r="L131" s="431">
        <v>92958</v>
      </c>
      <c r="M131" s="431">
        <v>5501</v>
      </c>
      <c r="N131" s="517">
        <v>1392</v>
      </c>
      <c r="O131" s="518">
        <v>0.94</v>
      </c>
      <c r="P131" s="432">
        <v>0</v>
      </c>
      <c r="Q131" s="519">
        <v>0.94</v>
      </c>
      <c r="R131" s="520">
        <f t="shared" si="208"/>
        <v>0</v>
      </c>
      <c r="S131" s="507">
        <v>0</v>
      </c>
      <c r="T131" s="507">
        <v>0</v>
      </c>
      <c r="U131" s="507">
        <v>0</v>
      </c>
      <c r="V131" s="507">
        <f>SUM(R131:U131)</f>
        <v>0</v>
      </c>
      <c r="W131" s="507">
        <v>0</v>
      </c>
      <c r="X131" s="507">
        <v>0</v>
      </c>
      <c r="Y131" s="507">
        <v>0</v>
      </c>
      <c r="Z131" s="507">
        <f>SUM(W131:Y131)</f>
        <v>0</v>
      </c>
      <c r="AA131" s="507">
        <f>V131+Z131</f>
        <v>0</v>
      </c>
      <c r="AB131" s="322">
        <f>ROUND((V131+W131)*33.8%,0)</f>
        <v>0</v>
      </c>
      <c r="AC131" s="180">
        <f>ROUND(V131*2%,0)</f>
        <v>0</v>
      </c>
      <c r="AD131" s="507">
        <v>0</v>
      </c>
      <c r="AE131" s="507">
        <v>0</v>
      </c>
      <c r="AF131" s="507">
        <f t="shared" si="115"/>
        <v>0</v>
      </c>
      <c r="AG131" s="507">
        <f t="shared" si="116"/>
        <v>0</v>
      </c>
      <c r="AH131" s="522">
        <v>0</v>
      </c>
      <c r="AI131" s="522">
        <v>0</v>
      </c>
      <c r="AJ131" s="522">
        <v>0</v>
      </c>
      <c r="AK131" s="522">
        <v>0</v>
      </c>
      <c r="AL131" s="522">
        <v>0</v>
      </c>
      <c r="AM131" s="522">
        <v>0</v>
      </c>
      <c r="AN131" s="522">
        <v>0</v>
      </c>
      <c r="AO131" s="522">
        <f t="shared" si="209"/>
        <v>0</v>
      </c>
      <c r="AP131" s="522">
        <f t="shared" si="210"/>
        <v>0</v>
      </c>
      <c r="AQ131" s="550">
        <f t="shared" si="119"/>
        <v>0</v>
      </c>
      <c r="AR131" s="551">
        <f>I131+AG131</f>
        <v>374876</v>
      </c>
      <c r="AS131" s="507">
        <f>J131+V131</f>
        <v>275025</v>
      </c>
      <c r="AT131" s="507">
        <f>K131+Z131</f>
        <v>0</v>
      </c>
      <c r="AU131" s="501">
        <f t="shared" si="123"/>
        <v>0</v>
      </c>
      <c r="AV131" s="507">
        <f>L131+AB131</f>
        <v>92958</v>
      </c>
      <c r="AW131" s="507">
        <f>M131+AC131</f>
        <v>5501</v>
      </c>
      <c r="AX131" s="507">
        <f>N131+AF131</f>
        <v>1392</v>
      </c>
      <c r="AY131" s="522">
        <f>O131+AQ131</f>
        <v>0.94</v>
      </c>
      <c r="AZ131" s="522">
        <f>P131+AO131</f>
        <v>0</v>
      </c>
      <c r="BA131" s="523">
        <f>Q131+AP131</f>
        <v>0.94</v>
      </c>
    </row>
    <row r="132" spans="1:53" ht="12.95" customHeight="1" x14ac:dyDescent="0.25">
      <c r="A132" s="310">
        <v>26</v>
      </c>
      <c r="B132" s="129">
        <v>5486</v>
      </c>
      <c r="C132" s="129">
        <v>600098711</v>
      </c>
      <c r="D132" s="129">
        <v>72744022</v>
      </c>
      <c r="E132" s="575" t="s">
        <v>807</v>
      </c>
      <c r="F132" s="129"/>
      <c r="G132" s="575"/>
      <c r="H132" s="382"/>
      <c r="I132" s="134">
        <v>2313853</v>
      </c>
      <c r="J132" s="242">
        <v>1690472</v>
      </c>
      <c r="K132" s="242">
        <v>0</v>
      </c>
      <c r="L132" s="242">
        <v>571379</v>
      </c>
      <c r="M132" s="242">
        <v>33810</v>
      </c>
      <c r="N132" s="242">
        <v>18192</v>
      </c>
      <c r="O132" s="395">
        <v>3.9749000000000003</v>
      </c>
      <c r="P132" s="395">
        <v>2.2000000000000002</v>
      </c>
      <c r="Q132" s="411">
        <v>1.7748999999999999</v>
      </c>
      <c r="R132" s="242">
        <f t="shared" ref="R132:BA132" si="211">SUM(R130:R131)</f>
        <v>0</v>
      </c>
      <c r="S132" s="170">
        <f t="shared" si="211"/>
        <v>0</v>
      </c>
      <c r="T132" s="170">
        <f t="shared" si="211"/>
        <v>0</v>
      </c>
      <c r="U132" s="170">
        <f t="shared" si="211"/>
        <v>0</v>
      </c>
      <c r="V132" s="170">
        <f t="shared" si="211"/>
        <v>0</v>
      </c>
      <c r="W132" s="170">
        <f t="shared" si="211"/>
        <v>0</v>
      </c>
      <c r="X132" s="170">
        <f t="shared" si="211"/>
        <v>0</v>
      </c>
      <c r="Y132" s="170">
        <f t="shared" ref="Y132" si="212">SUM(Y130:Y131)</f>
        <v>0</v>
      </c>
      <c r="Z132" s="170">
        <f t="shared" si="211"/>
        <v>0</v>
      </c>
      <c r="AA132" s="170">
        <f t="shared" si="211"/>
        <v>0</v>
      </c>
      <c r="AB132" s="170">
        <f t="shared" si="211"/>
        <v>0</v>
      </c>
      <c r="AC132" s="170">
        <f t="shared" si="211"/>
        <v>0</v>
      </c>
      <c r="AD132" s="170">
        <f t="shared" si="211"/>
        <v>0</v>
      </c>
      <c r="AE132" s="170">
        <f t="shared" si="211"/>
        <v>0</v>
      </c>
      <c r="AF132" s="170">
        <f t="shared" si="211"/>
        <v>0</v>
      </c>
      <c r="AG132" s="170">
        <f t="shared" si="211"/>
        <v>0</v>
      </c>
      <c r="AH132" s="319">
        <f t="shared" si="211"/>
        <v>0</v>
      </c>
      <c r="AI132" s="319">
        <f t="shared" si="211"/>
        <v>0</v>
      </c>
      <c r="AJ132" s="319">
        <f t="shared" si="211"/>
        <v>0</v>
      </c>
      <c r="AK132" s="319">
        <f t="shared" ref="AK132:AL132" si="213">SUM(AK130:AK131)</f>
        <v>0</v>
      </c>
      <c r="AL132" s="319">
        <f t="shared" si="213"/>
        <v>0</v>
      </c>
      <c r="AM132" s="319">
        <f t="shared" si="211"/>
        <v>0</v>
      </c>
      <c r="AN132" s="319">
        <f t="shared" si="211"/>
        <v>0</v>
      </c>
      <c r="AO132" s="319">
        <f t="shared" si="211"/>
        <v>0</v>
      </c>
      <c r="AP132" s="319">
        <f t="shared" si="211"/>
        <v>0</v>
      </c>
      <c r="AQ132" s="404">
        <f t="shared" si="211"/>
        <v>0</v>
      </c>
      <c r="AR132" s="134">
        <f t="shared" si="211"/>
        <v>2313853</v>
      </c>
      <c r="AS132" s="170">
        <f t="shared" si="211"/>
        <v>1690472</v>
      </c>
      <c r="AT132" s="170">
        <f t="shared" si="211"/>
        <v>0</v>
      </c>
      <c r="AU132" s="170">
        <f t="shared" si="211"/>
        <v>0</v>
      </c>
      <c r="AV132" s="170">
        <f t="shared" si="211"/>
        <v>571379</v>
      </c>
      <c r="AW132" s="170">
        <f t="shared" si="211"/>
        <v>33810</v>
      </c>
      <c r="AX132" s="170">
        <f t="shared" si="211"/>
        <v>18192</v>
      </c>
      <c r="AY132" s="319">
        <f t="shared" si="211"/>
        <v>3.9749000000000003</v>
      </c>
      <c r="AZ132" s="319">
        <f t="shared" si="211"/>
        <v>2.2000000000000002</v>
      </c>
      <c r="BA132" s="320">
        <f t="shared" si="211"/>
        <v>1.7748999999999999</v>
      </c>
    </row>
    <row r="133" spans="1:53" ht="12.95" customHeight="1" x14ac:dyDescent="0.25">
      <c r="A133" s="308">
        <v>27</v>
      </c>
      <c r="B133" s="576">
        <v>2440</v>
      </c>
      <c r="C133" s="576">
        <v>600079392</v>
      </c>
      <c r="D133" s="84">
        <v>70981183</v>
      </c>
      <c r="E133" s="573" t="s">
        <v>808</v>
      </c>
      <c r="F133" s="572">
        <v>3111</v>
      </c>
      <c r="G133" s="574" t="s">
        <v>587</v>
      </c>
      <c r="H133" s="515" t="s">
        <v>87</v>
      </c>
      <c r="I133" s="516">
        <v>2062526</v>
      </c>
      <c r="J133" s="517">
        <v>1504364</v>
      </c>
      <c r="K133" s="517">
        <v>0</v>
      </c>
      <c r="L133" s="431">
        <v>508475</v>
      </c>
      <c r="M133" s="431">
        <v>30087</v>
      </c>
      <c r="N133" s="517">
        <v>19600</v>
      </c>
      <c r="O133" s="518">
        <v>3.8898000000000001</v>
      </c>
      <c r="P133" s="432">
        <v>2.5</v>
      </c>
      <c r="Q133" s="519">
        <v>1.3897999999999999</v>
      </c>
      <c r="R133" s="520">
        <f t="shared" ref="R133:R134" si="214">W133*-1</f>
        <v>0</v>
      </c>
      <c r="S133" s="507">
        <v>0</v>
      </c>
      <c r="T133" s="507">
        <v>0</v>
      </c>
      <c r="U133" s="507">
        <v>0</v>
      </c>
      <c r="V133" s="507">
        <f>SUM(R133:U133)</f>
        <v>0</v>
      </c>
      <c r="W133" s="507">
        <v>0</v>
      </c>
      <c r="X133" s="507">
        <v>0</v>
      </c>
      <c r="Y133" s="507">
        <v>0</v>
      </c>
      <c r="Z133" s="507">
        <f>SUM(W133:Y133)</f>
        <v>0</v>
      </c>
      <c r="AA133" s="507">
        <f>V133+Z133</f>
        <v>0</v>
      </c>
      <c r="AB133" s="322">
        <f>ROUND((V133+W133)*33.8%,0)</f>
        <v>0</v>
      </c>
      <c r="AC133" s="180">
        <f>ROUND(V133*2%,0)</f>
        <v>0</v>
      </c>
      <c r="AD133" s="507">
        <v>0</v>
      </c>
      <c r="AE133" s="507">
        <v>0</v>
      </c>
      <c r="AF133" s="507">
        <f t="shared" si="115"/>
        <v>0</v>
      </c>
      <c r="AG133" s="507">
        <f t="shared" si="116"/>
        <v>0</v>
      </c>
      <c r="AH133" s="522">
        <v>0</v>
      </c>
      <c r="AI133" s="522">
        <v>0</v>
      </c>
      <c r="AJ133" s="522">
        <v>0</v>
      </c>
      <c r="AK133" s="522">
        <v>0</v>
      </c>
      <c r="AL133" s="522">
        <v>0</v>
      </c>
      <c r="AM133" s="522">
        <v>0</v>
      </c>
      <c r="AN133" s="522">
        <v>0</v>
      </c>
      <c r="AO133" s="522">
        <f t="shared" ref="AO133:AO134" si="215">AH133+AJ133+AK133+AM133</f>
        <v>0</v>
      </c>
      <c r="AP133" s="522">
        <f t="shared" ref="AP133:AP134" si="216">AI133+AL133+AN133</f>
        <v>0</v>
      </c>
      <c r="AQ133" s="550">
        <f t="shared" si="119"/>
        <v>0</v>
      </c>
      <c r="AR133" s="551">
        <f>I133+AG133</f>
        <v>2062526</v>
      </c>
      <c r="AS133" s="507">
        <f>J133+V133</f>
        <v>1504364</v>
      </c>
      <c r="AT133" s="507">
        <f>K133+Z133</f>
        <v>0</v>
      </c>
      <c r="AU133" s="501">
        <f t="shared" si="123"/>
        <v>0</v>
      </c>
      <c r="AV133" s="507">
        <f>L133+AB133</f>
        <v>508475</v>
      </c>
      <c r="AW133" s="507">
        <f>M133+AC133</f>
        <v>30087</v>
      </c>
      <c r="AX133" s="507">
        <f>N133+AF133</f>
        <v>19600</v>
      </c>
      <c r="AY133" s="522">
        <f>O133+AQ133</f>
        <v>3.8898000000000001</v>
      </c>
      <c r="AZ133" s="522">
        <f>P133+AO133</f>
        <v>2.5</v>
      </c>
      <c r="BA133" s="523">
        <f>Q133+AP133</f>
        <v>1.3897999999999999</v>
      </c>
    </row>
    <row r="134" spans="1:53" ht="12.95" customHeight="1" x14ac:dyDescent="0.25">
      <c r="A134" s="308">
        <v>27</v>
      </c>
      <c r="B134" s="572">
        <v>2440</v>
      </c>
      <c r="C134" s="572">
        <v>600079392</v>
      </c>
      <c r="D134" s="84">
        <v>70981183</v>
      </c>
      <c r="E134" s="573" t="s">
        <v>808</v>
      </c>
      <c r="F134" s="572">
        <v>3141</v>
      </c>
      <c r="G134" s="574" t="s">
        <v>89</v>
      </c>
      <c r="H134" s="515" t="s">
        <v>83</v>
      </c>
      <c r="I134" s="516">
        <v>421368</v>
      </c>
      <c r="J134" s="517">
        <v>309090</v>
      </c>
      <c r="K134" s="517">
        <v>0</v>
      </c>
      <c r="L134" s="431">
        <v>104472</v>
      </c>
      <c r="M134" s="431">
        <v>6182</v>
      </c>
      <c r="N134" s="517">
        <v>1624</v>
      </c>
      <c r="O134" s="518">
        <v>1.05</v>
      </c>
      <c r="P134" s="432">
        <v>0</v>
      </c>
      <c r="Q134" s="519">
        <v>1.05</v>
      </c>
      <c r="R134" s="520">
        <f t="shared" si="214"/>
        <v>0</v>
      </c>
      <c r="S134" s="507">
        <v>0</v>
      </c>
      <c r="T134" s="507">
        <v>0</v>
      </c>
      <c r="U134" s="507">
        <v>0</v>
      </c>
      <c r="V134" s="507">
        <f>SUM(R134:U134)</f>
        <v>0</v>
      </c>
      <c r="W134" s="507">
        <v>0</v>
      </c>
      <c r="X134" s="507">
        <v>0</v>
      </c>
      <c r="Y134" s="507">
        <v>0</v>
      </c>
      <c r="Z134" s="507">
        <f>SUM(W134:Y134)</f>
        <v>0</v>
      </c>
      <c r="AA134" s="507">
        <f>V134+Z134</f>
        <v>0</v>
      </c>
      <c r="AB134" s="322">
        <f>ROUND((V134+W134)*33.8%,0)</f>
        <v>0</v>
      </c>
      <c r="AC134" s="180">
        <f>ROUND(V134*2%,0)</f>
        <v>0</v>
      </c>
      <c r="AD134" s="507">
        <v>0</v>
      </c>
      <c r="AE134" s="507">
        <v>0</v>
      </c>
      <c r="AF134" s="507">
        <f t="shared" si="115"/>
        <v>0</v>
      </c>
      <c r="AG134" s="507">
        <f t="shared" si="116"/>
        <v>0</v>
      </c>
      <c r="AH134" s="522">
        <v>0</v>
      </c>
      <c r="AI134" s="522">
        <v>0</v>
      </c>
      <c r="AJ134" s="522">
        <v>0</v>
      </c>
      <c r="AK134" s="522">
        <v>0</v>
      </c>
      <c r="AL134" s="522">
        <v>0</v>
      </c>
      <c r="AM134" s="522">
        <v>0</v>
      </c>
      <c r="AN134" s="522">
        <v>0</v>
      </c>
      <c r="AO134" s="522">
        <f t="shared" si="215"/>
        <v>0</v>
      </c>
      <c r="AP134" s="522">
        <f t="shared" si="216"/>
        <v>0</v>
      </c>
      <c r="AQ134" s="550">
        <f t="shared" si="119"/>
        <v>0</v>
      </c>
      <c r="AR134" s="551">
        <f>I134+AG134</f>
        <v>421368</v>
      </c>
      <c r="AS134" s="507">
        <f>J134+V134</f>
        <v>309090</v>
      </c>
      <c r="AT134" s="507">
        <f>K134+Z134</f>
        <v>0</v>
      </c>
      <c r="AU134" s="501">
        <f t="shared" si="123"/>
        <v>0</v>
      </c>
      <c r="AV134" s="507">
        <f>L134+AB134</f>
        <v>104472</v>
      </c>
      <c r="AW134" s="507">
        <f>M134+AC134</f>
        <v>6182</v>
      </c>
      <c r="AX134" s="507">
        <f>N134+AF134</f>
        <v>1624</v>
      </c>
      <c r="AY134" s="522">
        <f>O134+AQ134</f>
        <v>1.05</v>
      </c>
      <c r="AZ134" s="522">
        <f>P134+AO134</f>
        <v>0</v>
      </c>
      <c r="BA134" s="523">
        <f>Q134+AP134</f>
        <v>1.05</v>
      </c>
    </row>
    <row r="135" spans="1:53" ht="12.95" customHeight="1" x14ac:dyDescent="0.25">
      <c r="A135" s="310">
        <v>27</v>
      </c>
      <c r="B135" s="129">
        <v>2440</v>
      </c>
      <c r="C135" s="129">
        <v>600079392</v>
      </c>
      <c r="D135" s="129">
        <v>70981183</v>
      </c>
      <c r="E135" s="575" t="s">
        <v>809</v>
      </c>
      <c r="F135" s="129"/>
      <c r="G135" s="575"/>
      <c r="H135" s="382"/>
      <c r="I135" s="134">
        <v>2483894</v>
      </c>
      <c r="J135" s="242">
        <v>1813454</v>
      </c>
      <c r="K135" s="242">
        <v>0</v>
      </c>
      <c r="L135" s="242">
        <v>612947</v>
      </c>
      <c r="M135" s="242">
        <v>36269</v>
      </c>
      <c r="N135" s="242">
        <v>21224</v>
      </c>
      <c r="O135" s="395">
        <v>4.9398</v>
      </c>
      <c r="P135" s="395">
        <v>2.5</v>
      </c>
      <c r="Q135" s="411">
        <v>2.4398</v>
      </c>
      <c r="R135" s="242">
        <f t="shared" ref="R135:BA135" si="217">SUM(R133:R134)</f>
        <v>0</v>
      </c>
      <c r="S135" s="170">
        <f t="shared" si="217"/>
        <v>0</v>
      </c>
      <c r="T135" s="170">
        <f t="shared" si="217"/>
        <v>0</v>
      </c>
      <c r="U135" s="170">
        <f t="shared" si="217"/>
        <v>0</v>
      </c>
      <c r="V135" s="170">
        <f t="shared" si="217"/>
        <v>0</v>
      </c>
      <c r="W135" s="170">
        <f t="shared" si="217"/>
        <v>0</v>
      </c>
      <c r="X135" s="170">
        <f t="shared" si="217"/>
        <v>0</v>
      </c>
      <c r="Y135" s="170">
        <f t="shared" ref="Y135" si="218">SUM(Y133:Y134)</f>
        <v>0</v>
      </c>
      <c r="Z135" s="170">
        <f t="shared" si="217"/>
        <v>0</v>
      </c>
      <c r="AA135" s="170">
        <f t="shared" si="217"/>
        <v>0</v>
      </c>
      <c r="AB135" s="170">
        <f t="shared" si="217"/>
        <v>0</v>
      </c>
      <c r="AC135" s="170">
        <f t="shared" si="217"/>
        <v>0</v>
      </c>
      <c r="AD135" s="170">
        <f t="shared" si="217"/>
        <v>0</v>
      </c>
      <c r="AE135" s="170">
        <f t="shared" si="217"/>
        <v>0</v>
      </c>
      <c r="AF135" s="170">
        <f t="shared" si="217"/>
        <v>0</v>
      </c>
      <c r="AG135" s="170">
        <f t="shared" si="217"/>
        <v>0</v>
      </c>
      <c r="AH135" s="319">
        <f t="shared" si="217"/>
        <v>0</v>
      </c>
      <c r="AI135" s="319">
        <f t="shared" si="217"/>
        <v>0</v>
      </c>
      <c r="AJ135" s="319">
        <f t="shared" si="217"/>
        <v>0</v>
      </c>
      <c r="AK135" s="319">
        <f t="shared" ref="AK135:AL135" si="219">SUM(AK133:AK134)</f>
        <v>0</v>
      </c>
      <c r="AL135" s="319">
        <f t="shared" si="219"/>
        <v>0</v>
      </c>
      <c r="AM135" s="319">
        <f t="shared" si="217"/>
        <v>0</v>
      </c>
      <c r="AN135" s="319">
        <f t="shared" si="217"/>
        <v>0</v>
      </c>
      <c r="AO135" s="319">
        <f t="shared" si="217"/>
        <v>0</v>
      </c>
      <c r="AP135" s="319">
        <f t="shared" si="217"/>
        <v>0</v>
      </c>
      <c r="AQ135" s="404">
        <f t="shared" si="217"/>
        <v>0</v>
      </c>
      <c r="AR135" s="134">
        <f t="shared" si="217"/>
        <v>2483894</v>
      </c>
      <c r="AS135" s="170">
        <f t="shared" si="217"/>
        <v>1813454</v>
      </c>
      <c r="AT135" s="170">
        <f t="shared" si="217"/>
        <v>0</v>
      </c>
      <c r="AU135" s="170">
        <f t="shared" si="217"/>
        <v>0</v>
      </c>
      <c r="AV135" s="170">
        <f t="shared" si="217"/>
        <v>612947</v>
      </c>
      <c r="AW135" s="170">
        <f t="shared" si="217"/>
        <v>36269</v>
      </c>
      <c r="AX135" s="170">
        <f t="shared" si="217"/>
        <v>21224</v>
      </c>
      <c r="AY135" s="319">
        <f t="shared" si="217"/>
        <v>4.9398</v>
      </c>
      <c r="AZ135" s="319">
        <f t="shared" si="217"/>
        <v>2.5</v>
      </c>
      <c r="BA135" s="320">
        <f t="shared" si="217"/>
        <v>2.4398</v>
      </c>
    </row>
    <row r="136" spans="1:53" ht="12.95" customHeight="1" x14ac:dyDescent="0.25">
      <c r="A136" s="308">
        <v>28</v>
      </c>
      <c r="B136" s="570">
        <v>2303</v>
      </c>
      <c r="C136" s="570">
        <v>600080048</v>
      </c>
      <c r="D136" s="84">
        <v>72743689</v>
      </c>
      <c r="E136" s="571" t="s">
        <v>810</v>
      </c>
      <c r="F136" s="570">
        <v>3111</v>
      </c>
      <c r="G136" s="574" t="s">
        <v>587</v>
      </c>
      <c r="H136" s="515" t="s">
        <v>87</v>
      </c>
      <c r="I136" s="516">
        <v>2865135</v>
      </c>
      <c r="J136" s="517">
        <v>2079348</v>
      </c>
      <c r="K136" s="517">
        <v>10000</v>
      </c>
      <c r="L136" s="431">
        <v>706200</v>
      </c>
      <c r="M136" s="431">
        <v>41587</v>
      </c>
      <c r="N136" s="517">
        <v>28000</v>
      </c>
      <c r="O136" s="518">
        <v>4.8217999999999996</v>
      </c>
      <c r="P136" s="432">
        <v>3.9</v>
      </c>
      <c r="Q136" s="519">
        <v>0.92179999999999995</v>
      </c>
      <c r="R136" s="520">
        <f t="shared" ref="R136:R141" si="220">W136*-1</f>
        <v>-20000</v>
      </c>
      <c r="S136" s="507">
        <v>0</v>
      </c>
      <c r="T136" s="507">
        <v>0</v>
      </c>
      <c r="U136" s="507">
        <v>0</v>
      </c>
      <c r="V136" s="507">
        <f t="shared" ref="V136:V141" si="221">SUM(R136:U136)</f>
        <v>-20000</v>
      </c>
      <c r="W136" s="507">
        <v>20000</v>
      </c>
      <c r="X136" s="507">
        <v>0</v>
      </c>
      <c r="Y136" s="507">
        <v>0</v>
      </c>
      <c r="Z136" s="507">
        <f t="shared" ref="Z136:Z141" si="222">SUM(W136:Y136)</f>
        <v>20000</v>
      </c>
      <c r="AA136" s="507">
        <f t="shared" ref="AA136:AA141" si="223">V136+Z136</f>
        <v>0</v>
      </c>
      <c r="AB136" s="322">
        <f t="shared" ref="AB136:AB141" si="224">ROUND((V136+W136)*33.8%,0)</f>
        <v>0</v>
      </c>
      <c r="AC136" s="180">
        <f t="shared" ref="AC136:AC141" si="225">ROUND(V136*2%,0)</f>
        <v>-400</v>
      </c>
      <c r="AD136" s="507">
        <v>0</v>
      </c>
      <c r="AE136" s="507">
        <v>0</v>
      </c>
      <c r="AF136" s="507">
        <f t="shared" si="115"/>
        <v>0</v>
      </c>
      <c r="AG136" s="507">
        <f t="shared" si="116"/>
        <v>-400</v>
      </c>
      <c r="AH136" s="522">
        <v>0</v>
      </c>
      <c r="AI136" s="522">
        <v>0</v>
      </c>
      <c r="AJ136" s="522">
        <v>0</v>
      </c>
      <c r="AK136" s="522">
        <v>0</v>
      </c>
      <c r="AL136" s="522">
        <v>0</v>
      </c>
      <c r="AM136" s="522">
        <v>0</v>
      </c>
      <c r="AN136" s="522">
        <v>0</v>
      </c>
      <c r="AO136" s="522">
        <f t="shared" ref="AO136:AO141" si="226">AH136+AJ136+AK136+AM136</f>
        <v>0</v>
      </c>
      <c r="AP136" s="522">
        <f t="shared" ref="AP136:AP141" si="227">AI136+AL136+AN136</f>
        <v>0</v>
      </c>
      <c r="AQ136" s="550">
        <f t="shared" si="119"/>
        <v>0</v>
      </c>
      <c r="AR136" s="551">
        <f t="shared" ref="AR136:AR141" si="228">I136+AG136</f>
        <v>2864735</v>
      </c>
      <c r="AS136" s="507">
        <f t="shared" ref="AS136:AS141" si="229">J136+V136</f>
        <v>2059348</v>
      </c>
      <c r="AT136" s="507">
        <f t="shared" ref="AT136:AT141" si="230">K136+Z136</f>
        <v>30000</v>
      </c>
      <c r="AU136" s="501">
        <f t="shared" si="123"/>
        <v>0</v>
      </c>
      <c r="AV136" s="507">
        <f t="shared" ref="AV136:AW141" si="231">L136+AB136</f>
        <v>706200</v>
      </c>
      <c r="AW136" s="507">
        <f t="shared" si="231"/>
        <v>41187</v>
      </c>
      <c r="AX136" s="507">
        <f t="shared" ref="AX136:AX141" si="232">N136+AF136</f>
        <v>28000</v>
      </c>
      <c r="AY136" s="522">
        <f t="shared" ref="AY136:AY141" si="233">O136+AQ136</f>
        <v>4.8217999999999996</v>
      </c>
      <c r="AZ136" s="522">
        <f t="shared" ref="AZ136:BA141" si="234">P136+AO136</f>
        <v>3.9</v>
      </c>
      <c r="BA136" s="523">
        <f t="shared" si="234"/>
        <v>0.92179999999999995</v>
      </c>
    </row>
    <row r="137" spans="1:53" ht="12.95" customHeight="1" x14ac:dyDescent="0.25">
      <c r="A137" s="308">
        <v>28</v>
      </c>
      <c r="B137" s="576">
        <v>2303</v>
      </c>
      <c r="C137" s="576">
        <v>600080048</v>
      </c>
      <c r="D137" s="84">
        <v>72743689</v>
      </c>
      <c r="E137" s="577" t="s">
        <v>810</v>
      </c>
      <c r="F137" s="576">
        <v>3117</v>
      </c>
      <c r="G137" s="573" t="s">
        <v>285</v>
      </c>
      <c r="H137" s="515" t="s">
        <v>87</v>
      </c>
      <c r="I137" s="516">
        <v>4070318</v>
      </c>
      <c r="J137" s="517">
        <v>2904505</v>
      </c>
      <c r="K137" s="517">
        <v>0</v>
      </c>
      <c r="L137" s="431">
        <v>981723</v>
      </c>
      <c r="M137" s="431">
        <v>58090</v>
      </c>
      <c r="N137" s="517">
        <v>126000</v>
      </c>
      <c r="O137" s="518">
        <v>6.1586999999999996</v>
      </c>
      <c r="P137" s="432">
        <v>3.9281999999999999</v>
      </c>
      <c r="Q137" s="519">
        <v>2.2304999999999997</v>
      </c>
      <c r="R137" s="520">
        <f t="shared" si="220"/>
        <v>0</v>
      </c>
      <c r="S137" s="507">
        <v>0</v>
      </c>
      <c r="T137" s="507">
        <v>0</v>
      </c>
      <c r="U137" s="507">
        <v>0</v>
      </c>
      <c r="V137" s="507">
        <f t="shared" si="221"/>
        <v>0</v>
      </c>
      <c r="W137" s="507">
        <v>0</v>
      </c>
      <c r="X137" s="507">
        <v>0</v>
      </c>
      <c r="Y137" s="507">
        <v>6216</v>
      </c>
      <c r="Z137" s="507">
        <f t="shared" si="222"/>
        <v>6216</v>
      </c>
      <c r="AA137" s="507">
        <f t="shared" si="223"/>
        <v>6216</v>
      </c>
      <c r="AB137" s="322">
        <f t="shared" si="224"/>
        <v>0</v>
      </c>
      <c r="AC137" s="180">
        <f t="shared" si="225"/>
        <v>0</v>
      </c>
      <c r="AD137" s="507">
        <v>0</v>
      </c>
      <c r="AE137" s="507">
        <v>0</v>
      </c>
      <c r="AF137" s="507">
        <f t="shared" si="115"/>
        <v>0</v>
      </c>
      <c r="AG137" s="507">
        <f t="shared" si="116"/>
        <v>6216</v>
      </c>
      <c r="AH137" s="522">
        <v>0</v>
      </c>
      <c r="AI137" s="522">
        <v>0</v>
      </c>
      <c r="AJ137" s="522">
        <v>0</v>
      </c>
      <c r="AK137" s="522">
        <v>0</v>
      </c>
      <c r="AL137" s="522">
        <v>0</v>
      </c>
      <c r="AM137" s="522">
        <v>0</v>
      </c>
      <c r="AN137" s="522">
        <v>0</v>
      </c>
      <c r="AO137" s="522">
        <f t="shared" si="226"/>
        <v>0</v>
      </c>
      <c r="AP137" s="522">
        <f t="shared" si="227"/>
        <v>0</v>
      </c>
      <c r="AQ137" s="550">
        <f t="shared" si="119"/>
        <v>0</v>
      </c>
      <c r="AR137" s="551">
        <f t="shared" si="228"/>
        <v>4076534</v>
      </c>
      <c r="AS137" s="507">
        <f t="shared" si="229"/>
        <v>2904505</v>
      </c>
      <c r="AT137" s="507">
        <f t="shared" si="230"/>
        <v>6216</v>
      </c>
      <c r="AU137" s="501">
        <f t="shared" si="123"/>
        <v>6216</v>
      </c>
      <c r="AV137" s="507">
        <f t="shared" si="231"/>
        <v>981723</v>
      </c>
      <c r="AW137" s="507">
        <f t="shared" si="231"/>
        <v>58090</v>
      </c>
      <c r="AX137" s="507">
        <f t="shared" si="232"/>
        <v>126000</v>
      </c>
      <c r="AY137" s="522">
        <f t="shared" si="233"/>
        <v>6.1586999999999996</v>
      </c>
      <c r="AZ137" s="522">
        <f t="shared" si="234"/>
        <v>3.9281999999999999</v>
      </c>
      <c r="BA137" s="523">
        <f t="shared" si="234"/>
        <v>2.2304999999999997</v>
      </c>
    </row>
    <row r="138" spans="1:53" ht="12.95" customHeight="1" x14ac:dyDescent="0.25">
      <c r="A138" s="308">
        <v>28</v>
      </c>
      <c r="B138" s="572">
        <v>2303</v>
      </c>
      <c r="C138" s="572">
        <v>600080048</v>
      </c>
      <c r="D138" s="84">
        <v>72743689</v>
      </c>
      <c r="E138" s="571" t="s">
        <v>810</v>
      </c>
      <c r="F138" s="576">
        <v>3117</v>
      </c>
      <c r="G138" s="549" t="s">
        <v>92</v>
      </c>
      <c r="H138" s="515" t="s">
        <v>83</v>
      </c>
      <c r="I138" s="516">
        <v>92238</v>
      </c>
      <c r="J138" s="517">
        <v>67922</v>
      </c>
      <c r="K138" s="517">
        <v>0</v>
      </c>
      <c r="L138" s="431">
        <v>22958</v>
      </c>
      <c r="M138" s="431">
        <v>1358</v>
      </c>
      <c r="N138" s="517">
        <v>0</v>
      </c>
      <c r="O138" s="518">
        <v>0.26</v>
      </c>
      <c r="P138" s="432">
        <v>0.26</v>
      </c>
      <c r="Q138" s="519">
        <v>0</v>
      </c>
      <c r="R138" s="520">
        <f t="shared" si="220"/>
        <v>0</v>
      </c>
      <c r="S138" s="507">
        <f>-25938+7560</f>
        <v>-18378</v>
      </c>
      <c r="T138" s="507">
        <v>0</v>
      </c>
      <c r="U138" s="507">
        <v>0</v>
      </c>
      <c r="V138" s="507">
        <f t="shared" si="221"/>
        <v>-18378</v>
      </c>
      <c r="W138" s="507">
        <v>0</v>
      </c>
      <c r="X138" s="507">
        <v>0</v>
      </c>
      <c r="Y138" s="507">
        <v>0</v>
      </c>
      <c r="Z138" s="507">
        <f t="shared" si="222"/>
        <v>0</v>
      </c>
      <c r="AA138" s="507">
        <f t="shared" si="223"/>
        <v>-18378</v>
      </c>
      <c r="AB138" s="322">
        <f t="shared" si="224"/>
        <v>-6212</v>
      </c>
      <c r="AC138" s="180">
        <f t="shared" si="225"/>
        <v>-368</v>
      </c>
      <c r="AD138" s="507">
        <v>0</v>
      </c>
      <c r="AE138" s="507">
        <v>0</v>
      </c>
      <c r="AF138" s="507">
        <f t="shared" si="115"/>
        <v>0</v>
      </c>
      <c r="AG138" s="507">
        <f t="shared" si="116"/>
        <v>-24958</v>
      </c>
      <c r="AH138" s="522">
        <v>0</v>
      </c>
      <c r="AI138" s="522">
        <v>0</v>
      </c>
      <c r="AJ138" s="522">
        <f>-0.1+0.02</f>
        <v>-0.08</v>
      </c>
      <c r="AK138" s="522">
        <v>0</v>
      </c>
      <c r="AL138" s="522">
        <v>0</v>
      </c>
      <c r="AM138" s="522">
        <v>0</v>
      </c>
      <c r="AN138" s="522">
        <v>0</v>
      </c>
      <c r="AO138" s="522">
        <f t="shared" si="226"/>
        <v>-0.08</v>
      </c>
      <c r="AP138" s="522">
        <f t="shared" si="227"/>
        <v>0</v>
      </c>
      <c r="AQ138" s="550">
        <f t="shared" si="119"/>
        <v>-0.08</v>
      </c>
      <c r="AR138" s="551">
        <f t="shared" si="228"/>
        <v>67280</v>
      </c>
      <c r="AS138" s="507">
        <f t="shared" si="229"/>
        <v>49544</v>
      </c>
      <c r="AT138" s="507">
        <f t="shared" si="230"/>
        <v>0</v>
      </c>
      <c r="AU138" s="501">
        <f t="shared" si="123"/>
        <v>0</v>
      </c>
      <c r="AV138" s="507">
        <f t="shared" si="231"/>
        <v>16746</v>
      </c>
      <c r="AW138" s="507">
        <f t="shared" si="231"/>
        <v>990</v>
      </c>
      <c r="AX138" s="507">
        <f t="shared" si="232"/>
        <v>0</v>
      </c>
      <c r="AY138" s="522">
        <f t="shared" si="233"/>
        <v>0.18</v>
      </c>
      <c r="AZ138" s="522">
        <f t="shared" si="234"/>
        <v>0.18</v>
      </c>
      <c r="BA138" s="523">
        <f t="shared" si="234"/>
        <v>0</v>
      </c>
    </row>
    <row r="139" spans="1:53" ht="12.95" customHeight="1" x14ac:dyDescent="0.25">
      <c r="A139" s="308">
        <v>28</v>
      </c>
      <c r="B139" s="572">
        <v>2303</v>
      </c>
      <c r="C139" s="572">
        <v>600080048</v>
      </c>
      <c r="D139" s="84">
        <v>72743689</v>
      </c>
      <c r="E139" s="573" t="s">
        <v>810</v>
      </c>
      <c r="F139" s="572">
        <v>3141</v>
      </c>
      <c r="G139" s="574" t="s">
        <v>89</v>
      </c>
      <c r="H139" s="515" t="s">
        <v>83</v>
      </c>
      <c r="I139" s="516">
        <v>989105</v>
      </c>
      <c r="J139" s="517">
        <v>665650</v>
      </c>
      <c r="K139" s="517">
        <v>60000</v>
      </c>
      <c r="L139" s="431">
        <v>245270</v>
      </c>
      <c r="M139" s="431">
        <v>13313</v>
      </c>
      <c r="N139" s="517">
        <v>4872</v>
      </c>
      <c r="O139" s="518">
        <v>2.3000000000000003</v>
      </c>
      <c r="P139" s="432">
        <v>0</v>
      </c>
      <c r="Q139" s="519">
        <v>2.3000000000000003</v>
      </c>
      <c r="R139" s="520">
        <f t="shared" si="220"/>
        <v>0</v>
      </c>
      <c r="S139" s="507">
        <v>0</v>
      </c>
      <c r="T139" s="507">
        <v>0</v>
      </c>
      <c r="U139" s="507">
        <v>0</v>
      </c>
      <c r="V139" s="507">
        <f t="shared" si="221"/>
        <v>0</v>
      </c>
      <c r="W139" s="507">
        <v>0</v>
      </c>
      <c r="X139" s="507">
        <v>0</v>
      </c>
      <c r="Y139" s="507">
        <v>0</v>
      </c>
      <c r="Z139" s="507">
        <f t="shared" si="222"/>
        <v>0</v>
      </c>
      <c r="AA139" s="507">
        <f t="shared" si="223"/>
        <v>0</v>
      </c>
      <c r="AB139" s="322">
        <f t="shared" si="224"/>
        <v>0</v>
      </c>
      <c r="AC139" s="180">
        <f t="shared" si="225"/>
        <v>0</v>
      </c>
      <c r="AD139" s="507">
        <v>0</v>
      </c>
      <c r="AE139" s="507">
        <v>0</v>
      </c>
      <c r="AF139" s="507">
        <f t="shared" si="115"/>
        <v>0</v>
      </c>
      <c r="AG139" s="507">
        <f t="shared" si="116"/>
        <v>0</v>
      </c>
      <c r="AH139" s="522">
        <v>0</v>
      </c>
      <c r="AI139" s="522">
        <v>0</v>
      </c>
      <c r="AJ139" s="522">
        <v>0</v>
      </c>
      <c r="AK139" s="522">
        <v>0</v>
      </c>
      <c r="AL139" s="522">
        <v>0</v>
      </c>
      <c r="AM139" s="522">
        <v>0</v>
      </c>
      <c r="AN139" s="522">
        <v>0</v>
      </c>
      <c r="AO139" s="522">
        <f t="shared" si="226"/>
        <v>0</v>
      </c>
      <c r="AP139" s="522">
        <f t="shared" si="227"/>
        <v>0</v>
      </c>
      <c r="AQ139" s="550">
        <f t="shared" si="119"/>
        <v>0</v>
      </c>
      <c r="AR139" s="551">
        <f t="shared" si="228"/>
        <v>989105</v>
      </c>
      <c r="AS139" s="507">
        <f t="shared" si="229"/>
        <v>665650</v>
      </c>
      <c r="AT139" s="507">
        <f t="shared" si="230"/>
        <v>60000</v>
      </c>
      <c r="AU139" s="501">
        <f t="shared" si="123"/>
        <v>0</v>
      </c>
      <c r="AV139" s="507">
        <f t="shared" si="231"/>
        <v>245270</v>
      </c>
      <c r="AW139" s="507">
        <f t="shared" si="231"/>
        <v>13313</v>
      </c>
      <c r="AX139" s="507">
        <f t="shared" si="232"/>
        <v>4872</v>
      </c>
      <c r="AY139" s="522">
        <f t="shared" si="233"/>
        <v>2.3000000000000003</v>
      </c>
      <c r="AZ139" s="522">
        <f t="shared" si="234"/>
        <v>0</v>
      </c>
      <c r="BA139" s="523">
        <f t="shared" si="234"/>
        <v>2.3000000000000003</v>
      </c>
    </row>
    <row r="140" spans="1:53" ht="12.95" customHeight="1" x14ac:dyDescent="0.25">
      <c r="A140" s="308">
        <v>28</v>
      </c>
      <c r="B140" s="572">
        <v>2303</v>
      </c>
      <c r="C140" s="572">
        <v>600080048</v>
      </c>
      <c r="D140" s="84">
        <v>72743689</v>
      </c>
      <c r="E140" s="571" t="s">
        <v>810</v>
      </c>
      <c r="F140" s="582">
        <v>3143</v>
      </c>
      <c r="G140" s="549" t="s">
        <v>150</v>
      </c>
      <c r="H140" s="515" t="s">
        <v>87</v>
      </c>
      <c r="I140" s="516">
        <v>583102</v>
      </c>
      <c r="J140" s="517">
        <v>429383</v>
      </c>
      <c r="K140" s="517">
        <v>0</v>
      </c>
      <c r="L140" s="431">
        <v>145131</v>
      </c>
      <c r="M140" s="431">
        <v>8588</v>
      </c>
      <c r="N140" s="517">
        <v>0</v>
      </c>
      <c r="O140" s="518">
        <v>0.86</v>
      </c>
      <c r="P140" s="432">
        <v>0.86</v>
      </c>
      <c r="Q140" s="519">
        <v>0</v>
      </c>
      <c r="R140" s="520">
        <f t="shared" si="220"/>
        <v>0</v>
      </c>
      <c r="S140" s="507">
        <v>0</v>
      </c>
      <c r="T140" s="507">
        <v>0</v>
      </c>
      <c r="U140" s="507">
        <v>0</v>
      </c>
      <c r="V140" s="507">
        <f t="shared" si="221"/>
        <v>0</v>
      </c>
      <c r="W140" s="507">
        <v>0</v>
      </c>
      <c r="X140" s="507">
        <v>0</v>
      </c>
      <c r="Y140" s="507">
        <v>0</v>
      </c>
      <c r="Z140" s="507">
        <f t="shared" si="222"/>
        <v>0</v>
      </c>
      <c r="AA140" s="507">
        <f t="shared" si="223"/>
        <v>0</v>
      </c>
      <c r="AB140" s="322">
        <f t="shared" si="224"/>
        <v>0</v>
      </c>
      <c r="AC140" s="180">
        <f t="shared" si="225"/>
        <v>0</v>
      </c>
      <c r="AD140" s="507">
        <v>0</v>
      </c>
      <c r="AE140" s="507">
        <v>0</v>
      </c>
      <c r="AF140" s="507">
        <f t="shared" si="115"/>
        <v>0</v>
      </c>
      <c r="AG140" s="507">
        <f t="shared" si="116"/>
        <v>0</v>
      </c>
      <c r="AH140" s="522">
        <v>0</v>
      </c>
      <c r="AI140" s="522">
        <v>0</v>
      </c>
      <c r="AJ140" s="522">
        <v>0</v>
      </c>
      <c r="AK140" s="522">
        <v>0</v>
      </c>
      <c r="AL140" s="522">
        <v>0</v>
      </c>
      <c r="AM140" s="522">
        <v>0</v>
      </c>
      <c r="AN140" s="522">
        <v>0</v>
      </c>
      <c r="AO140" s="522">
        <f t="shared" si="226"/>
        <v>0</v>
      </c>
      <c r="AP140" s="522">
        <f t="shared" si="227"/>
        <v>0</v>
      </c>
      <c r="AQ140" s="550">
        <f t="shared" si="119"/>
        <v>0</v>
      </c>
      <c r="AR140" s="551">
        <f t="shared" si="228"/>
        <v>583102</v>
      </c>
      <c r="AS140" s="507">
        <f t="shared" si="229"/>
        <v>429383</v>
      </c>
      <c r="AT140" s="507">
        <f t="shared" si="230"/>
        <v>0</v>
      </c>
      <c r="AU140" s="501">
        <f t="shared" si="123"/>
        <v>0</v>
      </c>
      <c r="AV140" s="507">
        <f t="shared" si="231"/>
        <v>145131</v>
      </c>
      <c r="AW140" s="507">
        <f t="shared" si="231"/>
        <v>8588</v>
      </c>
      <c r="AX140" s="507">
        <f t="shared" si="232"/>
        <v>0</v>
      </c>
      <c r="AY140" s="522">
        <f t="shared" si="233"/>
        <v>0.86</v>
      </c>
      <c r="AZ140" s="522">
        <f t="shared" si="234"/>
        <v>0.86</v>
      </c>
      <c r="BA140" s="523">
        <f t="shared" si="234"/>
        <v>0</v>
      </c>
    </row>
    <row r="141" spans="1:53" ht="12.95" customHeight="1" x14ac:dyDescent="0.25">
      <c r="A141" s="308">
        <v>28</v>
      </c>
      <c r="B141" s="572">
        <v>2303</v>
      </c>
      <c r="C141" s="572">
        <v>600080048</v>
      </c>
      <c r="D141" s="84">
        <v>72743689</v>
      </c>
      <c r="E141" s="571" t="s">
        <v>810</v>
      </c>
      <c r="F141" s="582">
        <v>3143</v>
      </c>
      <c r="G141" s="549" t="s">
        <v>151</v>
      </c>
      <c r="H141" s="515" t="s">
        <v>83</v>
      </c>
      <c r="I141" s="516">
        <v>17556</v>
      </c>
      <c r="J141" s="517">
        <v>12375</v>
      </c>
      <c r="K141" s="517">
        <v>0</v>
      </c>
      <c r="L141" s="431">
        <v>4183</v>
      </c>
      <c r="M141" s="431">
        <v>248</v>
      </c>
      <c r="N141" s="517">
        <v>750</v>
      </c>
      <c r="O141" s="518">
        <v>0.05</v>
      </c>
      <c r="P141" s="432">
        <v>0</v>
      </c>
      <c r="Q141" s="519">
        <v>0.05</v>
      </c>
      <c r="R141" s="520">
        <f t="shared" si="220"/>
        <v>0</v>
      </c>
      <c r="S141" s="507">
        <v>0</v>
      </c>
      <c r="T141" s="507">
        <v>0</v>
      </c>
      <c r="U141" s="507">
        <v>0</v>
      </c>
      <c r="V141" s="507">
        <f t="shared" si="221"/>
        <v>0</v>
      </c>
      <c r="W141" s="507">
        <v>0</v>
      </c>
      <c r="X141" s="507">
        <v>0</v>
      </c>
      <c r="Y141" s="507">
        <v>0</v>
      </c>
      <c r="Z141" s="507">
        <f t="shared" si="222"/>
        <v>0</v>
      </c>
      <c r="AA141" s="507">
        <f t="shared" si="223"/>
        <v>0</v>
      </c>
      <c r="AB141" s="322">
        <f t="shared" si="224"/>
        <v>0</v>
      </c>
      <c r="AC141" s="180">
        <f t="shared" si="225"/>
        <v>0</v>
      </c>
      <c r="AD141" s="507">
        <v>0</v>
      </c>
      <c r="AE141" s="507">
        <v>0</v>
      </c>
      <c r="AF141" s="507">
        <f t="shared" si="115"/>
        <v>0</v>
      </c>
      <c r="AG141" s="507">
        <f t="shared" si="116"/>
        <v>0</v>
      </c>
      <c r="AH141" s="522">
        <v>0</v>
      </c>
      <c r="AI141" s="522">
        <v>0</v>
      </c>
      <c r="AJ141" s="522">
        <v>0</v>
      </c>
      <c r="AK141" s="522">
        <v>0</v>
      </c>
      <c r="AL141" s="522">
        <v>0</v>
      </c>
      <c r="AM141" s="522">
        <v>0</v>
      </c>
      <c r="AN141" s="522">
        <v>0</v>
      </c>
      <c r="AO141" s="522">
        <f t="shared" si="226"/>
        <v>0</v>
      </c>
      <c r="AP141" s="522">
        <f t="shared" si="227"/>
        <v>0</v>
      </c>
      <c r="AQ141" s="550">
        <f t="shared" si="119"/>
        <v>0</v>
      </c>
      <c r="AR141" s="551">
        <f t="shared" si="228"/>
        <v>17556</v>
      </c>
      <c r="AS141" s="507">
        <f t="shared" si="229"/>
        <v>12375</v>
      </c>
      <c r="AT141" s="507">
        <f t="shared" si="230"/>
        <v>0</v>
      </c>
      <c r="AU141" s="501">
        <f t="shared" ref="AU141:AU193" si="235">Y141</f>
        <v>0</v>
      </c>
      <c r="AV141" s="507">
        <f t="shared" si="231"/>
        <v>4183</v>
      </c>
      <c r="AW141" s="507">
        <f t="shared" si="231"/>
        <v>248</v>
      </c>
      <c r="AX141" s="507">
        <f t="shared" si="232"/>
        <v>750</v>
      </c>
      <c r="AY141" s="522">
        <f t="shared" si="233"/>
        <v>0.05</v>
      </c>
      <c r="AZ141" s="522">
        <f t="shared" si="234"/>
        <v>0</v>
      </c>
      <c r="BA141" s="523">
        <f t="shared" si="234"/>
        <v>0.05</v>
      </c>
    </row>
    <row r="142" spans="1:53" ht="12.95" customHeight="1" x14ac:dyDescent="0.25">
      <c r="A142" s="310">
        <v>28</v>
      </c>
      <c r="B142" s="129">
        <v>2303</v>
      </c>
      <c r="C142" s="129">
        <v>600080048</v>
      </c>
      <c r="D142" s="129">
        <v>72743689</v>
      </c>
      <c r="E142" s="583" t="s">
        <v>811</v>
      </c>
      <c r="F142" s="133"/>
      <c r="G142" s="583"/>
      <c r="H142" s="384"/>
      <c r="I142" s="134">
        <v>8617454</v>
      </c>
      <c r="J142" s="242">
        <v>6159183</v>
      </c>
      <c r="K142" s="242">
        <v>70000</v>
      </c>
      <c r="L142" s="242">
        <v>2105465</v>
      </c>
      <c r="M142" s="242">
        <v>123184</v>
      </c>
      <c r="N142" s="242">
        <v>159622</v>
      </c>
      <c r="O142" s="395">
        <v>14.4505</v>
      </c>
      <c r="P142" s="395">
        <v>8.9481999999999999</v>
      </c>
      <c r="Q142" s="411">
        <v>5.5022999999999991</v>
      </c>
      <c r="R142" s="242">
        <f t="shared" ref="R142:BA142" si="236">SUM(R136:R141)</f>
        <v>-20000</v>
      </c>
      <c r="S142" s="170">
        <f t="shared" si="236"/>
        <v>-18378</v>
      </c>
      <c r="T142" s="170">
        <f t="shared" si="236"/>
        <v>0</v>
      </c>
      <c r="U142" s="170">
        <f t="shared" si="236"/>
        <v>0</v>
      </c>
      <c r="V142" s="170">
        <f t="shared" si="236"/>
        <v>-38378</v>
      </c>
      <c r="W142" s="170">
        <f t="shared" si="236"/>
        <v>20000</v>
      </c>
      <c r="X142" s="170">
        <f t="shared" si="236"/>
        <v>0</v>
      </c>
      <c r="Y142" s="170">
        <f t="shared" ref="Y142" si="237">SUM(Y136:Y141)</f>
        <v>6216</v>
      </c>
      <c r="Z142" s="170">
        <f t="shared" si="236"/>
        <v>26216</v>
      </c>
      <c r="AA142" s="170">
        <f t="shared" si="236"/>
        <v>-12162</v>
      </c>
      <c r="AB142" s="170">
        <f t="shared" si="236"/>
        <v>-6212</v>
      </c>
      <c r="AC142" s="170">
        <f t="shared" si="236"/>
        <v>-768</v>
      </c>
      <c r="AD142" s="170">
        <f t="shared" si="236"/>
        <v>0</v>
      </c>
      <c r="AE142" s="170">
        <f t="shared" si="236"/>
        <v>0</v>
      </c>
      <c r="AF142" s="170">
        <f t="shared" si="236"/>
        <v>0</v>
      </c>
      <c r="AG142" s="170">
        <f t="shared" si="236"/>
        <v>-19142</v>
      </c>
      <c r="AH142" s="319">
        <f t="shared" si="236"/>
        <v>0</v>
      </c>
      <c r="AI142" s="319">
        <f t="shared" si="236"/>
        <v>0</v>
      </c>
      <c r="AJ142" s="319">
        <f t="shared" si="236"/>
        <v>-0.08</v>
      </c>
      <c r="AK142" s="319">
        <f t="shared" ref="AK142:AL142" si="238">SUM(AK136:AK141)</f>
        <v>0</v>
      </c>
      <c r="AL142" s="319">
        <f t="shared" si="238"/>
        <v>0</v>
      </c>
      <c r="AM142" s="319">
        <f t="shared" si="236"/>
        <v>0</v>
      </c>
      <c r="AN142" s="319">
        <f t="shared" si="236"/>
        <v>0</v>
      </c>
      <c r="AO142" s="319">
        <f t="shared" si="236"/>
        <v>-0.08</v>
      </c>
      <c r="AP142" s="319">
        <f t="shared" si="236"/>
        <v>0</v>
      </c>
      <c r="AQ142" s="404">
        <f t="shared" si="236"/>
        <v>-0.08</v>
      </c>
      <c r="AR142" s="134">
        <f t="shared" si="236"/>
        <v>8598312</v>
      </c>
      <c r="AS142" s="170">
        <f t="shared" si="236"/>
        <v>6120805</v>
      </c>
      <c r="AT142" s="170">
        <f t="shared" si="236"/>
        <v>96216</v>
      </c>
      <c r="AU142" s="170">
        <f t="shared" si="236"/>
        <v>6216</v>
      </c>
      <c r="AV142" s="170">
        <f t="shared" si="236"/>
        <v>2099253</v>
      </c>
      <c r="AW142" s="170">
        <f t="shared" si="236"/>
        <v>122416</v>
      </c>
      <c r="AX142" s="170">
        <f t="shared" si="236"/>
        <v>159622</v>
      </c>
      <c r="AY142" s="319">
        <f t="shared" si="236"/>
        <v>14.3705</v>
      </c>
      <c r="AZ142" s="319">
        <f t="shared" si="236"/>
        <v>8.8681999999999999</v>
      </c>
      <c r="BA142" s="320">
        <f t="shared" si="236"/>
        <v>5.5022999999999991</v>
      </c>
    </row>
    <row r="143" spans="1:53" ht="12.95" customHeight="1" x14ac:dyDescent="0.25">
      <c r="A143" s="308">
        <v>29</v>
      </c>
      <c r="B143" s="572">
        <v>5437</v>
      </c>
      <c r="C143" s="572">
        <v>600098931</v>
      </c>
      <c r="D143" s="84">
        <v>72742135</v>
      </c>
      <c r="E143" s="573" t="s">
        <v>812</v>
      </c>
      <c r="F143" s="572">
        <v>3111</v>
      </c>
      <c r="G143" s="574" t="s">
        <v>587</v>
      </c>
      <c r="H143" s="515" t="s">
        <v>87</v>
      </c>
      <c r="I143" s="516">
        <v>4584688</v>
      </c>
      <c r="J143" s="517">
        <v>3345131</v>
      </c>
      <c r="K143" s="517">
        <v>0</v>
      </c>
      <c r="L143" s="431">
        <v>1130654</v>
      </c>
      <c r="M143" s="431">
        <v>66903</v>
      </c>
      <c r="N143" s="517">
        <v>42000</v>
      </c>
      <c r="O143" s="518">
        <v>7.9841999999999995</v>
      </c>
      <c r="P143" s="432">
        <v>6</v>
      </c>
      <c r="Q143" s="519">
        <v>1.9842</v>
      </c>
      <c r="R143" s="520">
        <f t="shared" ref="R143:R144" si="239">W143*-1</f>
        <v>0</v>
      </c>
      <c r="S143" s="507">
        <v>0</v>
      </c>
      <c r="T143" s="507">
        <v>0</v>
      </c>
      <c r="U143" s="507">
        <v>0</v>
      </c>
      <c r="V143" s="507">
        <f>SUM(R143:U143)</f>
        <v>0</v>
      </c>
      <c r="W143" s="507">
        <v>0</v>
      </c>
      <c r="X143" s="507">
        <v>0</v>
      </c>
      <c r="Y143" s="507">
        <v>0</v>
      </c>
      <c r="Z143" s="507">
        <f>SUM(W143:Y143)</f>
        <v>0</v>
      </c>
      <c r="AA143" s="507">
        <f>V143+Z143</f>
        <v>0</v>
      </c>
      <c r="AB143" s="322">
        <f>ROUND((V143+W143)*33.8%,0)</f>
        <v>0</v>
      </c>
      <c r="AC143" s="180">
        <f>ROUND(V143*2%,0)</f>
        <v>0</v>
      </c>
      <c r="AD143" s="507">
        <v>0</v>
      </c>
      <c r="AE143" s="507">
        <v>0</v>
      </c>
      <c r="AF143" s="507">
        <f t="shared" ref="AF143:AF193" si="240">SUM(AD143:AE143)</f>
        <v>0</v>
      </c>
      <c r="AG143" s="507">
        <f t="shared" ref="AG143:AG193" si="241">AA143+AB143+AC143+AF143</f>
        <v>0</v>
      </c>
      <c r="AH143" s="522">
        <v>0</v>
      </c>
      <c r="AI143" s="522">
        <v>0</v>
      </c>
      <c r="AJ143" s="522">
        <v>0</v>
      </c>
      <c r="AK143" s="522">
        <v>0</v>
      </c>
      <c r="AL143" s="522">
        <v>0</v>
      </c>
      <c r="AM143" s="522">
        <v>0</v>
      </c>
      <c r="AN143" s="522">
        <v>0</v>
      </c>
      <c r="AO143" s="522">
        <f t="shared" ref="AO143:AO144" si="242">AH143+AJ143+AK143+AM143</f>
        <v>0</v>
      </c>
      <c r="AP143" s="522">
        <f t="shared" ref="AP143:AP144" si="243">AI143+AL143+AN143</f>
        <v>0</v>
      </c>
      <c r="AQ143" s="550">
        <f t="shared" ref="AQ143:AQ193" si="244">SUM(AO143:AP143)</f>
        <v>0</v>
      </c>
      <c r="AR143" s="551">
        <f>I143+AG143</f>
        <v>4584688</v>
      </c>
      <c r="AS143" s="507">
        <f>J143+V143</f>
        <v>3345131</v>
      </c>
      <c r="AT143" s="507">
        <f>K143+Z143</f>
        <v>0</v>
      </c>
      <c r="AU143" s="501">
        <f t="shared" si="235"/>
        <v>0</v>
      </c>
      <c r="AV143" s="507">
        <f>L143+AB143</f>
        <v>1130654</v>
      </c>
      <c r="AW143" s="507">
        <f>M143+AC143</f>
        <v>66903</v>
      </c>
      <c r="AX143" s="507">
        <f>N143+AF143</f>
        <v>42000</v>
      </c>
      <c r="AY143" s="522">
        <f>O143+AQ143</f>
        <v>7.9841999999999995</v>
      </c>
      <c r="AZ143" s="522">
        <f>P143+AO143</f>
        <v>6</v>
      </c>
      <c r="BA143" s="523">
        <f>Q143+AP143</f>
        <v>1.9842</v>
      </c>
    </row>
    <row r="144" spans="1:53" ht="12.95" customHeight="1" x14ac:dyDescent="0.25">
      <c r="A144" s="308">
        <v>29</v>
      </c>
      <c r="B144" s="572">
        <v>5437</v>
      </c>
      <c r="C144" s="572">
        <v>600098931</v>
      </c>
      <c r="D144" s="84">
        <v>72742135</v>
      </c>
      <c r="E144" s="573" t="s">
        <v>812</v>
      </c>
      <c r="F144" s="572">
        <v>3141</v>
      </c>
      <c r="G144" s="574" t="s">
        <v>89</v>
      </c>
      <c r="H144" s="515" t="s">
        <v>83</v>
      </c>
      <c r="I144" s="516">
        <v>1187004</v>
      </c>
      <c r="J144" s="517">
        <v>869513</v>
      </c>
      <c r="K144" s="517">
        <v>0</v>
      </c>
      <c r="L144" s="431">
        <v>293895</v>
      </c>
      <c r="M144" s="431">
        <v>17390</v>
      </c>
      <c r="N144" s="517">
        <v>6206</v>
      </c>
      <c r="O144" s="518">
        <v>2.96</v>
      </c>
      <c r="P144" s="432">
        <v>0</v>
      </c>
      <c r="Q144" s="519">
        <v>2.96</v>
      </c>
      <c r="R144" s="520">
        <f t="shared" si="239"/>
        <v>0</v>
      </c>
      <c r="S144" s="507">
        <v>0</v>
      </c>
      <c r="T144" s="507">
        <v>0</v>
      </c>
      <c r="U144" s="507">
        <v>0</v>
      </c>
      <c r="V144" s="507">
        <f>SUM(R144:U144)</f>
        <v>0</v>
      </c>
      <c r="W144" s="507">
        <v>0</v>
      </c>
      <c r="X144" s="507">
        <v>0</v>
      </c>
      <c r="Y144" s="507">
        <v>0</v>
      </c>
      <c r="Z144" s="507">
        <f>SUM(W144:Y144)</f>
        <v>0</v>
      </c>
      <c r="AA144" s="507">
        <f>V144+Z144</f>
        <v>0</v>
      </c>
      <c r="AB144" s="322">
        <f>ROUND((V144+W144)*33.8%,0)</f>
        <v>0</v>
      </c>
      <c r="AC144" s="180">
        <f>ROUND(V144*2%,0)</f>
        <v>0</v>
      </c>
      <c r="AD144" s="507">
        <v>0</v>
      </c>
      <c r="AE144" s="507">
        <v>0</v>
      </c>
      <c r="AF144" s="507">
        <f t="shared" si="240"/>
        <v>0</v>
      </c>
      <c r="AG144" s="507">
        <f t="shared" si="241"/>
        <v>0</v>
      </c>
      <c r="AH144" s="522">
        <v>0</v>
      </c>
      <c r="AI144" s="522">
        <v>0</v>
      </c>
      <c r="AJ144" s="522">
        <v>0</v>
      </c>
      <c r="AK144" s="522">
        <v>0</v>
      </c>
      <c r="AL144" s="522">
        <v>0</v>
      </c>
      <c r="AM144" s="522">
        <v>0</v>
      </c>
      <c r="AN144" s="522">
        <v>0</v>
      </c>
      <c r="AO144" s="522">
        <f t="shared" si="242"/>
        <v>0</v>
      </c>
      <c r="AP144" s="522">
        <f t="shared" si="243"/>
        <v>0</v>
      </c>
      <c r="AQ144" s="550">
        <f t="shared" si="244"/>
        <v>0</v>
      </c>
      <c r="AR144" s="551">
        <f>I144+AG144</f>
        <v>1187004</v>
      </c>
      <c r="AS144" s="507">
        <f>J144+V144</f>
        <v>869513</v>
      </c>
      <c r="AT144" s="507">
        <f>K144+Z144</f>
        <v>0</v>
      </c>
      <c r="AU144" s="501">
        <f t="shared" si="235"/>
        <v>0</v>
      </c>
      <c r="AV144" s="507">
        <f>L144+AB144</f>
        <v>293895</v>
      </c>
      <c r="AW144" s="507">
        <f>M144+AC144</f>
        <v>17390</v>
      </c>
      <c r="AX144" s="507">
        <f>N144+AF144</f>
        <v>6206</v>
      </c>
      <c r="AY144" s="522">
        <f>O144+AQ144</f>
        <v>2.96</v>
      </c>
      <c r="AZ144" s="522">
        <f>P144+AO144</f>
        <v>0</v>
      </c>
      <c r="BA144" s="523">
        <f>Q144+AP144</f>
        <v>2.96</v>
      </c>
    </row>
    <row r="145" spans="1:53" ht="12.95" customHeight="1" x14ac:dyDescent="0.25">
      <c r="A145" s="310">
        <v>29</v>
      </c>
      <c r="B145" s="129">
        <v>5437</v>
      </c>
      <c r="C145" s="129">
        <v>600098931</v>
      </c>
      <c r="D145" s="129">
        <v>72742135</v>
      </c>
      <c r="E145" s="575" t="s">
        <v>813</v>
      </c>
      <c r="F145" s="129"/>
      <c r="G145" s="575"/>
      <c r="H145" s="382"/>
      <c r="I145" s="134">
        <v>5771692</v>
      </c>
      <c r="J145" s="242">
        <v>4214644</v>
      </c>
      <c r="K145" s="242">
        <v>0</v>
      </c>
      <c r="L145" s="242">
        <v>1424549</v>
      </c>
      <c r="M145" s="242">
        <v>84293</v>
      </c>
      <c r="N145" s="242">
        <v>48206</v>
      </c>
      <c r="O145" s="395">
        <v>10.944199999999999</v>
      </c>
      <c r="P145" s="395">
        <v>6</v>
      </c>
      <c r="Q145" s="411">
        <v>4.9442000000000004</v>
      </c>
      <c r="R145" s="242">
        <f t="shared" ref="R145:BA145" si="245">SUM(R143:R144)</f>
        <v>0</v>
      </c>
      <c r="S145" s="170">
        <f t="shared" si="245"/>
        <v>0</v>
      </c>
      <c r="T145" s="170">
        <f t="shared" si="245"/>
        <v>0</v>
      </c>
      <c r="U145" s="170">
        <f t="shared" si="245"/>
        <v>0</v>
      </c>
      <c r="V145" s="170">
        <f t="shared" si="245"/>
        <v>0</v>
      </c>
      <c r="W145" s="170">
        <f t="shared" si="245"/>
        <v>0</v>
      </c>
      <c r="X145" s="170">
        <f t="shared" si="245"/>
        <v>0</v>
      </c>
      <c r="Y145" s="170">
        <f t="shared" ref="Y145" si="246">SUM(Y143:Y144)</f>
        <v>0</v>
      </c>
      <c r="Z145" s="170">
        <f t="shared" si="245"/>
        <v>0</v>
      </c>
      <c r="AA145" s="170">
        <f t="shared" si="245"/>
        <v>0</v>
      </c>
      <c r="AB145" s="170">
        <f t="shared" si="245"/>
        <v>0</v>
      </c>
      <c r="AC145" s="170">
        <f t="shared" si="245"/>
        <v>0</v>
      </c>
      <c r="AD145" s="170">
        <f t="shared" si="245"/>
        <v>0</v>
      </c>
      <c r="AE145" s="170">
        <f t="shared" si="245"/>
        <v>0</v>
      </c>
      <c r="AF145" s="170">
        <f t="shared" si="245"/>
        <v>0</v>
      </c>
      <c r="AG145" s="170">
        <f t="shared" si="245"/>
        <v>0</v>
      </c>
      <c r="AH145" s="319">
        <f t="shared" si="245"/>
        <v>0</v>
      </c>
      <c r="AI145" s="319">
        <f t="shared" si="245"/>
        <v>0</v>
      </c>
      <c r="AJ145" s="319">
        <f t="shared" si="245"/>
        <v>0</v>
      </c>
      <c r="AK145" s="319">
        <f t="shared" ref="AK145:AL145" si="247">SUM(AK143:AK144)</f>
        <v>0</v>
      </c>
      <c r="AL145" s="319">
        <f t="shared" si="247"/>
        <v>0</v>
      </c>
      <c r="AM145" s="319">
        <f t="shared" si="245"/>
        <v>0</v>
      </c>
      <c r="AN145" s="319">
        <f t="shared" si="245"/>
        <v>0</v>
      </c>
      <c r="AO145" s="319">
        <f t="shared" si="245"/>
        <v>0</v>
      </c>
      <c r="AP145" s="319">
        <f t="shared" si="245"/>
        <v>0</v>
      </c>
      <c r="AQ145" s="404">
        <f t="shared" si="245"/>
        <v>0</v>
      </c>
      <c r="AR145" s="134">
        <f t="shared" si="245"/>
        <v>5771692</v>
      </c>
      <c r="AS145" s="170">
        <f t="shared" si="245"/>
        <v>4214644</v>
      </c>
      <c r="AT145" s="170">
        <f t="shared" si="245"/>
        <v>0</v>
      </c>
      <c r="AU145" s="170">
        <f t="shared" si="245"/>
        <v>0</v>
      </c>
      <c r="AV145" s="170">
        <f t="shared" si="245"/>
        <v>1424549</v>
      </c>
      <c r="AW145" s="170">
        <f t="shared" si="245"/>
        <v>84293</v>
      </c>
      <c r="AX145" s="170">
        <f t="shared" si="245"/>
        <v>48206</v>
      </c>
      <c r="AY145" s="319">
        <f t="shared" si="245"/>
        <v>10.944199999999999</v>
      </c>
      <c r="AZ145" s="319">
        <f t="shared" si="245"/>
        <v>6</v>
      </c>
      <c r="BA145" s="320">
        <f t="shared" si="245"/>
        <v>4.9442000000000004</v>
      </c>
    </row>
    <row r="146" spans="1:53" ht="12.95" customHeight="1" x14ac:dyDescent="0.25">
      <c r="A146" s="308">
        <v>30</v>
      </c>
      <c r="B146" s="576">
        <v>5438</v>
      </c>
      <c r="C146" s="576">
        <v>600099032</v>
      </c>
      <c r="D146" s="84">
        <v>72742054</v>
      </c>
      <c r="E146" s="577" t="s">
        <v>814</v>
      </c>
      <c r="F146" s="572">
        <v>3117</v>
      </c>
      <c r="G146" s="573" t="s">
        <v>285</v>
      </c>
      <c r="H146" s="515" t="s">
        <v>87</v>
      </c>
      <c r="I146" s="516">
        <v>4040654</v>
      </c>
      <c r="J146" s="517">
        <v>2860570</v>
      </c>
      <c r="K146" s="517">
        <v>0</v>
      </c>
      <c r="L146" s="431">
        <v>966873</v>
      </c>
      <c r="M146" s="431">
        <v>57211</v>
      </c>
      <c r="N146" s="517">
        <v>156000</v>
      </c>
      <c r="O146" s="518">
        <v>5.2523</v>
      </c>
      <c r="P146" s="432">
        <v>3.5569999999999999</v>
      </c>
      <c r="Q146" s="519">
        <v>1.6953</v>
      </c>
      <c r="R146" s="520">
        <f t="shared" ref="R146:R149" si="248">W146*-1</f>
        <v>0</v>
      </c>
      <c r="S146" s="507">
        <v>0</v>
      </c>
      <c r="T146" s="507">
        <v>0</v>
      </c>
      <c r="U146" s="507">
        <v>0</v>
      </c>
      <c r="V146" s="507">
        <f>SUM(R146:U146)</f>
        <v>0</v>
      </c>
      <c r="W146" s="507">
        <v>0</v>
      </c>
      <c r="X146" s="507">
        <v>0</v>
      </c>
      <c r="Y146" s="507">
        <v>22318</v>
      </c>
      <c r="Z146" s="507">
        <f>SUM(W146:Y146)</f>
        <v>22318</v>
      </c>
      <c r="AA146" s="507">
        <f>V146+Z146</f>
        <v>22318</v>
      </c>
      <c r="AB146" s="322">
        <f>ROUND((V146+W146)*33.8%,0)</f>
        <v>0</v>
      </c>
      <c r="AC146" s="180">
        <f>ROUND(V146*2%,0)</f>
        <v>0</v>
      </c>
      <c r="AD146" s="507">
        <v>0</v>
      </c>
      <c r="AE146" s="507">
        <v>0</v>
      </c>
      <c r="AF146" s="507">
        <f t="shared" si="240"/>
        <v>0</v>
      </c>
      <c r="AG146" s="507">
        <f t="shared" si="241"/>
        <v>22318</v>
      </c>
      <c r="AH146" s="522">
        <v>0</v>
      </c>
      <c r="AI146" s="522">
        <v>0</v>
      </c>
      <c r="AJ146" s="522">
        <v>0</v>
      </c>
      <c r="AK146" s="522">
        <v>0</v>
      </c>
      <c r="AL146" s="522">
        <v>0</v>
      </c>
      <c r="AM146" s="522">
        <v>0</v>
      </c>
      <c r="AN146" s="522">
        <v>0</v>
      </c>
      <c r="AO146" s="522">
        <f t="shared" ref="AO146:AO149" si="249">AH146+AJ146+AK146+AM146</f>
        <v>0</v>
      </c>
      <c r="AP146" s="522">
        <f t="shared" ref="AP146:AP149" si="250">AI146+AL146+AN146</f>
        <v>0</v>
      </c>
      <c r="AQ146" s="550">
        <f t="shared" si="244"/>
        <v>0</v>
      </c>
      <c r="AR146" s="551">
        <f>I146+AG146</f>
        <v>4062972</v>
      </c>
      <c r="AS146" s="507">
        <f>J146+V146</f>
        <v>2860570</v>
      </c>
      <c r="AT146" s="507">
        <f>K146+Z146</f>
        <v>22318</v>
      </c>
      <c r="AU146" s="501">
        <f t="shared" si="235"/>
        <v>22318</v>
      </c>
      <c r="AV146" s="507">
        <f t="shared" ref="AV146:AW149" si="251">L146+AB146</f>
        <v>966873</v>
      </c>
      <c r="AW146" s="507">
        <f t="shared" si="251"/>
        <v>57211</v>
      </c>
      <c r="AX146" s="507">
        <f>N146+AF146</f>
        <v>156000</v>
      </c>
      <c r="AY146" s="522">
        <f>O146+AQ146</f>
        <v>5.2523</v>
      </c>
      <c r="AZ146" s="522">
        <f t="shared" ref="AZ146:BA149" si="252">P146+AO146</f>
        <v>3.5569999999999999</v>
      </c>
      <c r="BA146" s="523">
        <f t="shared" si="252"/>
        <v>1.6953</v>
      </c>
    </row>
    <row r="147" spans="1:53" ht="12.95" customHeight="1" x14ac:dyDescent="0.25">
      <c r="A147" s="308">
        <v>30</v>
      </c>
      <c r="B147" s="572">
        <v>5438</v>
      </c>
      <c r="C147" s="572">
        <v>600099032</v>
      </c>
      <c r="D147" s="84">
        <v>72742054</v>
      </c>
      <c r="E147" s="571" t="s">
        <v>814</v>
      </c>
      <c r="F147" s="572">
        <v>3117</v>
      </c>
      <c r="G147" s="549" t="s">
        <v>92</v>
      </c>
      <c r="H147" s="515" t="s">
        <v>83</v>
      </c>
      <c r="I147" s="516">
        <v>115294</v>
      </c>
      <c r="J147" s="517">
        <v>84900</v>
      </c>
      <c r="K147" s="517">
        <v>0</v>
      </c>
      <c r="L147" s="431">
        <v>28696</v>
      </c>
      <c r="M147" s="431">
        <v>1698</v>
      </c>
      <c r="N147" s="517">
        <v>0</v>
      </c>
      <c r="O147" s="518">
        <v>0.25</v>
      </c>
      <c r="P147" s="432">
        <v>0.25</v>
      </c>
      <c r="Q147" s="519">
        <v>0</v>
      </c>
      <c r="R147" s="520">
        <f t="shared" si="248"/>
        <v>0</v>
      </c>
      <c r="S147" s="507">
        <v>0</v>
      </c>
      <c r="T147" s="507">
        <v>0</v>
      </c>
      <c r="U147" s="507">
        <v>0</v>
      </c>
      <c r="V147" s="507">
        <f>SUM(R147:U147)</f>
        <v>0</v>
      </c>
      <c r="W147" s="507">
        <v>0</v>
      </c>
      <c r="X147" s="507">
        <v>0</v>
      </c>
      <c r="Y147" s="507">
        <v>0</v>
      </c>
      <c r="Z147" s="507">
        <f>SUM(W147:Y147)</f>
        <v>0</v>
      </c>
      <c r="AA147" s="507">
        <f>V147+Z147</f>
        <v>0</v>
      </c>
      <c r="AB147" s="322">
        <f>ROUND((V147+W147)*33.8%,0)</f>
        <v>0</v>
      </c>
      <c r="AC147" s="180">
        <f>ROUND(V147*2%,0)</f>
        <v>0</v>
      </c>
      <c r="AD147" s="507">
        <v>0</v>
      </c>
      <c r="AE147" s="507">
        <v>0</v>
      </c>
      <c r="AF147" s="507">
        <f t="shared" si="240"/>
        <v>0</v>
      </c>
      <c r="AG147" s="507">
        <f t="shared" si="241"/>
        <v>0</v>
      </c>
      <c r="AH147" s="522">
        <v>0</v>
      </c>
      <c r="AI147" s="522">
        <v>0</v>
      </c>
      <c r="AJ147" s="522">
        <v>0</v>
      </c>
      <c r="AK147" s="522">
        <v>0</v>
      </c>
      <c r="AL147" s="522">
        <v>0</v>
      </c>
      <c r="AM147" s="522">
        <v>0</v>
      </c>
      <c r="AN147" s="522">
        <v>0</v>
      </c>
      <c r="AO147" s="522">
        <f t="shared" si="249"/>
        <v>0</v>
      </c>
      <c r="AP147" s="522">
        <f t="shared" si="250"/>
        <v>0</v>
      </c>
      <c r="AQ147" s="550">
        <f t="shared" si="244"/>
        <v>0</v>
      </c>
      <c r="AR147" s="551">
        <f>I147+AG147</f>
        <v>115294</v>
      </c>
      <c r="AS147" s="507">
        <f>J147+V147</f>
        <v>84900</v>
      </c>
      <c r="AT147" s="507">
        <f>K147+Z147</f>
        <v>0</v>
      </c>
      <c r="AU147" s="501">
        <f t="shared" si="235"/>
        <v>0</v>
      </c>
      <c r="AV147" s="507">
        <f t="shared" si="251"/>
        <v>28696</v>
      </c>
      <c r="AW147" s="507">
        <f t="shared" si="251"/>
        <v>1698</v>
      </c>
      <c r="AX147" s="507">
        <f>N147+AF147</f>
        <v>0</v>
      </c>
      <c r="AY147" s="522">
        <f>O147+AQ147</f>
        <v>0.25</v>
      </c>
      <c r="AZ147" s="522">
        <f t="shared" si="252"/>
        <v>0.25</v>
      </c>
      <c r="BA147" s="523">
        <f t="shared" si="252"/>
        <v>0</v>
      </c>
    </row>
    <row r="148" spans="1:53" ht="12.95" customHeight="1" x14ac:dyDescent="0.25">
      <c r="A148" s="308">
        <v>30</v>
      </c>
      <c r="B148" s="572">
        <v>5438</v>
      </c>
      <c r="C148" s="572">
        <v>600099032</v>
      </c>
      <c r="D148" s="84">
        <v>72742054</v>
      </c>
      <c r="E148" s="571" t="s">
        <v>814</v>
      </c>
      <c r="F148" s="582">
        <v>3143</v>
      </c>
      <c r="G148" s="549" t="s">
        <v>150</v>
      </c>
      <c r="H148" s="515" t="s">
        <v>87</v>
      </c>
      <c r="I148" s="516">
        <v>614970</v>
      </c>
      <c r="J148" s="517">
        <v>452850</v>
      </c>
      <c r="K148" s="517">
        <v>0</v>
      </c>
      <c r="L148" s="431">
        <v>153063</v>
      </c>
      <c r="M148" s="431">
        <v>9057</v>
      </c>
      <c r="N148" s="517">
        <v>0</v>
      </c>
      <c r="O148" s="518">
        <v>1.1072</v>
      </c>
      <c r="P148" s="432">
        <v>1.1072</v>
      </c>
      <c r="Q148" s="519">
        <v>0</v>
      </c>
      <c r="R148" s="520">
        <f t="shared" si="248"/>
        <v>0</v>
      </c>
      <c r="S148" s="507">
        <v>0</v>
      </c>
      <c r="T148" s="507">
        <v>0</v>
      </c>
      <c r="U148" s="507">
        <v>0</v>
      </c>
      <c r="V148" s="507">
        <f>SUM(R148:U148)</f>
        <v>0</v>
      </c>
      <c r="W148" s="507">
        <v>0</v>
      </c>
      <c r="X148" s="507">
        <v>0</v>
      </c>
      <c r="Y148" s="507">
        <v>0</v>
      </c>
      <c r="Z148" s="507">
        <f>SUM(W148:Y148)</f>
        <v>0</v>
      </c>
      <c r="AA148" s="507">
        <f>V148+Z148</f>
        <v>0</v>
      </c>
      <c r="AB148" s="322">
        <f>ROUND((V148+W148)*33.8%,0)</f>
        <v>0</v>
      </c>
      <c r="AC148" s="180">
        <f>ROUND(V148*2%,0)</f>
        <v>0</v>
      </c>
      <c r="AD148" s="507">
        <v>0</v>
      </c>
      <c r="AE148" s="507">
        <v>0</v>
      </c>
      <c r="AF148" s="507">
        <f t="shared" si="240"/>
        <v>0</v>
      </c>
      <c r="AG148" s="507">
        <f t="shared" si="241"/>
        <v>0</v>
      </c>
      <c r="AH148" s="522">
        <v>0</v>
      </c>
      <c r="AI148" s="522">
        <v>0</v>
      </c>
      <c r="AJ148" s="522">
        <v>0</v>
      </c>
      <c r="AK148" s="522">
        <v>0</v>
      </c>
      <c r="AL148" s="522">
        <v>0</v>
      </c>
      <c r="AM148" s="522">
        <v>0</v>
      </c>
      <c r="AN148" s="522">
        <v>0</v>
      </c>
      <c r="AO148" s="522">
        <f t="shared" si="249"/>
        <v>0</v>
      </c>
      <c r="AP148" s="522">
        <f t="shared" si="250"/>
        <v>0</v>
      </c>
      <c r="AQ148" s="550">
        <f t="shared" si="244"/>
        <v>0</v>
      </c>
      <c r="AR148" s="551">
        <f>I148+AG148</f>
        <v>614970</v>
      </c>
      <c r="AS148" s="507">
        <f>J148+V148</f>
        <v>452850</v>
      </c>
      <c r="AT148" s="507">
        <f>K148+Z148</f>
        <v>0</v>
      </c>
      <c r="AU148" s="501">
        <f t="shared" si="235"/>
        <v>0</v>
      </c>
      <c r="AV148" s="507">
        <f t="shared" si="251"/>
        <v>153063</v>
      </c>
      <c r="AW148" s="507">
        <f t="shared" si="251"/>
        <v>9057</v>
      </c>
      <c r="AX148" s="507">
        <f>N148+AF148</f>
        <v>0</v>
      </c>
      <c r="AY148" s="522">
        <f>O148+AQ148</f>
        <v>1.1072</v>
      </c>
      <c r="AZ148" s="522">
        <f t="shared" si="252"/>
        <v>1.1072</v>
      </c>
      <c r="BA148" s="523">
        <f t="shared" si="252"/>
        <v>0</v>
      </c>
    </row>
    <row r="149" spans="1:53" ht="12.95" customHeight="1" x14ac:dyDescent="0.25">
      <c r="A149" s="308">
        <v>30</v>
      </c>
      <c r="B149" s="572">
        <v>5438</v>
      </c>
      <c r="C149" s="572">
        <v>600099032</v>
      </c>
      <c r="D149" s="84">
        <v>72742054</v>
      </c>
      <c r="E149" s="571" t="s">
        <v>814</v>
      </c>
      <c r="F149" s="582">
        <v>3143</v>
      </c>
      <c r="G149" s="549" t="s">
        <v>151</v>
      </c>
      <c r="H149" s="515" t="s">
        <v>83</v>
      </c>
      <c r="I149" s="516">
        <v>18959</v>
      </c>
      <c r="J149" s="517">
        <v>13365</v>
      </c>
      <c r="K149" s="517">
        <v>0</v>
      </c>
      <c r="L149" s="431">
        <v>4517</v>
      </c>
      <c r="M149" s="431">
        <v>267</v>
      </c>
      <c r="N149" s="517">
        <v>810</v>
      </c>
      <c r="O149" s="518">
        <v>0.06</v>
      </c>
      <c r="P149" s="432">
        <v>0</v>
      </c>
      <c r="Q149" s="519">
        <v>0.06</v>
      </c>
      <c r="R149" s="520">
        <f t="shared" si="248"/>
        <v>0</v>
      </c>
      <c r="S149" s="507">
        <v>0</v>
      </c>
      <c r="T149" s="507">
        <v>0</v>
      </c>
      <c r="U149" s="507">
        <v>0</v>
      </c>
      <c r="V149" s="507">
        <f>SUM(R149:U149)</f>
        <v>0</v>
      </c>
      <c r="W149" s="507">
        <v>0</v>
      </c>
      <c r="X149" s="507">
        <v>0</v>
      </c>
      <c r="Y149" s="507">
        <v>0</v>
      </c>
      <c r="Z149" s="507">
        <f>SUM(W149:Y149)</f>
        <v>0</v>
      </c>
      <c r="AA149" s="507">
        <f>V149+Z149</f>
        <v>0</v>
      </c>
      <c r="AB149" s="322">
        <f>ROUND((V149+W149)*33.8%,0)</f>
        <v>0</v>
      </c>
      <c r="AC149" s="180">
        <f>ROUND(V149*2%,0)</f>
        <v>0</v>
      </c>
      <c r="AD149" s="507">
        <v>0</v>
      </c>
      <c r="AE149" s="507">
        <v>0</v>
      </c>
      <c r="AF149" s="507">
        <f t="shared" si="240"/>
        <v>0</v>
      </c>
      <c r="AG149" s="507">
        <f t="shared" si="241"/>
        <v>0</v>
      </c>
      <c r="AH149" s="522">
        <v>0</v>
      </c>
      <c r="AI149" s="522">
        <v>0</v>
      </c>
      <c r="AJ149" s="522">
        <v>0</v>
      </c>
      <c r="AK149" s="522">
        <v>0</v>
      </c>
      <c r="AL149" s="522">
        <v>0</v>
      </c>
      <c r="AM149" s="522">
        <v>0</v>
      </c>
      <c r="AN149" s="522">
        <v>0</v>
      </c>
      <c r="AO149" s="522">
        <f t="shared" si="249"/>
        <v>0</v>
      </c>
      <c r="AP149" s="522">
        <f t="shared" si="250"/>
        <v>0</v>
      </c>
      <c r="AQ149" s="550">
        <f t="shared" si="244"/>
        <v>0</v>
      </c>
      <c r="AR149" s="551">
        <f>I149+AG149</f>
        <v>18959</v>
      </c>
      <c r="AS149" s="507">
        <f>J149+V149</f>
        <v>13365</v>
      </c>
      <c r="AT149" s="507">
        <f>K149+Z149</f>
        <v>0</v>
      </c>
      <c r="AU149" s="501">
        <f t="shared" si="235"/>
        <v>0</v>
      </c>
      <c r="AV149" s="507">
        <f t="shared" si="251"/>
        <v>4517</v>
      </c>
      <c r="AW149" s="507">
        <f t="shared" si="251"/>
        <v>267</v>
      </c>
      <c r="AX149" s="507">
        <f>N149+AF149</f>
        <v>810</v>
      </c>
      <c r="AY149" s="522">
        <f>O149+AQ149</f>
        <v>0.06</v>
      </c>
      <c r="AZ149" s="522">
        <f t="shared" si="252"/>
        <v>0</v>
      </c>
      <c r="BA149" s="523">
        <f t="shared" si="252"/>
        <v>0.06</v>
      </c>
    </row>
    <row r="150" spans="1:53" ht="12.95" customHeight="1" x14ac:dyDescent="0.25">
      <c r="A150" s="310">
        <v>30</v>
      </c>
      <c r="B150" s="129">
        <v>5438</v>
      </c>
      <c r="C150" s="129">
        <v>600099032</v>
      </c>
      <c r="D150" s="129">
        <v>72742054</v>
      </c>
      <c r="E150" s="583" t="s">
        <v>815</v>
      </c>
      <c r="F150" s="133"/>
      <c r="G150" s="583"/>
      <c r="H150" s="384"/>
      <c r="I150" s="134">
        <v>4789877</v>
      </c>
      <c r="J150" s="242">
        <v>3411685</v>
      </c>
      <c r="K150" s="242">
        <v>0</v>
      </c>
      <c r="L150" s="242">
        <v>1153149</v>
      </c>
      <c r="M150" s="242">
        <v>68233</v>
      </c>
      <c r="N150" s="242">
        <v>156810</v>
      </c>
      <c r="O150" s="395">
        <v>6.6694999999999993</v>
      </c>
      <c r="P150" s="395">
        <v>4.9142000000000001</v>
      </c>
      <c r="Q150" s="411">
        <v>1.7553000000000001</v>
      </c>
      <c r="R150" s="242">
        <f t="shared" ref="R150:BA150" si="253">SUM(R146:R149)</f>
        <v>0</v>
      </c>
      <c r="S150" s="170">
        <f t="shared" si="253"/>
        <v>0</v>
      </c>
      <c r="T150" s="170">
        <f t="shared" si="253"/>
        <v>0</v>
      </c>
      <c r="U150" s="170">
        <f t="shared" si="253"/>
        <v>0</v>
      </c>
      <c r="V150" s="170">
        <f t="shared" si="253"/>
        <v>0</v>
      </c>
      <c r="W150" s="170">
        <f t="shared" si="253"/>
        <v>0</v>
      </c>
      <c r="X150" s="170">
        <f t="shared" si="253"/>
        <v>0</v>
      </c>
      <c r="Y150" s="170">
        <f t="shared" ref="Y150" si="254">SUM(Y146:Y149)</f>
        <v>22318</v>
      </c>
      <c r="Z150" s="170">
        <f t="shared" si="253"/>
        <v>22318</v>
      </c>
      <c r="AA150" s="170">
        <f t="shared" si="253"/>
        <v>22318</v>
      </c>
      <c r="AB150" s="170">
        <f t="shared" si="253"/>
        <v>0</v>
      </c>
      <c r="AC150" s="170">
        <f t="shared" si="253"/>
        <v>0</v>
      </c>
      <c r="AD150" s="170">
        <f t="shared" si="253"/>
        <v>0</v>
      </c>
      <c r="AE150" s="170">
        <f t="shared" si="253"/>
        <v>0</v>
      </c>
      <c r="AF150" s="170">
        <f t="shared" si="253"/>
        <v>0</v>
      </c>
      <c r="AG150" s="170">
        <f t="shared" si="253"/>
        <v>22318</v>
      </c>
      <c r="AH150" s="319">
        <f t="shared" si="253"/>
        <v>0</v>
      </c>
      <c r="AI150" s="319">
        <f t="shared" si="253"/>
        <v>0</v>
      </c>
      <c r="AJ150" s="319">
        <f t="shared" si="253"/>
        <v>0</v>
      </c>
      <c r="AK150" s="319">
        <f t="shared" ref="AK150:AL150" si="255">SUM(AK146:AK149)</f>
        <v>0</v>
      </c>
      <c r="AL150" s="319">
        <f t="shared" si="255"/>
        <v>0</v>
      </c>
      <c r="AM150" s="319">
        <f t="shared" si="253"/>
        <v>0</v>
      </c>
      <c r="AN150" s="319">
        <f t="shared" si="253"/>
        <v>0</v>
      </c>
      <c r="AO150" s="319">
        <f t="shared" si="253"/>
        <v>0</v>
      </c>
      <c r="AP150" s="319">
        <f t="shared" si="253"/>
        <v>0</v>
      </c>
      <c r="AQ150" s="404">
        <f t="shared" si="253"/>
        <v>0</v>
      </c>
      <c r="AR150" s="134">
        <f t="shared" si="253"/>
        <v>4812195</v>
      </c>
      <c r="AS150" s="170">
        <f t="shared" si="253"/>
        <v>3411685</v>
      </c>
      <c r="AT150" s="170">
        <f t="shared" si="253"/>
        <v>22318</v>
      </c>
      <c r="AU150" s="170">
        <f t="shared" si="253"/>
        <v>22318</v>
      </c>
      <c r="AV150" s="170">
        <f t="shared" si="253"/>
        <v>1153149</v>
      </c>
      <c r="AW150" s="170">
        <f t="shared" si="253"/>
        <v>68233</v>
      </c>
      <c r="AX150" s="170">
        <f t="shared" si="253"/>
        <v>156810</v>
      </c>
      <c r="AY150" s="319">
        <f t="shared" si="253"/>
        <v>6.6694999999999993</v>
      </c>
      <c r="AZ150" s="319">
        <f t="shared" si="253"/>
        <v>4.9142000000000001</v>
      </c>
      <c r="BA150" s="320">
        <f t="shared" si="253"/>
        <v>1.7553000000000001</v>
      </c>
    </row>
    <row r="151" spans="1:53" ht="12.95" customHeight="1" x14ac:dyDescent="0.25">
      <c r="A151" s="308">
        <v>31</v>
      </c>
      <c r="B151" s="572">
        <v>2441</v>
      </c>
      <c r="C151" s="572">
        <v>600079406</v>
      </c>
      <c r="D151" s="84">
        <v>70695920</v>
      </c>
      <c r="E151" s="573" t="s">
        <v>816</v>
      </c>
      <c r="F151" s="572">
        <v>3111</v>
      </c>
      <c r="G151" s="574" t="s">
        <v>587</v>
      </c>
      <c r="H151" s="515" t="s">
        <v>87</v>
      </c>
      <c r="I151" s="516">
        <v>3330258</v>
      </c>
      <c r="J151" s="517">
        <v>2427583</v>
      </c>
      <c r="K151" s="517">
        <v>0</v>
      </c>
      <c r="L151" s="431">
        <v>820523</v>
      </c>
      <c r="M151" s="431">
        <v>48552</v>
      </c>
      <c r="N151" s="517">
        <v>33600</v>
      </c>
      <c r="O151" s="518">
        <v>5.4897999999999998</v>
      </c>
      <c r="P151" s="432">
        <v>4</v>
      </c>
      <c r="Q151" s="519">
        <v>1.4898</v>
      </c>
      <c r="R151" s="520">
        <f t="shared" ref="R151:R152" si="256">W151*-1</f>
        <v>0</v>
      </c>
      <c r="S151" s="507">
        <v>0</v>
      </c>
      <c r="T151" s="507">
        <v>0</v>
      </c>
      <c r="U151" s="507">
        <v>0</v>
      </c>
      <c r="V151" s="507">
        <f>SUM(R151:U151)</f>
        <v>0</v>
      </c>
      <c r="W151" s="507">
        <v>0</v>
      </c>
      <c r="X151" s="507">
        <v>0</v>
      </c>
      <c r="Y151" s="507">
        <v>0</v>
      </c>
      <c r="Z151" s="507">
        <f>SUM(W151:Y151)</f>
        <v>0</v>
      </c>
      <c r="AA151" s="507">
        <f>V151+Z151</f>
        <v>0</v>
      </c>
      <c r="AB151" s="322">
        <f>ROUND((V151+W151)*33.8%,0)</f>
        <v>0</v>
      </c>
      <c r="AC151" s="180">
        <f>ROUND(V151*2%,0)</f>
        <v>0</v>
      </c>
      <c r="AD151" s="507">
        <v>0</v>
      </c>
      <c r="AE151" s="507">
        <v>0</v>
      </c>
      <c r="AF151" s="507">
        <f t="shared" si="240"/>
        <v>0</v>
      </c>
      <c r="AG151" s="507">
        <f t="shared" si="241"/>
        <v>0</v>
      </c>
      <c r="AH151" s="522">
        <v>0</v>
      </c>
      <c r="AI151" s="522">
        <v>0</v>
      </c>
      <c r="AJ151" s="522">
        <v>0</v>
      </c>
      <c r="AK151" s="522">
        <v>0</v>
      </c>
      <c r="AL151" s="522">
        <v>0</v>
      </c>
      <c r="AM151" s="522">
        <v>0</v>
      </c>
      <c r="AN151" s="522">
        <v>0</v>
      </c>
      <c r="AO151" s="522">
        <f t="shared" ref="AO151:AO152" si="257">AH151+AJ151+AK151+AM151</f>
        <v>0</v>
      </c>
      <c r="AP151" s="522">
        <f t="shared" ref="AP151:AP152" si="258">AI151+AL151+AN151</f>
        <v>0</v>
      </c>
      <c r="AQ151" s="550">
        <f t="shared" si="244"/>
        <v>0</v>
      </c>
      <c r="AR151" s="551">
        <f>I151+AG151</f>
        <v>3330258</v>
      </c>
      <c r="AS151" s="507">
        <f>J151+V151</f>
        <v>2427583</v>
      </c>
      <c r="AT151" s="507">
        <f>K151+Z151</f>
        <v>0</v>
      </c>
      <c r="AU151" s="501">
        <f t="shared" si="235"/>
        <v>0</v>
      </c>
      <c r="AV151" s="507">
        <f>L151+AB151</f>
        <v>820523</v>
      </c>
      <c r="AW151" s="507">
        <f>M151+AC151</f>
        <v>48552</v>
      </c>
      <c r="AX151" s="507">
        <f>N151+AF151</f>
        <v>33600</v>
      </c>
      <c r="AY151" s="522">
        <f>O151+AQ151</f>
        <v>5.4897999999999998</v>
      </c>
      <c r="AZ151" s="522">
        <f>P151+AO151</f>
        <v>4</v>
      </c>
      <c r="BA151" s="523">
        <f>Q151+AP151</f>
        <v>1.4898</v>
      </c>
    </row>
    <row r="152" spans="1:53" ht="12.95" customHeight="1" x14ac:dyDescent="0.25">
      <c r="A152" s="308">
        <v>31</v>
      </c>
      <c r="B152" s="576">
        <v>2441</v>
      </c>
      <c r="C152" s="576">
        <v>600079406</v>
      </c>
      <c r="D152" s="84">
        <v>70695920</v>
      </c>
      <c r="E152" s="577" t="s">
        <v>816</v>
      </c>
      <c r="F152" s="572">
        <v>3141</v>
      </c>
      <c r="G152" s="574" t="s">
        <v>89</v>
      </c>
      <c r="H152" s="515" t="s">
        <v>83</v>
      </c>
      <c r="I152" s="516">
        <v>619426</v>
      </c>
      <c r="J152" s="517">
        <v>454081</v>
      </c>
      <c r="K152" s="517">
        <v>0</v>
      </c>
      <c r="L152" s="431">
        <v>153479</v>
      </c>
      <c r="M152" s="431">
        <v>9082</v>
      </c>
      <c r="N152" s="517">
        <v>2784</v>
      </c>
      <c r="O152" s="518">
        <v>1.54</v>
      </c>
      <c r="P152" s="432">
        <v>0</v>
      </c>
      <c r="Q152" s="519">
        <v>1.54</v>
      </c>
      <c r="R152" s="520">
        <f t="shared" si="256"/>
        <v>0</v>
      </c>
      <c r="S152" s="507">
        <v>0</v>
      </c>
      <c r="T152" s="507">
        <v>0</v>
      </c>
      <c r="U152" s="507">
        <v>0</v>
      </c>
      <c r="V152" s="507">
        <f>SUM(R152:U152)</f>
        <v>0</v>
      </c>
      <c r="W152" s="507">
        <v>0</v>
      </c>
      <c r="X152" s="507">
        <v>0</v>
      </c>
      <c r="Y152" s="507">
        <v>0</v>
      </c>
      <c r="Z152" s="507">
        <f>SUM(W152:Y152)</f>
        <v>0</v>
      </c>
      <c r="AA152" s="507">
        <f>V152+Z152</f>
        <v>0</v>
      </c>
      <c r="AB152" s="322">
        <f>ROUND((V152+W152)*33.8%,0)</f>
        <v>0</v>
      </c>
      <c r="AC152" s="180">
        <f>ROUND(V152*2%,0)</f>
        <v>0</v>
      </c>
      <c r="AD152" s="507">
        <v>0</v>
      </c>
      <c r="AE152" s="507">
        <v>0</v>
      </c>
      <c r="AF152" s="507">
        <f t="shared" si="240"/>
        <v>0</v>
      </c>
      <c r="AG152" s="507">
        <f t="shared" si="241"/>
        <v>0</v>
      </c>
      <c r="AH152" s="522">
        <v>0</v>
      </c>
      <c r="AI152" s="522">
        <v>0</v>
      </c>
      <c r="AJ152" s="522">
        <v>0</v>
      </c>
      <c r="AK152" s="522">
        <v>0</v>
      </c>
      <c r="AL152" s="522">
        <v>0</v>
      </c>
      <c r="AM152" s="522">
        <v>0</v>
      </c>
      <c r="AN152" s="522">
        <v>0</v>
      </c>
      <c r="AO152" s="522">
        <f t="shared" si="257"/>
        <v>0</v>
      </c>
      <c r="AP152" s="522">
        <f t="shared" si="258"/>
        <v>0</v>
      </c>
      <c r="AQ152" s="550">
        <f t="shared" si="244"/>
        <v>0</v>
      </c>
      <c r="AR152" s="551">
        <f>I152+AG152</f>
        <v>619426</v>
      </c>
      <c r="AS152" s="507">
        <f>J152+V152</f>
        <v>454081</v>
      </c>
      <c r="AT152" s="507">
        <f>K152+Z152</f>
        <v>0</v>
      </c>
      <c r="AU152" s="501">
        <f t="shared" si="235"/>
        <v>0</v>
      </c>
      <c r="AV152" s="507">
        <f>L152+AB152</f>
        <v>153479</v>
      </c>
      <c r="AW152" s="507">
        <f>M152+AC152</f>
        <v>9082</v>
      </c>
      <c r="AX152" s="507">
        <f>N152+AF152</f>
        <v>2784</v>
      </c>
      <c r="AY152" s="522">
        <f>O152+AQ152</f>
        <v>1.54</v>
      </c>
      <c r="AZ152" s="522">
        <f>P152+AO152</f>
        <v>0</v>
      </c>
      <c r="BA152" s="523">
        <f>Q152+AP152</f>
        <v>1.54</v>
      </c>
    </row>
    <row r="153" spans="1:53" ht="12.95" customHeight="1" x14ac:dyDescent="0.25">
      <c r="A153" s="310">
        <v>31</v>
      </c>
      <c r="B153" s="132">
        <v>2441</v>
      </c>
      <c r="C153" s="132">
        <v>600079406</v>
      </c>
      <c r="D153" s="132">
        <v>70695920</v>
      </c>
      <c r="E153" s="575" t="s">
        <v>817</v>
      </c>
      <c r="F153" s="136"/>
      <c r="G153" s="585"/>
      <c r="H153" s="386"/>
      <c r="I153" s="134">
        <v>3949684</v>
      </c>
      <c r="J153" s="242">
        <v>2881664</v>
      </c>
      <c r="K153" s="242">
        <v>0</v>
      </c>
      <c r="L153" s="242">
        <v>974002</v>
      </c>
      <c r="M153" s="242">
        <v>57634</v>
      </c>
      <c r="N153" s="242">
        <v>36384</v>
      </c>
      <c r="O153" s="395">
        <v>7.0297999999999998</v>
      </c>
      <c r="P153" s="395">
        <v>4</v>
      </c>
      <c r="Q153" s="411">
        <v>3.0297999999999998</v>
      </c>
      <c r="R153" s="242">
        <f t="shared" ref="R153:BA153" si="259">SUM(R151:R152)</f>
        <v>0</v>
      </c>
      <c r="S153" s="170">
        <f t="shared" si="259"/>
        <v>0</v>
      </c>
      <c r="T153" s="170">
        <f t="shared" si="259"/>
        <v>0</v>
      </c>
      <c r="U153" s="170">
        <f t="shared" si="259"/>
        <v>0</v>
      </c>
      <c r="V153" s="170">
        <f t="shared" si="259"/>
        <v>0</v>
      </c>
      <c r="W153" s="170">
        <f t="shared" si="259"/>
        <v>0</v>
      </c>
      <c r="X153" s="170">
        <f t="shared" si="259"/>
        <v>0</v>
      </c>
      <c r="Y153" s="170">
        <f t="shared" ref="Y153" si="260">SUM(Y151:Y152)</f>
        <v>0</v>
      </c>
      <c r="Z153" s="170">
        <f t="shared" si="259"/>
        <v>0</v>
      </c>
      <c r="AA153" s="170">
        <f t="shared" si="259"/>
        <v>0</v>
      </c>
      <c r="AB153" s="170">
        <f t="shared" si="259"/>
        <v>0</v>
      </c>
      <c r="AC153" s="170">
        <f t="shared" si="259"/>
        <v>0</v>
      </c>
      <c r="AD153" s="170">
        <f t="shared" si="259"/>
        <v>0</v>
      </c>
      <c r="AE153" s="170">
        <f t="shared" si="259"/>
        <v>0</v>
      </c>
      <c r="AF153" s="170">
        <f t="shared" si="259"/>
        <v>0</v>
      </c>
      <c r="AG153" s="170">
        <f t="shared" si="259"/>
        <v>0</v>
      </c>
      <c r="AH153" s="319">
        <f t="shared" si="259"/>
        <v>0</v>
      </c>
      <c r="AI153" s="319">
        <f t="shared" si="259"/>
        <v>0</v>
      </c>
      <c r="AJ153" s="319">
        <f t="shared" si="259"/>
        <v>0</v>
      </c>
      <c r="AK153" s="319">
        <f t="shared" ref="AK153:AL153" si="261">SUM(AK151:AK152)</f>
        <v>0</v>
      </c>
      <c r="AL153" s="319">
        <f t="shared" si="261"/>
        <v>0</v>
      </c>
      <c r="AM153" s="319">
        <f t="shared" si="259"/>
        <v>0</v>
      </c>
      <c r="AN153" s="319">
        <f t="shared" si="259"/>
        <v>0</v>
      </c>
      <c r="AO153" s="319">
        <f t="shared" si="259"/>
        <v>0</v>
      </c>
      <c r="AP153" s="319">
        <f t="shared" si="259"/>
        <v>0</v>
      </c>
      <c r="AQ153" s="404">
        <f t="shared" si="259"/>
        <v>0</v>
      </c>
      <c r="AR153" s="134">
        <f t="shared" si="259"/>
        <v>3949684</v>
      </c>
      <c r="AS153" s="170">
        <f t="shared" si="259"/>
        <v>2881664</v>
      </c>
      <c r="AT153" s="170">
        <f t="shared" si="259"/>
        <v>0</v>
      </c>
      <c r="AU153" s="170">
        <f t="shared" si="259"/>
        <v>0</v>
      </c>
      <c r="AV153" s="170">
        <f t="shared" si="259"/>
        <v>974002</v>
      </c>
      <c r="AW153" s="170">
        <f t="shared" si="259"/>
        <v>57634</v>
      </c>
      <c r="AX153" s="170">
        <f t="shared" si="259"/>
        <v>36384</v>
      </c>
      <c r="AY153" s="319">
        <f t="shared" si="259"/>
        <v>7.0297999999999998</v>
      </c>
      <c r="AZ153" s="319">
        <f t="shared" si="259"/>
        <v>4</v>
      </c>
      <c r="BA153" s="320">
        <f t="shared" si="259"/>
        <v>3.0297999999999998</v>
      </c>
    </row>
    <row r="154" spans="1:53" ht="12.95" customHeight="1" x14ac:dyDescent="0.25">
      <c r="A154" s="308">
        <v>32</v>
      </c>
      <c r="B154" s="572">
        <v>2496</v>
      </c>
      <c r="C154" s="572">
        <v>600080251</v>
      </c>
      <c r="D154" s="84">
        <v>70695938</v>
      </c>
      <c r="E154" s="573" t="s">
        <v>818</v>
      </c>
      <c r="F154" s="572">
        <v>3117</v>
      </c>
      <c r="G154" s="573" t="s">
        <v>285</v>
      </c>
      <c r="H154" s="515" t="s">
        <v>87</v>
      </c>
      <c r="I154" s="516">
        <v>5625360</v>
      </c>
      <c r="J154" s="517">
        <v>3996075</v>
      </c>
      <c r="K154" s="517">
        <v>5000</v>
      </c>
      <c r="L154" s="431">
        <v>1352363</v>
      </c>
      <c r="M154" s="431">
        <v>79922</v>
      </c>
      <c r="N154" s="517">
        <v>192000</v>
      </c>
      <c r="O154" s="518">
        <v>8.1888000000000005</v>
      </c>
      <c r="P154" s="432">
        <v>5.91</v>
      </c>
      <c r="Q154" s="519">
        <v>2.2787999999999999</v>
      </c>
      <c r="R154" s="520">
        <f t="shared" ref="R154:R158" si="262">W154*-1</f>
        <v>0</v>
      </c>
      <c r="S154" s="507">
        <v>0</v>
      </c>
      <c r="T154" s="507">
        <v>0</v>
      </c>
      <c r="U154" s="507">
        <v>0</v>
      </c>
      <c r="V154" s="507">
        <f>SUM(R154:U154)</f>
        <v>0</v>
      </c>
      <c r="W154" s="507">
        <v>0</v>
      </c>
      <c r="X154" s="507">
        <v>0</v>
      </c>
      <c r="Y154" s="507">
        <v>9472</v>
      </c>
      <c r="Z154" s="507">
        <f>SUM(W154:Y154)</f>
        <v>9472</v>
      </c>
      <c r="AA154" s="507">
        <f>V154+Z154</f>
        <v>9472</v>
      </c>
      <c r="AB154" s="322">
        <f>ROUND((V154+W154)*33.8%,0)</f>
        <v>0</v>
      </c>
      <c r="AC154" s="180">
        <f>ROUND(V154*2%,0)</f>
        <v>0</v>
      </c>
      <c r="AD154" s="507">
        <v>0</v>
      </c>
      <c r="AE154" s="507">
        <v>0</v>
      </c>
      <c r="AF154" s="507">
        <f t="shared" si="240"/>
        <v>0</v>
      </c>
      <c r="AG154" s="507">
        <f t="shared" si="241"/>
        <v>9472</v>
      </c>
      <c r="AH154" s="522">
        <v>0</v>
      </c>
      <c r="AI154" s="522">
        <v>0</v>
      </c>
      <c r="AJ154" s="522">
        <v>0</v>
      </c>
      <c r="AK154" s="522">
        <v>0</v>
      </c>
      <c r="AL154" s="522">
        <v>0</v>
      </c>
      <c r="AM154" s="522">
        <v>0</v>
      </c>
      <c r="AN154" s="522">
        <v>0</v>
      </c>
      <c r="AO154" s="522">
        <f t="shared" ref="AO154:AO158" si="263">AH154+AJ154+AK154+AM154</f>
        <v>0</v>
      </c>
      <c r="AP154" s="522">
        <f t="shared" ref="AP154:AP158" si="264">AI154+AL154+AN154</f>
        <v>0</v>
      </c>
      <c r="AQ154" s="550">
        <f t="shared" si="244"/>
        <v>0</v>
      </c>
      <c r="AR154" s="551">
        <f>I154+AG154</f>
        <v>5634832</v>
      </c>
      <c r="AS154" s="507">
        <f>J154+V154</f>
        <v>3996075</v>
      </c>
      <c r="AT154" s="507">
        <f>K154+Z154</f>
        <v>14472</v>
      </c>
      <c r="AU154" s="501">
        <f t="shared" si="235"/>
        <v>9472</v>
      </c>
      <c r="AV154" s="507">
        <f t="shared" ref="AV154:AW158" si="265">L154+AB154</f>
        <v>1352363</v>
      </c>
      <c r="AW154" s="507">
        <f t="shared" si="265"/>
        <v>79922</v>
      </c>
      <c r="AX154" s="507">
        <f>N154+AF154</f>
        <v>192000</v>
      </c>
      <c r="AY154" s="522">
        <f>O154+AQ154</f>
        <v>8.1888000000000005</v>
      </c>
      <c r="AZ154" s="522">
        <f t="shared" ref="AZ154:BA158" si="266">P154+AO154</f>
        <v>5.91</v>
      </c>
      <c r="BA154" s="523">
        <f t="shared" si="266"/>
        <v>2.2787999999999999</v>
      </c>
    </row>
    <row r="155" spans="1:53" ht="12.95" customHeight="1" x14ac:dyDescent="0.25">
      <c r="A155" s="308">
        <v>32</v>
      </c>
      <c r="B155" s="572">
        <v>2496</v>
      </c>
      <c r="C155" s="572">
        <v>600080251</v>
      </c>
      <c r="D155" s="84">
        <v>70695938</v>
      </c>
      <c r="E155" s="573" t="s">
        <v>818</v>
      </c>
      <c r="F155" s="572">
        <v>3117</v>
      </c>
      <c r="G155" s="549" t="s">
        <v>92</v>
      </c>
      <c r="H155" s="515" t="s">
        <v>83</v>
      </c>
      <c r="I155" s="516">
        <v>125562</v>
      </c>
      <c r="J155" s="517">
        <v>92461</v>
      </c>
      <c r="K155" s="517">
        <v>0</v>
      </c>
      <c r="L155" s="431">
        <v>31252</v>
      </c>
      <c r="M155" s="431">
        <v>1849</v>
      </c>
      <c r="N155" s="517">
        <v>0</v>
      </c>
      <c r="O155" s="518">
        <v>0.27</v>
      </c>
      <c r="P155" s="432">
        <v>0.27</v>
      </c>
      <c r="Q155" s="519">
        <v>0</v>
      </c>
      <c r="R155" s="520">
        <f t="shared" si="262"/>
        <v>0</v>
      </c>
      <c r="S155" s="507">
        <v>0</v>
      </c>
      <c r="T155" s="507">
        <v>0</v>
      </c>
      <c r="U155" s="507">
        <v>0</v>
      </c>
      <c r="V155" s="507">
        <f>SUM(R155:U155)</f>
        <v>0</v>
      </c>
      <c r="W155" s="507">
        <v>0</v>
      </c>
      <c r="X155" s="507">
        <v>0</v>
      </c>
      <c r="Y155" s="507">
        <v>0</v>
      </c>
      <c r="Z155" s="507">
        <f>SUM(W155:Y155)</f>
        <v>0</v>
      </c>
      <c r="AA155" s="507">
        <f>V155+Z155</f>
        <v>0</v>
      </c>
      <c r="AB155" s="322">
        <f>ROUND((V155+W155)*33.8%,0)</f>
        <v>0</v>
      </c>
      <c r="AC155" s="180">
        <f>ROUND(V155*2%,0)</f>
        <v>0</v>
      </c>
      <c r="AD155" s="507">
        <v>0</v>
      </c>
      <c r="AE155" s="507">
        <v>0</v>
      </c>
      <c r="AF155" s="507">
        <f t="shared" si="240"/>
        <v>0</v>
      </c>
      <c r="AG155" s="507">
        <f t="shared" si="241"/>
        <v>0</v>
      </c>
      <c r="AH155" s="522">
        <v>0</v>
      </c>
      <c r="AI155" s="522">
        <v>0</v>
      </c>
      <c r="AJ155" s="522">
        <v>0</v>
      </c>
      <c r="AK155" s="522">
        <v>0</v>
      </c>
      <c r="AL155" s="522">
        <v>0</v>
      </c>
      <c r="AM155" s="522">
        <v>0</v>
      </c>
      <c r="AN155" s="522">
        <v>0</v>
      </c>
      <c r="AO155" s="522">
        <f t="shared" si="263"/>
        <v>0</v>
      </c>
      <c r="AP155" s="522">
        <f t="shared" si="264"/>
        <v>0</v>
      </c>
      <c r="AQ155" s="550">
        <f t="shared" si="244"/>
        <v>0</v>
      </c>
      <c r="AR155" s="551">
        <f>I155+AG155</f>
        <v>125562</v>
      </c>
      <c r="AS155" s="507">
        <f>J155+V155</f>
        <v>92461</v>
      </c>
      <c r="AT155" s="507">
        <f>K155+Z155</f>
        <v>0</v>
      </c>
      <c r="AU155" s="501">
        <f t="shared" si="235"/>
        <v>0</v>
      </c>
      <c r="AV155" s="507">
        <f t="shared" si="265"/>
        <v>31252</v>
      </c>
      <c r="AW155" s="507">
        <f t="shared" si="265"/>
        <v>1849</v>
      </c>
      <c r="AX155" s="507">
        <f>N155+AF155</f>
        <v>0</v>
      </c>
      <c r="AY155" s="522">
        <f>O155+AQ155</f>
        <v>0.27</v>
      </c>
      <c r="AZ155" s="522">
        <f t="shared" si="266"/>
        <v>0.27</v>
      </c>
      <c r="BA155" s="523">
        <f t="shared" si="266"/>
        <v>0</v>
      </c>
    </row>
    <row r="156" spans="1:53" ht="12.95" customHeight="1" x14ac:dyDescent="0.25">
      <c r="A156" s="308">
        <v>32</v>
      </c>
      <c r="B156" s="576">
        <v>2496</v>
      </c>
      <c r="C156" s="576">
        <v>600080251</v>
      </c>
      <c r="D156" s="84">
        <v>70695938</v>
      </c>
      <c r="E156" s="577" t="s">
        <v>818</v>
      </c>
      <c r="F156" s="572">
        <v>3141</v>
      </c>
      <c r="G156" s="574" t="s">
        <v>89</v>
      </c>
      <c r="H156" s="515" t="s">
        <v>83</v>
      </c>
      <c r="I156" s="516">
        <v>584302</v>
      </c>
      <c r="J156" s="517">
        <v>427533</v>
      </c>
      <c r="K156" s="517">
        <v>0</v>
      </c>
      <c r="L156" s="431">
        <v>144506</v>
      </c>
      <c r="M156" s="431">
        <v>8551</v>
      </c>
      <c r="N156" s="517">
        <v>3712</v>
      </c>
      <c r="O156" s="518">
        <v>1.45</v>
      </c>
      <c r="P156" s="432">
        <v>0</v>
      </c>
      <c r="Q156" s="519">
        <v>1.45</v>
      </c>
      <c r="R156" s="520">
        <f t="shared" si="262"/>
        <v>0</v>
      </c>
      <c r="S156" s="507">
        <v>0</v>
      </c>
      <c r="T156" s="507">
        <v>0</v>
      </c>
      <c r="U156" s="507">
        <v>0</v>
      </c>
      <c r="V156" s="507">
        <f>SUM(R156:U156)</f>
        <v>0</v>
      </c>
      <c r="W156" s="507">
        <v>0</v>
      </c>
      <c r="X156" s="507">
        <v>0</v>
      </c>
      <c r="Y156" s="507">
        <v>0</v>
      </c>
      <c r="Z156" s="507">
        <f>SUM(W156:Y156)</f>
        <v>0</v>
      </c>
      <c r="AA156" s="507">
        <f>V156+Z156</f>
        <v>0</v>
      </c>
      <c r="AB156" s="322">
        <f>ROUND((V156+W156)*33.8%,0)</f>
        <v>0</v>
      </c>
      <c r="AC156" s="180">
        <f>ROUND(V156*2%,0)</f>
        <v>0</v>
      </c>
      <c r="AD156" s="507">
        <v>0</v>
      </c>
      <c r="AE156" s="507">
        <v>0</v>
      </c>
      <c r="AF156" s="507">
        <f t="shared" si="240"/>
        <v>0</v>
      </c>
      <c r="AG156" s="507">
        <f t="shared" si="241"/>
        <v>0</v>
      </c>
      <c r="AH156" s="522">
        <v>0</v>
      </c>
      <c r="AI156" s="522">
        <v>0</v>
      </c>
      <c r="AJ156" s="522">
        <v>0</v>
      </c>
      <c r="AK156" s="522">
        <v>0</v>
      </c>
      <c r="AL156" s="522">
        <v>0</v>
      </c>
      <c r="AM156" s="522">
        <v>0</v>
      </c>
      <c r="AN156" s="522">
        <v>0</v>
      </c>
      <c r="AO156" s="522">
        <f t="shared" si="263"/>
        <v>0</v>
      </c>
      <c r="AP156" s="522">
        <f t="shared" si="264"/>
        <v>0</v>
      </c>
      <c r="AQ156" s="550">
        <f t="shared" si="244"/>
        <v>0</v>
      </c>
      <c r="AR156" s="551">
        <f>I156+AG156</f>
        <v>584302</v>
      </c>
      <c r="AS156" s="507">
        <f>J156+V156</f>
        <v>427533</v>
      </c>
      <c r="AT156" s="507">
        <f>K156+Z156</f>
        <v>0</v>
      </c>
      <c r="AU156" s="501">
        <f t="shared" si="235"/>
        <v>0</v>
      </c>
      <c r="AV156" s="507">
        <f t="shared" si="265"/>
        <v>144506</v>
      </c>
      <c r="AW156" s="507">
        <f t="shared" si="265"/>
        <v>8551</v>
      </c>
      <c r="AX156" s="507">
        <f>N156+AF156</f>
        <v>3712</v>
      </c>
      <c r="AY156" s="522">
        <f>O156+AQ156</f>
        <v>1.45</v>
      </c>
      <c r="AZ156" s="522">
        <f t="shared" si="266"/>
        <v>0</v>
      </c>
      <c r="BA156" s="523">
        <f t="shared" si="266"/>
        <v>1.45</v>
      </c>
    </row>
    <row r="157" spans="1:53" ht="12.95" customHeight="1" x14ac:dyDescent="0.25">
      <c r="A157" s="308">
        <v>32</v>
      </c>
      <c r="B157" s="572">
        <v>2496</v>
      </c>
      <c r="C157" s="572">
        <v>600080251</v>
      </c>
      <c r="D157" s="84">
        <v>70695938</v>
      </c>
      <c r="E157" s="573" t="s">
        <v>818</v>
      </c>
      <c r="F157" s="572">
        <v>3143</v>
      </c>
      <c r="G157" s="549" t="s">
        <v>150</v>
      </c>
      <c r="H157" s="515" t="s">
        <v>87</v>
      </c>
      <c r="I157" s="516">
        <v>994155</v>
      </c>
      <c r="J157" s="517">
        <v>732073</v>
      </c>
      <c r="K157" s="517">
        <v>0</v>
      </c>
      <c r="L157" s="431">
        <v>247441</v>
      </c>
      <c r="M157" s="431">
        <v>14641</v>
      </c>
      <c r="N157" s="517">
        <v>0</v>
      </c>
      <c r="O157" s="518">
        <v>1.6</v>
      </c>
      <c r="P157" s="432">
        <v>1.6</v>
      </c>
      <c r="Q157" s="519">
        <v>0</v>
      </c>
      <c r="R157" s="520">
        <f t="shared" si="262"/>
        <v>0</v>
      </c>
      <c r="S157" s="507">
        <v>0</v>
      </c>
      <c r="T157" s="507">
        <v>0</v>
      </c>
      <c r="U157" s="507">
        <v>0</v>
      </c>
      <c r="V157" s="507">
        <f>SUM(R157:U157)</f>
        <v>0</v>
      </c>
      <c r="W157" s="507">
        <v>0</v>
      </c>
      <c r="X157" s="507">
        <v>0</v>
      </c>
      <c r="Y157" s="507">
        <v>0</v>
      </c>
      <c r="Z157" s="507">
        <f>SUM(W157:Y157)</f>
        <v>0</v>
      </c>
      <c r="AA157" s="507">
        <f>V157+Z157</f>
        <v>0</v>
      </c>
      <c r="AB157" s="322">
        <f>ROUND((V157+W157)*33.8%,0)</f>
        <v>0</v>
      </c>
      <c r="AC157" s="180">
        <f>ROUND(V157*2%,0)</f>
        <v>0</v>
      </c>
      <c r="AD157" s="507">
        <v>0</v>
      </c>
      <c r="AE157" s="507">
        <v>0</v>
      </c>
      <c r="AF157" s="507">
        <f t="shared" si="240"/>
        <v>0</v>
      </c>
      <c r="AG157" s="507">
        <f t="shared" si="241"/>
        <v>0</v>
      </c>
      <c r="AH157" s="522">
        <v>0</v>
      </c>
      <c r="AI157" s="522">
        <v>0</v>
      </c>
      <c r="AJ157" s="522">
        <v>0</v>
      </c>
      <c r="AK157" s="522">
        <v>0</v>
      </c>
      <c r="AL157" s="522">
        <v>0</v>
      </c>
      <c r="AM157" s="522">
        <v>0</v>
      </c>
      <c r="AN157" s="522">
        <v>0</v>
      </c>
      <c r="AO157" s="522">
        <f t="shared" si="263"/>
        <v>0</v>
      </c>
      <c r="AP157" s="522">
        <f t="shared" si="264"/>
        <v>0</v>
      </c>
      <c r="AQ157" s="550">
        <f t="shared" si="244"/>
        <v>0</v>
      </c>
      <c r="AR157" s="551">
        <f>I157+AG157</f>
        <v>994155</v>
      </c>
      <c r="AS157" s="507">
        <f>J157+V157</f>
        <v>732073</v>
      </c>
      <c r="AT157" s="507">
        <f>K157+Z157</f>
        <v>0</v>
      </c>
      <c r="AU157" s="501">
        <f t="shared" si="235"/>
        <v>0</v>
      </c>
      <c r="AV157" s="507">
        <f t="shared" si="265"/>
        <v>247441</v>
      </c>
      <c r="AW157" s="507">
        <f t="shared" si="265"/>
        <v>14641</v>
      </c>
      <c r="AX157" s="507">
        <f>N157+AF157</f>
        <v>0</v>
      </c>
      <c r="AY157" s="522">
        <f>O157+AQ157</f>
        <v>1.6</v>
      </c>
      <c r="AZ157" s="522">
        <f t="shared" si="266"/>
        <v>1.6</v>
      </c>
      <c r="BA157" s="523">
        <f t="shared" si="266"/>
        <v>0</v>
      </c>
    </row>
    <row r="158" spans="1:53" ht="12.95" customHeight="1" x14ac:dyDescent="0.25">
      <c r="A158" s="308">
        <v>32</v>
      </c>
      <c r="B158" s="572">
        <v>2496</v>
      </c>
      <c r="C158" s="572">
        <v>600080251</v>
      </c>
      <c r="D158" s="84">
        <v>70695938</v>
      </c>
      <c r="E158" s="573" t="s">
        <v>818</v>
      </c>
      <c r="F158" s="572">
        <v>3143</v>
      </c>
      <c r="G158" s="549" t="s">
        <v>151</v>
      </c>
      <c r="H158" s="515" t="s">
        <v>83</v>
      </c>
      <c r="I158" s="516">
        <v>32301</v>
      </c>
      <c r="J158" s="517">
        <v>22770</v>
      </c>
      <c r="K158" s="517">
        <v>0</v>
      </c>
      <c r="L158" s="431">
        <v>7696</v>
      </c>
      <c r="M158" s="431">
        <v>455</v>
      </c>
      <c r="N158" s="517">
        <v>1380</v>
      </c>
      <c r="O158" s="518">
        <v>0.1</v>
      </c>
      <c r="P158" s="432">
        <v>0</v>
      </c>
      <c r="Q158" s="519">
        <v>0.1</v>
      </c>
      <c r="R158" s="520">
        <f t="shared" si="262"/>
        <v>0</v>
      </c>
      <c r="S158" s="507">
        <v>0</v>
      </c>
      <c r="T158" s="507">
        <v>0</v>
      </c>
      <c r="U158" s="507">
        <v>0</v>
      </c>
      <c r="V158" s="507">
        <f>SUM(R158:U158)</f>
        <v>0</v>
      </c>
      <c r="W158" s="507">
        <v>0</v>
      </c>
      <c r="X158" s="507">
        <v>0</v>
      </c>
      <c r="Y158" s="507">
        <v>0</v>
      </c>
      <c r="Z158" s="507">
        <f>SUM(W158:Y158)</f>
        <v>0</v>
      </c>
      <c r="AA158" s="507">
        <f>V158+Z158</f>
        <v>0</v>
      </c>
      <c r="AB158" s="322">
        <f>ROUND((V158+W158)*33.8%,0)</f>
        <v>0</v>
      </c>
      <c r="AC158" s="180">
        <f>ROUND(V158*2%,0)</f>
        <v>0</v>
      </c>
      <c r="AD158" s="507">
        <v>0</v>
      </c>
      <c r="AE158" s="507">
        <v>0</v>
      </c>
      <c r="AF158" s="507">
        <f t="shared" si="240"/>
        <v>0</v>
      </c>
      <c r="AG158" s="507">
        <f t="shared" si="241"/>
        <v>0</v>
      </c>
      <c r="AH158" s="522">
        <v>0</v>
      </c>
      <c r="AI158" s="522">
        <v>0</v>
      </c>
      <c r="AJ158" s="522">
        <v>0</v>
      </c>
      <c r="AK158" s="522">
        <v>0</v>
      </c>
      <c r="AL158" s="522">
        <v>0</v>
      </c>
      <c r="AM158" s="522">
        <v>0</v>
      </c>
      <c r="AN158" s="522">
        <v>0</v>
      </c>
      <c r="AO158" s="522">
        <f t="shared" si="263"/>
        <v>0</v>
      </c>
      <c r="AP158" s="522">
        <f t="shared" si="264"/>
        <v>0</v>
      </c>
      <c r="AQ158" s="550">
        <f t="shared" si="244"/>
        <v>0</v>
      </c>
      <c r="AR158" s="551">
        <f>I158+AG158</f>
        <v>32301</v>
      </c>
      <c r="AS158" s="507">
        <f>J158+V158</f>
        <v>22770</v>
      </c>
      <c r="AT158" s="507">
        <f>K158+Z158</f>
        <v>0</v>
      </c>
      <c r="AU158" s="501">
        <f t="shared" si="235"/>
        <v>0</v>
      </c>
      <c r="AV158" s="507">
        <f t="shared" si="265"/>
        <v>7696</v>
      </c>
      <c r="AW158" s="507">
        <f t="shared" si="265"/>
        <v>455</v>
      </c>
      <c r="AX158" s="507">
        <f>N158+AF158</f>
        <v>1380</v>
      </c>
      <c r="AY158" s="522">
        <f>O158+AQ158</f>
        <v>0.1</v>
      </c>
      <c r="AZ158" s="522">
        <f t="shared" si="266"/>
        <v>0</v>
      </c>
      <c r="BA158" s="523">
        <f t="shared" si="266"/>
        <v>0.1</v>
      </c>
    </row>
    <row r="159" spans="1:53" ht="12.95" customHeight="1" x14ac:dyDescent="0.25">
      <c r="A159" s="310">
        <v>32</v>
      </c>
      <c r="B159" s="129">
        <v>2496</v>
      </c>
      <c r="C159" s="129">
        <v>600080251</v>
      </c>
      <c r="D159" s="129">
        <v>70695938</v>
      </c>
      <c r="E159" s="575" t="s">
        <v>819</v>
      </c>
      <c r="F159" s="129"/>
      <c r="G159" s="575"/>
      <c r="H159" s="382"/>
      <c r="I159" s="134">
        <v>7361680</v>
      </c>
      <c r="J159" s="242">
        <v>5270912</v>
      </c>
      <c r="K159" s="242">
        <v>5000</v>
      </c>
      <c r="L159" s="242">
        <v>1783258</v>
      </c>
      <c r="M159" s="242">
        <v>105418</v>
      </c>
      <c r="N159" s="242">
        <v>197092</v>
      </c>
      <c r="O159" s="395">
        <v>11.608799999999999</v>
      </c>
      <c r="P159" s="395">
        <v>7.7799999999999994</v>
      </c>
      <c r="Q159" s="411">
        <v>3.8287999999999998</v>
      </c>
      <c r="R159" s="242">
        <f t="shared" ref="R159:BA159" si="267">SUM(R154:R158)</f>
        <v>0</v>
      </c>
      <c r="S159" s="170">
        <f t="shared" si="267"/>
        <v>0</v>
      </c>
      <c r="T159" s="170">
        <f t="shared" si="267"/>
        <v>0</v>
      </c>
      <c r="U159" s="170">
        <f t="shared" si="267"/>
        <v>0</v>
      </c>
      <c r="V159" s="170">
        <f t="shared" si="267"/>
        <v>0</v>
      </c>
      <c r="W159" s="170">
        <f t="shared" si="267"/>
        <v>0</v>
      </c>
      <c r="X159" s="170">
        <f t="shared" si="267"/>
        <v>0</v>
      </c>
      <c r="Y159" s="170">
        <f t="shared" ref="Y159" si="268">SUM(Y154:Y158)</f>
        <v>9472</v>
      </c>
      <c r="Z159" s="170">
        <f t="shared" si="267"/>
        <v>9472</v>
      </c>
      <c r="AA159" s="170">
        <f t="shared" si="267"/>
        <v>9472</v>
      </c>
      <c r="AB159" s="170">
        <f t="shared" si="267"/>
        <v>0</v>
      </c>
      <c r="AC159" s="170">
        <f t="shared" si="267"/>
        <v>0</v>
      </c>
      <c r="AD159" s="170">
        <f t="shared" si="267"/>
        <v>0</v>
      </c>
      <c r="AE159" s="170">
        <f t="shared" si="267"/>
        <v>0</v>
      </c>
      <c r="AF159" s="170">
        <f t="shared" si="267"/>
        <v>0</v>
      </c>
      <c r="AG159" s="170">
        <f t="shared" si="267"/>
        <v>9472</v>
      </c>
      <c r="AH159" s="319">
        <f t="shared" si="267"/>
        <v>0</v>
      </c>
      <c r="AI159" s="319">
        <f t="shared" si="267"/>
        <v>0</v>
      </c>
      <c r="AJ159" s="319">
        <f t="shared" si="267"/>
        <v>0</v>
      </c>
      <c r="AK159" s="319">
        <f t="shared" ref="AK159:AL159" si="269">SUM(AK154:AK158)</f>
        <v>0</v>
      </c>
      <c r="AL159" s="319">
        <f t="shared" si="269"/>
        <v>0</v>
      </c>
      <c r="AM159" s="319">
        <f t="shared" si="267"/>
        <v>0</v>
      </c>
      <c r="AN159" s="319">
        <f t="shared" si="267"/>
        <v>0</v>
      </c>
      <c r="AO159" s="319">
        <f t="shared" si="267"/>
        <v>0</v>
      </c>
      <c r="AP159" s="319">
        <f t="shared" si="267"/>
        <v>0</v>
      </c>
      <c r="AQ159" s="404">
        <f t="shared" si="267"/>
        <v>0</v>
      </c>
      <c r="AR159" s="134">
        <f t="shared" si="267"/>
        <v>7371152</v>
      </c>
      <c r="AS159" s="170">
        <f t="shared" si="267"/>
        <v>5270912</v>
      </c>
      <c r="AT159" s="170">
        <f t="shared" si="267"/>
        <v>14472</v>
      </c>
      <c r="AU159" s="170">
        <f t="shared" si="267"/>
        <v>9472</v>
      </c>
      <c r="AV159" s="170">
        <f t="shared" si="267"/>
        <v>1783258</v>
      </c>
      <c r="AW159" s="170">
        <f t="shared" si="267"/>
        <v>105418</v>
      </c>
      <c r="AX159" s="170">
        <f t="shared" si="267"/>
        <v>197092</v>
      </c>
      <c r="AY159" s="319">
        <f t="shared" si="267"/>
        <v>11.608799999999999</v>
      </c>
      <c r="AZ159" s="319">
        <f t="shared" si="267"/>
        <v>7.7799999999999994</v>
      </c>
      <c r="BA159" s="320">
        <f t="shared" si="267"/>
        <v>3.8287999999999998</v>
      </c>
    </row>
    <row r="160" spans="1:53" ht="12.95" customHeight="1" x14ac:dyDescent="0.25">
      <c r="A160" s="308">
        <v>33</v>
      </c>
      <c r="B160" s="572">
        <v>5440</v>
      </c>
      <c r="C160" s="572">
        <v>600098559</v>
      </c>
      <c r="D160" s="84">
        <v>70998108</v>
      </c>
      <c r="E160" s="573" t="s">
        <v>820</v>
      </c>
      <c r="F160" s="572">
        <v>3111</v>
      </c>
      <c r="G160" s="574" t="s">
        <v>587</v>
      </c>
      <c r="H160" s="515" t="s">
        <v>87</v>
      </c>
      <c r="I160" s="516">
        <v>3377623</v>
      </c>
      <c r="J160" s="517">
        <v>2462462</v>
      </c>
      <c r="K160" s="517">
        <v>0</v>
      </c>
      <c r="L160" s="431">
        <v>832312</v>
      </c>
      <c r="M160" s="431">
        <v>49249</v>
      </c>
      <c r="N160" s="517">
        <v>33600</v>
      </c>
      <c r="O160" s="518">
        <v>5.4897999999999998</v>
      </c>
      <c r="P160" s="432">
        <v>4</v>
      </c>
      <c r="Q160" s="519">
        <v>1.4898</v>
      </c>
      <c r="R160" s="520">
        <f t="shared" ref="R160:R161" si="270">W160*-1</f>
        <v>-6000</v>
      </c>
      <c r="S160" s="507">
        <v>0</v>
      </c>
      <c r="T160" s="507">
        <v>0</v>
      </c>
      <c r="U160" s="507">
        <v>-22091</v>
      </c>
      <c r="V160" s="507">
        <f>SUM(R160:U160)</f>
        <v>-28091</v>
      </c>
      <c r="W160" s="507">
        <v>6000</v>
      </c>
      <c r="X160" s="507">
        <v>0</v>
      </c>
      <c r="Y160" s="507">
        <v>0</v>
      </c>
      <c r="Z160" s="507">
        <f>SUM(W160:Y160)</f>
        <v>6000</v>
      </c>
      <c r="AA160" s="507">
        <f>V160+Z160</f>
        <v>-22091</v>
      </c>
      <c r="AB160" s="322">
        <f>ROUND((V160+W160)*33.8%,0)</f>
        <v>-7467</v>
      </c>
      <c r="AC160" s="180">
        <f>ROUND(V160*2%,0)</f>
        <v>-562</v>
      </c>
      <c r="AD160" s="507">
        <v>0</v>
      </c>
      <c r="AE160" s="507">
        <v>30000</v>
      </c>
      <c r="AF160" s="507">
        <f t="shared" si="240"/>
        <v>30000</v>
      </c>
      <c r="AG160" s="507">
        <f t="shared" si="241"/>
        <v>-120</v>
      </c>
      <c r="AH160" s="522">
        <v>0</v>
      </c>
      <c r="AI160" s="522">
        <v>-0.03</v>
      </c>
      <c r="AJ160" s="522">
        <v>0</v>
      </c>
      <c r="AK160" s="522">
        <v>0</v>
      </c>
      <c r="AL160" s="522">
        <v>0</v>
      </c>
      <c r="AM160" s="522">
        <v>0</v>
      </c>
      <c r="AN160" s="522">
        <v>0</v>
      </c>
      <c r="AO160" s="522">
        <f t="shared" ref="AO160:AO161" si="271">AH160+AJ160+AK160+AM160</f>
        <v>0</v>
      </c>
      <c r="AP160" s="522">
        <f t="shared" ref="AP160:AP161" si="272">AI160+AL160+AN160</f>
        <v>-0.03</v>
      </c>
      <c r="AQ160" s="550">
        <f t="shared" si="244"/>
        <v>-0.03</v>
      </c>
      <c r="AR160" s="551">
        <f>I160+AG160</f>
        <v>3377503</v>
      </c>
      <c r="AS160" s="507">
        <f>J160+V160</f>
        <v>2434371</v>
      </c>
      <c r="AT160" s="507">
        <f>K160+Z160</f>
        <v>6000</v>
      </c>
      <c r="AU160" s="501">
        <f t="shared" si="235"/>
        <v>0</v>
      </c>
      <c r="AV160" s="507">
        <f>L160+AB160</f>
        <v>824845</v>
      </c>
      <c r="AW160" s="507">
        <f>M160+AC160</f>
        <v>48687</v>
      </c>
      <c r="AX160" s="507">
        <f>N160+AF160</f>
        <v>63600</v>
      </c>
      <c r="AY160" s="522">
        <f>O160+AQ160</f>
        <v>5.4597999999999995</v>
      </c>
      <c r="AZ160" s="522">
        <f>P160+AO160</f>
        <v>4</v>
      </c>
      <c r="BA160" s="523">
        <f>Q160+AP160</f>
        <v>1.4598</v>
      </c>
    </row>
    <row r="161" spans="1:53" ht="12.95" customHeight="1" x14ac:dyDescent="0.25">
      <c r="A161" s="308">
        <v>33</v>
      </c>
      <c r="B161" s="576">
        <v>5440</v>
      </c>
      <c r="C161" s="576">
        <v>600098559</v>
      </c>
      <c r="D161" s="84">
        <v>70998108</v>
      </c>
      <c r="E161" s="573" t="s">
        <v>820</v>
      </c>
      <c r="F161" s="572">
        <v>3141</v>
      </c>
      <c r="G161" s="574" t="s">
        <v>89</v>
      </c>
      <c r="H161" s="515" t="s">
        <v>83</v>
      </c>
      <c r="I161" s="516">
        <v>248482</v>
      </c>
      <c r="J161" s="517">
        <v>181633</v>
      </c>
      <c r="K161" s="517">
        <v>0</v>
      </c>
      <c r="L161" s="431">
        <v>61392</v>
      </c>
      <c r="M161" s="431">
        <v>3633</v>
      </c>
      <c r="N161" s="517">
        <v>1824</v>
      </c>
      <c r="O161" s="518">
        <v>0.62</v>
      </c>
      <c r="P161" s="432">
        <v>0</v>
      </c>
      <c r="Q161" s="519">
        <v>0.62</v>
      </c>
      <c r="R161" s="520">
        <f t="shared" si="270"/>
        <v>0</v>
      </c>
      <c r="S161" s="507">
        <v>0</v>
      </c>
      <c r="T161" s="507">
        <v>0</v>
      </c>
      <c r="U161" s="507">
        <v>0</v>
      </c>
      <c r="V161" s="507">
        <f>SUM(R161:U161)</f>
        <v>0</v>
      </c>
      <c r="W161" s="507">
        <v>0</v>
      </c>
      <c r="X161" s="507">
        <v>0</v>
      </c>
      <c r="Y161" s="507">
        <v>0</v>
      </c>
      <c r="Z161" s="507">
        <f>SUM(W161:Y161)</f>
        <v>0</v>
      </c>
      <c r="AA161" s="507">
        <f>V161+Z161</f>
        <v>0</v>
      </c>
      <c r="AB161" s="322">
        <f>ROUND((V161+W161)*33.8%,0)</f>
        <v>0</v>
      </c>
      <c r="AC161" s="180">
        <f>ROUND(V161*2%,0)</f>
        <v>0</v>
      </c>
      <c r="AD161" s="507">
        <v>0</v>
      </c>
      <c r="AE161" s="507">
        <v>0</v>
      </c>
      <c r="AF161" s="507">
        <f t="shared" si="240"/>
        <v>0</v>
      </c>
      <c r="AG161" s="507">
        <f t="shared" si="241"/>
        <v>0</v>
      </c>
      <c r="AH161" s="522">
        <v>0</v>
      </c>
      <c r="AI161" s="522">
        <v>0</v>
      </c>
      <c r="AJ161" s="522">
        <v>0</v>
      </c>
      <c r="AK161" s="522">
        <v>0</v>
      </c>
      <c r="AL161" s="522">
        <v>0</v>
      </c>
      <c r="AM161" s="522">
        <v>0</v>
      </c>
      <c r="AN161" s="522">
        <v>0</v>
      </c>
      <c r="AO161" s="522">
        <f t="shared" si="271"/>
        <v>0</v>
      </c>
      <c r="AP161" s="522">
        <f t="shared" si="272"/>
        <v>0</v>
      </c>
      <c r="AQ161" s="550">
        <f t="shared" si="244"/>
        <v>0</v>
      </c>
      <c r="AR161" s="551">
        <f>I161+AG161</f>
        <v>248482</v>
      </c>
      <c r="AS161" s="507">
        <f>J161+V161</f>
        <v>181633</v>
      </c>
      <c r="AT161" s="507">
        <f>K161+Z161</f>
        <v>0</v>
      </c>
      <c r="AU161" s="501">
        <f t="shared" si="235"/>
        <v>0</v>
      </c>
      <c r="AV161" s="507">
        <f>L161+AB161</f>
        <v>61392</v>
      </c>
      <c r="AW161" s="507">
        <f>M161+AC161</f>
        <v>3633</v>
      </c>
      <c r="AX161" s="507">
        <f>N161+AF161</f>
        <v>1824</v>
      </c>
      <c r="AY161" s="522">
        <f>O161+AQ161</f>
        <v>0.62</v>
      </c>
      <c r="AZ161" s="522">
        <f>P161+AO161</f>
        <v>0</v>
      </c>
      <c r="BA161" s="523">
        <f>Q161+AP161</f>
        <v>0.62</v>
      </c>
    </row>
    <row r="162" spans="1:53" ht="12.95" customHeight="1" x14ac:dyDescent="0.25">
      <c r="A162" s="310">
        <v>33</v>
      </c>
      <c r="B162" s="132">
        <v>5440</v>
      </c>
      <c r="C162" s="132">
        <v>600098559</v>
      </c>
      <c r="D162" s="132">
        <v>70998108</v>
      </c>
      <c r="E162" s="575" t="s">
        <v>821</v>
      </c>
      <c r="F162" s="129"/>
      <c r="G162" s="575"/>
      <c r="H162" s="382"/>
      <c r="I162" s="130">
        <v>3626105</v>
      </c>
      <c r="J162" s="241">
        <v>2644095</v>
      </c>
      <c r="K162" s="241">
        <v>0</v>
      </c>
      <c r="L162" s="241">
        <v>893704</v>
      </c>
      <c r="M162" s="241">
        <v>52882</v>
      </c>
      <c r="N162" s="241">
        <v>35424</v>
      </c>
      <c r="O162" s="393">
        <v>6.1097999999999999</v>
      </c>
      <c r="P162" s="393">
        <v>4</v>
      </c>
      <c r="Q162" s="409">
        <v>2.1097999999999999</v>
      </c>
      <c r="R162" s="241">
        <f t="shared" ref="R162:BA162" si="273">SUM(R160:R161)</f>
        <v>-6000</v>
      </c>
      <c r="S162" s="169">
        <f t="shared" si="273"/>
        <v>0</v>
      </c>
      <c r="T162" s="169">
        <f t="shared" si="273"/>
        <v>0</v>
      </c>
      <c r="U162" s="169">
        <f t="shared" si="273"/>
        <v>-22091</v>
      </c>
      <c r="V162" s="169">
        <f t="shared" si="273"/>
        <v>-28091</v>
      </c>
      <c r="W162" s="169">
        <f t="shared" si="273"/>
        <v>6000</v>
      </c>
      <c r="X162" s="169">
        <f t="shared" si="273"/>
        <v>0</v>
      </c>
      <c r="Y162" s="169">
        <f t="shared" ref="Y162" si="274">SUM(Y160:Y161)</f>
        <v>0</v>
      </c>
      <c r="Z162" s="169">
        <f t="shared" si="273"/>
        <v>6000</v>
      </c>
      <c r="AA162" s="169">
        <f t="shared" si="273"/>
        <v>-22091</v>
      </c>
      <c r="AB162" s="169">
        <f t="shared" si="273"/>
        <v>-7467</v>
      </c>
      <c r="AC162" s="169">
        <f t="shared" si="273"/>
        <v>-562</v>
      </c>
      <c r="AD162" s="169">
        <f t="shared" si="273"/>
        <v>0</v>
      </c>
      <c r="AE162" s="169">
        <f t="shared" si="273"/>
        <v>30000</v>
      </c>
      <c r="AF162" s="169">
        <f t="shared" si="273"/>
        <v>30000</v>
      </c>
      <c r="AG162" s="169">
        <f t="shared" si="273"/>
        <v>-120</v>
      </c>
      <c r="AH162" s="317">
        <f t="shared" si="273"/>
        <v>0</v>
      </c>
      <c r="AI162" s="317">
        <f t="shared" si="273"/>
        <v>-0.03</v>
      </c>
      <c r="AJ162" s="317">
        <f t="shared" si="273"/>
        <v>0</v>
      </c>
      <c r="AK162" s="317">
        <f t="shared" ref="AK162:AL162" si="275">SUM(AK160:AK161)</f>
        <v>0</v>
      </c>
      <c r="AL162" s="317">
        <f t="shared" si="275"/>
        <v>0</v>
      </c>
      <c r="AM162" s="317">
        <f t="shared" si="273"/>
        <v>0</v>
      </c>
      <c r="AN162" s="317">
        <f t="shared" si="273"/>
        <v>0</v>
      </c>
      <c r="AO162" s="317">
        <f t="shared" si="273"/>
        <v>0</v>
      </c>
      <c r="AP162" s="317">
        <f t="shared" si="273"/>
        <v>-0.03</v>
      </c>
      <c r="AQ162" s="402">
        <f t="shared" si="273"/>
        <v>-0.03</v>
      </c>
      <c r="AR162" s="130">
        <f t="shared" si="273"/>
        <v>3625985</v>
      </c>
      <c r="AS162" s="169">
        <f t="shared" si="273"/>
        <v>2616004</v>
      </c>
      <c r="AT162" s="169">
        <f t="shared" si="273"/>
        <v>6000</v>
      </c>
      <c r="AU162" s="169">
        <f t="shared" si="273"/>
        <v>0</v>
      </c>
      <c r="AV162" s="169">
        <f t="shared" si="273"/>
        <v>886237</v>
      </c>
      <c r="AW162" s="169">
        <f t="shared" si="273"/>
        <v>52320</v>
      </c>
      <c r="AX162" s="169">
        <f t="shared" si="273"/>
        <v>65424</v>
      </c>
      <c r="AY162" s="317">
        <f t="shared" si="273"/>
        <v>6.0797999999999996</v>
      </c>
      <c r="AZ162" s="317">
        <f t="shared" si="273"/>
        <v>4</v>
      </c>
      <c r="BA162" s="318">
        <f t="shared" si="273"/>
        <v>2.0798000000000001</v>
      </c>
    </row>
    <row r="163" spans="1:53" ht="12.95" customHeight="1" x14ac:dyDescent="0.25">
      <c r="A163" s="308">
        <v>34</v>
      </c>
      <c r="B163" s="572">
        <v>5441</v>
      </c>
      <c r="C163" s="572">
        <v>600099270</v>
      </c>
      <c r="D163" s="84">
        <v>856118</v>
      </c>
      <c r="E163" s="573" t="s">
        <v>822</v>
      </c>
      <c r="F163" s="572">
        <v>3113</v>
      </c>
      <c r="G163" s="573" t="s">
        <v>285</v>
      </c>
      <c r="H163" s="515" t="s">
        <v>87</v>
      </c>
      <c r="I163" s="516">
        <v>12346756</v>
      </c>
      <c r="J163" s="517">
        <v>8747839</v>
      </c>
      <c r="K163" s="517">
        <v>84000</v>
      </c>
      <c r="L163" s="431">
        <v>2985161</v>
      </c>
      <c r="M163" s="431">
        <v>174956</v>
      </c>
      <c r="N163" s="517">
        <v>354800</v>
      </c>
      <c r="O163" s="518">
        <v>17.398199999999999</v>
      </c>
      <c r="P163" s="432">
        <v>12.713700000000001</v>
      </c>
      <c r="Q163" s="519">
        <v>4.6844999999999999</v>
      </c>
      <c r="R163" s="520">
        <f t="shared" ref="R163:R167" si="276">W163*-1</f>
        <v>12345</v>
      </c>
      <c r="S163" s="507">
        <v>0</v>
      </c>
      <c r="T163" s="507">
        <v>0</v>
      </c>
      <c r="U163" s="507">
        <v>0</v>
      </c>
      <c r="V163" s="507">
        <f>SUM(R163:U163)</f>
        <v>12345</v>
      </c>
      <c r="W163" s="507">
        <v>-12345</v>
      </c>
      <c r="X163" s="507">
        <v>41595</v>
      </c>
      <c r="Y163" s="507">
        <v>67814</v>
      </c>
      <c r="Z163" s="507">
        <f>SUM(W163:Y163)</f>
        <v>97064</v>
      </c>
      <c r="AA163" s="507">
        <f>V163+Z163</f>
        <v>109409</v>
      </c>
      <c r="AB163" s="322">
        <f>ROUND((V163+W163)*33.8%,0)</f>
        <v>0</v>
      </c>
      <c r="AC163" s="180">
        <f>ROUND(V163*2%,0)</f>
        <v>247</v>
      </c>
      <c r="AD163" s="507">
        <v>0</v>
      </c>
      <c r="AE163" s="507">
        <v>0</v>
      </c>
      <c r="AF163" s="507">
        <f t="shared" si="240"/>
        <v>0</v>
      </c>
      <c r="AG163" s="507">
        <f t="shared" si="241"/>
        <v>109656</v>
      </c>
      <c r="AH163" s="522">
        <v>-0.02</v>
      </c>
      <c r="AI163" s="522">
        <v>0.06</v>
      </c>
      <c r="AJ163" s="522">
        <v>0</v>
      </c>
      <c r="AK163" s="522">
        <v>0</v>
      </c>
      <c r="AL163" s="522">
        <v>0</v>
      </c>
      <c r="AM163" s="522">
        <v>0</v>
      </c>
      <c r="AN163" s="522">
        <v>0</v>
      </c>
      <c r="AO163" s="522">
        <f t="shared" ref="AO163:AO167" si="277">AH163+AJ163+AK163+AM163</f>
        <v>-0.02</v>
      </c>
      <c r="AP163" s="522">
        <f t="shared" ref="AP163:AP167" si="278">AI163+AL163+AN163</f>
        <v>0.06</v>
      </c>
      <c r="AQ163" s="550">
        <f t="shared" si="244"/>
        <v>3.9999999999999994E-2</v>
      </c>
      <c r="AR163" s="551">
        <f>I163+AG163</f>
        <v>12456412</v>
      </c>
      <c r="AS163" s="507">
        <f>J163+V163</f>
        <v>8760184</v>
      </c>
      <c r="AT163" s="507">
        <f>K163+Z163</f>
        <v>181064</v>
      </c>
      <c r="AU163" s="501">
        <f t="shared" si="235"/>
        <v>67814</v>
      </c>
      <c r="AV163" s="507">
        <f t="shared" ref="AV163:AW167" si="279">L163+AB163</f>
        <v>2985161</v>
      </c>
      <c r="AW163" s="507">
        <f t="shared" si="279"/>
        <v>175203</v>
      </c>
      <c r="AX163" s="507">
        <f>N163+AF163</f>
        <v>354800</v>
      </c>
      <c r="AY163" s="522">
        <f>O163+AQ163</f>
        <v>17.438199999999998</v>
      </c>
      <c r="AZ163" s="522">
        <f t="shared" ref="AZ163:BA167" si="280">P163+AO163</f>
        <v>12.693700000000002</v>
      </c>
      <c r="BA163" s="523">
        <f t="shared" si="280"/>
        <v>4.7444999999999995</v>
      </c>
    </row>
    <row r="164" spans="1:53" ht="12.95" customHeight="1" x14ac:dyDescent="0.25">
      <c r="A164" s="308">
        <v>34</v>
      </c>
      <c r="B164" s="572">
        <v>5441</v>
      </c>
      <c r="C164" s="572">
        <v>600099270</v>
      </c>
      <c r="D164" s="84">
        <v>856118</v>
      </c>
      <c r="E164" s="573" t="s">
        <v>822</v>
      </c>
      <c r="F164" s="572">
        <v>3113</v>
      </c>
      <c r="G164" s="549" t="s">
        <v>92</v>
      </c>
      <c r="H164" s="515" t="s">
        <v>83</v>
      </c>
      <c r="I164" s="516">
        <v>694336</v>
      </c>
      <c r="J164" s="517">
        <v>511293</v>
      </c>
      <c r="K164" s="517">
        <v>0</v>
      </c>
      <c r="L164" s="431">
        <v>172817</v>
      </c>
      <c r="M164" s="431">
        <v>10226</v>
      </c>
      <c r="N164" s="517">
        <v>0</v>
      </c>
      <c r="O164" s="518">
        <v>1.54</v>
      </c>
      <c r="P164" s="432">
        <v>1.54</v>
      </c>
      <c r="Q164" s="519">
        <v>0</v>
      </c>
      <c r="R164" s="520">
        <f t="shared" si="276"/>
        <v>0</v>
      </c>
      <c r="S164" s="507">
        <v>0</v>
      </c>
      <c r="T164" s="507">
        <v>0</v>
      </c>
      <c r="U164" s="507">
        <v>0</v>
      </c>
      <c r="V164" s="507">
        <f>SUM(R164:U164)</f>
        <v>0</v>
      </c>
      <c r="W164" s="507">
        <v>0</v>
      </c>
      <c r="X164" s="507">
        <v>0</v>
      </c>
      <c r="Y164" s="507">
        <v>0</v>
      </c>
      <c r="Z164" s="507">
        <f>SUM(W164:Y164)</f>
        <v>0</v>
      </c>
      <c r="AA164" s="507">
        <f>V164+Z164</f>
        <v>0</v>
      </c>
      <c r="AB164" s="322">
        <f>ROUND((V164+W164)*33.8%,0)</f>
        <v>0</v>
      </c>
      <c r="AC164" s="180">
        <f>ROUND(V164*2%,0)</f>
        <v>0</v>
      </c>
      <c r="AD164" s="507">
        <v>0</v>
      </c>
      <c r="AE164" s="507">
        <v>0</v>
      </c>
      <c r="AF164" s="507">
        <f t="shared" si="240"/>
        <v>0</v>
      </c>
      <c r="AG164" s="507">
        <f t="shared" si="241"/>
        <v>0</v>
      </c>
      <c r="AH164" s="522">
        <v>0</v>
      </c>
      <c r="AI164" s="522">
        <v>0</v>
      </c>
      <c r="AJ164" s="522">
        <v>0</v>
      </c>
      <c r="AK164" s="522">
        <v>0</v>
      </c>
      <c r="AL164" s="522">
        <v>0</v>
      </c>
      <c r="AM164" s="522">
        <v>0</v>
      </c>
      <c r="AN164" s="522">
        <v>0</v>
      </c>
      <c r="AO164" s="522">
        <f t="shared" si="277"/>
        <v>0</v>
      </c>
      <c r="AP164" s="522">
        <f t="shared" si="278"/>
        <v>0</v>
      </c>
      <c r="AQ164" s="550">
        <f t="shared" si="244"/>
        <v>0</v>
      </c>
      <c r="AR164" s="551">
        <f>I164+AG164</f>
        <v>694336</v>
      </c>
      <c r="AS164" s="507">
        <f>J164+V164</f>
        <v>511293</v>
      </c>
      <c r="AT164" s="507">
        <f>K164+Z164</f>
        <v>0</v>
      </c>
      <c r="AU164" s="501">
        <f t="shared" si="235"/>
        <v>0</v>
      </c>
      <c r="AV164" s="507">
        <f t="shared" si="279"/>
        <v>172817</v>
      </c>
      <c r="AW164" s="507">
        <f t="shared" si="279"/>
        <v>10226</v>
      </c>
      <c r="AX164" s="507">
        <f>N164+AF164</f>
        <v>0</v>
      </c>
      <c r="AY164" s="522">
        <f>O164+AQ164</f>
        <v>1.54</v>
      </c>
      <c r="AZ164" s="522">
        <f t="shared" si="280"/>
        <v>1.54</v>
      </c>
      <c r="BA164" s="523">
        <f t="shared" si="280"/>
        <v>0</v>
      </c>
    </row>
    <row r="165" spans="1:53" ht="12.95" customHeight="1" x14ac:dyDescent="0.25">
      <c r="A165" s="308">
        <v>34</v>
      </c>
      <c r="B165" s="576">
        <v>5441</v>
      </c>
      <c r="C165" s="576">
        <v>600099270</v>
      </c>
      <c r="D165" s="84">
        <v>856118</v>
      </c>
      <c r="E165" s="577" t="s">
        <v>822</v>
      </c>
      <c r="F165" s="572">
        <v>3141</v>
      </c>
      <c r="G165" s="574" t="s">
        <v>89</v>
      </c>
      <c r="H165" s="515" t="s">
        <v>83</v>
      </c>
      <c r="I165" s="516">
        <v>1455116</v>
      </c>
      <c r="J165" s="517">
        <v>1014757</v>
      </c>
      <c r="K165" s="517">
        <v>50000</v>
      </c>
      <c r="L165" s="431">
        <v>359888</v>
      </c>
      <c r="M165" s="431">
        <v>20295</v>
      </c>
      <c r="N165" s="517">
        <v>10176</v>
      </c>
      <c r="O165" s="518">
        <v>3.62</v>
      </c>
      <c r="P165" s="432">
        <v>0</v>
      </c>
      <c r="Q165" s="519">
        <v>3.62</v>
      </c>
      <c r="R165" s="520">
        <f t="shared" si="276"/>
        <v>375</v>
      </c>
      <c r="S165" s="507">
        <v>0</v>
      </c>
      <c r="T165" s="507">
        <v>0</v>
      </c>
      <c r="U165" s="507">
        <v>0</v>
      </c>
      <c r="V165" s="507">
        <f>SUM(R165:U165)</f>
        <v>375</v>
      </c>
      <c r="W165" s="507">
        <v>-375</v>
      </c>
      <c r="X165" s="507">
        <v>0</v>
      </c>
      <c r="Y165" s="507">
        <v>0</v>
      </c>
      <c r="Z165" s="507">
        <f>SUM(W165:Y165)</f>
        <v>-375</v>
      </c>
      <c r="AA165" s="507">
        <f>V165+Z165</f>
        <v>0</v>
      </c>
      <c r="AB165" s="322">
        <f>ROUND((V165+W165)*33.8%,0)</f>
        <v>0</v>
      </c>
      <c r="AC165" s="180">
        <f>ROUND(V165*2%,0)</f>
        <v>8</v>
      </c>
      <c r="AD165" s="507">
        <v>0</v>
      </c>
      <c r="AE165" s="507">
        <v>0</v>
      </c>
      <c r="AF165" s="507">
        <f t="shared" si="240"/>
        <v>0</v>
      </c>
      <c r="AG165" s="507">
        <f t="shared" si="241"/>
        <v>8</v>
      </c>
      <c r="AH165" s="522">
        <v>0</v>
      </c>
      <c r="AI165" s="522">
        <v>0</v>
      </c>
      <c r="AJ165" s="522">
        <v>0</v>
      </c>
      <c r="AK165" s="522">
        <v>0</v>
      </c>
      <c r="AL165" s="522">
        <v>0</v>
      </c>
      <c r="AM165" s="522">
        <v>0</v>
      </c>
      <c r="AN165" s="522">
        <v>0</v>
      </c>
      <c r="AO165" s="522">
        <f t="shared" si="277"/>
        <v>0</v>
      </c>
      <c r="AP165" s="522">
        <f t="shared" si="278"/>
        <v>0</v>
      </c>
      <c r="AQ165" s="550">
        <f t="shared" si="244"/>
        <v>0</v>
      </c>
      <c r="AR165" s="551">
        <f>I165+AG165</f>
        <v>1455124</v>
      </c>
      <c r="AS165" s="507">
        <f>J165+V165</f>
        <v>1015132</v>
      </c>
      <c r="AT165" s="507">
        <f>K165+Z165</f>
        <v>49625</v>
      </c>
      <c r="AU165" s="501">
        <f t="shared" si="235"/>
        <v>0</v>
      </c>
      <c r="AV165" s="507">
        <f t="shared" si="279"/>
        <v>359888</v>
      </c>
      <c r="AW165" s="507">
        <f t="shared" si="279"/>
        <v>20303</v>
      </c>
      <c r="AX165" s="507">
        <f>N165+AF165</f>
        <v>10176</v>
      </c>
      <c r="AY165" s="522">
        <f>O165+AQ165</f>
        <v>3.62</v>
      </c>
      <c r="AZ165" s="522">
        <f t="shared" si="280"/>
        <v>0</v>
      </c>
      <c r="BA165" s="523">
        <f t="shared" si="280"/>
        <v>3.62</v>
      </c>
    </row>
    <row r="166" spans="1:53" ht="12.95" customHeight="1" x14ac:dyDescent="0.25">
      <c r="A166" s="308">
        <v>34</v>
      </c>
      <c r="B166" s="572">
        <v>5441</v>
      </c>
      <c r="C166" s="572">
        <v>600099270</v>
      </c>
      <c r="D166" s="84">
        <v>856118</v>
      </c>
      <c r="E166" s="573" t="s">
        <v>822</v>
      </c>
      <c r="F166" s="572">
        <v>3143</v>
      </c>
      <c r="G166" s="549" t="s">
        <v>150</v>
      </c>
      <c r="H166" s="515" t="s">
        <v>87</v>
      </c>
      <c r="I166" s="516">
        <v>1026784</v>
      </c>
      <c r="J166" s="517">
        <v>753144</v>
      </c>
      <c r="K166" s="517">
        <v>3000</v>
      </c>
      <c r="L166" s="431">
        <v>255577</v>
      </c>
      <c r="M166" s="431">
        <v>15063</v>
      </c>
      <c r="N166" s="517">
        <v>0</v>
      </c>
      <c r="O166" s="518">
        <v>1.6</v>
      </c>
      <c r="P166" s="432">
        <v>1.6</v>
      </c>
      <c r="Q166" s="519">
        <v>0</v>
      </c>
      <c r="R166" s="520">
        <f t="shared" si="276"/>
        <v>575</v>
      </c>
      <c r="S166" s="507">
        <v>0</v>
      </c>
      <c r="T166" s="507">
        <v>0</v>
      </c>
      <c r="U166" s="507">
        <v>0</v>
      </c>
      <c r="V166" s="507">
        <f>SUM(R166:U166)</f>
        <v>575</v>
      </c>
      <c r="W166" s="507">
        <v>-575</v>
      </c>
      <c r="X166" s="507">
        <v>0</v>
      </c>
      <c r="Y166" s="507">
        <v>0</v>
      </c>
      <c r="Z166" s="507">
        <f>SUM(W166:Y166)</f>
        <v>-575</v>
      </c>
      <c r="AA166" s="507">
        <f>V166+Z166</f>
        <v>0</v>
      </c>
      <c r="AB166" s="322">
        <f>ROUND((V166+W166)*33.8%,0)</f>
        <v>0</v>
      </c>
      <c r="AC166" s="180">
        <f>ROUND(V166*2%,0)</f>
        <v>12</v>
      </c>
      <c r="AD166" s="507">
        <v>0</v>
      </c>
      <c r="AE166" s="507">
        <v>0</v>
      </c>
      <c r="AF166" s="507">
        <f t="shared" si="240"/>
        <v>0</v>
      </c>
      <c r="AG166" s="507">
        <f t="shared" si="241"/>
        <v>12</v>
      </c>
      <c r="AH166" s="522">
        <v>0</v>
      </c>
      <c r="AI166" s="522">
        <v>0</v>
      </c>
      <c r="AJ166" s="522">
        <v>0</v>
      </c>
      <c r="AK166" s="522">
        <v>0</v>
      </c>
      <c r="AL166" s="522">
        <v>0</v>
      </c>
      <c r="AM166" s="522">
        <v>0</v>
      </c>
      <c r="AN166" s="522">
        <v>0</v>
      </c>
      <c r="AO166" s="522">
        <f t="shared" si="277"/>
        <v>0</v>
      </c>
      <c r="AP166" s="522">
        <f t="shared" si="278"/>
        <v>0</v>
      </c>
      <c r="AQ166" s="550">
        <f t="shared" si="244"/>
        <v>0</v>
      </c>
      <c r="AR166" s="551">
        <f>I166+AG166</f>
        <v>1026796</v>
      </c>
      <c r="AS166" s="507">
        <f>J166+V166</f>
        <v>753719</v>
      </c>
      <c r="AT166" s="507">
        <f>K166+Z166</f>
        <v>2425</v>
      </c>
      <c r="AU166" s="501">
        <f t="shared" si="235"/>
        <v>0</v>
      </c>
      <c r="AV166" s="507">
        <f t="shared" si="279"/>
        <v>255577</v>
      </c>
      <c r="AW166" s="507">
        <f t="shared" si="279"/>
        <v>15075</v>
      </c>
      <c r="AX166" s="507">
        <f>N166+AF166</f>
        <v>0</v>
      </c>
      <c r="AY166" s="522">
        <f>O166+AQ166</f>
        <v>1.6</v>
      </c>
      <c r="AZ166" s="522">
        <f t="shared" si="280"/>
        <v>1.6</v>
      </c>
      <c r="BA166" s="523">
        <f t="shared" si="280"/>
        <v>0</v>
      </c>
    </row>
    <row r="167" spans="1:53" ht="12.95" customHeight="1" x14ac:dyDescent="0.25">
      <c r="A167" s="308">
        <v>34</v>
      </c>
      <c r="B167" s="572">
        <v>5441</v>
      </c>
      <c r="C167" s="572">
        <v>600099270</v>
      </c>
      <c r="D167" s="84">
        <v>856118</v>
      </c>
      <c r="E167" s="573" t="s">
        <v>822</v>
      </c>
      <c r="F167" s="572">
        <v>3143</v>
      </c>
      <c r="G167" s="549" t="s">
        <v>151</v>
      </c>
      <c r="H167" s="515" t="s">
        <v>83</v>
      </c>
      <c r="I167" s="516">
        <v>35111</v>
      </c>
      <c r="J167" s="517">
        <v>24750</v>
      </c>
      <c r="K167" s="517">
        <v>0</v>
      </c>
      <c r="L167" s="431">
        <v>8366</v>
      </c>
      <c r="M167" s="431">
        <v>495</v>
      </c>
      <c r="N167" s="517">
        <v>1500</v>
      </c>
      <c r="O167" s="518">
        <v>0.1</v>
      </c>
      <c r="P167" s="432">
        <v>0</v>
      </c>
      <c r="Q167" s="519">
        <v>0.1</v>
      </c>
      <c r="R167" s="520">
        <f t="shared" si="276"/>
        <v>0</v>
      </c>
      <c r="S167" s="507">
        <v>0</v>
      </c>
      <c r="T167" s="507">
        <v>0</v>
      </c>
      <c r="U167" s="507">
        <v>0</v>
      </c>
      <c r="V167" s="507">
        <f>SUM(R167:U167)</f>
        <v>0</v>
      </c>
      <c r="W167" s="507">
        <v>0</v>
      </c>
      <c r="X167" s="507">
        <v>0</v>
      </c>
      <c r="Y167" s="507">
        <v>0</v>
      </c>
      <c r="Z167" s="507">
        <f>SUM(W167:Y167)</f>
        <v>0</v>
      </c>
      <c r="AA167" s="507">
        <f>V167+Z167</f>
        <v>0</v>
      </c>
      <c r="AB167" s="322">
        <f>ROUND((V167+W167)*33.8%,0)</f>
        <v>0</v>
      </c>
      <c r="AC167" s="180">
        <f>ROUND(V167*2%,0)</f>
        <v>0</v>
      </c>
      <c r="AD167" s="507">
        <v>0</v>
      </c>
      <c r="AE167" s="507">
        <v>0</v>
      </c>
      <c r="AF167" s="507">
        <f t="shared" si="240"/>
        <v>0</v>
      </c>
      <c r="AG167" s="507">
        <f t="shared" si="241"/>
        <v>0</v>
      </c>
      <c r="AH167" s="522">
        <v>0</v>
      </c>
      <c r="AI167" s="522">
        <v>0</v>
      </c>
      <c r="AJ167" s="522">
        <v>0</v>
      </c>
      <c r="AK167" s="522">
        <v>0</v>
      </c>
      <c r="AL167" s="522">
        <v>0</v>
      </c>
      <c r="AM167" s="522">
        <v>0</v>
      </c>
      <c r="AN167" s="522">
        <v>0</v>
      </c>
      <c r="AO167" s="522">
        <f t="shared" si="277"/>
        <v>0</v>
      </c>
      <c r="AP167" s="522">
        <f t="shared" si="278"/>
        <v>0</v>
      </c>
      <c r="AQ167" s="550">
        <f t="shared" si="244"/>
        <v>0</v>
      </c>
      <c r="AR167" s="551">
        <f>I167+AG167</f>
        <v>35111</v>
      </c>
      <c r="AS167" s="507">
        <f>J167+V167</f>
        <v>24750</v>
      </c>
      <c r="AT167" s="507">
        <f>K167+Z167</f>
        <v>0</v>
      </c>
      <c r="AU167" s="501">
        <f t="shared" si="235"/>
        <v>0</v>
      </c>
      <c r="AV167" s="507">
        <f t="shared" si="279"/>
        <v>8366</v>
      </c>
      <c r="AW167" s="507">
        <f t="shared" si="279"/>
        <v>495</v>
      </c>
      <c r="AX167" s="507">
        <f>N167+AF167</f>
        <v>1500</v>
      </c>
      <c r="AY167" s="522">
        <f>O167+AQ167</f>
        <v>0.1</v>
      </c>
      <c r="AZ167" s="522">
        <f t="shared" si="280"/>
        <v>0</v>
      </c>
      <c r="BA167" s="523">
        <f t="shared" si="280"/>
        <v>0.1</v>
      </c>
    </row>
    <row r="168" spans="1:53" ht="12.95" customHeight="1" x14ac:dyDescent="0.25">
      <c r="A168" s="310">
        <v>34</v>
      </c>
      <c r="B168" s="129">
        <v>5441</v>
      </c>
      <c r="C168" s="129">
        <v>600099270</v>
      </c>
      <c r="D168" s="129">
        <v>856118</v>
      </c>
      <c r="E168" s="575" t="s">
        <v>823</v>
      </c>
      <c r="F168" s="129"/>
      <c r="G168" s="575"/>
      <c r="H168" s="382"/>
      <c r="I168" s="134">
        <v>15558103</v>
      </c>
      <c r="J168" s="242">
        <v>11051783</v>
      </c>
      <c r="K168" s="242">
        <v>137000</v>
      </c>
      <c r="L168" s="242">
        <v>3781809</v>
      </c>
      <c r="M168" s="242">
        <v>221035</v>
      </c>
      <c r="N168" s="242">
        <v>366476</v>
      </c>
      <c r="O168" s="395">
        <v>24.258200000000002</v>
      </c>
      <c r="P168" s="395">
        <v>15.853700000000002</v>
      </c>
      <c r="Q168" s="411">
        <v>8.4045000000000005</v>
      </c>
      <c r="R168" s="242">
        <f t="shared" ref="R168:BA168" si="281">SUM(R163:R167)</f>
        <v>13295</v>
      </c>
      <c r="S168" s="170">
        <f t="shared" si="281"/>
        <v>0</v>
      </c>
      <c r="T168" s="170">
        <f t="shared" si="281"/>
        <v>0</v>
      </c>
      <c r="U168" s="170">
        <f t="shared" si="281"/>
        <v>0</v>
      </c>
      <c r="V168" s="170">
        <f t="shared" si="281"/>
        <v>13295</v>
      </c>
      <c r="W168" s="170">
        <f t="shared" si="281"/>
        <v>-13295</v>
      </c>
      <c r="X168" s="170">
        <f t="shared" si="281"/>
        <v>41595</v>
      </c>
      <c r="Y168" s="170">
        <f t="shared" ref="Y168" si="282">SUM(Y163:Y167)</f>
        <v>67814</v>
      </c>
      <c r="Z168" s="170">
        <f t="shared" si="281"/>
        <v>96114</v>
      </c>
      <c r="AA168" s="170">
        <f t="shared" si="281"/>
        <v>109409</v>
      </c>
      <c r="AB168" s="170">
        <f t="shared" si="281"/>
        <v>0</v>
      </c>
      <c r="AC168" s="170">
        <f t="shared" si="281"/>
        <v>267</v>
      </c>
      <c r="AD168" s="170">
        <f t="shared" si="281"/>
        <v>0</v>
      </c>
      <c r="AE168" s="170">
        <f t="shared" si="281"/>
        <v>0</v>
      </c>
      <c r="AF168" s="170">
        <f t="shared" si="281"/>
        <v>0</v>
      </c>
      <c r="AG168" s="170">
        <f t="shared" si="281"/>
        <v>109676</v>
      </c>
      <c r="AH168" s="319">
        <f t="shared" si="281"/>
        <v>-0.02</v>
      </c>
      <c r="AI168" s="319">
        <f t="shared" si="281"/>
        <v>0.06</v>
      </c>
      <c r="AJ168" s="319">
        <f t="shared" si="281"/>
        <v>0</v>
      </c>
      <c r="AK168" s="319">
        <f t="shared" ref="AK168:AL168" si="283">SUM(AK163:AK167)</f>
        <v>0</v>
      </c>
      <c r="AL168" s="319">
        <f t="shared" si="283"/>
        <v>0</v>
      </c>
      <c r="AM168" s="319">
        <f t="shared" si="281"/>
        <v>0</v>
      </c>
      <c r="AN168" s="319">
        <f t="shared" si="281"/>
        <v>0</v>
      </c>
      <c r="AO168" s="319">
        <f t="shared" si="281"/>
        <v>-0.02</v>
      </c>
      <c r="AP168" s="319">
        <f t="shared" si="281"/>
        <v>0.06</v>
      </c>
      <c r="AQ168" s="404">
        <f t="shared" si="281"/>
        <v>3.9999999999999994E-2</v>
      </c>
      <c r="AR168" s="134">
        <f t="shared" si="281"/>
        <v>15667779</v>
      </c>
      <c r="AS168" s="170">
        <f t="shared" si="281"/>
        <v>11065078</v>
      </c>
      <c r="AT168" s="170">
        <f t="shared" si="281"/>
        <v>233114</v>
      </c>
      <c r="AU168" s="170">
        <f t="shared" si="281"/>
        <v>67814</v>
      </c>
      <c r="AV168" s="170">
        <f t="shared" si="281"/>
        <v>3781809</v>
      </c>
      <c r="AW168" s="170">
        <f t="shared" si="281"/>
        <v>221302</v>
      </c>
      <c r="AX168" s="170">
        <f t="shared" si="281"/>
        <v>366476</v>
      </c>
      <c r="AY168" s="319">
        <f t="shared" si="281"/>
        <v>24.298200000000001</v>
      </c>
      <c r="AZ168" s="319">
        <f t="shared" si="281"/>
        <v>15.833700000000002</v>
      </c>
      <c r="BA168" s="320">
        <f t="shared" si="281"/>
        <v>8.4644999999999992</v>
      </c>
    </row>
    <row r="169" spans="1:53" ht="12.95" customHeight="1" x14ac:dyDescent="0.25">
      <c r="A169" s="308">
        <v>35</v>
      </c>
      <c r="B169" s="576">
        <v>2306</v>
      </c>
      <c r="C169" s="576">
        <v>650025873</v>
      </c>
      <c r="D169" s="84">
        <v>70695946</v>
      </c>
      <c r="E169" s="573" t="s">
        <v>824</v>
      </c>
      <c r="F169" s="572">
        <v>3111</v>
      </c>
      <c r="G169" s="574" t="s">
        <v>587</v>
      </c>
      <c r="H169" s="515" t="s">
        <v>87</v>
      </c>
      <c r="I169" s="516">
        <v>2203565</v>
      </c>
      <c r="J169" s="517">
        <v>1602036</v>
      </c>
      <c r="K169" s="517">
        <v>0</v>
      </c>
      <c r="L169" s="431">
        <v>541488</v>
      </c>
      <c r="M169" s="431">
        <v>32041</v>
      </c>
      <c r="N169" s="517">
        <v>28000</v>
      </c>
      <c r="O169" s="518">
        <v>3.9218000000000002</v>
      </c>
      <c r="P169" s="432">
        <v>3</v>
      </c>
      <c r="Q169" s="519">
        <v>0.92179999999999995</v>
      </c>
      <c r="R169" s="520">
        <f t="shared" ref="R169:R174" si="284">W169*-1</f>
        <v>0</v>
      </c>
      <c r="S169" s="507">
        <v>0</v>
      </c>
      <c r="T169" s="507">
        <v>0</v>
      </c>
      <c r="U169" s="507">
        <v>0</v>
      </c>
      <c r="V169" s="507">
        <f t="shared" ref="V169:V174" si="285">SUM(R169:U169)</f>
        <v>0</v>
      </c>
      <c r="W169" s="507">
        <v>0</v>
      </c>
      <c r="X169" s="507">
        <v>0</v>
      </c>
      <c r="Y169" s="507">
        <v>0</v>
      </c>
      <c r="Z169" s="507">
        <f t="shared" ref="Z169:Z174" si="286">SUM(W169:Y169)</f>
        <v>0</v>
      </c>
      <c r="AA169" s="507">
        <f t="shared" ref="AA169:AA174" si="287">V169+Z169</f>
        <v>0</v>
      </c>
      <c r="AB169" s="322">
        <f t="shared" ref="AB169:AB174" si="288">ROUND((V169+W169)*33.8%,0)</f>
        <v>0</v>
      </c>
      <c r="AC169" s="180">
        <f t="shared" ref="AC169:AC174" si="289">ROUND(V169*2%,0)</f>
        <v>0</v>
      </c>
      <c r="AD169" s="507">
        <v>0</v>
      </c>
      <c r="AE169" s="507">
        <v>0</v>
      </c>
      <c r="AF169" s="507">
        <f t="shared" si="240"/>
        <v>0</v>
      </c>
      <c r="AG169" s="507">
        <f t="shared" si="241"/>
        <v>0</v>
      </c>
      <c r="AH169" s="522">
        <v>0</v>
      </c>
      <c r="AI169" s="522">
        <v>0</v>
      </c>
      <c r="AJ169" s="522">
        <v>0</v>
      </c>
      <c r="AK169" s="522">
        <v>0</v>
      </c>
      <c r="AL169" s="522">
        <v>0</v>
      </c>
      <c r="AM169" s="522">
        <v>0</v>
      </c>
      <c r="AN169" s="522">
        <v>0</v>
      </c>
      <c r="AO169" s="522">
        <f t="shared" ref="AO169:AO174" si="290">AH169+AJ169+AK169+AM169</f>
        <v>0</v>
      </c>
      <c r="AP169" s="522">
        <f t="shared" ref="AP169:AP174" si="291">AI169+AL169+AN169</f>
        <v>0</v>
      </c>
      <c r="AQ169" s="550">
        <f t="shared" si="244"/>
        <v>0</v>
      </c>
      <c r="AR169" s="551">
        <f t="shared" ref="AR169:AR174" si="292">I169+AG169</f>
        <v>2203565</v>
      </c>
      <c r="AS169" s="507">
        <f t="shared" ref="AS169:AS174" si="293">J169+V169</f>
        <v>1602036</v>
      </c>
      <c r="AT169" s="507">
        <f t="shared" ref="AT169:AT174" si="294">K169+Z169</f>
        <v>0</v>
      </c>
      <c r="AU169" s="501">
        <f t="shared" si="235"/>
        <v>0</v>
      </c>
      <c r="AV169" s="507">
        <f t="shared" ref="AV169:AW174" si="295">L169+AB169</f>
        <v>541488</v>
      </c>
      <c r="AW169" s="507">
        <f t="shared" si="295"/>
        <v>32041</v>
      </c>
      <c r="AX169" s="507">
        <f t="shared" ref="AX169:AX174" si="296">N169+AF169</f>
        <v>28000</v>
      </c>
      <c r="AY169" s="522">
        <f t="shared" ref="AY169:AY174" si="297">O169+AQ169</f>
        <v>3.9218000000000002</v>
      </c>
      <c r="AZ169" s="522">
        <f t="shared" ref="AZ169:BA174" si="298">P169+AO169</f>
        <v>3</v>
      </c>
      <c r="BA169" s="523">
        <f t="shared" si="298"/>
        <v>0.92179999999999995</v>
      </c>
    </row>
    <row r="170" spans="1:53" ht="12.95" customHeight="1" x14ac:dyDescent="0.25">
      <c r="A170" s="308">
        <v>35</v>
      </c>
      <c r="B170" s="576">
        <v>2306</v>
      </c>
      <c r="C170" s="576">
        <v>650025873</v>
      </c>
      <c r="D170" s="84">
        <v>70695946</v>
      </c>
      <c r="E170" s="577" t="s">
        <v>824</v>
      </c>
      <c r="F170" s="576">
        <v>3117</v>
      </c>
      <c r="G170" s="573" t="s">
        <v>285</v>
      </c>
      <c r="H170" s="515" t="s">
        <v>87</v>
      </c>
      <c r="I170" s="516">
        <v>3185404</v>
      </c>
      <c r="J170" s="517">
        <v>2279384</v>
      </c>
      <c r="K170" s="517">
        <v>0</v>
      </c>
      <c r="L170" s="431">
        <v>770432</v>
      </c>
      <c r="M170" s="431">
        <v>45588</v>
      </c>
      <c r="N170" s="517">
        <v>90000</v>
      </c>
      <c r="O170" s="518">
        <v>4.6417000000000002</v>
      </c>
      <c r="P170" s="432">
        <v>2.8182</v>
      </c>
      <c r="Q170" s="519">
        <v>1.8234999999999999</v>
      </c>
      <c r="R170" s="520">
        <f t="shared" si="284"/>
        <v>0</v>
      </c>
      <c r="S170" s="507">
        <v>0</v>
      </c>
      <c r="T170" s="507">
        <v>0</v>
      </c>
      <c r="U170" s="507">
        <v>0</v>
      </c>
      <c r="V170" s="507">
        <f t="shared" si="285"/>
        <v>0</v>
      </c>
      <c r="W170" s="507">
        <v>0</v>
      </c>
      <c r="X170" s="507">
        <v>0</v>
      </c>
      <c r="Y170" s="507">
        <v>4440</v>
      </c>
      <c r="Z170" s="507">
        <f t="shared" si="286"/>
        <v>4440</v>
      </c>
      <c r="AA170" s="507">
        <f t="shared" si="287"/>
        <v>4440</v>
      </c>
      <c r="AB170" s="322">
        <f t="shared" si="288"/>
        <v>0</v>
      </c>
      <c r="AC170" s="180">
        <f t="shared" si="289"/>
        <v>0</v>
      </c>
      <c r="AD170" s="507">
        <v>0</v>
      </c>
      <c r="AE170" s="507">
        <v>0</v>
      </c>
      <c r="AF170" s="507">
        <f t="shared" si="240"/>
        <v>0</v>
      </c>
      <c r="AG170" s="507">
        <f t="shared" si="241"/>
        <v>4440</v>
      </c>
      <c r="AH170" s="522">
        <v>0</v>
      </c>
      <c r="AI170" s="522">
        <v>0</v>
      </c>
      <c r="AJ170" s="522">
        <v>0</v>
      </c>
      <c r="AK170" s="522">
        <v>0</v>
      </c>
      <c r="AL170" s="522">
        <v>0</v>
      </c>
      <c r="AM170" s="522">
        <v>0</v>
      </c>
      <c r="AN170" s="522">
        <v>0</v>
      </c>
      <c r="AO170" s="522">
        <f t="shared" si="290"/>
        <v>0</v>
      </c>
      <c r="AP170" s="522">
        <f t="shared" si="291"/>
        <v>0</v>
      </c>
      <c r="AQ170" s="550">
        <f t="shared" si="244"/>
        <v>0</v>
      </c>
      <c r="AR170" s="551">
        <f t="shared" si="292"/>
        <v>3189844</v>
      </c>
      <c r="AS170" s="507">
        <f t="shared" si="293"/>
        <v>2279384</v>
      </c>
      <c r="AT170" s="507">
        <f t="shared" si="294"/>
        <v>4440</v>
      </c>
      <c r="AU170" s="501">
        <f t="shared" si="235"/>
        <v>4440</v>
      </c>
      <c r="AV170" s="507">
        <f t="shared" si="295"/>
        <v>770432</v>
      </c>
      <c r="AW170" s="507">
        <f t="shared" si="295"/>
        <v>45588</v>
      </c>
      <c r="AX170" s="507">
        <f t="shared" si="296"/>
        <v>90000</v>
      </c>
      <c r="AY170" s="522">
        <f t="shared" si="297"/>
        <v>4.6417000000000002</v>
      </c>
      <c r="AZ170" s="522">
        <f t="shared" si="298"/>
        <v>2.8182</v>
      </c>
      <c r="BA170" s="523">
        <f t="shared" si="298"/>
        <v>1.8234999999999999</v>
      </c>
    </row>
    <row r="171" spans="1:53" ht="12.95" customHeight="1" x14ac:dyDescent="0.25">
      <c r="A171" s="308">
        <v>35</v>
      </c>
      <c r="B171" s="572">
        <v>2306</v>
      </c>
      <c r="C171" s="572">
        <v>650025873</v>
      </c>
      <c r="D171" s="84">
        <v>70695946</v>
      </c>
      <c r="E171" s="577" t="s">
        <v>824</v>
      </c>
      <c r="F171" s="576">
        <v>3117</v>
      </c>
      <c r="G171" s="549" t="s">
        <v>92</v>
      </c>
      <c r="H171" s="515" t="s">
        <v>83</v>
      </c>
      <c r="I171" s="516">
        <v>2567</v>
      </c>
      <c r="J171" s="517">
        <v>1890</v>
      </c>
      <c r="K171" s="517">
        <v>0</v>
      </c>
      <c r="L171" s="431">
        <v>639</v>
      </c>
      <c r="M171" s="431">
        <v>38</v>
      </c>
      <c r="N171" s="517">
        <v>0</v>
      </c>
      <c r="O171" s="518">
        <v>0</v>
      </c>
      <c r="P171" s="432">
        <v>0</v>
      </c>
      <c r="Q171" s="519">
        <v>0</v>
      </c>
      <c r="R171" s="520">
        <f t="shared" si="284"/>
        <v>0</v>
      </c>
      <c r="S171" s="507">
        <v>0</v>
      </c>
      <c r="T171" s="507">
        <v>0</v>
      </c>
      <c r="U171" s="507">
        <v>0</v>
      </c>
      <c r="V171" s="507">
        <f t="shared" si="285"/>
        <v>0</v>
      </c>
      <c r="W171" s="507">
        <v>0</v>
      </c>
      <c r="X171" s="507">
        <v>0</v>
      </c>
      <c r="Y171" s="507">
        <v>0</v>
      </c>
      <c r="Z171" s="507">
        <f t="shared" si="286"/>
        <v>0</v>
      </c>
      <c r="AA171" s="507">
        <f t="shared" si="287"/>
        <v>0</v>
      </c>
      <c r="AB171" s="322">
        <f t="shared" si="288"/>
        <v>0</v>
      </c>
      <c r="AC171" s="180">
        <f t="shared" si="289"/>
        <v>0</v>
      </c>
      <c r="AD171" s="507">
        <v>0</v>
      </c>
      <c r="AE171" s="507">
        <v>0</v>
      </c>
      <c r="AF171" s="507">
        <f t="shared" si="240"/>
        <v>0</v>
      </c>
      <c r="AG171" s="507">
        <f t="shared" si="241"/>
        <v>0</v>
      </c>
      <c r="AH171" s="522">
        <v>0</v>
      </c>
      <c r="AI171" s="522">
        <v>0</v>
      </c>
      <c r="AJ171" s="522">
        <v>0</v>
      </c>
      <c r="AK171" s="522">
        <v>0</v>
      </c>
      <c r="AL171" s="522">
        <v>0</v>
      </c>
      <c r="AM171" s="522">
        <v>0</v>
      </c>
      <c r="AN171" s="522">
        <v>0</v>
      </c>
      <c r="AO171" s="522">
        <f t="shared" si="290"/>
        <v>0</v>
      </c>
      <c r="AP171" s="522">
        <f t="shared" si="291"/>
        <v>0</v>
      </c>
      <c r="AQ171" s="550">
        <f t="shared" si="244"/>
        <v>0</v>
      </c>
      <c r="AR171" s="551">
        <f t="shared" si="292"/>
        <v>2567</v>
      </c>
      <c r="AS171" s="507">
        <f t="shared" si="293"/>
        <v>1890</v>
      </c>
      <c r="AT171" s="507">
        <f t="shared" si="294"/>
        <v>0</v>
      </c>
      <c r="AU171" s="501">
        <f t="shared" si="235"/>
        <v>0</v>
      </c>
      <c r="AV171" s="507">
        <f t="shared" si="295"/>
        <v>639</v>
      </c>
      <c r="AW171" s="507">
        <f t="shared" si="295"/>
        <v>38</v>
      </c>
      <c r="AX171" s="507">
        <f t="shared" si="296"/>
        <v>0</v>
      </c>
      <c r="AY171" s="522">
        <f t="shared" si="297"/>
        <v>0</v>
      </c>
      <c r="AZ171" s="522">
        <f t="shared" si="298"/>
        <v>0</v>
      </c>
      <c r="BA171" s="523">
        <f t="shared" si="298"/>
        <v>0</v>
      </c>
    </row>
    <row r="172" spans="1:53" ht="12.95" customHeight="1" x14ac:dyDescent="0.25">
      <c r="A172" s="308">
        <v>35</v>
      </c>
      <c r="B172" s="572">
        <v>2306</v>
      </c>
      <c r="C172" s="572">
        <v>650025873</v>
      </c>
      <c r="D172" s="84">
        <v>70695946</v>
      </c>
      <c r="E172" s="571" t="s">
        <v>824</v>
      </c>
      <c r="F172" s="582">
        <v>3141</v>
      </c>
      <c r="G172" s="574" t="s">
        <v>89</v>
      </c>
      <c r="H172" s="515" t="s">
        <v>83</v>
      </c>
      <c r="I172" s="516">
        <v>882197</v>
      </c>
      <c r="J172" s="517">
        <v>646640</v>
      </c>
      <c r="K172" s="517">
        <v>0</v>
      </c>
      <c r="L172" s="431">
        <v>218564</v>
      </c>
      <c r="M172" s="431">
        <v>12933</v>
      </c>
      <c r="N172" s="517">
        <v>4060</v>
      </c>
      <c r="O172" s="518">
        <v>2.2000000000000002</v>
      </c>
      <c r="P172" s="432">
        <v>0</v>
      </c>
      <c r="Q172" s="519">
        <v>2.2000000000000002</v>
      </c>
      <c r="R172" s="520">
        <f t="shared" si="284"/>
        <v>0</v>
      </c>
      <c r="S172" s="507">
        <v>0</v>
      </c>
      <c r="T172" s="507">
        <v>0</v>
      </c>
      <c r="U172" s="507">
        <v>0</v>
      </c>
      <c r="V172" s="507">
        <f t="shared" si="285"/>
        <v>0</v>
      </c>
      <c r="W172" s="507">
        <v>0</v>
      </c>
      <c r="X172" s="507">
        <v>0</v>
      </c>
      <c r="Y172" s="507">
        <v>0</v>
      </c>
      <c r="Z172" s="507">
        <f t="shared" si="286"/>
        <v>0</v>
      </c>
      <c r="AA172" s="507">
        <f t="shared" si="287"/>
        <v>0</v>
      </c>
      <c r="AB172" s="322">
        <f t="shared" si="288"/>
        <v>0</v>
      </c>
      <c r="AC172" s="180">
        <f t="shared" si="289"/>
        <v>0</v>
      </c>
      <c r="AD172" s="507">
        <v>0</v>
      </c>
      <c r="AE172" s="507">
        <v>0</v>
      </c>
      <c r="AF172" s="507">
        <f t="shared" si="240"/>
        <v>0</v>
      </c>
      <c r="AG172" s="507">
        <f t="shared" si="241"/>
        <v>0</v>
      </c>
      <c r="AH172" s="522">
        <v>0</v>
      </c>
      <c r="AI172" s="522">
        <v>0</v>
      </c>
      <c r="AJ172" s="522">
        <v>0</v>
      </c>
      <c r="AK172" s="522">
        <v>0</v>
      </c>
      <c r="AL172" s="522">
        <v>0</v>
      </c>
      <c r="AM172" s="522">
        <v>0</v>
      </c>
      <c r="AN172" s="522">
        <v>0</v>
      </c>
      <c r="AO172" s="522">
        <f t="shared" si="290"/>
        <v>0</v>
      </c>
      <c r="AP172" s="522">
        <f t="shared" si="291"/>
        <v>0</v>
      </c>
      <c r="AQ172" s="550">
        <f t="shared" si="244"/>
        <v>0</v>
      </c>
      <c r="AR172" s="551">
        <f t="shared" si="292"/>
        <v>882197</v>
      </c>
      <c r="AS172" s="507">
        <f t="shared" si="293"/>
        <v>646640</v>
      </c>
      <c r="AT172" s="507">
        <f t="shared" si="294"/>
        <v>0</v>
      </c>
      <c r="AU172" s="501">
        <f t="shared" si="235"/>
        <v>0</v>
      </c>
      <c r="AV172" s="507">
        <f t="shared" si="295"/>
        <v>218564</v>
      </c>
      <c r="AW172" s="507">
        <f t="shared" si="295"/>
        <v>12933</v>
      </c>
      <c r="AX172" s="507">
        <f t="shared" si="296"/>
        <v>4060</v>
      </c>
      <c r="AY172" s="522">
        <f t="shared" si="297"/>
        <v>2.2000000000000002</v>
      </c>
      <c r="AZ172" s="522">
        <f t="shared" si="298"/>
        <v>0</v>
      </c>
      <c r="BA172" s="523">
        <f t="shared" si="298"/>
        <v>2.2000000000000002</v>
      </c>
    </row>
    <row r="173" spans="1:53" ht="12.95" customHeight="1" x14ac:dyDescent="0.25">
      <c r="A173" s="308">
        <v>35</v>
      </c>
      <c r="B173" s="572">
        <v>2306</v>
      </c>
      <c r="C173" s="572">
        <v>650025873</v>
      </c>
      <c r="D173" s="84">
        <v>70695946</v>
      </c>
      <c r="E173" s="577" t="s">
        <v>824</v>
      </c>
      <c r="F173" s="572">
        <v>3143</v>
      </c>
      <c r="G173" s="549" t="s">
        <v>150</v>
      </c>
      <c r="H173" s="515" t="s">
        <v>87</v>
      </c>
      <c r="I173" s="516">
        <v>479330</v>
      </c>
      <c r="J173" s="517">
        <v>352968</v>
      </c>
      <c r="K173" s="517">
        <v>0</v>
      </c>
      <c r="L173" s="431">
        <v>119303</v>
      </c>
      <c r="M173" s="431">
        <v>7059</v>
      </c>
      <c r="N173" s="517">
        <v>0</v>
      </c>
      <c r="O173" s="518">
        <v>0.83309999999999995</v>
      </c>
      <c r="P173" s="432">
        <v>0.83309999999999995</v>
      </c>
      <c r="Q173" s="519">
        <v>0</v>
      </c>
      <c r="R173" s="520">
        <f t="shared" si="284"/>
        <v>0</v>
      </c>
      <c r="S173" s="507">
        <v>0</v>
      </c>
      <c r="T173" s="507">
        <v>0</v>
      </c>
      <c r="U173" s="507">
        <v>0</v>
      </c>
      <c r="V173" s="507">
        <f t="shared" si="285"/>
        <v>0</v>
      </c>
      <c r="W173" s="507">
        <v>0</v>
      </c>
      <c r="X173" s="507">
        <v>0</v>
      </c>
      <c r="Y173" s="507">
        <v>0</v>
      </c>
      <c r="Z173" s="507">
        <f t="shared" si="286"/>
        <v>0</v>
      </c>
      <c r="AA173" s="507">
        <f t="shared" si="287"/>
        <v>0</v>
      </c>
      <c r="AB173" s="322">
        <f t="shared" si="288"/>
        <v>0</v>
      </c>
      <c r="AC173" s="180">
        <f t="shared" si="289"/>
        <v>0</v>
      </c>
      <c r="AD173" s="507">
        <v>0</v>
      </c>
      <c r="AE173" s="507">
        <v>0</v>
      </c>
      <c r="AF173" s="507">
        <f t="shared" si="240"/>
        <v>0</v>
      </c>
      <c r="AG173" s="507">
        <f t="shared" si="241"/>
        <v>0</v>
      </c>
      <c r="AH173" s="522">
        <v>0</v>
      </c>
      <c r="AI173" s="522">
        <v>0</v>
      </c>
      <c r="AJ173" s="522">
        <v>0</v>
      </c>
      <c r="AK173" s="522">
        <v>0</v>
      </c>
      <c r="AL173" s="522">
        <v>0</v>
      </c>
      <c r="AM173" s="522">
        <v>0</v>
      </c>
      <c r="AN173" s="522">
        <v>0</v>
      </c>
      <c r="AO173" s="522">
        <f t="shared" si="290"/>
        <v>0</v>
      </c>
      <c r="AP173" s="522">
        <f t="shared" si="291"/>
        <v>0</v>
      </c>
      <c r="AQ173" s="550">
        <f t="shared" si="244"/>
        <v>0</v>
      </c>
      <c r="AR173" s="551">
        <f t="shared" si="292"/>
        <v>479330</v>
      </c>
      <c r="AS173" s="507">
        <f t="shared" si="293"/>
        <v>352968</v>
      </c>
      <c r="AT173" s="507">
        <f t="shared" si="294"/>
        <v>0</v>
      </c>
      <c r="AU173" s="501">
        <f t="shared" si="235"/>
        <v>0</v>
      </c>
      <c r="AV173" s="507">
        <f t="shared" si="295"/>
        <v>119303</v>
      </c>
      <c r="AW173" s="507">
        <f t="shared" si="295"/>
        <v>7059</v>
      </c>
      <c r="AX173" s="507">
        <f t="shared" si="296"/>
        <v>0</v>
      </c>
      <c r="AY173" s="522">
        <f t="shared" si="297"/>
        <v>0.83309999999999995</v>
      </c>
      <c r="AZ173" s="522">
        <f t="shared" si="298"/>
        <v>0.83309999999999995</v>
      </c>
      <c r="BA173" s="523">
        <f t="shared" si="298"/>
        <v>0</v>
      </c>
    </row>
    <row r="174" spans="1:53" ht="12.95" customHeight="1" x14ac:dyDescent="0.25">
      <c r="A174" s="308">
        <v>35</v>
      </c>
      <c r="B174" s="572">
        <v>2306</v>
      </c>
      <c r="C174" s="572">
        <v>650025873</v>
      </c>
      <c r="D174" s="84">
        <v>70695946</v>
      </c>
      <c r="E174" s="577" t="s">
        <v>824</v>
      </c>
      <c r="F174" s="572">
        <v>3143</v>
      </c>
      <c r="G174" s="549" t="s">
        <v>151</v>
      </c>
      <c r="H174" s="515" t="s">
        <v>83</v>
      </c>
      <c r="I174" s="516">
        <v>10534</v>
      </c>
      <c r="J174" s="517">
        <v>7425</v>
      </c>
      <c r="K174" s="517">
        <v>0</v>
      </c>
      <c r="L174" s="431">
        <v>2510</v>
      </c>
      <c r="M174" s="431">
        <v>149</v>
      </c>
      <c r="N174" s="517">
        <v>450</v>
      </c>
      <c r="O174" s="518">
        <v>0.03</v>
      </c>
      <c r="P174" s="432">
        <v>0</v>
      </c>
      <c r="Q174" s="519">
        <v>0.03</v>
      </c>
      <c r="R174" s="520">
        <f t="shared" si="284"/>
        <v>0</v>
      </c>
      <c r="S174" s="507">
        <v>0</v>
      </c>
      <c r="T174" s="507">
        <v>0</v>
      </c>
      <c r="U174" s="507">
        <v>0</v>
      </c>
      <c r="V174" s="507">
        <f t="shared" si="285"/>
        <v>0</v>
      </c>
      <c r="W174" s="507">
        <v>0</v>
      </c>
      <c r="X174" s="507">
        <v>0</v>
      </c>
      <c r="Y174" s="507">
        <v>0</v>
      </c>
      <c r="Z174" s="507">
        <f t="shared" si="286"/>
        <v>0</v>
      </c>
      <c r="AA174" s="507">
        <f t="shared" si="287"/>
        <v>0</v>
      </c>
      <c r="AB174" s="322">
        <f t="shared" si="288"/>
        <v>0</v>
      </c>
      <c r="AC174" s="180">
        <f t="shared" si="289"/>
        <v>0</v>
      </c>
      <c r="AD174" s="507">
        <v>0</v>
      </c>
      <c r="AE174" s="507">
        <v>0</v>
      </c>
      <c r="AF174" s="507">
        <f t="shared" si="240"/>
        <v>0</v>
      </c>
      <c r="AG174" s="507">
        <f t="shared" si="241"/>
        <v>0</v>
      </c>
      <c r="AH174" s="522">
        <v>0</v>
      </c>
      <c r="AI174" s="522">
        <v>0</v>
      </c>
      <c r="AJ174" s="522">
        <v>0</v>
      </c>
      <c r="AK174" s="522">
        <v>0</v>
      </c>
      <c r="AL174" s="522">
        <v>0</v>
      </c>
      <c r="AM174" s="522">
        <v>0</v>
      </c>
      <c r="AN174" s="522">
        <v>0</v>
      </c>
      <c r="AO174" s="522">
        <f t="shared" si="290"/>
        <v>0</v>
      </c>
      <c r="AP174" s="522">
        <f t="shared" si="291"/>
        <v>0</v>
      </c>
      <c r="AQ174" s="550">
        <f t="shared" si="244"/>
        <v>0</v>
      </c>
      <c r="AR174" s="551">
        <f t="shared" si="292"/>
        <v>10534</v>
      </c>
      <c r="AS174" s="507">
        <f t="shared" si="293"/>
        <v>7425</v>
      </c>
      <c r="AT174" s="507">
        <f t="shared" si="294"/>
        <v>0</v>
      </c>
      <c r="AU174" s="501">
        <f t="shared" si="235"/>
        <v>0</v>
      </c>
      <c r="AV174" s="507">
        <f t="shared" si="295"/>
        <v>2510</v>
      </c>
      <c r="AW174" s="507">
        <f t="shared" si="295"/>
        <v>149</v>
      </c>
      <c r="AX174" s="507">
        <f t="shared" si="296"/>
        <v>450</v>
      </c>
      <c r="AY174" s="522">
        <f t="shared" si="297"/>
        <v>0.03</v>
      </c>
      <c r="AZ174" s="522">
        <f t="shared" si="298"/>
        <v>0</v>
      </c>
      <c r="BA174" s="523">
        <f t="shared" si="298"/>
        <v>0.03</v>
      </c>
    </row>
    <row r="175" spans="1:53" ht="12.95" customHeight="1" x14ac:dyDescent="0.25">
      <c r="A175" s="311">
        <v>35</v>
      </c>
      <c r="B175" s="129">
        <v>2306</v>
      </c>
      <c r="C175" s="129">
        <v>650025873</v>
      </c>
      <c r="D175" s="129">
        <v>70695946</v>
      </c>
      <c r="E175" s="575" t="s">
        <v>825</v>
      </c>
      <c r="F175" s="129"/>
      <c r="G175" s="575"/>
      <c r="H175" s="382"/>
      <c r="I175" s="131">
        <v>6763597</v>
      </c>
      <c r="J175" s="142">
        <v>4890343</v>
      </c>
      <c r="K175" s="142">
        <v>0</v>
      </c>
      <c r="L175" s="142">
        <v>1652936</v>
      </c>
      <c r="M175" s="142">
        <v>97808</v>
      </c>
      <c r="N175" s="142">
        <v>122510</v>
      </c>
      <c r="O175" s="394">
        <v>11.6266</v>
      </c>
      <c r="P175" s="394">
        <v>6.6513</v>
      </c>
      <c r="Q175" s="410">
        <v>4.9752999999999998</v>
      </c>
      <c r="R175" s="142">
        <f t="shared" ref="R175:BA175" si="299">SUM(R169:R174)</f>
        <v>0</v>
      </c>
      <c r="S175" s="88">
        <f t="shared" si="299"/>
        <v>0</v>
      </c>
      <c r="T175" s="88">
        <f t="shared" si="299"/>
        <v>0</v>
      </c>
      <c r="U175" s="88">
        <f t="shared" si="299"/>
        <v>0</v>
      </c>
      <c r="V175" s="88">
        <f t="shared" si="299"/>
        <v>0</v>
      </c>
      <c r="W175" s="88">
        <f t="shared" si="299"/>
        <v>0</v>
      </c>
      <c r="X175" s="88">
        <f t="shared" si="299"/>
        <v>0</v>
      </c>
      <c r="Y175" s="88">
        <f t="shared" si="299"/>
        <v>4440</v>
      </c>
      <c r="Z175" s="88">
        <f t="shared" si="299"/>
        <v>4440</v>
      </c>
      <c r="AA175" s="88">
        <f t="shared" si="299"/>
        <v>4440</v>
      </c>
      <c r="AB175" s="88">
        <f t="shared" si="299"/>
        <v>0</v>
      </c>
      <c r="AC175" s="88">
        <f t="shared" si="299"/>
        <v>0</v>
      </c>
      <c r="AD175" s="88">
        <f t="shared" si="299"/>
        <v>0</v>
      </c>
      <c r="AE175" s="88">
        <f t="shared" si="299"/>
        <v>0</v>
      </c>
      <c r="AF175" s="88">
        <f t="shared" si="299"/>
        <v>0</v>
      </c>
      <c r="AG175" s="88">
        <f t="shared" si="299"/>
        <v>4440</v>
      </c>
      <c r="AH175" s="89">
        <f t="shared" si="299"/>
        <v>0</v>
      </c>
      <c r="AI175" s="89">
        <f t="shared" si="299"/>
        <v>0</v>
      </c>
      <c r="AJ175" s="89">
        <f t="shared" si="299"/>
        <v>0</v>
      </c>
      <c r="AK175" s="89">
        <f t="shared" si="299"/>
        <v>0</v>
      </c>
      <c r="AL175" s="89">
        <f t="shared" si="299"/>
        <v>0</v>
      </c>
      <c r="AM175" s="89">
        <f t="shared" si="299"/>
        <v>0</v>
      </c>
      <c r="AN175" s="89">
        <f t="shared" si="299"/>
        <v>0</v>
      </c>
      <c r="AO175" s="89">
        <f t="shared" si="299"/>
        <v>0</v>
      </c>
      <c r="AP175" s="89">
        <f t="shared" si="299"/>
        <v>0</v>
      </c>
      <c r="AQ175" s="403">
        <f t="shared" si="299"/>
        <v>0</v>
      </c>
      <c r="AR175" s="131">
        <f t="shared" si="299"/>
        <v>6768037</v>
      </c>
      <c r="AS175" s="88">
        <f t="shared" si="299"/>
        <v>4890343</v>
      </c>
      <c r="AT175" s="88">
        <f t="shared" si="299"/>
        <v>4440</v>
      </c>
      <c r="AU175" s="88">
        <f t="shared" si="299"/>
        <v>4440</v>
      </c>
      <c r="AV175" s="88">
        <f t="shared" si="299"/>
        <v>1652936</v>
      </c>
      <c r="AW175" s="88">
        <f t="shared" si="299"/>
        <v>97808</v>
      </c>
      <c r="AX175" s="88">
        <f t="shared" si="299"/>
        <v>122510</v>
      </c>
      <c r="AY175" s="89">
        <f t="shared" si="299"/>
        <v>11.6266</v>
      </c>
      <c r="AZ175" s="89">
        <f t="shared" si="299"/>
        <v>6.6513</v>
      </c>
      <c r="BA175" s="277">
        <f t="shared" si="299"/>
        <v>4.9752999999999998</v>
      </c>
    </row>
    <row r="176" spans="1:53" ht="12.95" customHeight="1" x14ac:dyDescent="0.25">
      <c r="A176" s="308">
        <v>36</v>
      </c>
      <c r="B176" s="581">
        <v>2447</v>
      </c>
      <c r="C176" s="581">
        <v>600080111</v>
      </c>
      <c r="D176" s="84">
        <v>72744961</v>
      </c>
      <c r="E176" s="587" t="s">
        <v>826</v>
      </c>
      <c r="F176" s="581">
        <v>3117</v>
      </c>
      <c r="G176" s="573" t="s">
        <v>285</v>
      </c>
      <c r="H176" s="515" t="s">
        <v>87</v>
      </c>
      <c r="I176" s="516">
        <v>3676933</v>
      </c>
      <c r="J176" s="517">
        <v>2591957</v>
      </c>
      <c r="K176" s="517">
        <v>12000</v>
      </c>
      <c r="L176" s="431">
        <v>880137</v>
      </c>
      <c r="M176" s="431">
        <v>51839</v>
      </c>
      <c r="N176" s="517">
        <v>141000</v>
      </c>
      <c r="O176" s="518">
        <v>4.7242999999999995</v>
      </c>
      <c r="P176" s="432">
        <v>3.32</v>
      </c>
      <c r="Q176" s="519">
        <v>1.4042999999999999</v>
      </c>
      <c r="R176" s="520">
        <f t="shared" ref="R176:R180" si="300">W176*-1</f>
        <v>-6000</v>
      </c>
      <c r="S176" s="507">
        <v>0</v>
      </c>
      <c r="T176" s="507">
        <v>0</v>
      </c>
      <c r="U176" s="507">
        <v>0</v>
      </c>
      <c r="V176" s="507">
        <f>SUM(R176:U176)</f>
        <v>-6000</v>
      </c>
      <c r="W176" s="507">
        <v>6000</v>
      </c>
      <c r="X176" s="507">
        <v>0</v>
      </c>
      <c r="Y176" s="507">
        <v>6956</v>
      </c>
      <c r="Z176" s="507">
        <f>SUM(W176:Y176)</f>
        <v>12956</v>
      </c>
      <c r="AA176" s="507">
        <f>V176+Z176</f>
        <v>6956</v>
      </c>
      <c r="AB176" s="322">
        <f>ROUND((V176+W176)*33.8%,0)</f>
        <v>0</v>
      </c>
      <c r="AC176" s="180">
        <f>ROUND(V176*2%,0)</f>
        <v>-120</v>
      </c>
      <c r="AD176" s="507">
        <v>0</v>
      </c>
      <c r="AE176" s="507">
        <v>0</v>
      </c>
      <c r="AF176" s="507">
        <f t="shared" si="240"/>
        <v>0</v>
      </c>
      <c r="AG176" s="507">
        <f t="shared" si="241"/>
        <v>6836</v>
      </c>
      <c r="AH176" s="522">
        <v>0</v>
      </c>
      <c r="AI176" s="522">
        <v>0</v>
      </c>
      <c r="AJ176" s="522">
        <v>0</v>
      </c>
      <c r="AK176" s="522">
        <v>0</v>
      </c>
      <c r="AL176" s="522">
        <v>0</v>
      </c>
      <c r="AM176" s="522">
        <v>0</v>
      </c>
      <c r="AN176" s="522">
        <v>0</v>
      </c>
      <c r="AO176" s="522">
        <f t="shared" ref="AO176:AO180" si="301">AH176+AJ176+AK176+AM176</f>
        <v>0</v>
      </c>
      <c r="AP176" s="522">
        <f t="shared" ref="AP176:AP180" si="302">AI176+AL176+AN176</f>
        <v>0</v>
      </c>
      <c r="AQ176" s="550">
        <f t="shared" si="244"/>
        <v>0</v>
      </c>
      <c r="AR176" s="551">
        <f>I176+AG176</f>
        <v>3683769</v>
      </c>
      <c r="AS176" s="507">
        <f>J176+V176</f>
        <v>2585957</v>
      </c>
      <c r="AT176" s="507">
        <f>K176+Z176</f>
        <v>24956</v>
      </c>
      <c r="AU176" s="501">
        <f t="shared" si="235"/>
        <v>6956</v>
      </c>
      <c r="AV176" s="507">
        <f t="shared" ref="AV176:AW180" si="303">L176+AB176</f>
        <v>880137</v>
      </c>
      <c r="AW176" s="507">
        <f t="shared" si="303"/>
        <v>51719</v>
      </c>
      <c r="AX176" s="507">
        <f>N176+AF176</f>
        <v>141000</v>
      </c>
      <c r="AY176" s="522">
        <f>O176+AQ176</f>
        <v>4.7242999999999995</v>
      </c>
      <c r="AZ176" s="522">
        <f t="shared" ref="AZ176:BA180" si="304">P176+AO176</f>
        <v>3.32</v>
      </c>
      <c r="BA176" s="523">
        <f t="shared" si="304"/>
        <v>1.4042999999999999</v>
      </c>
    </row>
    <row r="177" spans="1:53" ht="12.95" customHeight="1" x14ac:dyDescent="0.25">
      <c r="A177" s="308">
        <v>36</v>
      </c>
      <c r="B177" s="576">
        <v>2447</v>
      </c>
      <c r="C177" s="576">
        <v>600080111</v>
      </c>
      <c r="D177" s="84">
        <v>72744961</v>
      </c>
      <c r="E177" s="577" t="s">
        <v>826</v>
      </c>
      <c r="F177" s="581">
        <v>3117</v>
      </c>
      <c r="G177" s="549" t="s">
        <v>92</v>
      </c>
      <c r="H177" s="515" t="s">
        <v>83</v>
      </c>
      <c r="I177" s="516">
        <v>7699</v>
      </c>
      <c r="J177" s="517">
        <v>5670</v>
      </c>
      <c r="K177" s="517">
        <v>0</v>
      </c>
      <c r="L177" s="431">
        <v>1916</v>
      </c>
      <c r="M177" s="431">
        <v>113</v>
      </c>
      <c r="N177" s="517">
        <v>0</v>
      </c>
      <c r="O177" s="518">
        <v>0.01</v>
      </c>
      <c r="P177" s="432">
        <v>0.01</v>
      </c>
      <c r="Q177" s="519">
        <v>0</v>
      </c>
      <c r="R177" s="520">
        <f t="shared" si="300"/>
        <v>0</v>
      </c>
      <c r="S177" s="507">
        <v>0</v>
      </c>
      <c r="T177" s="507">
        <v>0</v>
      </c>
      <c r="U177" s="507">
        <v>0</v>
      </c>
      <c r="V177" s="507">
        <f>SUM(R177:U177)</f>
        <v>0</v>
      </c>
      <c r="W177" s="507">
        <v>0</v>
      </c>
      <c r="X177" s="507">
        <v>0</v>
      </c>
      <c r="Y177" s="507">
        <v>0</v>
      </c>
      <c r="Z177" s="507">
        <f>SUM(W177:Y177)</f>
        <v>0</v>
      </c>
      <c r="AA177" s="507">
        <f>V177+Z177</f>
        <v>0</v>
      </c>
      <c r="AB177" s="322">
        <f>ROUND((V177+W177)*33.8%,0)</f>
        <v>0</v>
      </c>
      <c r="AC177" s="180">
        <f>ROUND(V177*2%,0)</f>
        <v>0</v>
      </c>
      <c r="AD177" s="507">
        <v>0</v>
      </c>
      <c r="AE177" s="507">
        <v>0</v>
      </c>
      <c r="AF177" s="507">
        <f t="shared" si="240"/>
        <v>0</v>
      </c>
      <c r="AG177" s="507">
        <f t="shared" si="241"/>
        <v>0</v>
      </c>
      <c r="AH177" s="522">
        <v>0</v>
      </c>
      <c r="AI177" s="522">
        <v>0</v>
      </c>
      <c r="AJ177" s="522">
        <v>0</v>
      </c>
      <c r="AK177" s="522">
        <v>0</v>
      </c>
      <c r="AL177" s="522">
        <v>0</v>
      </c>
      <c r="AM177" s="522">
        <v>0</v>
      </c>
      <c r="AN177" s="522">
        <v>0</v>
      </c>
      <c r="AO177" s="522">
        <f t="shared" si="301"/>
        <v>0</v>
      </c>
      <c r="AP177" s="522">
        <f t="shared" si="302"/>
        <v>0</v>
      </c>
      <c r="AQ177" s="550">
        <f t="shared" si="244"/>
        <v>0</v>
      </c>
      <c r="AR177" s="551">
        <f>I177+AG177</f>
        <v>7699</v>
      </c>
      <c r="AS177" s="507">
        <f>J177+V177</f>
        <v>5670</v>
      </c>
      <c r="AT177" s="507">
        <f>K177+Z177</f>
        <v>0</v>
      </c>
      <c r="AU177" s="501">
        <f t="shared" si="235"/>
        <v>0</v>
      </c>
      <c r="AV177" s="507">
        <f t="shared" si="303"/>
        <v>1916</v>
      </c>
      <c r="AW177" s="507">
        <f t="shared" si="303"/>
        <v>113</v>
      </c>
      <c r="AX177" s="507">
        <f>N177+AF177</f>
        <v>0</v>
      </c>
      <c r="AY177" s="522">
        <f>O177+AQ177</f>
        <v>0.01</v>
      </c>
      <c r="AZ177" s="522">
        <f t="shared" si="304"/>
        <v>0.01</v>
      </c>
      <c r="BA177" s="523">
        <f t="shared" si="304"/>
        <v>0</v>
      </c>
    </row>
    <row r="178" spans="1:53" ht="12.95" customHeight="1" x14ac:dyDescent="0.25">
      <c r="A178" s="308">
        <v>36</v>
      </c>
      <c r="B178" s="572">
        <v>2447</v>
      </c>
      <c r="C178" s="572">
        <v>600080111</v>
      </c>
      <c r="D178" s="84">
        <v>72744961</v>
      </c>
      <c r="E178" s="571" t="s">
        <v>826</v>
      </c>
      <c r="F178" s="582">
        <v>3141</v>
      </c>
      <c r="G178" s="574" t="s">
        <v>89</v>
      </c>
      <c r="H178" s="515" t="s">
        <v>83</v>
      </c>
      <c r="I178" s="516">
        <v>181381</v>
      </c>
      <c r="J178" s="517">
        <v>132306</v>
      </c>
      <c r="K178" s="517">
        <v>0</v>
      </c>
      <c r="L178" s="431">
        <v>44719</v>
      </c>
      <c r="M178" s="431">
        <v>2646</v>
      </c>
      <c r="N178" s="517">
        <v>1710</v>
      </c>
      <c r="O178" s="518">
        <v>0.45</v>
      </c>
      <c r="P178" s="432">
        <v>0</v>
      </c>
      <c r="Q178" s="519">
        <v>0.45</v>
      </c>
      <c r="R178" s="520">
        <f t="shared" si="300"/>
        <v>0</v>
      </c>
      <c r="S178" s="507">
        <v>0</v>
      </c>
      <c r="T178" s="507">
        <v>0</v>
      </c>
      <c r="U178" s="507">
        <v>0</v>
      </c>
      <c r="V178" s="507">
        <f>SUM(R178:U178)</f>
        <v>0</v>
      </c>
      <c r="W178" s="507">
        <v>0</v>
      </c>
      <c r="X178" s="507">
        <v>0</v>
      </c>
      <c r="Y178" s="507">
        <v>0</v>
      </c>
      <c r="Z178" s="507">
        <f>SUM(W178:Y178)</f>
        <v>0</v>
      </c>
      <c r="AA178" s="507">
        <f>V178+Z178</f>
        <v>0</v>
      </c>
      <c r="AB178" s="322">
        <f>ROUND((V178+W178)*33.8%,0)</f>
        <v>0</v>
      </c>
      <c r="AC178" s="180">
        <f>ROUND(V178*2%,0)</f>
        <v>0</v>
      </c>
      <c r="AD178" s="507">
        <v>0</v>
      </c>
      <c r="AE178" s="507">
        <v>0</v>
      </c>
      <c r="AF178" s="507">
        <f t="shared" si="240"/>
        <v>0</v>
      </c>
      <c r="AG178" s="507">
        <f t="shared" si="241"/>
        <v>0</v>
      </c>
      <c r="AH178" s="522">
        <v>0</v>
      </c>
      <c r="AI178" s="522">
        <v>0</v>
      </c>
      <c r="AJ178" s="522">
        <v>0</v>
      </c>
      <c r="AK178" s="522">
        <v>0</v>
      </c>
      <c r="AL178" s="522">
        <v>0</v>
      </c>
      <c r="AM178" s="522">
        <v>0</v>
      </c>
      <c r="AN178" s="522">
        <v>0</v>
      </c>
      <c r="AO178" s="522">
        <f t="shared" si="301"/>
        <v>0</v>
      </c>
      <c r="AP178" s="522">
        <f t="shared" si="302"/>
        <v>0</v>
      </c>
      <c r="AQ178" s="550">
        <f t="shared" si="244"/>
        <v>0</v>
      </c>
      <c r="AR178" s="551">
        <f>I178+AG178</f>
        <v>181381</v>
      </c>
      <c r="AS178" s="507">
        <f>J178+V178</f>
        <v>132306</v>
      </c>
      <c r="AT178" s="507">
        <f>K178+Z178</f>
        <v>0</v>
      </c>
      <c r="AU178" s="501">
        <f t="shared" si="235"/>
        <v>0</v>
      </c>
      <c r="AV178" s="507">
        <f t="shared" si="303"/>
        <v>44719</v>
      </c>
      <c r="AW178" s="507">
        <f t="shared" si="303"/>
        <v>2646</v>
      </c>
      <c r="AX178" s="507">
        <f>N178+AF178</f>
        <v>1710</v>
      </c>
      <c r="AY178" s="522">
        <f>O178+AQ178</f>
        <v>0.45</v>
      </c>
      <c r="AZ178" s="522">
        <f t="shared" si="304"/>
        <v>0</v>
      </c>
      <c r="BA178" s="523">
        <f t="shared" si="304"/>
        <v>0.45</v>
      </c>
    </row>
    <row r="179" spans="1:53" ht="12.95" customHeight="1" x14ac:dyDescent="0.25">
      <c r="A179" s="308">
        <v>36</v>
      </c>
      <c r="B179" s="576">
        <v>2447</v>
      </c>
      <c r="C179" s="576">
        <v>600080111</v>
      </c>
      <c r="D179" s="84">
        <v>72744961</v>
      </c>
      <c r="E179" s="577" t="s">
        <v>826</v>
      </c>
      <c r="F179" s="576">
        <v>3143</v>
      </c>
      <c r="G179" s="549" t="s">
        <v>150</v>
      </c>
      <c r="H179" s="515" t="s">
        <v>87</v>
      </c>
      <c r="I179" s="516">
        <v>655483</v>
      </c>
      <c r="J179" s="517">
        <v>482682</v>
      </c>
      <c r="K179" s="517">
        <v>0</v>
      </c>
      <c r="L179" s="431">
        <v>163147</v>
      </c>
      <c r="M179" s="431">
        <v>9654</v>
      </c>
      <c r="N179" s="517">
        <v>0</v>
      </c>
      <c r="O179" s="518">
        <v>1</v>
      </c>
      <c r="P179" s="432">
        <v>1</v>
      </c>
      <c r="Q179" s="519">
        <v>0</v>
      </c>
      <c r="R179" s="520">
        <f t="shared" si="300"/>
        <v>0</v>
      </c>
      <c r="S179" s="507">
        <v>0</v>
      </c>
      <c r="T179" s="507">
        <v>0</v>
      </c>
      <c r="U179" s="507">
        <v>0</v>
      </c>
      <c r="V179" s="507">
        <f>SUM(R179:U179)</f>
        <v>0</v>
      </c>
      <c r="W179" s="507">
        <v>0</v>
      </c>
      <c r="X179" s="507">
        <v>0</v>
      </c>
      <c r="Y179" s="507">
        <v>0</v>
      </c>
      <c r="Z179" s="507">
        <f>SUM(W179:Y179)</f>
        <v>0</v>
      </c>
      <c r="AA179" s="507">
        <f>V179+Z179</f>
        <v>0</v>
      </c>
      <c r="AB179" s="322">
        <f>ROUND((V179+W179)*33.8%,0)</f>
        <v>0</v>
      </c>
      <c r="AC179" s="180">
        <f>ROUND(V179*2%,0)</f>
        <v>0</v>
      </c>
      <c r="AD179" s="507">
        <v>0</v>
      </c>
      <c r="AE179" s="507">
        <v>0</v>
      </c>
      <c r="AF179" s="507">
        <f t="shared" si="240"/>
        <v>0</v>
      </c>
      <c r="AG179" s="507">
        <f t="shared" si="241"/>
        <v>0</v>
      </c>
      <c r="AH179" s="522">
        <v>0</v>
      </c>
      <c r="AI179" s="522">
        <v>0</v>
      </c>
      <c r="AJ179" s="522">
        <v>0</v>
      </c>
      <c r="AK179" s="522">
        <v>0</v>
      </c>
      <c r="AL179" s="522">
        <v>0</v>
      </c>
      <c r="AM179" s="522">
        <v>0</v>
      </c>
      <c r="AN179" s="522">
        <v>0</v>
      </c>
      <c r="AO179" s="522">
        <f t="shared" si="301"/>
        <v>0</v>
      </c>
      <c r="AP179" s="522">
        <f t="shared" si="302"/>
        <v>0</v>
      </c>
      <c r="AQ179" s="550">
        <f t="shared" si="244"/>
        <v>0</v>
      </c>
      <c r="AR179" s="551">
        <f>I179+AG179</f>
        <v>655483</v>
      </c>
      <c r="AS179" s="507">
        <f>J179+V179</f>
        <v>482682</v>
      </c>
      <c r="AT179" s="507">
        <f>K179+Z179</f>
        <v>0</v>
      </c>
      <c r="AU179" s="501">
        <f t="shared" si="235"/>
        <v>0</v>
      </c>
      <c r="AV179" s="507">
        <f t="shared" si="303"/>
        <v>163147</v>
      </c>
      <c r="AW179" s="507">
        <f t="shared" si="303"/>
        <v>9654</v>
      </c>
      <c r="AX179" s="507">
        <f>N179+AF179</f>
        <v>0</v>
      </c>
      <c r="AY179" s="522">
        <f>O179+AQ179</f>
        <v>1</v>
      </c>
      <c r="AZ179" s="522">
        <f t="shared" si="304"/>
        <v>1</v>
      </c>
      <c r="BA179" s="523">
        <f t="shared" si="304"/>
        <v>0</v>
      </c>
    </row>
    <row r="180" spans="1:53" ht="12.95" customHeight="1" x14ac:dyDescent="0.25">
      <c r="A180" s="308">
        <v>36</v>
      </c>
      <c r="B180" s="576">
        <v>2447</v>
      </c>
      <c r="C180" s="576">
        <v>600080111</v>
      </c>
      <c r="D180" s="84">
        <v>72744961</v>
      </c>
      <c r="E180" s="577" t="s">
        <v>826</v>
      </c>
      <c r="F180" s="576">
        <v>3143</v>
      </c>
      <c r="G180" s="549" t="s">
        <v>151</v>
      </c>
      <c r="H180" s="515" t="s">
        <v>83</v>
      </c>
      <c r="I180" s="516">
        <v>21066</v>
      </c>
      <c r="J180" s="517">
        <v>14850</v>
      </c>
      <c r="K180" s="517">
        <v>0</v>
      </c>
      <c r="L180" s="431">
        <v>5019</v>
      </c>
      <c r="M180" s="431">
        <v>297</v>
      </c>
      <c r="N180" s="517">
        <v>900</v>
      </c>
      <c r="O180" s="518">
        <v>0.06</v>
      </c>
      <c r="P180" s="432">
        <v>0</v>
      </c>
      <c r="Q180" s="519">
        <v>0.06</v>
      </c>
      <c r="R180" s="520">
        <f t="shared" si="300"/>
        <v>0</v>
      </c>
      <c r="S180" s="507">
        <v>0</v>
      </c>
      <c r="T180" s="507">
        <v>0</v>
      </c>
      <c r="U180" s="507">
        <v>0</v>
      </c>
      <c r="V180" s="507">
        <f>SUM(R180:U180)</f>
        <v>0</v>
      </c>
      <c r="W180" s="507">
        <v>0</v>
      </c>
      <c r="X180" s="507">
        <v>0</v>
      </c>
      <c r="Y180" s="507">
        <v>0</v>
      </c>
      <c r="Z180" s="507">
        <f>SUM(W180:Y180)</f>
        <v>0</v>
      </c>
      <c r="AA180" s="507">
        <f>V180+Z180</f>
        <v>0</v>
      </c>
      <c r="AB180" s="322">
        <f>ROUND((V180+W180)*33.8%,0)</f>
        <v>0</v>
      </c>
      <c r="AC180" s="180">
        <f>ROUND(V180*2%,0)</f>
        <v>0</v>
      </c>
      <c r="AD180" s="507">
        <v>0</v>
      </c>
      <c r="AE180" s="507">
        <v>0</v>
      </c>
      <c r="AF180" s="507">
        <f t="shared" si="240"/>
        <v>0</v>
      </c>
      <c r="AG180" s="507">
        <f t="shared" si="241"/>
        <v>0</v>
      </c>
      <c r="AH180" s="522">
        <v>0</v>
      </c>
      <c r="AI180" s="522">
        <v>0</v>
      </c>
      <c r="AJ180" s="522">
        <v>0</v>
      </c>
      <c r="AK180" s="522">
        <v>0</v>
      </c>
      <c r="AL180" s="522">
        <v>0</v>
      </c>
      <c r="AM180" s="522">
        <v>0</v>
      </c>
      <c r="AN180" s="522">
        <v>0</v>
      </c>
      <c r="AO180" s="522">
        <f t="shared" si="301"/>
        <v>0</v>
      </c>
      <c r="AP180" s="522">
        <f t="shared" si="302"/>
        <v>0</v>
      </c>
      <c r="AQ180" s="550">
        <f t="shared" si="244"/>
        <v>0</v>
      </c>
      <c r="AR180" s="551">
        <f>I180+AG180</f>
        <v>21066</v>
      </c>
      <c r="AS180" s="507">
        <f>J180+V180</f>
        <v>14850</v>
      </c>
      <c r="AT180" s="507">
        <f>K180+Z180</f>
        <v>0</v>
      </c>
      <c r="AU180" s="501">
        <f t="shared" si="235"/>
        <v>0</v>
      </c>
      <c r="AV180" s="507">
        <f t="shared" si="303"/>
        <v>5019</v>
      </c>
      <c r="AW180" s="507">
        <f t="shared" si="303"/>
        <v>297</v>
      </c>
      <c r="AX180" s="507">
        <f>N180+AF180</f>
        <v>900</v>
      </c>
      <c r="AY180" s="522">
        <f>O180+AQ180</f>
        <v>0.06</v>
      </c>
      <c r="AZ180" s="522">
        <f t="shared" si="304"/>
        <v>0</v>
      </c>
      <c r="BA180" s="523">
        <f t="shared" si="304"/>
        <v>0.06</v>
      </c>
    </row>
    <row r="181" spans="1:53" ht="12.95" customHeight="1" x14ac:dyDescent="0.25">
      <c r="A181" s="311">
        <v>36</v>
      </c>
      <c r="B181" s="132">
        <v>2447</v>
      </c>
      <c r="C181" s="132">
        <v>600080111</v>
      </c>
      <c r="D181" s="132">
        <v>72744961</v>
      </c>
      <c r="E181" s="579" t="s">
        <v>827</v>
      </c>
      <c r="F181" s="132"/>
      <c r="G181" s="579"/>
      <c r="H181" s="383"/>
      <c r="I181" s="131">
        <v>4542562</v>
      </c>
      <c r="J181" s="142">
        <v>3227465</v>
      </c>
      <c r="K181" s="142">
        <v>12000</v>
      </c>
      <c r="L181" s="142">
        <v>1094938</v>
      </c>
      <c r="M181" s="142">
        <v>64549</v>
      </c>
      <c r="N181" s="142">
        <v>143610</v>
      </c>
      <c r="O181" s="394">
        <v>6.2442999999999991</v>
      </c>
      <c r="P181" s="394">
        <v>4.33</v>
      </c>
      <c r="Q181" s="410">
        <v>1.9142999999999999</v>
      </c>
      <c r="R181" s="142">
        <f t="shared" ref="R181:BA181" si="305">SUM(R176:R180)</f>
        <v>-6000</v>
      </c>
      <c r="S181" s="88">
        <f t="shared" si="305"/>
        <v>0</v>
      </c>
      <c r="T181" s="88">
        <f t="shared" si="305"/>
        <v>0</v>
      </c>
      <c r="U181" s="88">
        <f t="shared" si="305"/>
        <v>0</v>
      </c>
      <c r="V181" s="88">
        <f t="shared" si="305"/>
        <v>-6000</v>
      </c>
      <c r="W181" s="88">
        <f t="shared" si="305"/>
        <v>6000</v>
      </c>
      <c r="X181" s="88">
        <f t="shared" si="305"/>
        <v>0</v>
      </c>
      <c r="Y181" s="88">
        <f t="shared" ref="Y181" si="306">SUM(Y176:Y180)</f>
        <v>6956</v>
      </c>
      <c r="Z181" s="88">
        <f t="shared" si="305"/>
        <v>12956</v>
      </c>
      <c r="AA181" s="88">
        <f t="shared" si="305"/>
        <v>6956</v>
      </c>
      <c r="AB181" s="88">
        <f t="shared" si="305"/>
        <v>0</v>
      </c>
      <c r="AC181" s="88">
        <f t="shared" si="305"/>
        <v>-120</v>
      </c>
      <c r="AD181" s="88">
        <f t="shared" si="305"/>
        <v>0</v>
      </c>
      <c r="AE181" s="88">
        <f t="shared" si="305"/>
        <v>0</v>
      </c>
      <c r="AF181" s="88">
        <f t="shared" si="305"/>
        <v>0</v>
      </c>
      <c r="AG181" s="88">
        <f t="shared" si="305"/>
        <v>6836</v>
      </c>
      <c r="AH181" s="89">
        <f t="shared" si="305"/>
        <v>0</v>
      </c>
      <c r="AI181" s="89">
        <f t="shared" si="305"/>
        <v>0</v>
      </c>
      <c r="AJ181" s="89">
        <f t="shared" si="305"/>
        <v>0</v>
      </c>
      <c r="AK181" s="89">
        <f t="shared" ref="AK181:AL181" si="307">SUM(AK176:AK180)</f>
        <v>0</v>
      </c>
      <c r="AL181" s="89">
        <f t="shared" si="307"/>
        <v>0</v>
      </c>
      <c r="AM181" s="89">
        <f t="shared" si="305"/>
        <v>0</v>
      </c>
      <c r="AN181" s="89">
        <f t="shared" si="305"/>
        <v>0</v>
      </c>
      <c r="AO181" s="89">
        <f t="shared" si="305"/>
        <v>0</v>
      </c>
      <c r="AP181" s="89">
        <f t="shared" si="305"/>
        <v>0</v>
      </c>
      <c r="AQ181" s="403">
        <f t="shared" si="305"/>
        <v>0</v>
      </c>
      <c r="AR181" s="131">
        <f t="shared" si="305"/>
        <v>4549398</v>
      </c>
      <c r="AS181" s="88">
        <f t="shared" si="305"/>
        <v>3221465</v>
      </c>
      <c r="AT181" s="88">
        <f t="shared" si="305"/>
        <v>24956</v>
      </c>
      <c r="AU181" s="88">
        <f t="shared" si="305"/>
        <v>6956</v>
      </c>
      <c r="AV181" s="88">
        <f t="shared" si="305"/>
        <v>1094938</v>
      </c>
      <c r="AW181" s="88">
        <f t="shared" si="305"/>
        <v>64429</v>
      </c>
      <c r="AX181" s="88">
        <f t="shared" si="305"/>
        <v>143610</v>
      </c>
      <c r="AY181" s="89">
        <f t="shared" si="305"/>
        <v>6.2442999999999991</v>
      </c>
      <c r="AZ181" s="89">
        <f t="shared" si="305"/>
        <v>4.33</v>
      </c>
      <c r="BA181" s="277">
        <f t="shared" si="305"/>
        <v>1.9142999999999999</v>
      </c>
    </row>
    <row r="182" spans="1:53" ht="12.95" customHeight="1" x14ac:dyDescent="0.25">
      <c r="A182" s="308">
        <v>37</v>
      </c>
      <c r="B182" s="572">
        <v>5455</v>
      </c>
      <c r="C182" s="572">
        <v>600099067</v>
      </c>
      <c r="D182" s="84">
        <v>70986088</v>
      </c>
      <c r="E182" s="571" t="s">
        <v>828</v>
      </c>
      <c r="F182" s="582">
        <v>3111</v>
      </c>
      <c r="G182" s="574" t="s">
        <v>587</v>
      </c>
      <c r="H182" s="515" t="s">
        <v>87</v>
      </c>
      <c r="I182" s="516">
        <v>2643074</v>
      </c>
      <c r="J182" s="517">
        <v>1927742</v>
      </c>
      <c r="K182" s="517">
        <v>0</v>
      </c>
      <c r="L182" s="431">
        <v>651577</v>
      </c>
      <c r="M182" s="431">
        <v>38555</v>
      </c>
      <c r="N182" s="517">
        <v>25200</v>
      </c>
      <c r="O182" s="518">
        <v>4.9218000000000002</v>
      </c>
      <c r="P182" s="432">
        <v>4</v>
      </c>
      <c r="Q182" s="519">
        <v>0.92179999999999995</v>
      </c>
      <c r="R182" s="520">
        <f t="shared" ref="R182:R186" si="308">W182*-1</f>
        <v>0</v>
      </c>
      <c r="S182" s="507">
        <v>0</v>
      </c>
      <c r="T182" s="507">
        <v>0</v>
      </c>
      <c r="U182" s="507">
        <v>0</v>
      </c>
      <c r="V182" s="507">
        <f>SUM(R182:U182)</f>
        <v>0</v>
      </c>
      <c r="W182" s="507">
        <v>0</v>
      </c>
      <c r="X182" s="507">
        <v>0</v>
      </c>
      <c r="Y182" s="507">
        <v>0</v>
      </c>
      <c r="Z182" s="507">
        <f>SUM(W182:Y182)</f>
        <v>0</v>
      </c>
      <c r="AA182" s="507">
        <f>V182+Z182</f>
        <v>0</v>
      </c>
      <c r="AB182" s="322">
        <f>ROUND((V182+W182)*33.8%,0)</f>
        <v>0</v>
      </c>
      <c r="AC182" s="180">
        <f>ROUND(V182*2%,0)</f>
        <v>0</v>
      </c>
      <c r="AD182" s="507">
        <v>0</v>
      </c>
      <c r="AE182" s="507">
        <v>0</v>
      </c>
      <c r="AF182" s="507">
        <f t="shared" si="240"/>
        <v>0</v>
      </c>
      <c r="AG182" s="507">
        <f t="shared" si="241"/>
        <v>0</v>
      </c>
      <c r="AH182" s="522">
        <v>0</v>
      </c>
      <c r="AI182" s="522">
        <v>0</v>
      </c>
      <c r="AJ182" s="522">
        <v>0</v>
      </c>
      <c r="AK182" s="522">
        <v>0</v>
      </c>
      <c r="AL182" s="522">
        <v>0</v>
      </c>
      <c r="AM182" s="522">
        <v>0</v>
      </c>
      <c r="AN182" s="522">
        <v>0</v>
      </c>
      <c r="AO182" s="522">
        <f t="shared" ref="AO182:AO186" si="309">AH182+AJ182+AK182+AM182</f>
        <v>0</v>
      </c>
      <c r="AP182" s="522">
        <f t="shared" ref="AP182:AP186" si="310">AI182+AL182+AN182</f>
        <v>0</v>
      </c>
      <c r="AQ182" s="550">
        <f t="shared" si="244"/>
        <v>0</v>
      </c>
      <c r="AR182" s="551">
        <f>I182+AG182</f>
        <v>2643074</v>
      </c>
      <c r="AS182" s="507">
        <f>J182+V182</f>
        <v>1927742</v>
      </c>
      <c r="AT182" s="507">
        <f>K182+Z182</f>
        <v>0</v>
      </c>
      <c r="AU182" s="501">
        <f t="shared" si="235"/>
        <v>0</v>
      </c>
      <c r="AV182" s="507">
        <f t="shared" ref="AV182:AW186" si="311">L182+AB182</f>
        <v>651577</v>
      </c>
      <c r="AW182" s="507">
        <f t="shared" si="311"/>
        <v>38555</v>
      </c>
      <c r="AX182" s="507">
        <f>N182+AF182</f>
        <v>25200</v>
      </c>
      <c r="AY182" s="522">
        <f>O182+AQ182</f>
        <v>4.9218000000000002</v>
      </c>
      <c r="AZ182" s="522">
        <f t="shared" ref="AZ182:BA186" si="312">P182+AO182</f>
        <v>4</v>
      </c>
      <c r="BA182" s="523">
        <f t="shared" si="312"/>
        <v>0.92179999999999995</v>
      </c>
    </row>
    <row r="183" spans="1:53" ht="12.95" customHeight="1" x14ac:dyDescent="0.25">
      <c r="A183" s="308">
        <v>37</v>
      </c>
      <c r="B183" s="581">
        <v>5455</v>
      </c>
      <c r="C183" s="581">
        <v>600099067</v>
      </c>
      <c r="D183" s="84">
        <v>70986088</v>
      </c>
      <c r="E183" s="587" t="s">
        <v>828</v>
      </c>
      <c r="F183" s="581">
        <v>3117</v>
      </c>
      <c r="G183" s="573" t="s">
        <v>285</v>
      </c>
      <c r="H183" s="515" t="s">
        <v>87</v>
      </c>
      <c r="I183" s="516">
        <v>2932880</v>
      </c>
      <c r="J183" s="517">
        <v>2106686</v>
      </c>
      <c r="K183" s="517">
        <v>0</v>
      </c>
      <c r="L183" s="431">
        <v>712060</v>
      </c>
      <c r="M183" s="431">
        <v>42134</v>
      </c>
      <c r="N183" s="517">
        <v>72000</v>
      </c>
      <c r="O183" s="518">
        <v>3.8780000000000001</v>
      </c>
      <c r="P183" s="432">
        <v>2.4544999999999999</v>
      </c>
      <c r="Q183" s="519">
        <v>1.4235</v>
      </c>
      <c r="R183" s="520">
        <f t="shared" si="308"/>
        <v>0</v>
      </c>
      <c r="S183" s="507">
        <v>0</v>
      </c>
      <c r="T183" s="507">
        <v>0</v>
      </c>
      <c r="U183" s="507">
        <v>0</v>
      </c>
      <c r="V183" s="507">
        <f>SUM(R183:U183)</f>
        <v>0</v>
      </c>
      <c r="W183" s="507">
        <v>0</v>
      </c>
      <c r="X183" s="507">
        <v>0</v>
      </c>
      <c r="Y183" s="507">
        <v>3552</v>
      </c>
      <c r="Z183" s="507">
        <f>SUM(W183:Y183)</f>
        <v>3552</v>
      </c>
      <c r="AA183" s="507">
        <f>V183+Z183</f>
        <v>3552</v>
      </c>
      <c r="AB183" s="322">
        <f>ROUND((V183+W183)*33.8%,0)</f>
        <v>0</v>
      </c>
      <c r="AC183" s="180">
        <f>ROUND(V183*2%,0)</f>
        <v>0</v>
      </c>
      <c r="AD183" s="507">
        <v>0</v>
      </c>
      <c r="AE183" s="507">
        <v>0</v>
      </c>
      <c r="AF183" s="507">
        <f t="shared" si="240"/>
        <v>0</v>
      </c>
      <c r="AG183" s="507">
        <f t="shared" si="241"/>
        <v>3552</v>
      </c>
      <c r="AH183" s="522">
        <v>0</v>
      </c>
      <c r="AI183" s="522">
        <v>0</v>
      </c>
      <c r="AJ183" s="522">
        <v>0</v>
      </c>
      <c r="AK183" s="522">
        <v>0</v>
      </c>
      <c r="AL183" s="522">
        <v>0</v>
      </c>
      <c r="AM183" s="522">
        <v>0</v>
      </c>
      <c r="AN183" s="522">
        <v>0</v>
      </c>
      <c r="AO183" s="522">
        <f t="shared" si="309"/>
        <v>0</v>
      </c>
      <c r="AP183" s="522">
        <f t="shared" si="310"/>
        <v>0</v>
      </c>
      <c r="AQ183" s="550">
        <f t="shared" si="244"/>
        <v>0</v>
      </c>
      <c r="AR183" s="551">
        <f>I183+AG183</f>
        <v>2936432</v>
      </c>
      <c r="AS183" s="507">
        <f>J183+V183</f>
        <v>2106686</v>
      </c>
      <c r="AT183" s="507">
        <f>K183+Z183</f>
        <v>3552</v>
      </c>
      <c r="AU183" s="501">
        <f t="shared" si="235"/>
        <v>3552</v>
      </c>
      <c r="AV183" s="507">
        <f t="shared" si="311"/>
        <v>712060</v>
      </c>
      <c r="AW183" s="507">
        <f t="shared" si="311"/>
        <v>42134</v>
      </c>
      <c r="AX183" s="507">
        <f>N183+AF183</f>
        <v>72000</v>
      </c>
      <c r="AY183" s="522">
        <f>O183+AQ183</f>
        <v>3.8780000000000001</v>
      </c>
      <c r="AZ183" s="522">
        <f t="shared" si="312"/>
        <v>2.4544999999999999</v>
      </c>
      <c r="BA183" s="523">
        <f t="shared" si="312"/>
        <v>1.4235</v>
      </c>
    </row>
    <row r="184" spans="1:53" ht="12.95" customHeight="1" x14ac:dyDescent="0.25">
      <c r="A184" s="308">
        <v>37</v>
      </c>
      <c r="B184" s="572">
        <v>5455</v>
      </c>
      <c r="C184" s="572">
        <v>600099067</v>
      </c>
      <c r="D184" s="84">
        <v>70986088</v>
      </c>
      <c r="E184" s="573" t="s">
        <v>828</v>
      </c>
      <c r="F184" s="572">
        <v>3141</v>
      </c>
      <c r="G184" s="574" t="s">
        <v>89</v>
      </c>
      <c r="H184" s="515" t="s">
        <v>83</v>
      </c>
      <c r="I184" s="516">
        <v>775588</v>
      </c>
      <c r="J184" s="517">
        <v>568563</v>
      </c>
      <c r="K184" s="517">
        <v>0</v>
      </c>
      <c r="L184" s="431">
        <v>192174</v>
      </c>
      <c r="M184" s="431">
        <v>11371</v>
      </c>
      <c r="N184" s="517">
        <v>3480</v>
      </c>
      <c r="O184" s="518">
        <v>1.93</v>
      </c>
      <c r="P184" s="432">
        <v>0</v>
      </c>
      <c r="Q184" s="519">
        <v>1.93</v>
      </c>
      <c r="R184" s="520">
        <f t="shared" si="308"/>
        <v>0</v>
      </c>
      <c r="S184" s="507">
        <v>0</v>
      </c>
      <c r="T184" s="507">
        <v>0</v>
      </c>
      <c r="U184" s="507">
        <v>0</v>
      </c>
      <c r="V184" s="507">
        <f>SUM(R184:U184)</f>
        <v>0</v>
      </c>
      <c r="W184" s="507">
        <v>0</v>
      </c>
      <c r="X184" s="507">
        <v>0</v>
      </c>
      <c r="Y184" s="507">
        <v>0</v>
      </c>
      <c r="Z184" s="507">
        <f>SUM(W184:Y184)</f>
        <v>0</v>
      </c>
      <c r="AA184" s="507">
        <f>V184+Z184</f>
        <v>0</v>
      </c>
      <c r="AB184" s="322">
        <f>ROUND((V184+W184)*33.8%,0)</f>
        <v>0</v>
      </c>
      <c r="AC184" s="180">
        <f>ROUND(V184*2%,0)</f>
        <v>0</v>
      </c>
      <c r="AD184" s="507">
        <v>0</v>
      </c>
      <c r="AE184" s="507">
        <v>0</v>
      </c>
      <c r="AF184" s="507">
        <f t="shared" si="240"/>
        <v>0</v>
      </c>
      <c r="AG184" s="507">
        <f t="shared" si="241"/>
        <v>0</v>
      </c>
      <c r="AH184" s="522">
        <v>0</v>
      </c>
      <c r="AI184" s="522">
        <v>0</v>
      </c>
      <c r="AJ184" s="522">
        <v>0</v>
      </c>
      <c r="AK184" s="522">
        <v>0</v>
      </c>
      <c r="AL184" s="522">
        <v>0</v>
      </c>
      <c r="AM184" s="522">
        <v>0</v>
      </c>
      <c r="AN184" s="522">
        <v>0</v>
      </c>
      <c r="AO184" s="522">
        <f t="shared" si="309"/>
        <v>0</v>
      </c>
      <c r="AP184" s="522">
        <f t="shared" si="310"/>
        <v>0</v>
      </c>
      <c r="AQ184" s="550">
        <f t="shared" si="244"/>
        <v>0</v>
      </c>
      <c r="AR184" s="551">
        <f>I184+AG184</f>
        <v>775588</v>
      </c>
      <c r="AS184" s="507">
        <f>J184+V184</f>
        <v>568563</v>
      </c>
      <c r="AT184" s="507">
        <f>K184+Z184</f>
        <v>0</v>
      </c>
      <c r="AU184" s="501">
        <f t="shared" si="235"/>
        <v>0</v>
      </c>
      <c r="AV184" s="507">
        <f t="shared" si="311"/>
        <v>192174</v>
      </c>
      <c r="AW184" s="507">
        <f t="shared" si="311"/>
        <v>11371</v>
      </c>
      <c r="AX184" s="507">
        <f>N184+AF184</f>
        <v>3480</v>
      </c>
      <c r="AY184" s="522">
        <f>O184+AQ184</f>
        <v>1.93</v>
      </c>
      <c r="AZ184" s="522">
        <f t="shared" si="312"/>
        <v>0</v>
      </c>
      <c r="BA184" s="523">
        <f t="shared" si="312"/>
        <v>1.93</v>
      </c>
    </row>
    <row r="185" spans="1:53" ht="12.95" customHeight="1" x14ac:dyDescent="0.25">
      <c r="A185" s="308">
        <v>37</v>
      </c>
      <c r="B185" s="572">
        <v>5455</v>
      </c>
      <c r="C185" s="572">
        <v>600099067</v>
      </c>
      <c r="D185" s="84">
        <v>70986088</v>
      </c>
      <c r="E185" s="571" t="s">
        <v>828</v>
      </c>
      <c r="F185" s="582">
        <v>3143</v>
      </c>
      <c r="G185" s="549" t="s">
        <v>150</v>
      </c>
      <c r="H185" s="515" t="s">
        <v>87</v>
      </c>
      <c r="I185" s="516">
        <v>465959</v>
      </c>
      <c r="J185" s="517">
        <v>343122</v>
      </c>
      <c r="K185" s="517">
        <v>0</v>
      </c>
      <c r="L185" s="431">
        <v>115975</v>
      </c>
      <c r="M185" s="431">
        <v>6862</v>
      </c>
      <c r="N185" s="517">
        <v>0</v>
      </c>
      <c r="O185" s="518">
        <v>0.74160000000000004</v>
      </c>
      <c r="P185" s="432">
        <v>0.74160000000000004</v>
      </c>
      <c r="Q185" s="519">
        <v>0</v>
      </c>
      <c r="R185" s="520">
        <f t="shared" si="308"/>
        <v>0</v>
      </c>
      <c r="S185" s="507">
        <v>0</v>
      </c>
      <c r="T185" s="507">
        <v>0</v>
      </c>
      <c r="U185" s="507">
        <v>0</v>
      </c>
      <c r="V185" s="507">
        <f>SUM(R185:U185)</f>
        <v>0</v>
      </c>
      <c r="W185" s="507">
        <v>0</v>
      </c>
      <c r="X185" s="507">
        <v>0</v>
      </c>
      <c r="Y185" s="507">
        <v>0</v>
      </c>
      <c r="Z185" s="507">
        <f>SUM(W185:Y185)</f>
        <v>0</v>
      </c>
      <c r="AA185" s="507">
        <f>V185+Z185</f>
        <v>0</v>
      </c>
      <c r="AB185" s="322">
        <f>ROUND((V185+W185)*33.8%,0)</f>
        <v>0</v>
      </c>
      <c r="AC185" s="180">
        <f>ROUND(V185*2%,0)</f>
        <v>0</v>
      </c>
      <c r="AD185" s="507">
        <v>0</v>
      </c>
      <c r="AE185" s="507">
        <v>0</v>
      </c>
      <c r="AF185" s="507">
        <f t="shared" si="240"/>
        <v>0</v>
      </c>
      <c r="AG185" s="507">
        <f t="shared" si="241"/>
        <v>0</v>
      </c>
      <c r="AH185" s="522">
        <v>0</v>
      </c>
      <c r="AI185" s="522">
        <v>0</v>
      </c>
      <c r="AJ185" s="522">
        <v>0</v>
      </c>
      <c r="AK185" s="522">
        <v>0</v>
      </c>
      <c r="AL185" s="522">
        <v>0</v>
      </c>
      <c r="AM185" s="522">
        <v>0</v>
      </c>
      <c r="AN185" s="522">
        <v>0</v>
      </c>
      <c r="AO185" s="522">
        <f t="shared" si="309"/>
        <v>0</v>
      </c>
      <c r="AP185" s="522">
        <f t="shared" si="310"/>
        <v>0</v>
      </c>
      <c r="AQ185" s="550">
        <f t="shared" si="244"/>
        <v>0</v>
      </c>
      <c r="AR185" s="551">
        <f>I185+AG185</f>
        <v>465959</v>
      </c>
      <c r="AS185" s="507">
        <f>J185+V185</f>
        <v>343122</v>
      </c>
      <c r="AT185" s="507">
        <f>K185+Z185</f>
        <v>0</v>
      </c>
      <c r="AU185" s="501">
        <f t="shared" si="235"/>
        <v>0</v>
      </c>
      <c r="AV185" s="507">
        <f t="shared" si="311"/>
        <v>115975</v>
      </c>
      <c r="AW185" s="507">
        <f t="shared" si="311"/>
        <v>6862</v>
      </c>
      <c r="AX185" s="507">
        <f>N185+AF185</f>
        <v>0</v>
      </c>
      <c r="AY185" s="522">
        <f>O185+AQ185</f>
        <v>0.74160000000000004</v>
      </c>
      <c r="AZ185" s="522">
        <f t="shared" si="312"/>
        <v>0.74160000000000004</v>
      </c>
      <c r="BA185" s="523">
        <f t="shared" si="312"/>
        <v>0</v>
      </c>
    </row>
    <row r="186" spans="1:53" ht="12.95" customHeight="1" x14ac:dyDescent="0.25">
      <c r="A186" s="308">
        <v>37</v>
      </c>
      <c r="B186" s="572">
        <v>5455</v>
      </c>
      <c r="C186" s="572">
        <v>600099067</v>
      </c>
      <c r="D186" s="84">
        <v>70986088</v>
      </c>
      <c r="E186" s="571" t="s">
        <v>828</v>
      </c>
      <c r="F186" s="582">
        <v>3143</v>
      </c>
      <c r="G186" s="549" t="s">
        <v>151</v>
      </c>
      <c r="H186" s="515" t="s">
        <v>83</v>
      </c>
      <c r="I186" s="516">
        <v>14747</v>
      </c>
      <c r="J186" s="517">
        <v>10395</v>
      </c>
      <c r="K186" s="517">
        <v>0</v>
      </c>
      <c r="L186" s="431">
        <v>3514</v>
      </c>
      <c r="M186" s="431">
        <v>208</v>
      </c>
      <c r="N186" s="517">
        <v>630</v>
      </c>
      <c r="O186" s="518">
        <v>0.04</v>
      </c>
      <c r="P186" s="432">
        <v>0</v>
      </c>
      <c r="Q186" s="519">
        <v>0.04</v>
      </c>
      <c r="R186" s="520">
        <f t="shared" si="308"/>
        <v>0</v>
      </c>
      <c r="S186" s="507">
        <v>0</v>
      </c>
      <c r="T186" s="507">
        <v>0</v>
      </c>
      <c r="U186" s="507">
        <v>0</v>
      </c>
      <c r="V186" s="507">
        <f>SUM(R186:U186)</f>
        <v>0</v>
      </c>
      <c r="W186" s="507">
        <v>0</v>
      </c>
      <c r="X186" s="507">
        <v>0</v>
      </c>
      <c r="Y186" s="507">
        <v>0</v>
      </c>
      <c r="Z186" s="507">
        <f>SUM(W186:Y186)</f>
        <v>0</v>
      </c>
      <c r="AA186" s="507">
        <f>V186+Z186</f>
        <v>0</v>
      </c>
      <c r="AB186" s="322">
        <f>ROUND((V186+W186)*33.8%,0)</f>
        <v>0</v>
      </c>
      <c r="AC186" s="180">
        <f>ROUND(V186*2%,0)</f>
        <v>0</v>
      </c>
      <c r="AD186" s="507">
        <v>0</v>
      </c>
      <c r="AE186" s="507">
        <v>0</v>
      </c>
      <c r="AF186" s="507">
        <f t="shared" si="240"/>
        <v>0</v>
      </c>
      <c r="AG186" s="507">
        <f t="shared" si="241"/>
        <v>0</v>
      </c>
      <c r="AH186" s="522">
        <v>0</v>
      </c>
      <c r="AI186" s="522">
        <v>0</v>
      </c>
      <c r="AJ186" s="522">
        <v>0</v>
      </c>
      <c r="AK186" s="522">
        <v>0</v>
      </c>
      <c r="AL186" s="522">
        <v>0</v>
      </c>
      <c r="AM186" s="522">
        <v>0</v>
      </c>
      <c r="AN186" s="522">
        <v>0</v>
      </c>
      <c r="AO186" s="522">
        <f t="shared" si="309"/>
        <v>0</v>
      </c>
      <c r="AP186" s="522">
        <f t="shared" si="310"/>
        <v>0</v>
      </c>
      <c r="AQ186" s="550">
        <f t="shared" si="244"/>
        <v>0</v>
      </c>
      <c r="AR186" s="551">
        <f>I186+AG186</f>
        <v>14747</v>
      </c>
      <c r="AS186" s="507">
        <f>J186+V186</f>
        <v>10395</v>
      </c>
      <c r="AT186" s="507">
        <f>K186+Z186</f>
        <v>0</v>
      </c>
      <c r="AU186" s="501">
        <f t="shared" si="235"/>
        <v>0</v>
      </c>
      <c r="AV186" s="507">
        <f t="shared" si="311"/>
        <v>3514</v>
      </c>
      <c r="AW186" s="507">
        <f t="shared" si="311"/>
        <v>208</v>
      </c>
      <c r="AX186" s="507">
        <f>N186+AF186</f>
        <v>630</v>
      </c>
      <c r="AY186" s="522">
        <f>O186+AQ186</f>
        <v>0.04</v>
      </c>
      <c r="AZ186" s="522">
        <f t="shared" si="312"/>
        <v>0</v>
      </c>
      <c r="BA186" s="523">
        <f t="shared" si="312"/>
        <v>0.04</v>
      </c>
    </row>
    <row r="187" spans="1:53" ht="12.95" customHeight="1" x14ac:dyDescent="0.25">
      <c r="A187" s="311">
        <v>37</v>
      </c>
      <c r="B187" s="129">
        <v>5455</v>
      </c>
      <c r="C187" s="129">
        <v>600099067</v>
      </c>
      <c r="D187" s="129">
        <v>70986088</v>
      </c>
      <c r="E187" s="583" t="s">
        <v>829</v>
      </c>
      <c r="F187" s="133"/>
      <c r="G187" s="583"/>
      <c r="H187" s="384"/>
      <c r="I187" s="130">
        <v>6832248</v>
      </c>
      <c r="J187" s="241">
        <v>4956508</v>
      </c>
      <c r="K187" s="241">
        <v>0</v>
      </c>
      <c r="L187" s="241">
        <v>1675300</v>
      </c>
      <c r="M187" s="241">
        <v>99130</v>
      </c>
      <c r="N187" s="241">
        <v>101310</v>
      </c>
      <c r="O187" s="393">
        <v>11.5114</v>
      </c>
      <c r="P187" s="393">
        <v>7.1960999999999995</v>
      </c>
      <c r="Q187" s="409">
        <v>4.3152999999999997</v>
      </c>
      <c r="R187" s="241">
        <f t="shared" ref="R187:BA187" si="313">SUM(R182:R186)</f>
        <v>0</v>
      </c>
      <c r="S187" s="169">
        <f t="shared" si="313"/>
        <v>0</v>
      </c>
      <c r="T187" s="169">
        <f t="shared" si="313"/>
        <v>0</v>
      </c>
      <c r="U187" s="169">
        <f t="shared" si="313"/>
        <v>0</v>
      </c>
      <c r="V187" s="169">
        <f t="shared" si="313"/>
        <v>0</v>
      </c>
      <c r="W187" s="169">
        <f t="shared" si="313"/>
        <v>0</v>
      </c>
      <c r="X187" s="169">
        <f t="shared" si="313"/>
        <v>0</v>
      </c>
      <c r="Y187" s="169">
        <f t="shared" ref="Y187" si="314">SUM(Y182:Y186)</f>
        <v>3552</v>
      </c>
      <c r="Z187" s="169">
        <f t="shared" si="313"/>
        <v>3552</v>
      </c>
      <c r="AA187" s="169">
        <f t="shared" si="313"/>
        <v>3552</v>
      </c>
      <c r="AB187" s="169">
        <f t="shared" si="313"/>
        <v>0</v>
      </c>
      <c r="AC187" s="169">
        <f t="shared" si="313"/>
        <v>0</v>
      </c>
      <c r="AD187" s="169">
        <f t="shared" si="313"/>
        <v>0</v>
      </c>
      <c r="AE187" s="169">
        <f t="shared" si="313"/>
        <v>0</v>
      </c>
      <c r="AF187" s="169">
        <f t="shared" si="313"/>
        <v>0</v>
      </c>
      <c r="AG187" s="169">
        <f t="shared" si="313"/>
        <v>3552</v>
      </c>
      <c r="AH187" s="317">
        <f t="shared" si="313"/>
        <v>0</v>
      </c>
      <c r="AI187" s="317">
        <f t="shared" si="313"/>
        <v>0</v>
      </c>
      <c r="AJ187" s="317">
        <f t="shared" si="313"/>
        <v>0</v>
      </c>
      <c r="AK187" s="317">
        <f t="shared" ref="AK187:AL187" si="315">SUM(AK182:AK186)</f>
        <v>0</v>
      </c>
      <c r="AL187" s="317">
        <f t="shared" si="315"/>
        <v>0</v>
      </c>
      <c r="AM187" s="317">
        <f t="shared" si="313"/>
        <v>0</v>
      </c>
      <c r="AN187" s="317">
        <f t="shared" si="313"/>
        <v>0</v>
      </c>
      <c r="AO187" s="317">
        <f t="shared" si="313"/>
        <v>0</v>
      </c>
      <c r="AP187" s="317">
        <f t="shared" si="313"/>
        <v>0</v>
      </c>
      <c r="AQ187" s="402">
        <f t="shared" si="313"/>
        <v>0</v>
      </c>
      <c r="AR187" s="130">
        <f t="shared" si="313"/>
        <v>6835800</v>
      </c>
      <c r="AS187" s="169">
        <f t="shared" si="313"/>
        <v>4956508</v>
      </c>
      <c r="AT187" s="169">
        <f t="shared" si="313"/>
        <v>3552</v>
      </c>
      <c r="AU187" s="169">
        <f t="shared" si="313"/>
        <v>3552</v>
      </c>
      <c r="AV187" s="169">
        <f t="shared" si="313"/>
        <v>1675300</v>
      </c>
      <c r="AW187" s="169">
        <f t="shared" si="313"/>
        <v>99130</v>
      </c>
      <c r="AX187" s="169">
        <f t="shared" si="313"/>
        <v>101310</v>
      </c>
      <c r="AY187" s="317">
        <f t="shared" si="313"/>
        <v>11.5114</v>
      </c>
      <c r="AZ187" s="317">
        <f t="shared" si="313"/>
        <v>7.1960999999999995</v>
      </c>
      <c r="BA187" s="318">
        <f t="shared" si="313"/>
        <v>4.3152999999999997</v>
      </c>
    </row>
    <row r="188" spans="1:53" ht="12.95" customHeight="1" x14ac:dyDescent="0.25">
      <c r="A188" s="308">
        <v>38</v>
      </c>
      <c r="B188" s="572">
        <v>5470</v>
      </c>
      <c r="C188" s="572">
        <v>600099091</v>
      </c>
      <c r="D188" s="84">
        <v>70695822</v>
      </c>
      <c r="E188" s="573" t="s">
        <v>830</v>
      </c>
      <c r="F188" s="572">
        <v>3111</v>
      </c>
      <c r="G188" s="574" t="s">
        <v>587</v>
      </c>
      <c r="H188" s="515" t="s">
        <v>87</v>
      </c>
      <c r="I188" s="516">
        <v>2511075</v>
      </c>
      <c r="J188" s="517">
        <v>1836211</v>
      </c>
      <c r="K188" s="517">
        <v>0</v>
      </c>
      <c r="L188" s="431">
        <v>620639</v>
      </c>
      <c r="M188" s="431">
        <v>36725</v>
      </c>
      <c r="N188" s="517">
        <v>17500</v>
      </c>
      <c r="O188" s="518">
        <v>4.7282999999999999</v>
      </c>
      <c r="P188" s="432">
        <v>3.8065000000000002</v>
      </c>
      <c r="Q188" s="519">
        <v>0.92179999999999995</v>
      </c>
      <c r="R188" s="520">
        <f t="shared" ref="R188:R193" si="316">W188*-1</f>
        <v>0</v>
      </c>
      <c r="S188" s="507">
        <v>0</v>
      </c>
      <c r="T188" s="507">
        <v>0</v>
      </c>
      <c r="U188" s="507">
        <v>0</v>
      </c>
      <c r="V188" s="507">
        <f t="shared" ref="V188:V193" si="317">SUM(R188:U188)</f>
        <v>0</v>
      </c>
      <c r="W188" s="507">
        <v>0</v>
      </c>
      <c r="X188" s="507">
        <v>0</v>
      </c>
      <c r="Y188" s="507">
        <v>0</v>
      </c>
      <c r="Z188" s="507">
        <f t="shared" ref="Z188:Z193" si="318">SUM(W188:Y188)</f>
        <v>0</v>
      </c>
      <c r="AA188" s="507">
        <f t="shared" ref="AA188:AA193" si="319">V188+Z188</f>
        <v>0</v>
      </c>
      <c r="AB188" s="322">
        <f t="shared" ref="AB188:AB193" si="320">ROUND((V188+W188)*33.8%,0)</f>
        <v>0</v>
      </c>
      <c r="AC188" s="180">
        <f t="shared" ref="AC188:AC193" si="321">ROUND(V188*2%,0)</f>
        <v>0</v>
      </c>
      <c r="AD188" s="507">
        <v>0</v>
      </c>
      <c r="AE188" s="507">
        <v>0</v>
      </c>
      <c r="AF188" s="507">
        <f t="shared" si="240"/>
        <v>0</v>
      </c>
      <c r="AG188" s="507">
        <f t="shared" si="241"/>
        <v>0</v>
      </c>
      <c r="AH188" s="522">
        <v>0</v>
      </c>
      <c r="AI188" s="522">
        <v>0</v>
      </c>
      <c r="AJ188" s="522">
        <v>0</v>
      </c>
      <c r="AK188" s="522">
        <v>0</v>
      </c>
      <c r="AL188" s="522">
        <v>0</v>
      </c>
      <c r="AM188" s="522">
        <v>0</v>
      </c>
      <c r="AN188" s="522">
        <v>0</v>
      </c>
      <c r="AO188" s="522">
        <f t="shared" ref="AO188:AO193" si="322">AH188+AJ188+AK188+AM188</f>
        <v>0</v>
      </c>
      <c r="AP188" s="522">
        <f t="shared" ref="AP188:AP193" si="323">AI188+AL188+AN188</f>
        <v>0</v>
      </c>
      <c r="AQ188" s="550">
        <f t="shared" si="244"/>
        <v>0</v>
      </c>
      <c r="AR188" s="551">
        <f t="shared" ref="AR188:AR193" si="324">I188+AG188</f>
        <v>2511075</v>
      </c>
      <c r="AS188" s="507">
        <f t="shared" ref="AS188:AS193" si="325">J188+V188</f>
        <v>1836211</v>
      </c>
      <c r="AT188" s="507">
        <f t="shared" ref="AT188:AT193" si="326">K188+Z188</f>
        <v>0</v>
      </c>
      <c r="AU188" s="501">
        <f t="shared" si="235"/>
        <v>0</v>
      </c>
      <c r="AV188" s="507">
        <f t="shared" ref="AV188:AW193" si="327">L188+AB188</f>
        <v>620639</v>
      </c>
      <c r="AW188" s="507">
        <f t="shared" si="327"/>
        <v>36725</v>
      </c>
      <c r="AX188" s="507">
        <f t="shared" ref="AX188:AX193" si="328">N188+AF188</f>
        <v>17500</v>
      </c>
      <c r="AY188" s="522">
        <f t="shared" ref="AY188:AY193" si="329">O188+AQ188</f>
        <v>4.7282999999999999</v>
      </c>
      <c r="AZ188" s="522">
        <f t="shared" ref="AZ188:BA193" si="330">P188+AO188</f>
        <v>3.8065000000000002</v>
      </c>
      <c r="BA188" s="523">
        <f t="shared" si="330"/>
        <v>0.92179999999999995</v>
      </c>
    </row>
    <row r="189" spans="1:53" ht="12.95" customHeight="1" x14ac:dyDescent="0.25">
      <c r="A189" s="308">
        <v>38</v>
      </c>
      <c r="B189" s="572">
        <v>5470</v>
      </c>
      <c r="C189" s="572">
        <v>600099091</v>
      </c>
      <c r="D189" s="84">
        <v>70695822</v>
      </c>
      <c r="E189" s="573" t="s">
        <v>830</v>
      </c>
      <c r="F189" s="572">
        <v>3117</v>
      </c>
      <c r="G189" s="573" t="s">
        <v>285</v>
      </c>
      <c r="H189" s="515" t="s">
        <v>87</v>
      </c>
      <c r="I189" s="516">
        <v>3593656</v>
      </c>
      <c r="J189" s="517">
        <v>2564548</v>
      </c>
      <c r="K189" s="517">
        <v>0</v>
      </c>
      <c r="L189" s="431">
        <v>866817</v>
      </c>
      <c r="M189" s="431">
        <v>51291</v>
      </c>
      <c r="N189" s="517">
        <v>111000</v>
      </c>
      <c r="O189" s="518">
        <v>5.5358999999999998</v>
      </c>
      <c r="P189" s="432">
        <v>3.3511000000000002</v>
      </c>
      <c r="Q189" s="519">
        <v>2.1847999999999996</v>
      </c>
      <c r="R189" s="520">
        <f t="shared" si="316"/>
        <v>0</v>
      </c>
      <c r="S189" s="507">
        <v>0</v>
      </c>
      <c r="T189" s="507">
        <v>0</v>
      </c>
      <c r="U189" s="507">
        <v>0</v>
      </c>
      <c r="V189" s="507">
        <f t="shared" si="317"/>
        <v>0</v>
      </c>
      <c r="W189" s="507">
        <v>0</v>
      </c>
      <c r="X189" s="507">
        <v>0</v>
      </c>
      <c r="Y189" s="507">
        <v>5476</v>
      </c>
      <c r="Z189" s="507">
        <f t="shared" si="318"/>
        <v>5476</v>
      </c>
      <c r="AA189" s="507">
        <f t="shared" si="319"/>
        <v>5476</v>
      </c>
      <c r="AB189" s="322">
        <f t="shared" si="320"/>
        <v>0</v>
      </c>
      <c r="AC189" s="180">
        <f t="shared" si="321"/>
        <v>0</v>
      </c>
      <c r="AD189" s="507">
        <v>0</v>
      </c>
      <c r="AE189" s="507">
        <v>0</v>
      </c>
      <c r="AF189" s="507">
        <f t="shared" si="240"/>
        <v>0</v>
      </c>
      <c r="AG189" s="507">
        <f t="shared" si="241"/>
        <v>5476</v>
      </c>
      <c r="AH189" s="522">
        <v>0</v>
      </c>
      <c r="AI189" s="522">
        <v>0</v>
      </c>
      <c r="AJ189" s="522">
        <v>0</v>
      </c>
      <c r="AK189" s="522">
        <v>0</v>
      </c>
      <c r="AL189" s="522">
        <v>0</v>
      </c>
      <c r="AM189" s="522">
        <v>0</v>
      </c>
      <c r="AN189" s="522">
        <v>0</v>
      </c>
      <c r="AO189" s="522">
        <f t="shared" si="322"/>
        <v>0</v>
      </c>
      <c r="AP189" s="522">
        <f t="shared" si="323"/>
        <v>0</v>
      </c>
      <c r="AQ189" s="550">
        <f t="shared" si="244"/>
        <v>0</v>
      </c>
      <c r="AR189" s="551">
        <f t="shared" si="324"/>
        <v>3599132</v>
      </c>
      <c r="AS189" s="507">
        <f t="shared" si="325"/>
        <v>2564548</v>
      </c>
      <c r="AT189" s="507">
        <f t="shared" si="326"/>
        <v>5476</v>
      </c>
      <c r="AU189" s="501">
        <f t="shared" si="235"/>
        <v>5476</v>
      </c>
      <c r="AV189" s="507">
        <f t="shared" si="327"/>
        <v>866817</v>
      </c>
      <c r="AW189" s="507">
        <f t="shared" si="327"/>
        <v>51291</v>
      </c>
      <c r="AX189" s="507">
        <f t="shared" si="328"/>
        <v>111000</v>
      </c>
      <c r="AY189" s="522">
        <f t="shared" si="329"/>
        <v>5.5358999999999998</v>
      </c>
      <c r="AZ189" s="522">
        <f t="shared" si="330"/>
        <v>3.3511000000000002</v>
      </c>
      <c r="BA189" s="523">
        <f t="shared" si="330"/>
        <v>2.1847999999999996</v>
      </c>
    </row>
    <row r="190" spans="1:53" ht="12.95" customHeight="1" x14ac:dyDescent="0.25">
      <c r="A190" s="308">
        <v>38</v>
      </c>
      <c r="B190" s="576">
        <v>5470</v>
      </c>
      <c r="C190" s="576">
        <v>600099091</v>
      </c>
      <c r="D190" s="84">
        <v>70695822</v>
      </c>
      <c r="E190" s="573" t="s">
        <v>830</v>
      </c>
      <c r="F190" s="572">
        <v>3117</v>
      </c>
      <c r="G190" s="549" t="s">
        <v>92</v>
      </c>
      <c r="H190" s="515" t="s">
        <v>83</v>
      </c>
      <c r="I190" s="516">
        <v>348452</v>
      </c>
      <c r="J190" s="517">
        <v>256592</v>
      </c>
      <c r="K190" s="517">
        <v>0</v>
      </c>
      <c r="L190" s="431">
        <v>86728</v>
      </c>
      <c r="M190" s="431">
        <v>5132</v>
      </c>
      <c r="N190" s="517">
        <v>0</v>
      </c>
      <c r="O190" s="518">
        <v>0.75</v>
      </c>
      <c r="P190" s="432">
        <v>0.75</v>
      </c>
      <c r="Q190" s="519">
        <v>0</v>
      </c>
      <c r="R190" s="520">
        <f t="shared" si="316"/>
        <v>0</v>
      </c>
      <c r="S190" s="507">
        <v>242125</v>
      </c>
      <c r="T190" s="507">
        <v>0</v>
      </c>
      <c r="U190" s="507">
        <v>0</v>
      </c>
      <c r="V190" s="507">
        <f t="shared" si="317"/>
        <v>242125</v>
      </c>
      <c r="W190" s="507">
        <v>0</v>
      </c>
      <c r="X190" s="507">
        <v>0</v>
      </c>
      <c r="Y190" s="507">
        <v>0</v>
      </c>
      <c r="Z190" s="507">
        <f t="shared" si="318"/>
        <v>0</v>
      </c>
      <c r="AA190" s="507">
        <f t="shared" si="319"/>
        <v>242125</v>
      </c>
      <c r="AB190" s="322">
        <f t="shared" si="320"/>
        <v>81838</v>
      </c>
      <c r="AC190" s="180">
        <f t="shared" si="321"/>
        <v>4843</v>
      </c>
      <c r="AD190" s="507">
        <v>0</v>
      </c>
      <c r="AE190" s="507">
        <v>0</v>
      </c>
      <c r="AF190" s="507">
        <f t="shared" si="240"/>
        <v>0</v>
      </c>
      <c r="AG190" s="507">
        <f t="shared" si="241"/>
        <v>328806</v>
      </c>
      <c r="AH190" s="522">
        <v>0</v>
      </c>
      <c r="AI190" s="522">
        <v>0</v>
      </c>
      <c r="AJ190" s="522">
        <v>0.71</v>
      </c>
      <c r="AK190" s="522">
        <v>0</v>
      </c>
      <c r="AL190" s="522">
        <v>0</v>
      </c>
      <c r="AM190" s="522">
        <v>0</v>
      </c>
      <c r="AN190" s="522">
        <v>0</v>
      </c>
      <c r="AO190" s="522">
        <f t="shared" si="322"/>
        <v>0.71</v>
      </c>
      <c r="AP190" s="522">
        <f t="shared" si="323"/>
        <v>0</v>
      </c>
      <c r="AQ190" s="550">
        <f t="shared" si="244"/>
        <v>0.71</v>
      </c>
      <c r="AR190" s="551">
        <f t="shared" si="324"/>
        <v>677258</v>
      </c>
      <c r="AS190" s="507">
        <f t="shared" si="325"/>
        <v>498717</v>
      </c>
      <c r="AT190" s="507">
        <f t="shared" si="326"/>
        <v>0</v>
      </c>
      <c r="AU190" s="501">
        <f t="shared" si="235"/>
        <v>0</v>
      </c>
      <c r="AV190" s="507">
        <f t="shared" si="327"/>
        <v>168566</v>
      </c>
      <c r="AW190" s="507">
        <f t="shared" si="327"/>
        <v>9975</v>
      </c>
      <c r="AX190" s="507">
        <f t="shared" si="328"/>
        <v>0</v>
      </c>
      <c r="AY190" s="522">
        <f t="shared" si="329"/>
        <v>1.46</v>
      </c>
      <c r="AZ190" s="522">
        <f t="shared" si="330"/>
        <v>1.46</v>
      </c>
      <c r="BA190" s="523">
        <f t="shared" si="330"/>
        <v>0</v>
      </c>
    </row>
    <row r="191" spans="1:53" ht="12.95" customHeight="1" x14ac:dyDescent="0.25">
      <c r="A191" s="308">
        <v>38</v>
      </c>
      <c r="B191" s="572">
        <v>5470</v>
      </c>
      <c r="C191" s="572">
        <v>600099091</v>
      </c>
      <c r="D191" s="84">
        <v>70695822</v>
      </c>
      <c r="E191" s="571" t="s">
        <v>830</v>
      </c>
      <c r="F191" s="582">
        <v>3141</v>
      </c>
      <c r="G191" s="574" t="s">
        <v>89</v>
      </c>
      <c r="H191" s="515" t="s">
        <v>83</v>
      </c>
      <c r="I191" s="516">
        <v>773095</v>
      </c>
      <c r="J191" s="517">
        <v>566207</v>
      </c>
      <c r="K191" s="517">
        <v>0</v>
      </c>
      <c r="L191" s="431">
        <v>191378</v>
      </c>
      <c r="M191" s="431">
        <v>11324</v>
      </c>
      <c r="N191" s="517">
        <v>4186</v>
      </c>
      <c r="O191" s="518">
        <v>1.92</v>
      </c>
      <c r="P191" s="432">
        <v>0</v>
      </c>
      <c r="Q191" s="519">
        <v>1.92</v>
      </c>
      <c r="R191" s="520">
        <f t="shared" si="316"/>
        <v>0</v>
      </c>
      <c r="S191" s="507">
        <v>0</v>
      </c>
      <c r="T191" s="507">
        <v>0</v>
      </c>
      <c r="U191" s="507">
        <v>0</v>
      </c>
      <c r="V191" s="507">
        <f t="shared" si="317"/>
        <v>0</v>
      </c>
      <c r="W191" s="507">
        <v>0</v>
      </c>
      <c r="X191" s="507">
        <v>0</v>
      </c>
      <c r="Y191" s="507">
        <v>0</v>
      </c>
      <c r="Z191" s="507">
        <f t="shared" si="318"/>
        <v>0</v>
      </c>
      <c r="AA191" s="507">
        <f t="shared" si="319"/>
        <v>0</v>
      </c>
      <c r="AB191" s="322">
        <f t="shared" si="320"/>
        <v>0</v>
      </c>
      <c r="AC191" s="180">
        <f t="shared" si="321"/>
        <v>0</v>
      </c>
      <c r="AD191" s="507">
        <v>0</v>
      </c>
      <c r="AE191" s="507">
        <v>0</v>
      </c>
      <c r="AF191" s="507">
        <f t="shared" si="240"/>
        <v>0</v>
      </c>
      <c r="AG191" s="507">
        <f t="shared" si="241"/>
        <v>0</v>
      </c>
      <c r="AH191" s="522">
        <v>0</v>
      </c>
      <c r="AI191" s="522">
        <v>0</v>
      </c>
      <c r="AJ191" s="522">
        <v>0</v>
      </c>
      <c r="AK191" s="522">
        <v>0</v>
      </c>
      <c r="AL191" s="522">
        <v>0</v>
      </c>
      <c r="AM191" s="522">
        <v>0</v>
      </c>
      <c r="AN191" s="522">
        <v>0</v>
      </c>
      <c r="AO191" s="522">
        <f t="shared" si="322"/>
        <v>0</v>
      </c>
      <c r="AP191" s="522">
        <f t="shared" si="323"/>
        <v>0</v>
      </c>
      <c r="AQ191" s="550">
        <f t="shared" si="244"/>
        <v>0</v>
      </c>
      <c r="AR191" s="551">
        <f t="shared" si="324"/>
        <v>773095</v>
      </c>
      <c r="AS191" s="507">
        <f t="shared" si="325"/>
        <v>566207</v>
      </c>
      <c r="AT191" s="507">
        <f t="shared" si="326"/>
        <v>0</v>
      </c>
      <c r="AU191" s="501">
        <f t="shared" si="235"/>
        <v>0</v>
      </c>
      <c r="AV191" s="507">
        <f t="shared" si="327"/>
        <v>191378</v>
      </c>
      <c r="AW191" s="507">
        <f t="shared" si="327"/>
        <v>11324</v>
      </c>
      <c r="AX191" s="507">
        <f t="shared" si="328"/>
        <v>4186</v>
      </c>
      <c r="AY191" s="522">
        <f t="shared" si="329"/>
        <v>1.92</v>
      </c>
      <c r="AZ191" s="522">
        <f t="shared" si="330"/>
        <v>0</v>
      </c>
      <c r="BA191" s="523">
        <f t="shared" si="330"/>
        <v>1.92</v>
      </c>
    </row>
    <row r="192" spans="1:53" ht="12.95" customHeight="1" x14ac:dyDescent="0.25">
      <c r="A192" s="308">
        <v>38</v>
      </c>
      <c r="B192" s="576">
        <v>5470</v>
      </c>
      <c r="C192" s="576">
        <v>600099091</v>
      </c>
      <c r="D192" s="84">
        <v>70695822</v>
      </c>
      <c r="E192" s="573" t="s">
        <v>830</v>
      </c>
      <c r="F192" s="572">
        <v>3143</v>
      </c>
      <c r="G192" s="549" t="s">
        <v>150</v>
      </c>
      <c r="H192" s="515" t="s">
        <v>87</v>
      </c>
      <c r="I192" s="516">
        <v>496914</v>
      </c>
      <c r="J192" s="517">
        <v>365916</v>
      </c>
      <c r="K192" s="517">
        <v>0</v>
      </c>
      <c r="L192" s="431">
        <v>123680</v>
      </c>
      <c r="M192" s="431">
        <v>7318</v>
      </c>
      <c r="N192" s="517">
        <v>0</v>
      </c>
      <c r="O192" s="518">
        <v>0.86209999999999998</v>
      </c>
      <c r="P192" s="432">
        <v>0.86209999999999998</v>
      </c>
      <c r="Q192" s="519">
        <v>0</v>
      </c>
      <c r="R192" s="520">
        <f t="shared" si="316"/>
        <v>0</v>
      </c>
      <c r="S192" s="507">
        <v>0</v>
      </c>
      <c r="T192" s="507">
        <v>0</v>
      </c>
      <c r="U192" s="507">
        <v>0</v>
      </c>
      <c r="V192" s="507">
        <f t="shared" si="317"/>
        <v>0</v>
      </c>
      <c r="W192" s="507">
        <v>0</v>
      </c>
      <c r="X192" s="507">
        <v>0</v>
      </c>
      <c r="Y192" s="507">
        <v>0</v>
      </c>
      <c r="Z192" s="507">
        <f t="shared" si="318"/>
        <v>0</v>
      </c>
      <c r="AA192" s="507">
        <f t="shared" si="319"/>
        <v>0</v>
      </c>
      <c r="AB192" s="322">
        <f t="shared" si="320"/>
        <v>0</v>
      </c>
      <c r="AC192" s="180">
        <f t="shared" si="321"/>
        <v>0</v>
      </c>
      <c r="AD192" s="507">
        <v>0</v>
      </c>
      <c r="AE192" s="507">
        <v>0</v>
      </c>
      <c r="AF192" s="507">
        <f t="shared" si="240"/>
        <v>0</v>
      </c>
      <c r="AG192" s="507">
        <f t="shared" si="241"/>
        <v>0</v>
      </c>
      <c r="AH192" s="522">
        <v>0</v>
      </c>
      <c r="AI192" s="522">
        <v>0</v>
      </c>
      <c r="AJ192" s="522">
        <v>0</v>
      </c>
      <c r="AK192" s="522">
        <v>0</v>
      </c>
      <c r="AL192" s="522">
        <v>0</v>
      </c>
      <c r="AM192" s="522">
        <v>0</v>
      </c>
      <c r="AN192" s="522">
        <v>0</v>
      </c>
      <c r="AO192" s="522">
        <f t="shared" si="322"/>
        <v>0</v>
      </c>
      <c r="AP192" s="522">
        <f t="shared" si="323"/>
        <v>0</v>
      </c>
      <c r="AQ192" s="550">
        <f t="shared" si="244"/>
        <v>0</v>
      </c>
      <c r="AR192" s="551">
        <f t="shared" si="324"/>
        <v>496914</v>
      </c>
      <c r="AS192" s="507">
        <f t="shared" si="325"/>
        <v>365916</v>
      </c>
      <c r="AT192" s="507">
        <f t="shared" si="326"/>
        <v>0</v>
      </c>
      <c r="AU192" s="501">
        <f t="shared" si="235"/>
        <v>0</v>
      </c>
      <c r="AV192" s="507">
        <f t="shared" si="327"/>
        <v>123680</v>
      </c>
      <c r="AW192" s="507">
        <f t="shared" si="327"/>
        <v>7318</v>
      </c>
      <c r="AX192" s="507">
        <f t="shared" si="328"/>
        <v>0</v>
      </c>
      <c r="AY192" s="522">
        <f t="shared" si="329"/>
        <v>0.86209999999999998</v>
      </c>
      <c r="AZ192" s="522">
        <f t="shared" si="330"/>
        <v>0.86209999999999998</v>
      </c>
      <c r="BA192" s="523">
        <f t="shared" si="330"/>
        <v>0</v>
      </c>
    </row>
    <row r="193" spans="1:53" ht="12.95" customHeight="1" x14ac:dyDescent="0.25">
      <c r="A193" s="308">
        <v>38</v>
      </c>
      <c r="B193" s="576">
        <v>5470</v>
      </c>
      <c r="C193" s="576">
        <v>600099091</v>
      </c>
      <c r="D193" s="84">
        <v>70695822</v>
      </c>
      <c r="E193" s="573" t="s">
        <v>830</v>
      </c>
      <c r="F193" s="572">
        <v>3143</v>
      </c>
      <c r="G193" s="549" t="s">
        <v>151</v>
      </c>
      <c r="H193" s="515" t="s">
        <v>83</v>
      </c>
      <c r="I193" s="516">
        <v>23876</v>
      </c>
      <c r="J193" s="517">
        <v>16830</v>
      </c>
      <c r="K193" s="517">
        <v>0</v>
      </c>
      <c r="L193" s="431">
        <v>5689</v>
      </c>
      <c r="M193" s="431">
        <v>337</v>
      </c>
      <c r="N193" s="517">
        <v>1020</v>
      </c>
      <c r="O193" s="518">
        <v>7.0000000000000007E-2</v>
      </c>
      <c r="P193" s="432">
        <v>0</v>
      </c>
      <c r="Q193" s="519">
        <v>7.0000000000000007E-2</v>
      </c>
      <c r="R193" s="520">
        <f t="shared" si="316"/>
        <v>0</v>
      </c>
      <c r="S193" s="507">
        <v>0</v>
      </c>
      <c r="T193" s="507">
        <v>0</v>
      </c>
      <c r="U193" s="507">
        <v>0</v>
      </c>
      <c r="V193" s="507">
        <f t="shared" si="317"/>
        <v>0</v>
      </c>
      <c r="W193" s="507">
        <v>0</v>
      </c>
      <c r="X193" s="507">
        <v>0</v>
      </c>
      <c r="Y193" s="507">
        <v>0</v>
      </c>
      <c r="Z193" s="507">
        <f t="shared" si="318"/>
        <v>0</v>
      </c>
      <c r="AA193" s="507">
        <f t="shared" si="319"/>
        <v>0</v>
      </c>
      <c r="AB193" s="322">
        <f t="shared" si="320"/>
        <v>0</v>
      </c>
      <c r="AC193" s="180">
        <f t="shared" si="321"/>
        <v>0</v>
      </c>
      <c r="AD193" s="507">
        <v>0</v>
      </c>
      <c r="AE193" s="507">
        <v>0</v>
      </c>
      <c r="AF193" s="507">
        <f t="shared" si="240"/>
        <v>0</v>
      </c>
      <c r="AG193" s="507">
        <f t="shared" si="241"/>
        <v>0</v>
      </c>
      <c r="AH193" s="522">
        <v>0</v>
      </c>
      <c r="AI193" s="522">
        <v>0</v>
      </c>
      <c r="AJ193" s="522">
        <v>0</v>
      </c>
      <c r="AK193" s="522">
        <v>0</v>
      </c>
      <c r="AL193" s="522">
        <v>0</v>
      </c>
      <c r="AM193" s="522">
        <v>0</v>
      </c>
      <c r="AN193" s="522">
        <v>0</v>
      </c>
      <c r="AO193" s="522">
        <f t="shared" si="322"/>
        <v>0</v>
      </c>
      <c r="AP193" s="522">
        <f t="shared" si="323"/>
        <v>0</v>
      </c>
      <c r="AQ193" s="550">
        <f t="shared" si="244"/>
        <v>0</v>
      </c>
      <c r="AR193" s="551">
        <f t="shared" si="324"/>
        <v>23876</v>
      </c>
      <c r="AS193" s="507">
        <f t="shared" si="325"/>
        <v>16830</v>
      </c>
      <c r="AT193" s="507">
        <f t="shared" si="326"/>
        <v>0</v>
      </c>
      <c r="AU193" s="501">
        <f t="shared" si="235"/>
        <v>0</v>
      </c>
      <c r="AV193" s="507">
        <f t="shared" si="327"/>
        <v>5689</v>
      </c>
      <c r="AW193" s="507">
        <f t="shared" si="327"/>
        <v>337</v>
      </c>
      <c r="AX193" s="507">
        <f t="shared" si="328"/>
        <v>1020</v>
      </c>
      <c r="AY193" s="522">
        <f t="shared" si="329"/>
        <v>7.0000000000000007E-2</v>
      </c>
      <c r="AZ193" s="522">
        <f t="shared" si="330"/>
        <v>0</v>
      </c>
      <c r="BA193" s="523">
        <f t="shared" si="330"/>
        <v>7.0000000000000007E-2</v>
      </c>
    </row>
    <row r="194" spans="1:53" ht="12.95" customHeight="1" thickBot="1" x14ac:dyDescent="0.3">
      <c r="A194" s="313">
        <v>38</v>
      </c>
      <c r="B194" s="314">
        <v>5470</v>
      </c>
      <c r="C194" s="314">
        <v>600099091</v>
      </c>
      <c r="D194" s="314">
        <v>70695822</v>
      </c>
      <c r="E194" s="588" t="s">
        <v>831</v>
      </c>
      <c r="F194" s="139"/>
      <c r="G194" s="588"/>
      <c r="H194" s="387"/>
      <c r="I194" s="173">
        <v>7747068</v>
      </c>
      <c r="J194" s="244">
        <v>5606304</v>
      </c>
      <c r="K194" s="244">
        <v>0</v>
      </c>
      <c r="L194" s="244">
        <v>1894931</v>
      </c>
      <c r="M194" s="244">
        <v>112127</v>
      </c>
      <c r="N194" s="244">
        <v>133706</v>
      </c>
      <c r="O194" s="397">
        <v>13.866299999999999</v>
      </c>
      <c r="P194" s="397">
        <v>8.7697000000000003</v>
      </c>
      <c r="Q194" s="413">
        <v>5.0965999999999996</v>
      </c>
      <c r="R194" s="316">
        <f t="shared" ref="R194:BA194" si="331">SUM(R188:R193)</f>
        <v>0</v>
      </c>
      <c r="S194" s="171">
        <f t="shared" si="331"/>
        <v>242125</v>
      </c>
      <c r="T194" s="171">
        <f t="shared" si="331"/>
        <v>0</v>
      </c>
      <c r="U194" s="171">
        <f t="shared" si="331"/>
        <v>0</v>
      </c>
      <c r="V194" s="171">
        <f t="shared" si="331"/>
        <v>242125</v>
      </c>
      <c r="W194" s="171">
        <f t="shared" si="331"/>
        <v>0</v>
      </c>
      <c r="X194" s="171">
        <f t="shared" si="331"/>
        <v>0</v>
      </c>
      <c r="Y194" s="171">
        <f t="shared" si="331"/>
        <v>5476</v>
      </c>
      <c r="Z194" s="171">
        <f t="shared" si="331"/>
        <v>5476</v>
      </c>
      <c r="AA194" s="171">
        <f t="shared" si="331"/>
        <v>247601</v>
      </c>
      <c r="AB194" s="171">
        <f t="shared" si="331"/>
        <v>81838</v>
      </c>
      <c r="AC194" s="171">
        <f t="shared" si="331"/>
        <v>4843</v>
      </c>
      <c r="AD194" s="171">
        <f t="shared" si="331"/>
        <v>0</v>
      </c>
      <c r="AE194" s="171">
        <f t="shared" si="331"/>
        <v>0</v>
      </c>
      <c r="AF194" s="171">
        <f t="shared" si="331"/>
        <v>0</v>
      </c>
      <c r="AG194" s="171">
        <f t="shared" si="331"/>
        <v>334282</v>
      </c>
      <c r="AH194" s="355">
        <f t="shared" si="331"/>
        <v>0</v>
      </c>
      <c r="AI194" s="355">
        <f t="shared" si="331"/>
        <v>0</v>
      </c>
      <c r="AJ194" s="355">
        <f t="shared" si="331"/>
        <v>0.71</v>
      </c>
      <c r="AK194" s="355">
        <f t="shared" si="331"/>
        <v>0</v>
      </c>
      <c r="AL194" s="355">
        <f t="shared" si="331"/>
        <v>0</v>
      </c>
      <c r="AM194" s="355">
        <f t="shared" si="331"/>
        <v>0</v>
      </c>
      <c r="AN194" s="355">
        <f t="shared" si="331"/>
        <v>0</v>
      </c>
      <c r="AO194" s="355">
        <f t="shared" si="331"/>
        <v>0.71</v>
      </c>
      <c r="AP194" s="355">
        <f t="shared" si="331"/>
        <v>0</v>
      </c>
      <c r="AQ194" s="406">
        <f t="shared" si="331"/>
        <v>0.71</v>
      </c>
      <c r="AR194" s="400">
        <f t="shared" si="331"/>
        <v>8081350</v>
      </c>
      <c r="AS194" s="171">
        <f t="shared" si="331"/>
        <v>5848429</v>
      </c>
      <c r="AT194" s="171">
        <f t="shared" si="331"/>
        <v>5476</v>
      </c>
      <c r="AU194" s="171">
        <f t="shared" si="331"/>
        <v>5476</v>
      </c>
      <c r="AV194" s="171">
        <f t="shared" si="331"/>
        <v>1976769</v>
      </c>
      <c r="AW194" s="171">
        <f t="shared" si="331"/>
        <v>116970</v>
      </c>
      <c r="AX194" s="171">
        <f t="shared" si="331"/>
        <v>133706</v>
      </c>
      <c r="AY194" s="355">
        <f t="shared" si="331"/>
        <v>14.5763</v>
      </c>
      <c r="AZ194" s="355">
        <f t="shared" si="331"/>
        <v>9.4796999999999993</v>
      </c>
      <c r="BA194" s="356">
        <f t="shared" si="331"/>
        <v>5.0965999999999996</v>
      </c>
    </row>
    <row r="195" spans="1:53" ht="12.75" customHeight="1" thickBot="1" x14ac:dyDescent="0.3">
      <c r="A195" s="315"/>
      <c r="B195" s="140"/>
      <c r="C195" s="140"/>
      <c r="D195" s="140"/>
      <c r="E195" s="191" t="s">
        <v>832</v>
      </c>
      <c r="F195" s="140"/>
      <c r="G195" s="589"/>
      <c r="H195" s="408"/>
      <c r="I195" s="350">
        <f>I194+I187+I181+I175+I168+I162+I159+I153+I150+I145+I142+I135+I132+I129+I123+I119+I113+I110+I103+I97+I94+I88+I84+I77+I75+I68+I63+I58+I52+I46+I44+I41+I38+I34+I30+I26+I22+I18</f>
        <v>399284272</v>
      </c>
      <c r="J195" s="245">
        <f t="shared" ref="J195:BA195" si="332">J194+J187+J181+J175+J168+J162+J159+J153+J150+J145+J142+J135+J132+J129+J123+J119+J113+J110+J103+J97+J94+J88+J84+J77+J75+J68+J63+J58+J52+J46+J44+J41+J38+J34+J30+J26+J22+J18</f>
        <v>286332865</v>
      </c>
      <c r="K195" s="245">
        <f t="shared" si="332"/>
        <v>1634411</v>
      </c>
      <c r="L195" s="245">
        <f t="shared" si="332"/>
        <v>97277011</v>
      </c>
      <c r="M195" s="245">
        <f t="shared" si="332"/>
        <v>5726663</v>
      </c>
      <c r="N195" s="245">
        <f t="shared" si="332"/>
        <v>8313322</v>
      </c>
      <c r="O195" s="398">
        <f t="shared" si="332"/>
        <v>630.4665</v>
      </c>
      <c r="P195" s="398">
        <f t="shared" si="332"/>
        <v>428.66540000000003</v>
      </c>
      <c r="Q195" s="414">
        <f t="shared" si="332"/>
        <v>201.80109999999996</v>
      </c>
      <c r="R195" s="447">
        <f t="shared" si="332"/>
        <v>-149765</v>
      </c>
      <c r="S195" s="172">
        <f t="shared" si="332"/>
        <v>608254</v>
      </c>
      <c r="T195" s="172">
        <f t="shared" si="332"/>
        <v>0</v>
      </c>
      <c r="U195" s="172">
        <f t="shared" si="332"/>
        <v>-22091</v>
      </c>
      <c r="V195" s="172">
        <f t="shared" si="332"/>
        <v>436398</v>
      </c>
      <c r="W195" s="172">
        <f t="shared" si="332"/>
        <v>149765</v>
      </c>
      <c r="X195" s="172">
        <f t="shared" si="332"/>
        <v>41595</v>
      </c>
      <c r="Y195" s="172">
        <f t="shared" si="332"/>
        <v>684618</v>
      </c>
      <c r="Z195" s="172">
        <f t="shared" si="332"/>
        <v>875978</v>
      </c>
      <c r="AA195" s="172">
        <f t="shared" si="332"/>
        <v>1312376</v>
      </c>
      <c r="AB195" s="172">
        <f t="shared" si="332"/>
        <v>198122</v>
      </c>
      <c r="AC195" s="172">
        <f t="shared" si="332"/>
        <v>8729</v>
      </c>
      <c r="AD195" s="172">
        <f t="shared" si="332"/>
        <v>2500</v>
      </c>
      <c r="AE195" s="172">
        <f t="shared" si="332"/>
        <v>30000</v>
      </c>
      <c r="AF195" s="172">
        <f t="shared" si="332"/>
        <v>32500</v>
      </c>
      <c r="AG195" s="172">
        <f t="shared" si="332"/>
        <v>1551727</v>
      </c>
      <c r="AH195" s="357">
        <f t="shared" si="332"/>
        <v>-0.37</v>
      </c>
      <c r="AI195" s="357">
        <f t="shared" si="332"/>
        <v>-0.73</v>
      </c>
      <c r="AJ195" s="357">
        <f t="shared" si="332"/>
        <v>1.52</v>
      </c>
      <c r="AK195" s="357">
        <f t="shared" si="332"/>
        <v>0</v>
      </c>
      <c r="AL195" s="357">
        <f t="shared" si="332"/>
        <v>0</v>
      </c>
      <c r="AM195" s="357">
        <f t="shared" si="332"/>
        <v>0</v>
      </c>
      <c r="AN195" s="357">
        <f t="shared" si="332"/>
        <v>0</v>
      </c>
      <c r="AO195" s="357">
        <f t="shared" si="332"/>
        <v>1.1499999999999999</v>
      </c>
      <c r="AP195" s="357">
        <f t="shared" si="332"/>
        <v>-0.73</v>
      </c>
      <c r="AQ195" s="407">
        <f t="shared" si="332"/>
        <v>0.42000000000000015</v>
      </c>
      <c r="AR195" s="401">
        <f t="shared" si="332"/>
        <v>400835999</v>
      </c>
      <c r="AS195" s="172">
        <f t="shared" si="332"/>
        <v>286769263</v>
      </c>
      <c r="AT195" s="172">
        <f t="shared" si="332"/>
        <v>2510389</v>
      </c>
      <c r="AU195" s="172">
        <f t="shared" si="332"/>
        <v>684618</v>
      </c>
      <c r="AV195" s="172">
        <f t="shared" si="332"/>
        <v>97475133</v>
      </c>
      <c r="AW195" s="172">
        <f t="shared" si="332"/>
        <v>5735392</v>
      </c>
      <c r="AX195" s="172">
        <f t="shared" si="332"/>
        <v>8345822</v>
      </c>
      <c r="AY195" s="357">
        <f t="shared" si="332"/>
        <v>630.88649999999996</v>
      </c>
      <c r="AZ195" s="357">
        <f t="shared" si="332"/>
        <v>429.81540000000001</v>
      </c>
      <c r="BA195" s="358">
        <f t="shared" si="332"/>
        <v>201.0711</v>
      </c>
    </row>
    <row r="196" spans="1:53" s="82" customFormat="1" ht="12.75" customHeight="1" x14ac:dyDescent="0.25">
      <c r="A196" s="103"/>
      <c r="B196" s="83"/>
      <c r="C196" s="83"/>
      <c r="D196" s="83"/>
      <c r="E196" s="101"/>
      <c r="F196" s="81"/>
      <c r="G196" s="83"/>
      <c r="H196" s="128"/>
      <c r="I196" s="530">
        <f>SUM(J195:N195)</f>
        <v>399284272</v>
      </c>
      <c r="J196" s="530"/>
      <c r="K196" s="530"/>
      <c r="L196" s="530"/>
      <c r="M196" s="530"/>
      <c r="N196" s="530"/>
      <c r="O196" s="531">
        <f>SUM(P195:Q195)</f>
        <v>630.4665</v>
      </c>
      <c r="P196" s="531"/>
      <c r="Q196" s="531"/>
      <c r="R196" s="530">
        <f>W195</f>
        <v>149765</v>
      </c>
      <c r="S196" s="193"/>
      <c r="T196" s="193"/>
      <c r="U196" s="193"/>
      <c r="V196" s="684">
        <f>SUM(R195:U195)</f>
        <v>436398</v>
      </c>
      <c r="W196" s="628"/>
      <c r="X196" s="628"/>
      <c r="Y196" s="628"/>
      <c r="Z196" s="627">
        <f>SUM(W195:Y195)</f>
        <v>875978</v>
      </c>
      <c r="AA196" s="684">
        <f>V195+Z195</f>
        <v>1312376</v>
      </c>
      <c r="AB196" s="263"/>
      <c r="AC196" s="263"/>
      <c r="AD196" s="685"/>
      <c r="AE196" s="685"/>
      <c r="AF196" s="684">
        <f>SUM(AD195:AE195)</f>
        <v>32500</v>
      </c>
      <c r="AG196" s="684">
        <f>AA195+AB195+AC195+AF195</f>
        <v>1551727</v>
      </c>
      <c r="AH196" s="686"/>
      <c r="AI196" s="686"/>
      <c r="AJ196" s="686"/>
      <c r="AK196" s="686"/>
      <c r="AL196" s="686"/>
      <c r="AM196" s="686"/>
      <c r="AN196" s="686"/>
      <c r="AO196" s="687">
        <f>AH195+AJ195+AM195</f>
        <v>1.1499999999999999</v>
      </c>
      <c r="AP196" s="687">
        <f>AI195+AN195</f>
        <v>-0.73</v>
      </c>
      <c r="AQ196" s="687">
        <f>SUM(AO195:AP195)</f>
        <v>0.41999999999999993</v>
      </c>
      <c r="AR196" s="321">
        <f>AS195+AT195+AV195+AW195+AX195</f>
        <v>400835999</v>
      </c>
      <c r="AS196" s="192"/>
      <c r="AT196" s="192"/>
      <c r="AU196" s="321">
        <f>Y195</f>
        <v>684618</v>
      </c>
      <c r="AV196" s="192"/>
      <c r="AW196" s="192"/>
      <c r="AX196" s="192"/>
      <c r="AY196" s="193">
        <f>SUM(AZ195:BA195)</f>
        <v>630.88650000000007</v>
      </c>
      <c r="AZ196" s="192"/>
      <c r="BA196" s="192"/>
    </row>
    <row r="197" spans="1:53" s="82" customFormat="1" ht="12.75" customHeight="1" thickBot="1" x14ac:dyDescent="0.3">
      <c r="A197" s="103"/>
      <c r="B197" s="83"/>
      <c r="C197" s="83"/>
      <c r="D197" s="83"/>
      <c r="E197" s="83"/>
      <c r="F197" s="81"/>
      <c r="G197" s="83"/>
      <c r="H197" s="128"/>
      <c r="I197" s="194">
        <f ca="1">SUM(J198:N198)</f>
        <v>399284272</v>
      </c>
      <c r="J197" s="195"/>
      <c r="K197" s="195"/>
      <c r="L197" s="195"/>
      <c r="M197" s="195"/>
      <c r="N197" s="195"/>
      <c r="O197" s="196">
        <f ca="1">SUM(P198:Q198)</f>
        <v>630.4665</v>
      </c>
      <c r="P197" s="342"/>
      <c r="Q197" s="342"/>
      <c r="R197" s="366"/>
      <c r="S197" s="366"/>
      <c r="T197" s="366"/>
      <c r="U197" s="366"/>
      <c r="V197" s="532">
        <f ca="1">SUM(R198:U198)</f>
        <v>436398</v>
      </c>
      <c r="W197" s="533"/>
      <c r="X197" s="533"/>
      <c r="Y197" s="533"/>
      <c r="Z197" s="532">
        <f ca="1">SUM(W198:Y198)</f>
        <v>875978</v>
      </c>
      <c r="AA197" s="532">
        <f ca="1">V198+Z198</f>
        <v>1312376</v>
      </c>
      <c r="AB197" s="365"/>
      <c r="AC197" s="365"/>
      <c r="AD197" s="533"/>
      <c r="AE197" s="533"/>
      <c r="AF197" s="532">
        <f ca="1">SUM(AD198:AE198)</f>
        <v>32500</v>
      </c>
      <c r="AG197" s="532">
        <f ca="1">AA198+AB198+AC198+AF198</f>
        <v>1551727</v>
      </c>
      <c r="AH197" s="534"/>
      <c r="AI197" s="534"/>
      <c r="AJ197" s="534"/>
      <c r="AK197" s="534"/>
      <c r="AL197" s="534"/>
      <c r="AM197" s="534"/>
      <c r="AN197" s="534"/>
      <c r="AO197" s="535">
        <f ca="1">AH198+AJ198+AM198</f>
        <v>1.1499999999999999</v>
      </c>
      <c r="AP197" s="535">
        <f ca="1">AI198+AN198</f>
        <v>-0.73</v>
      </c>
      <c r="AQ197" s="535">
        <f ca="1">SUM(AO198:AP198)</f>
        <v>0.41999999999999993</v>
      </c>
      <c r="AR197" s="373">
        <f ca="1">AS198+AT198+AV198+AW198+AX198</f>
        <v>400835999</v>
      </c>
      <c r="AS197" s="374"/>
      <c r="AT197" s="374"/>
      <c r="AU197" s="707"/>
      <c r="AV197" s="374"/>
      <c r="AW197" s="374"/>
      <c r="AX197" s="374"/>
      <c r="AY197" s="366">
        <f ca="1">SUM(AZ198:BA198)</f>
        <v>630.88649999999984</v>
      </c>
      <c r="AZ197" s="374"/>
      <c r="BA197" s="374"/>
    </row>
    <row r="198" spans="1:53" customFormat="1" ht="12.75" customHeight="1" thickBot="1" x14ac:dyDescent="0.25">
      <c r="A198" s="780"/>
      <c r="B198" s="780"/>
      <c r="C198" s="780"/>
      <c r="D198" s="16"/>
      <c r="E198" s="12"/>
      <c r="F198" s="16"/>
      <c r="G198" s="36"/>
      <c r="H198" s="255" t="s">
        <v>33</v>
      </c>
      <c r="I198" s="267">
        <f t="shared" ref="I198:BA198" ca="1" si="333">SUM(I199:I208)</f>
        <v>399284272</v>
      </c>
      <c r="J198" s="47">
        <f t="shared" ca="1" si="333"/>
        <v>286332865</v>
      </c>
      <c r="K198" s="47">
        <f t="shared" ca="1" si="333"/>
        <v>1634411</v>
      </c>
      <c r="L198" s="47">
        <f t="shared" ca="1" si="333"/>
        <v>97277011</v>
      </c>
      <c r="M198" s="47">
        <f t="shared" ca="1" si="333"/>
        <v>5726663</v>
      </c>
      <c r="N198" s="47">
        <f t="shared" ca="1" si="333"/>
        <v>8313322</v>
      </c>
      <c r="O198" s="48">
        <f t="shared" ca="1" si="333"/>
        <v>630.46649999999988</v>
      </c>
      <c r="P198" s="48">
        <f t="shared" ca="1" si="333"/>
        <v>428.66540000000003</v>
      </c>
      <c r="Q198" s="266">
        <f t="shared" ca="1" si="333"/>
        <v>201.80109999999999</v>
      </c>
      <c r="R198" s="258">
        <f t="shared" ca="1" si="333"/>
        <v>-149765</v>
      </c>
      <c r="S198" s="47">
        <f t="shared" ca="1" si="333"/>
        <v>608254</v>
      </c>
      <c r="T198" s="47">
        <f t="shared" ca="1" si="333"/>
        <v>0</v>
      </c>
      <c r="U198" s="47">
        <f t="shared" ca="1" si="333"/>
        <v>-22091</v>
      </c>
      <c r="V198" s="47">
        <f t="shared" ca="1" si="333"/>
        <v>436398</v>
      </c>
      <c r="W198" s="47">
        <f t="shared" ca="1" si="333"/>
        <v>149765</v>
      </c>
      <c r="X198" s="47">
        <f t="shared" ca="1" si="333"/>
        <v>41595</v>
      </c>
      <c r="Y198" s="47">
        <f t="shared" ca="1" si="333"/>
        <v>684618</v>
      </c>
      <c r="Z198" s="47">
        <f t="shared" ca="1" si="333"/>
        <v>875978</v>
      </c>
      <c r="AA198" s="47">
        <f t="shared" ca="1" si="333"/>
        <v>1312376</v>
      </c>
      <c r="AB198" s="47">
        <f t="shared" ca="1" si="333"/>
        <v>198122</v>
      </c>
      <c r="AC198" s="47">
        <f t="shared" ca="1" si="333"/>
        <v>8729</v>
      </c>
      <c r="AD198" s="47">
        <f t="shared" ca="1" si="333"/>
        <v>2500</v>
      </c>
      <c r="AE198" s="47">
        <f t="shared" ca="1" si="333"/>
        <v>30000</v>
      </c>
      <c r="AF198" s="47">
        <f t="shared" ca="1" si="333"/>
        <v>32500</v>
      </c>
      <c r="AG198" s="47">
        <f t="shared" ca="1" si="333"/>
        <v>1551727</v>
      </c>
      <c r="AH198" s="48">
        <f t="shared" ca="1" si="333"/>
        <v>-0.37</v>
      </c>
      <c r="AI198" s="48">
        <f t="shared" ca="1" si="333"/>
        <v>-0.73</v>
      </c>
      <c r="AJ198" s="48">
        <f t="shared" ca="1" si="333"/>
        <v>1.52</v>
      </c>
      <c r="AK198" s="48">
        <f t="shared" ca="1" si="333"/>
        <v>0</v>
      </c>
      <c r="AL198" s="48">
        <f t="shared" ca="1" si="333"/>
        <v>0</v>
      </c>
      <c r="AM198" s="48">
        <f t="shared" ca="1" si="333"/>
        <v>0</v>
      </c>
      <c r="AN198" s="48">
        <f t="shared" ca="1" si="333"/>
        <v>0</v>
      </c>
      <c r="AO198" s="48">
        <f t="shared" ca="1" si="333"/>
        <v>1.1499999999999999</v>
      </c>
      <c r="AP198" s="48">
        <f t="shared" ca="1" si="333"/>
        <v>-0.73</v>
      </c>
      <c r="AQ198" s="266">
        <f t="shared" ca="1" si="333"/>
        <v>0.42000000000000004</v>
      </c>
      <c r="AR198" s="258">
        <f t="shared" ca="1" si="333"/>
        <v>400835999</v>
      </c>
      <c r="AS198" s="47">
        <f t="shared" ca="1" si="333"/>
        <v>286769263</v>
      </c>
      <c r="AT198" s="47">
        <f t="shared" ca="1" si="333"/>
        <v>2510389</v>
      </c>
      <c r="AU198" s="47">
        <f t="shared" ref="AU198" ca="1" si="334">SUM(AU199:AU208)</f>
        <v>684618</v>
      </c>
      <c r="AV198" s="47">
        <f t="shared" ca="1" si="333"/>
        <v>97475133</v>
      </c>
      <c r="AW198" s="47">
        <f t="shared" ca="1" si="333"/>
        <v>5735392</v>
      </c>
      <c r="AX198" s="47">
        <f t="shared" ca="1" si="333"/>
        <v>8345822</v>
      </c>
      <c r="AY198" s="48">
        <f t="shared" ca="1" si="333"/>
        <v>630.88649999999984</v>
      </c>
      <c r="AZ198" s="48">
        <f t="shared" ca="1" si="333"/>
        <v>429.8153999999999</v>
      </c>
      <c r="BA198" s="49">
        <f t="shared" ca="1" si="333"/>
        <v>201.0711</v>
      </c>
    </row>
    <row r="199" spans="1:53" customFormat="1" ht="12.75" customHeight="1" x14ac:dyDescent="0.2">
      <c r="A199" s="780"/>
      <c r="B199" s="780"/>
      <c r="C199" s="780"/>
      <c r="D199" s="16"/>
      <c r="E199" s="590"/>
      <c r="F199" s="16"/>
      <c r="G199" s="36"/>
      <c r="H199" s="256">
        <v>3111</v>
      </c>
      <c r="I199" s="328">
        <f t="shared" ref="I199:BA199" ca="1" si="335">SUMIF($F$12:$F$426,"=3111",I$12:I$382)</f>
        <v>89478793</v>
      </c>
      <c r="J199" s="325">
        <f t="shared" ca="1" si="335"/>
        <v>65139875</v>
      </c>
      <c r="K199" s="325">
        <f t="shared" ca="1" si="335"/>
        <v>135463</v>
      </c>
      <c r="L199" s="325">
        <f t="shared" ca="1" si="335"/>
        <v>22054454</v>
      </c>
      <c r="M199" s="325">
        <f t="shared" ca="1" si="335"/>
        <v>1302801</v>
      </c>
      <c r="N199" s="325">
        <f t="shared" ca="1" si="335"/>
        <v>846200</v>
      </c>
      <c r="O199" s="326">
        <f t="shared" ca="1" si="335"/>
        <v>154.79759999999996</v>
      </c>
      <c r="P199" s="326">
        <f t="shared" ca="1" si="335"/>
        <v>117.71450000000002</v>
      </c>
      <c r="Q199" s="329">
        <f t="shared" ca="1" si="335"/>
        <v>37.083100000000002</v>
      </c>
      <c r="R199" s="324">
        <f t="shared" ca="1" si="335"/>
        <v>-73060</v>
      </c>
      <c r="S199" s="325">
        <f t="shared" ca="1" si="335"/>
        <v>-9500</v>
      </c>
      <c r="T199" s="325">
        <f t="shared" ca="1" si="335"/>
        <v>0</v>
      </c>
      <c r="U199" s="325">
        <f t="shared" ca="1" si="335"/>
        <v>-22091</v>
      </c>
      <c r="V199" s="325">
        <f t="shared" ca="1" si="335"/>
        <v>-104651</v>
      </c>
      <c r="W199" s="325">
        <f t="shared" ca="1" si="335"/>
        <v>73060</v>
      </c>
      <c r="X199" s="325">
        <f t="shared" ca="1" si="335"/>
        <v>0</v>
      </c>
      <c r="Y199" s="325">
        <f t="shared" ca="1" si="335"/>
        <v>0</v>
      </c>
      <c r="Z199" s="325">
        <f t="shared" ca="1" si="335"/>
        <v>73060</v>
      </c>
      <c r="AA199" s="325">
        <f t="shared" ca="1" si="335"/>
        <v>-31591</v>
      </c>
      <c r="AB199" s="325">
        <f t="shared" ca="1" si="335"/>
        <v>-10678</v>
      </c>
      <c r="AC199" s="325">
        <f t="shared" ca="1" si="335"/>
        <v>-2093</v>
      </c>
      <c r="AD199" s="325">
        <f t="shared" ca="1" si="335"/>
        <v>2000</v>
      </c>
      <c r="AE199" s="325">
        <f t="shared" ca="1" si="335"/>
        <v>30000</v>
      </c>
      <c r="AF199" s="325">
        <f t="shared" ca="1" si="335"/>
        <v>32000</v>
      </c>
      <c r="AG199" s="325">
        <f t="shared" ca="1" si="335"/>
        <v>-12362</v>
      </c>
      <c r="AH199" s="326">
        <f t="shared" ca="1" si="335"/>
        <v>-0.01</v>
      </c>
      <c r="AI199" s="326">
        <f t="shared" ca="1" si="335"/>
        <v>-0.18</v>
      </c>
      <c r="AJ199" s="326">
        <f t="shared" ca="1" si="335"/>
        <v>-0.01</v>
      </c>
      <c r="AK199" s="326">
        <f t="shared" ca="1" si="335"/>
        <v>0</v>
      </c>
      <c r="AL199" s="326">
        <f t="shared" ca="1" si="335"/>
        <v>0</v>
      </c>
      <c r="AM199" s="326">
        <f t="shared" ca="1" si="335"/>
        <v>0</v>
      </c>
      <c r="AN199" s="326">
        <f t="shared" ca="1" si="335"/>
        <v>0</v>
      </c>
      <c r="AO199" s="326">
        <f t="shared" ca="1" si="335"/>
        <v>-1.9999999999999997E-2</v>
      </c>
      <c r="AP199" s="326">
        <f t="shared" ca="1" si="335"/>
        <v>-0.18</v>
      </c>
      <c r="AQ199" s="329">
        <f t="shared" ca="1" si="335"/>
        <v>-0.19999999999999998</v>
      </c>
      <c r="AR199" s="324">
        <f t="shared" ca="1" si="335"/>
        <v>89466431</v>
      </c>
      <c r="AS199" s="325">
        <f t="shared" ca="1" si="335"/>
        <v>65035224</v>
      </c>
      <c r="AT199" s="325">
        <f t="shared" ca="1" si="335"/>
        <v>208523</v>
      </c>
      <c r="AU199" s="325">
        <f t="shared" ca="1" si="335"/>
        <v>0</v>
      </c>
      <c r="AV199" s="325">
        <f t="shared" ca="1" si="335"/>
        <v>22043776</v>
      </c>
      <c r="AW199" s="325">
        <f t="shared" ca="1" si="335"/>
        <v>1300708</v>
      </c>
      <c r="AX199" s="325">
        <f t="shared" ca="1" si="335"/>
        <v>878200</v>
      </c>
      <c r="AY199" s="326">
        <f t="shared" ca="1" si="335"/>
        <v>154.59759999999997</v>
      </c>
      <c r="AZ199" s="326">
        <f t="shared" ca="1" si="335"/>
        <v>117.69450000000001</v>
      </c>
      <c r="BA199" s="327">
        <f t="shared" ca="1" si="335"/>
        <v>36.903099999999995</v>
      </c>
    </row>
    <row r="200" spans="1:53" customFormat="1" ht="12.75" customHeight="1" x14ac:dyDescent="0.2">
      <c r="A200" s="780"/>
      <c r="B200" s="780"/>
      <c r="C200" s="780"/>
      <c r="D200" s="16"/>
      <c r="E200" s="590"/>
      <c r="F200" s="16"/>
      <c r="G200" s="36"/>
      <c r="H200" s="28">
        <v>3113</v>
      </c>
      <c r="I200" s="334">
        <f t="shared" ref="I200:BA200" si="336">SUMIF($F$12:$F$426,"=3113",I$12:I$426)</f>
        <v>166989725</v>
      </c>
      <c r="J200" s="331">
        <f t="shared" si="336"/>
        <v>118298028</v>
      </c>
      <c r="K200" s="331">
        <f t="shared" si="336"/>
        <v>834248</v>
      </c>
      <c r="L200" s="331">
        <f t="shared" si="336"/>
        <v>40219388</v>
      </c>
      <c r="M200" s="331">
        <f t="shared" si="336"/>
        <v>2365961</v>
      </c>
      <c r="N200" s="331">
        <f t="shared" si="336"/>
        <v>5272100</v>
      </c>
      <c r="O200" s="332">
        <f t="shared" si="336"/>
        <v>233.9487</v>
      </c>
      <c r="P200" s="332">
        <f t="shared" si="336"/>
        <v>183.8854</v>
      </c>
      <c r="Q200" s="335">
        <f t="shared" si="336"/>
        <v>50.063299999999998</v>
      </c>
      <c r="R200" s="330">
        <f t="shared" si="336"/>
        <v>49345</v>
      </c>
      <c r="S200" s="331">
        <f t="shared" si="336"/>
        <v>244946</v>
      </c>
      <c r="T200" s="331">
        <f t="shared" si="336"/>
        <v>0</v>
      </c>
      <c r="U200" s="331">
        <f t="shared" si="336"/>
        <v>0</v>
      </c>
      <c r="V200" s="331">
        <f t="shared" si="336"/>
        <v>294291</v>
      </c>
      <c r="W200" s="331">
        <f t="shared" si="336"/>
        <v>-49345</v>
      </c>
      <c r="X200" s="331">
        <f t="shared" si="336"/>
        <v>41595</v>
      </c>
      <c r="Y200" s="331">
        <f t="shared" si="336"/>
        <v>579420</v>
      </c>
      <c r="Z200" s="331">
        <f t="shared" si="336"/>
        <v>571670</v>
      </c>
      <c r="AA200" s="331">
        <f t="shared" si="336"/>
        <v>865961</v>
      </c>
      <c r="AB200" s="331">
        <f t="shared" si="336"/>
        <v>82791</v>
      </c>
      <c r="AC200" s="331">
        <f t="shared" si="336"/>
        <v>5886</v>
      </c>
      <c r="AD200" s="331">
        <f t="shared" si="336"/>
        <v>500</v>
      </c>
      <c r="AE200" s="331">
        <f t="shared" si="336"/>
        <v>0</v>
      </c>
      <c r="AF200" s="331">
        <f t="shared" si="336"/>
        <v>500</v>
      </c>
      <c r="AG200" s="331">
        <f t="shared" si="336"/>
        <v>955138</v>
      </c>
      <c r="AH200" s="332">
        <f t="shared" si="336"/>
        <v>-7.0000000000000007E-2</v>
      </c>
      <c r="AI200" s="332">
        <f t="shared" si="336"/>
        <v>-0.18999999999999997</v>
      </c>
      <c r="AJ200" s="332">
        <f t="shared" si="336"/>
        <v>0.47000000000000003</v>
      </c>
      <c r="AK200" s="332">
        <f t="shared" si="336"/>
        <v>0</v>
      </c>
      <c r="AL200" s="332">
        <f t="shared" si="336"/>
        <v>0</v>
      </c>
      <c r="AM200" s="332">
        <f t="shared" si="336"/>
        <v>0</v>
      </c>
      <c r="AN200" s="332">
        <f t="shared" si="336"/>
        <v>0</v>
      </c>
      <c r="AO200" s="332">
        <f t="shared" si="336"/>
        <v>0.39999999999999997</v>
      </c>
      <c r="AP200" s="332">
        <f t="shared" si="336"/>
        <v>-0.18999999999999997</v>
      </c>
      <c r="AQ200" s="335">
        <f t="shared" si="336"/>
        <v>0.21000000000000002</v>
      </c>
      <c r="AR200" s="330">
        <f t="shared" si="336"/>
        <v>167944863</v>
      </c>
      <c r="AS200" s="331">
        <f t="shared" si="336"/>
        <v>118592319</v>
      </c>
      <c r="AT200" s="331">
        <f t="shared" si="336"/>
        <v>1405918</v>
      </c>
      <c r="AU200" s="331">
        <f t="shared" si="336"/>
        <v>579420</v>
      </c>
      <c r="AV200" s="331">
        <f t="shared" si="336"/>
        <v>40302179</v>
      </c>
      <c r="AW200" s="331">
        <f t="shared" si="336"/>
        <v>2371847</v>
      </c>
      <c r="AX200" s="331">
        <f t="shared" si="336"/>
        <v>5272600</v>
      </c>
      <c r="AY200" s="332">
        <f t="shared" si="336"/>
        <v>234.15869999999995</v>
      </c>
      <c r="AZ200" s="332">
        <f t="shared" si="336"/>
        <v>184.28539999999995</v>
      </c>
      <c r="BA200" s="333">
        <f t="shared" si="336"/>
        <v>49.8733</v>
      </c>
    </row>
    <row r="201" spans="1:53" customFormat="1" ht="12.75" customHeight="1" x14ac:dyDescent="0.2">
      <c r="A201" s="780"/>
      <c r="B201" s="780"/>
      <c r="C201" s="780"/>
      <c r="D201" s="16"/>
      <c r="E201" s="590"/>
      <c r="F201" s="16"/>
      <c r="G201" s="36"/>
      <c r="H201" s="28">
        <v>3114</v>
      </c>
      <c r="I201" s="334">
        <f t="shared" ref="I201:BA201" si="337">SUMIF($F$12:$F$426,"=3114",I$12:I$426)</f>
        <v>18864375</v>
      </c>
      <c r="J201" s="331">
        <f t="shared" si="337"/>
        <v>13398655</v>
      </c>
      <c r="K201" s="331">
        <f t="shared" si="337"/>
        <v>350000</v>
      </c>
      <c r="L201" s="331">
        <f t="shared" si="337"/>
        <v>4647046</v>
      </c>
      <c r="M201" s="331">
        <f t="shared" si="337"/>
        <v>267974</v>
      </c>
      <c r="N201" s="331">
        <f t="shared" si="337"/>
        <v>200700</v>
      </c>
      <c r="O201" s="332">
        <f t="shared" si="337"/>
        <v>25.778300000000002</v>
      </c>
      <c r="P201" s="332">
        <f t="shared" si="337"/>
        <v>20.060000000000002</v>
      </c>
      <c r="Q201" s="335">
        <f t="shared" si="337"/>
        <v>5.7182999999999993</v>
      </c>
      <c r="R201" s="330">
        <f t="shared" si="337"/>
        <v>129000</v>
      </c>
      <c r="S201" s="331">
        <f t="shared" si="337"/>
        <v>0</v>
      </c>
      <c r="T201" s="331">
        <f t="shared" si="337"/>
        <v>0</v>
      </c>
      <c r="U201" s="331">
        <f t="shared" si="337"/>
        <v>0</v>
      </c>
      <c r="V201" s="331">
        <f t="shared" si="337"/>
        <v>129000</v>
      </c>
      <c r="W201" s="331">
        <f t="shared" si="337"/>
        <v>-129000</v>
      </c>
      <c r="X201" s="331">
        <f t="shared" si="337"/>
        <v>0</v>
      </c>
      <c r="Y201" s="331">
        <f t="shared" si="337"/>
        <v>10360</v>
      </c>
      <c r="Z201" s="331">
        <f t="shared" si="337"/>
        <v>-118640</v>
      </c>
      <c r="AA201" s="331">
        <f t="shared" si="337"/>
        <v>10360</v>
      </c>
      <c r="AB201" s="331">
        <f t="shared" si="337"/>
        <v>0</v>
      </c>
      <c r="AC201" s="331">
        <f t="shared" si="337"/>
        <v>2580</v>
      </c>
      <c r="AD201" s="331">
        <f t="shared" si="337"/>
        <v>0</v>
      </c>
      <c r="AE201" s="331">
        <f t="shared" si="337"/>
        <v>0</v>
      </c>
      <c r="AF201" s="331">
        <f t="shared" si="337"/>
        <v>0</v>
      </c>
      <c r="AG201" s="331">
        <f t="shared" si="337"/>
        <v>12940</v>
      </c>
      <c r="AH201" s="332">
        <f t="shared" si="337"/>
        <v>0.03</v>
      </c>
      <c r="AI201" s="332">
        <f t="shared" si="337"/>
        <v>-0.04</v>
      </c>
      <c r="AJ201" s="332">
        <f t="shared" si="337"/>
        <v>0</v>
      </c>
      <c r="AK201" s="332">
        <f t="shared" si="337"/>
        <v>0</v>
      </c>
      <c r="AL201" s="332">
        <f t="shared" si="337"/>
        <v>0</v>
      </c>
      <c r="AM201" s="332">
        <f t="shared" si="337"/>
        <v>0</v>
      </c>
      <c r="AN201" s="332">
        <f t="shared" si="337"/>
        <v>0</v>
      </c>
      <c r="AO201" s="332">
        <f t="shared" si="337"/>
        <v>0.03</v>
      </c>
      <c r="AP201" s="332">
        <f t="shared" si="337"/>
        <v>-0.04</v>
      </c>
      <c r="AQ201" s="335">
        <f t="shared" si="337"/>
        <v>-1.0000000000000002E-2</v>
      </c>
      <c r="AR201" s="330">
        <f t="shared" si="337"/>
        <v>18877315</v>
      </c>
      <c r="AS201" s="331">
        <f t="shared" si="337"/>
        <v>13527655</v>
      </c>
      <c r="AT201" s="331">
        <f t="shared" si="337"/>
        <v>231360</v>
      </c>
      <c r="AU201" s="331">
        <f t="shared" si="337"/>
        <v>10360</v>
      </c>
      <c r="AV201" s="331">
        <f t="shared" si="337"/>
        <v>4647046</v>
      </c>
      <c r="AW201" s="331">
        <f t="shared" si="337"/>
        <v>270554</v>
      </c>
      <c r="AX201" s="331">
        <f t="shared" si="337"/>
        <v>200700</v>
      </c>
      <c r="AY201" s="332">
        <f t="shared" si="337"/>
        <v>25.7683</v>
      </c>
      <c r="AZ201" s="332">
        <f t="shared" si="337"/>
        <v>20.09</v>
      </c>
      <c r="BA201" s="333">
        <f t="shared" si="337"/>
        <v>5.6783000000000001</v>
      </c>
    </row>
    <row r="202" spans="1:53" customFormat="1" ht="12.75" customHeight="1" x14ac:dyDescent="0.2">
      <c r="A202" s="780"/>
      <c r="B202" s="780"/>
      <c r="C202" s="780"/>
      <c r="D202" s="16"/>
      <c r="E202" s="590"/>
      <c r="F202" s="16"/>
      <c r="G202" s="36"/>
      <c r="H202" s="28">
        <v>3117</v>
      </c>
      <c r="I202" s="334">
        <f t="shared" ref="I202:BA202" si="338">SUMIF($F$12:$F$426,"=3117",I$12:I$426)</f>
        <v>47145150</v>
      </c>
      <c r="J202" s="331">
        <f t="shared" si="338"/>
        <v>33379643</v>
      </c>
      <c r="K202" s="331">
        <f t="shared" si="338"/>
        <v>141700</v>
      </c>
      <c r="L202" s="331">
        <f t="shared" si="338"/>
        <v>11330215</v>
      </c>
      <c r="M202" s="331">
        <f t="shared" si="338"/>
        <v>667592</v>
      </c>
      <c r="N202" s="331">
        <f t="shared" si="338"/>
        <v>1626000</v>
      </c>
      <c r="O202" s="332">
        <f t="shared" si="338"/>
        <v>66.441199999999995</v>
      </c>
      <c r="P202" s="332">
        <f t="shared" si="338"/>
        <v>45.210800000000006</v>
      </c>
      <c r="Q202" s="335">
        <f t="shared" si="338"/>
        <v>21.230399999999999</v>
      </c>
      <c r="R202" s="330">
        <f t="shared" si="338"/>
        <v>-6000</v>
      </c>
      <c r="S202" s="331">
        <f t="shared" si="338"/>
        <v>372808</v>
      </c>
      <c r="T202" s="331">
        <f t="shared" si="338"/>
        <v>0</v>
      </c>
      <c r="U202" s="331">
        <f t="shared" si="338"/>
        <v>0</v>
      </c>
      <c r="V202" s="331">
        <f t="shared" si="338"/>
        <v>366808</v>
      </c>
      <c r="W202" s="331">
        <f t="shared" si="338"/>
        <v>6000</v>
      </c>
      <c r="X202" s="331">
        <f t="shared" si="338"/>
        <v>0</v>
      </c>
      <c r="Y202" s="331">
        <f t="shared" si="338"/>
        <v>94838</v>
      </c>
      <c r="Z202" s="331">
        <f t="shared" si="338"/>
        <v>100838</v>
      </c>
      <c r="AA202" s="331">
        <f t="shared" si="338"/>
        <v>467646</v>
      </c>
      <c r="AB202" s="331">
        <f t="shared" si="338"/>
        <v>126009</v>
      </c>
      <c r="AC202" s="331">
        <f t="shared" si="338"/>
        <v>7336</v>
      </c>
      <c r="AD202" s="331">
        <f t="shared" si="338"/>
        <v>0</v>
      </c>
      <c r="AE202" s="331">
        <f t="shared" si="338"/>
        <v>0</v>
      </c>
      <c r="AF202" s="331">
        <f t="shared" si="338"/>
        <v>0</v>
      </c>
      <c r="AG202" s="331">
        <f t="shared" si="338"/>
        <v>600991</v>
      </c>
      <c r="AH202" s="332">
        <f t="shared" si="338"/>
        <v>0</v>
      </c>
      <c r="AI202" s="332">
        <f t="shared" si="338"/>
        <v>0</v>
      </c>
      <c r="AJ202" s="332">
        <f t="shared" si="338"/>
        <v>1.06</v>
      </c>
      <c r="AK202" s="332">
        <f t="shared" si="338"/>
        <v>0</v>
      </c>
      <c r="AL202" s="332">
        <f t="shared" si="338"/>
        <v>0</v>
      </c>
      <c r="AM202" s="332">
        <f t="shared" si="338"/>
        <v>0</v>
      </c>
      <c r="AN202" s="332">
        <f t="shared" si="338"/>
        <v>0</v>
      </c>
      <c r="AO202" s="332">
        <f t="shared" si="338"/>
        <v>1.06</v>
      </c>
      <c r="AP202" s="332">
        <f t="shared" si="338"/>
        <v>0</v>
      </c>
      <c r="AQ202" s="335">
        <f t="shared" si="338"/>
        <v>1.06</v>
      </c>
      <c r="AR202" s="330">
        <f t="shared" si="338"/>
        <v>47746141</v>
      </c>
      <c r="AS202" s="331">
        <f t="shared" si="338"/>
        <v>33746451</v>
      </c>
      <c r="AT202" s="331">
        <f t="shared" si="338"/>
        <v>242538</v>
      </c>
      <c r="AU202" s="331">
        <f t="shared" si="338"/>
        <v>94838</v>
      </c>
      <c r="AV202" s="331">
        <f t="shared" si="338"/>
        <v>11456224</v>
      </c>
      <c r="AW202" s="331">
        <f t="shared" si="338"/>
        <v>674928</v>
      </c>
      <c r="AX202" s="331">
        <f t="shared" si="338"/>
        <v>1626000</v>
      </c>
      <c r="AY202" s="332">
        <f t="shared" si="338"/>
        <v>67.501199999999997</v>
      </c>
      <c r="AZ202" s="332">
        <f t="shared" si="338"/>
        <v>46.270800000000008</v>
      </c>
      <c r="BA202" s="333">
        <f t="shared" si="338"/>
        <v>21.230399999999999</v>
      </c>
    </row>
    <row r="203" spans="1:53" customFormat="1" ht="12.75" x14ac:dyDescent="0.2">
      <c r="A203" s="780"/>
      <c r="B203" s="780"/>
      <c r="C203" s="780"/>
      <c r="D203" s="16"/>
      <c r="E203" s="590"/>
      <c r="F203" s="16"/>
      <c r="G203" s="36"/>
      <c r="H203" s="28">
        <v>3122</v>
      </c>
      <c r="I203" s="334">
        <f t="shared" ref="I203:BA203" si="339">SUMIF($F$12:$F$382,"=3122",I$12:I$382)</f>
        <v>0</v>
      </c>
      <c r="J203" s="331">
        <f t="shared" si="339"/>
        <v>0</v>
      </c>
      <c r="K203" s="331">
        <f t="shared" si="339"/>
        <v>0</v>
      </c>
      <c r="L203" s="331">
        <f t="shared" si="339"/>
        <v>0</v>
      </c>
      <c r="M203" s="331">
        <f t="shared" si="339"/>
        <v>0</v>
      </c>
      <c r="N203" s="331">
        <f t="shared" si="339"/>
        <v>0</v>
      </c>
      <c r="O203" s="332">
        <f t="shared" si="339"/>
        <v>0</v>
      </c>
      <c r="P203" s="332">
        <f t="shared" si="339"/>
        <v>0</v>
      </c>
      <c r="Q203" s="335">
        <f t="shared" si="339"/>
        <v>0</v>
      </c>
      <c r="R203" s="330">
        <f t="shared" si="339"/>
        <v>0</v>
      </c>
      <c r="S203" s="331">
        <f t="shared" si="339"/>
        <v>0</v>
      </c>
      <c r="T203" s="331">
        <f t="shared" si="339"/>
        <v>0</v>
      </c>
      <c r="U203" s="331">
        <f t="shared" si="339"/>
        <v>0</v>
      </c>
      <c r="V203" s="331">
        <f t="shared" si="339"/>
        <v>0</v>
      </c>
      <c r="W203" s="331">
        <f t="shared" si="339"/>
        <v>0</v>
      </c>
      <c r="X203" s="331">
        <f t="shared" si="339"/>
        <v>0</v>
      </c>
      <c r="Y203" s="331">
        <f t="shared" si="339"/>
        <v>0</v>
      </c>
      <c r="Z203" s="331">
        <f t="shared" si="339"/>
        <v>0</v>
      </c>
      <c r="AA203" s="331">
        <f t="shared" si="339"/>
        <v>0</v>
      </c>
      <c r="AB203" s="331">
        <f t="shared" si="339"/>
        <v>0</v>
      </c>
      <c r="AC203" s="331">
        <f t="shared" si="339"/>
        <v>0</v>
      </c>
      <c r="AD203" s="331">
        <f t="shared" si="339"/>
        <v>0</v>
      </c>
      <c r="AE203" s="331">
        <f t="shared" si="339"/>
        <v>0</v>
      </c>
      <c r="AF203" s="331">
        <f t="shared" si="339"/>
        <v>0</v>
      </c>
      <c r="AG203" s="331">
        <f t="shared" si="339"/>
        <v>0</v>
      </c>
      <c r="AH203" s="332">
        <f t="shared" si="339"/>
        <v>0</v>
      </c>
      <c r="AI203" s="332">
        <f t="shared" si="339"/>
        <v>0</v>
      </c>
      <c r="AJ203" s="332">
        <f t="shared" si="339"/>
        <v>0</v>
      </c>
      <c r="AK203" s="332">
        <f t="shared" si="339"/>
        <v>0</v>
      </c>
      <c r="AL203" s="332">
        <f t="shared" si="339"/>
        <v>0</v>
      </c>
      <c r="AM203" s="332">
        <f t="shared" si="339"/>
        <v>0</v>
      </c>
      <c r="AN203" s="332">
        <f t="shared" si="339"/>
        <v>0</v>
      </c>
      <c r="AO203" s="332">
        <f t="shared" si="339"/>
        <v>0</v>
      </c>
      <c r="AP203" s="332">
        <f t="shared" si="339"/>
        <v>0</v>
      </c>
      <c r="AQ203" s="335">
        <f t="shared" si="339"/>
        <v>0</v>
      </c>
      <c r="AR203" s="330">
        <f t="shared" si="339"/>
        <v>0</v>
      </c>
      <c r="AS203" s="331">
        <f t="shared" si="339"/>
        <v>0</v>
      </c>
      <c r="AT203" s="331">
        <f t="shared" si="339"/>
        <v>0</v>
      </c>
      <c r="AU203" s="331">
        <f t="shared" si="339"/>
        <v>0</v>
      </c>
      <c r="AV203" s="331">
        <f t="shared" si="339"/>
        <v>0</v>
      </c>
      <c r="AW203" s="331">
        <f t="shared" si="339"/>
        <v>0</v>
      </c>
      <c r="AX203" s="331">
        <f t="shared" si="339"/>
        <v>0</v>
      </c>
      <c r="AY203" s="332">
        <f t="shared" si="339"/>
        <v>0</v>
      </c>
      <c r="AZ203" s="332">
        <f t="shared" si="339"/>
        <v>0</v>
      </c>
      <c r="BA203" s="333">
        <f t="shared" si="339"/>
        <v>0</v>
      </c>
    </row>
    <row r="204" spans="1:53" customFormat="1" ht="12.75" x14ac:dyDescent="0.2">
      <c r="A204" s="780"/>
      <c r="B204" s="780"/>
      <c r="C204" s="780"/>
      <c r="D204" s="16"/>
      <c r="E204" s="590"/>
      <c r="F204" s="16"/>
      <c r="G204" s="36"/>
      <c r="H204" s="28">
        <v>3124</v>
      </c>
      <c r="I204" s="334">
        <f t="shared" ref="I204:BA204" si="340">SUMIF($F$12:$F$382,"=3124",I$12:I$382)</f>
        <v>0</v>
      </c>
      <c r="J204" s="331">
        <f t="shared" si="340"/>
        <v>0</v>
      </c>
      <c r="K204" s="331">
        <f t="shared" si="340"/>
        <v>0</v>
      </c>
      <c r="L204" s="331">
        <f t="shared" si="340"/>
        <v>0</v>
      </c>
      <c r="M204" s="331">
        <f t="shared" si="340"/>
        <v>0</v>
      </c>
      <c r="N204" s="331">
        <f t="shared" si="340"/>
        <v>0</v>
      </c>
      <c r="O204" s="332">
        <f t="shared" si="340"/>
        <v>0</v>
      </c>
      <c r="P204" s="332">
        <f t="shared" si="340"/>
        <v>0</v>
      </c>
      <c r="Q204" s="335">
        <f t="shared" si="340"/>
        <v>0</v>
      </c>
      <c r="R204" s="330">
        <f t="shared" si="340"/>
        <v>0</v>
      </c>
      <c r="S204" s="331">
        <f t="shared" si="340"/>
        <v>0</v>
      </c>
      <c r="T204" s="331">
        <f t="shared" si="340"/>
        <v>0</v>
      </c>
      <c r="U204" s="331">
        <f t="shared" si="340"/>
        <v>0</v>
      </c>
      <c r="V204" s="331">
        <f t="shared" si="340"/>
        <v>0</v>
      </c>
      <c r="W204" s="331">
        <f t="shared" si="340"/>
        <v>0</v>
      </c>
      <c r="X204" s="331">
        <f t="shared" si="340"/>
        <v>0</v>
      </c>
      <c r="Y204" s="331">
        <f t="shared" si="340"/>
        <v>0</v>
      </c>
      <c r="Z204" s="331">
        <f t="shared" si="340"/>
        <v>0</v>
      </c>
      <c r="AA204" s="331">
        <f t="shared" si="340"/>
        <v>0</v>
      </c>
      <c r="AB204" s="331">
        <f t="shared" si="340"/>
        <v>0</v>
      </c>
      <c r="AC204" s="331">
        <f t="shared" si="340"/>
        <v>0</v>
      </c>
      <c r="AD204" s="331">
        <f t="shared" si="340"/>
        <v>0</v>
      </c>
      <c r="AE204" s="331">
        <f t="shared" si="340"/>
        <v>0</v>
      </c>
      <c r="AF204" s="331">
        <f t="shared" si="340"/>
        <v>0</v>
      </c>
      <c r="AG204" s="331">
        <f t="shared" si="340"/>
        <v>0</v>
      </c>
      <c r="AH204" s="332">
        <f t="shared" si="340"/>
        <v>0</v>
      </c>
      <c r="AI204" s="332">
        <f t="shared" si="340"/>
        <v>0</v>
      </c>
      <c r="AJ204" s="332">
        <f t="shared" si="340"/>
        <v>0</v>
      </c>
      <c r="AK204" s="332">
        <f t="shared" si="340"/>
        <v>0</v>
      </c>
      <c r="AL204" s="332">
        <f t="shared" si="340"/>
        <v>0</v>
      </c>
      <c r="AM204" s="332">
        <f t="shared" si="340"/>
        <v>0</v>
      </c>
      <c r="AN204" s="332">
        <f t="shared" si="340"/>
        <v>0</v>
      </c>
      <c r="AO204" s="332">
        <f t="shared" si="340"/>
        <v>0</v>
      </c>
      <c r="AP204" s="332">
        <f t="shared" si="340"/>
        <v>0</v>
      </c>
      <c r="AQ204" s="335">
        <f t="shared" si="340"/>
        <v>0</v>
      </c>
      <c r="AR204" s="330">
        <f t="shared" si="340"/>
        <v>0</v>
      </c>
      <c r="AS204" s="331">
        <f t="shared" si="340"/>
        <v>0</v>
      </c>
      <c r="AT204" s="331">
        <f t="shared" si="340"/>
        <v>0</v>
      </c>
      <c r="AU204" s="331">
        <f t="shared" si="340"/>
        <v>0</v>
      </c>
      <c r="AV204" s="331">
        <f t="shared" si="340"/>
        <v>0</v>
      </c>
      <c r="AW204" s="331">
        <f t="shared" si="340"/>
        <v>0</v>
      </c>
      <c r="AX204" s="331">
        <f t="shared" si="340"/>
        <v>0</v>
      </c>
      <c r="AY204" s="332">
        <f t="shared" si="340"/>
        <v>0</v>
      </c>
      <c r="AZ204" s="332">
        <f t="shared" si="340"/>
        <v>0</v>
      </c>
      <c r="BA204" s="333">
        <f t="shared" si="340"/>
        <v>0</v>
      </c>
    </row>
    <row r="205" spans="1:53" customFormat="1" ht="12.75" x14ac:dyDescent="0.2">
      <c r="A205" s="780"/>
      <c r="B205" s="780"/>
      <c r="C205" s="780"/>
      <c r="D205" s="16"/>
      <c r="E205" s="590"/>
      <c r="F205" s="16"/>
      <c r="G205" s="36"/>
      <c r="H205" s="28">
        <v>3141</v>
      </c>
      <c r="I205" s="334">
        <f t="shared" ref="I205:BA205" si="341">SUMIF($F$12:$F$426,"=3141",I$12:I$426)</f>
        <v>32186706</v>
      </c>
      <c r="J205" s="331">
        <f t="shared" si="341"/>
        <v>23372821</v>
      </c>
      <c r="K205" s="331">
        <f t="shared" si="341"/>
        <v>160000</v>
      </c>
      <c r="L205" s="331">
        <f t="shared" si="341"/>
        <v>7954092</v>
      </c>
      <c r="M205" s="331">
        <f t="shared" si="341"/>
        <v>467457</v>
      </c>
      <c r="N205" s="331">
        <f t="shared" si="341"/>
        <v>232336</v>
      </c>
      <c r="O205" s="332">
        <f t="shared" si="341"/>
        <v>80.010000000000019</v>
      </c>
      <c r="P205" s="332">
        <f t="shared" si="341"/>
        <v>0</v>
      </c>
      <c r="Q205" s="335">
        <f t="shared" si="341"/>
        <v>80.010000000000019</v>
      </c>
      <c r="R205" s="330">
        <f t="shared" si="341"/>
        <v>375</v>
      </c>
      <c r="S205" s="331">
        <f t="shared" si="341"/>
        <v>0</v>
      </c>
      <c r="T205" s="331">
        <f t="shared" si="341"/>
        <v>0</v>
      </c>
      <c r="U205" s="331">
        <f t="shared" si="341"/>
        <v>0</v>
      </c>
      <c r="V205" s="331">
        <f t="shared" si="341"/>
        <v>375</v>
      </c>
      <c r="W205" s="331">
        <f t="shared" si="341"/>
        <v>-375</v>
      </c>
      <c r="X205" s="331">
        <f t="shared" si="341"/>
        <v>0</v>
      </c>
      <c r="Y205" s="331">
        <f t="shared" si="341"/>
        <v>0</v>
      </c>
      <c r="Z205" s="331">
        <f t="shared" si="341"/>
        <v>-375</v>
      </c>
      <c r="AA205" s="331">
        <f t="shared" si="341"/>
        <v>0</v>
      </c>
      <c r="AB205" s="331">
        <f t="shared" si="341"/>
        <v>0</v>
      </c>
      <c r="AC205" s="331">
        <f t="shared" si="341"/>
        <v>8</v>
      </c>
      <c r="AD205" s="331">
        <f t="shared" si="341"/>
        <v>0</v>
      </c>
      <c r="AE205" s="331">
        <f t="shared" si="341"/>
        <v>0</v>
      </c>
      <c r="AF205" s="331">
        <f t="shared" si="341"/>
        <v>0</v>
      </c>
      <c r="AG205" s="331">
        <f t="shared" si="341"/>
        <v>8</v>
      </c>
      <c r="AH205" s="332">
        <f t="shared" si="341"/>
        <v>0</v>
      </c>
      <c r="AI205" s="332">
        <f t="shared" si="341"/>
        <v>0</v>
      </c>
      <c r="AJ205" s="332">
        <f t="shared" si="341"/>
        <v>0</v>
      </c>
      <c r="AK205" s="332">
        <f t="shared" si="341"/>
        <v>0</v>
      </c>
      <c r="AL205" s="332">
        <f t="shared" si="341"/>
        <v>0</v>
      </c>
      <c r="AM205" s="332">
        <f t="shared" si="341"/>
        <v>0</v>
      </c>
      <c r="AN205" s="332">
        <f t="shared" si="341"/>
        <v>0</v>
      </c>
      <c r="AO205" s="332">
        <f t="shared" si="341"/>
        <v>0</v>
      </c>
      <c r="AP205" s="332">
        <f t="shared" si="341"/>
        <v>0</v>
      </c>
      <c r="AQ205" s="335">
        <f t="shared" si="341"/>
        <v>0</v>
      </c>
      <c r="AR205" s="330">
        <f t="shared" si="341"/>
        <v>32186714</v>
      </c>
      <c r="AS205" s="331">
        <f t="shared" si="341"/>
        <v>23373196</v>
      </c>
      <c r="AT205" s="331">
        <f t="shared" si="341"/>
        <v>159625</v>
      </c>
      <c r="AU205" s="331">
        <f t="shared" si="341"/>
        <v>0</v>
      </c>
      <c r="AV205" s="331">
        <f t="shared" si="341"/>
        <v>7954092</v>
      </c>
      <c r="AW205" s="331">
        <f t="shared" si="341"/>
        <v>467465</v>
      </c>
      <c r="AX205" s="331">
        <f t="shared" si="341"/>
        <v>232336</v>
      </c>
      <c r="AY205" s="332">
        <f t="shared" si="341"/>
        <v>80.010000000000019</v>
      </c>
      <c r="AZ205" s="332">
        <f t="shared" si="341"/>
        <v>0</v>
      </c>
      <c r="BA205" s="333">
        <f t="shared" si="341"/>
        <v>80.010000000000019</v>
      </c>
    </row>
    <row r="206" spans="1:53" customFormat="1" ht="12.75" x14ac:dyDescent="0.2">
      <c r="A206" s="780"/>
      <c r="B206" s="780"/>
      <c r="C206" s="780"/>
      <c r="D206" s="16"/>
      <c r="E206" s="590"/>
      <c r="F206" s="16"/>
      <c r="G206" s="36"/>
      <c r="H206" s="28">
        <v>3143</v>
      </c>
      <c r="I206" s="334">
        <f t="shared" ref="I206:BA206" si="342">SUMIF($F$12:$F$426,"=3143",I$12:I$426)</f>
        <v>20934626</v>
      </c>
      <c r="J206" s="331">
        <f t="shared" si="342"/>
        <v>15378842</v>
      </c>
      <c r="K206" s="331">
        <f t="shared" si="342"/>
        <v>13000</v>
      </c>
      <c r="L206" s="331">
        <f t="shared" si="342"/>
        <v>5202446</v>
      </c>
      <c r="M206" s="331">
        <f t="shared" si="342"/>
        <v>307578</v>
      </c>
      <c r="N206" s="331">
        <f t="shared" si="342"/>
        <v>32760</v>
      </c>
      <c r="O206" s="332">
        <f t="shared" si="342"/>
        <v>34.347900000000003</v>
      </c>
      <c r="P206" s="332">
        <f t="shared" si="342"/>
        <v>32.087899999999998</v>
      </c>
      <c r="Q206" s="335">
        <f t="shared" si="342"/>
        <v>2.2600000000000002</v>
      </c>
      <c r="R206" s="330">
        <f t="shared" si="342"/>
        <v>575</v>
      </c>
      <c r="S206" s="331">
        <f t="shared" si="342"/>
        <v>0</v>
      </c>
      <c r="T206" s="331">
        <f t="shared" si="342"/>
        <v>0</v>
      </c>
      <c r="U206" s="331">
        <f t="shared" si="342"/>
        <v>0</v>
      </c>
      <c r="V206" s="331">
        <f t="shared" si="342"/>
        <v>575</v>
      </c>
      <c r="W206" s="331">
        <f t="shared" si="342"/>
        <v>-575</v>
      </c>
      <c r="X206" s="331">
        <f t="shared" si="342"/>
        <v>0</v>
      </c>
      <c r="Y206" s="331">
        <f t="shared" si="342"/>
        <v>0</v>
      </c>
      <c r="Z206" s="331">
        <f t="shared" si="342"/>
        <v>-575</v>
      </c>
      <c r="AA206" s="331">
        <f t="shared" si="342"/>
        <v>0</v>
      </c>
      <c r="AB206" s="331">
        <f t="shared" si="342"/>
        <v>0</v>
      </c>
      <c r="AC206" s="331">
        <f t="shared" si="342"/>
        <v>12</v>
      </c>
      <c r="AD206" s="331">
        <f t="shared" si="342"/>
        <v>0</v>
      </c>
      <c r="AE206" s="331">
        <f t="shared" si="342"/>
        <v>0</v>
      </c>
      <c r="AF206" s="331">
        <f t="shared" si="342"/>
        <v>0</v>
      </c>
      <c r="AG206" s="331">
        <f t="shared" si="342"/>
        <v>12</v>
      </c>
      <c r="AH206" s="332">
        <f t="shared" si="342"/>
        <v>0</v>
      </c>
      <c r="AI206" s="332">
        <f t="shared" si="342"/>
        <v>0</v>
      </c>
      <c r="AJ206" s="332">
        <f t="shared" si="342"/>
        <v>0</v>
      </c>
      <c r="AK206" s="332">
        <f t="shared" si="342"/>
        <v>0</v>
      </c>
      <c r="AL206" s="332">
        <f t="shared" si="342"/>
        <v>0</v>
      </c>
      <c r="AM206" s="332">
        <f t="shared" si="342"/>
        <v>0</v>
      </c>
      <c r="AN206" s="332">
        <f t="shared" si="342"/>
        <v>0</v>
      </c>
      <c r="AO206" s="332">
        <f t="shared" si="342"/>
        <v>0</v>
      </c>
      <c r="AP206" s="332">
        <f t="shared" si="342"/>
        <v>0</v>
      </c>
      <c r="AQ206" s="335">
        <f t="shared" si="342"/>
        <v>0</v>
      </c>
      <c r="AR206" s="330">
        <f t="shared" si="342"/>
        <v>20934638</v>
      </c>
      <c r="AS206" s="331">
        <f t="shared" si="342"/>
        <v>15379417</v>
      </c>
      <c r="AT206" s="331">
        <f t="shared" si="342"/>
        <v>12425</v>
      </c>
      <c r="AU206" s="331">
        <f t="shared" si="342"/>
        <v>0</v>
      </c>
      <c r="AV206" s="331">
        <f t="shared" si="342"/>
        <v>5202446</v>
      </c>
      <c r="AW206" s="331">
        <f t="shared" si="342"/>
        <v>307590</v>
      </c>
      <c r="AX206" s="331">
        <f t="shared" si="342"/>
        <v>32760</v>
      </c>
      <c r="AY206" s="332">
        <f t="shared" si="342"/>
        <v>34.347900000000003</v>
      </c>
      <c r="AZ206" s="332">
        <f t="shared" si="342"/>
        <v>32.087899999999998</v>
      </c>
      <c r="BA206" s="333">
        <f t="shared" si="342"/>
        <v>2.2600000000000002</v>
      </c>
    </row>
    <row r="207" spans="1:53" customFormat="1" ht="12.75" x14ac:dyDescent="0.2">
      <c r="A207" s="780"/>
      <c r="B207" s="780"/>
      <c r="C207" s="780"/>
      <c r="D207" s="16"/>
      <c r="E207" s="590"/>
      <c r="F207" s="16"/>
      <c r="G207" s="36"/>
      <c r="H207" s="28">
        <v>3231</v>
      </c>
      <c r="I207" s="334">
        <f t="shared" ref="I207:BA207" si="343">SUMIF($F$12:$F$426,"=3231",I$12:I$426)</f>
        <v>20040698</v>
      </c>
      <c r="J207" s="331">
        <f t="shared" si="343"/>
        <v>14707959</v>
      </c>
      <c r="K207" s="331">
        <f t="shared" si="343"/>
        <v>0</v>
      </c>
      <c r="L207" s="331">
        <f t="shared" si="343"/>
        <v>4971290</v>
      </c>
      <c r="M207" s="331">
        <f t="shared" si="343"/>
        <v>294159</v>
      </c>
      <c r="N207" s="331">
        <f t="shared" si="343"/>
        <v>67290</v>
      </c>
      <c r="O207" s="332">
        <f t="shared" si="343"/>
        <v>28.902799999999999</v>
      </c>
      <c r="P207" s="332">
        <f t="shared" si="343"/>
        <v>25.6968</v>
      </c>
      <c r="Q207" s="335">
        <f t="shared" si="343"/>
        <v>3.206</v>
      </c>
      <c r="R207" s="330">
        <f t="shared" si="343"/>
        <v>0</v>
      </c>
      <c r="S207" s="331">
        <f t="shared" si="343"/>
        <v>0</v>
      </c>
      <c r="T207" s="331">
        <f t="shared" si="343"/>
        <v>0</v>
      </c>
      <c r="U207" s="331">
        <f t="shared" si="343"/>
        <v>0</v>
      </c>
      <c r="V207" s="331">
        <f t="shared" si="343"/>
        <v>0</v>
      </c>
      <c r="W207" s="331">
        <f t="shared" si="343"/>
        <v>0</v>
      </c>
      <c r="X207" s="331">
        <f t="shared" si="343"/>
        <v>0</v>
      </c>
      <c r="Y207" s="331">
        <f t="shared" si="343"/>
        <v>0</v>
      </c>
      <c r="Z207" s="331">
        <f t="shared" si="343"/>
        <v>0</v>
      </c>
      <c r="AA207" s="331">
        <f t="shared" si="343"/>
        <v>0</v>
      </c>
      <c r="AB207" s="331">
        <f t="shared" si="343"/>
        <v>0</v>
      </c>
      <c r="AC207" s="331">
        <f t="shared" si="343"/>
        <v>0</v>
      </c>
      <c r="AD207" s="331">
        <f t="shared" si="343"/>
        <v>0</v>
      </c>
      <c r="AE207" s="331">
        <f t="shared" si="343"/>
        <v>0</v>
      </c>
      <c r="AF207" s="331">
        <f t="shared" si="343"/>
        <v>0</v>
      </c>
      <c r="AG207" s="331">
        <f t="shared" si="343"/>
        <v>0</v>
      </c>
      <c r="AH207" s="332">
        <f t="shared" si="343"/>
        <v>0</v>
      </c>
      <c r="AI207" s="332">
        <f t="shared" si="343"/>
        <v>0</v>
      </c>
      <c r="AJ207" s="332">
        <f t="shared" si="343"/>
        <v>0</v>
      </c>
      <c r="AK207" s="332">
        <f t="shared" si="343"/>
        <v>0</v>
      </c>
      <c r="AL207" s="332">
        <f t="shared" si="343"/>
        <v>0</v>
      </c>
      <c r="AM207" s="332">
        <f t="shared" si="343"/>
        <v>0</v>
      </c>
      <c r="AN207" s="332">
        <f t="shared" si="343"/>
        <v>0</v>
      </c>
      <c r="AO207" s="332">
        <f t="shared" si="343"/>
        <v>0</v>
      </c>
      <c r="AP207" s="332">
        <f t="shared" si="343"/>
        <v>0</v>
      </c>
      <c r="AQ207" s="335">
        <f t="shared" si="343"/>
        <v>0</v>
      </c>
      <c r="AR207" s="330">
        <f t="shared" si="343"/>
        <v>20040698</v>
      </c>
      <c r="AS207" s="331">
        <f t="shared" si="343"/>
        <v>14707959</v>
      </c>
      <c r="AT207" s="331">
        <f t="shared" si="343"/>
        <v>0</v>
      </c>
      <c r="AU207" s="331">
        <f t="shared" si="343"/>
        <v>0</v>
      </c>
      <c r="AV207" s="331">
        <f t="shared" si="343"/>
        <v>4971290</v>
      </c>
      <c r="AW207" s="331">
        <f t="shared" si="343"/>
        <v>294159</v>
      </c>
      <c r="AX207" s="331">
        <f t="shared" si="343"/>
        <v>67290</v>
      </c>
      <c r="AY207" s="332">
        <f t="shared" si="343"/>
        <v>28.902799999999999</v>
      </c>
      <c r="AZ207" s="332">
        <f t="shared" si="343"/>
        <v>25.6968</v>
      </c>
      <c r="BA207" s="333">
        <f t="shared" si="343"/>
        <v>3.206</v>
      </c>
    </row>
    <row r="208" spans="1:53" customFormat="1" ht="13.5" thickBot="1" x14ac:dyDescent="0.25">
      <c r="A208" s="780"/>
      <c r="B208" s="780"/>
      <c r="C208" s="780"/>
      <c r="D208" s="16"/>
      <c r="E208" s="590"/>
      <c r="F208" s="16"/>
      <c r="G208" s="36"/>
      <c r="H208" s="257">
        <v>3233</v>
      </c>
      <c r="I208" s="340">
        <f t="shared" ref="I208:BA208" si="344">SUMIF($F$12:$F$426,"=3233",I$12:I$426)</f>
        <v>3644199</v>
      </c>
      <c r="J208" s="337">
        <f t="shared" si="344"/>
        <v>2657042</v>
      </c>
      <c r="K208" s="337">
        <f t="shared" si="344"/>
        <v>0</v>
      </c>
      <c r="L208" s="337">
        <f t="shared" si="344"/>
        <v>898080</v>
      </c>
      <c r="M208" s="337">
        <f t="shared" si="344"/>
        <v>53141</v>
      </c>
      <c r="N208" s="337">
        <f t="shared" si="344"/>
        <v>35936</v>
      </c>
      <c r="O208" s="338">
        <f t="shared" si="344"/>
        <v>6.24</v>
      </c>
      <c r="P208" s="338">
        <f t="shared" si="344"/>
        <v>4.01</v>
      </c>
      <c r="Q208" s="341">
        <f t="shared" si="344"/>
        <v>2.23</v>
      </c>
      <c r="R208" s="336">
        <f t="shared" si="344"/>
        <v>-250000</v>
      </c>
      <c r="S208" s="337">
        <f t="shared" si="344"/>
        <v>0</v>
      </c>
      <c r="T208" s="337">
        <f t="shared" si="344"/>
        <v>0</v>
      </c>
      <c r="U208" s="337">
        <f t="shared" si="344"/>
        <v>0</v>
      </c>
      <c r="V208" s="337">
        <f t="shared" si="344"/>
        <v>-250000</v>
      </c>
      <c r="W208" s="337">
        <f t="shared" si="344"/>
        <v>250000</v>
      </c>
      <c r="X208" s="337">
        <f t="shared" si="344"/>
        <v>0</v>
      </c>
      <c r="Y208" s="337">
        <f t="shared" si="344"/>
        <v>0</v>
      </c>
      <c r="Z208" s="337">
        <f t="shared" si="344"/>
        <v>250000</v>
      </c>
      <c r="AA208" s="337">
        <f t="shared" si="344"/>
        <v>0</v>
      </c>
      <c r="AB208" s="337">
        <f t="shared" si="344"/>
        <v>0</v>
      </c>
      <c r="AC208" s="337">
        <f t="shared" si="344"/>
        <v>-5000</v>
      </c>
      <c r="AD208" s="337">
        <f t="shared" si="344"/>
        <v>0</v>
      </c>
      <c r="AE208" s="337">
        <f t="shared" si="344"/>
        <v>0</v>
      </c>
      <c r="AF208" s="337">
        <f t="shared" si="344"/>
        <v>0</v>
      </c>
      <c r="AG208" s="337">
        <f t="shared" si="344"/>
        <v>-5000</v>
      </c>
      <c r="AH208" s="338">
        <f t="shared" si="344"/>
        <v>-0.32</v>
      </c>
      <c r="AI208" s="338">
        <f t="shared" si="344"/>
        <v>-0.32</v>
      </c>
      <c r="AJ208" s="338">
        <f t="shared" si="344"/>
        <v>0</v>
      </c>
      <c r="AK208" s="338">
        <f t="shared" si="344"/>
        <v>0</v>
      </c>
      <c r="AL208" s="338">
        <f t="shared" si="344"/>
        <v>0</v>
      </c>
      <c r="AM208" s="338">
        <f t="shared" si="344"/>
        <v>0</v>
      </c>
      <c r="AN208" s="338">
        <f t="shared" si="344"/>
        <v>0</v>
      </c>
      <c r="AO208" s="338">
        <f t="shared" si="344"/>
        <v>-0.32</v>
      </c>
      <c r="AP208" s="338">
        <f t="shared" si="344"/>
        <v>-0.32</v>
      </c>
      <c r="AQ208" s="341">
        <f t="shared" si="344"/>
        <v>-0.64</v>
      </c>
      <c r="AR208" s="336">
        <f t="shared" si="344"/>
        <v>3639199</v>
      </c>
      <c r="AS208" s="337">
        <f t="shared" si="344"/>
        <v>2407042</v>
      </c>
      <c r="AT208" s="337">
        <f t="shared" si="344"/>
        <v>250000</v>
      </c>
      <c r="AU208" s="337">
        <f t="shared" si="344"/>
        <v>0</v>
      </c>
      <c r="AV208" s="337">
        <f t="shared" si="344"/>
        <v>898080</v>
      </c>
      <c r="AW208" s="337">
        <f t="shared" si="344"/>
        <v>48141</v>
      </c>
      <c r="AX208" s="337">
        <f t="shared" si="344"/>
        <v>35936</v>
      </c>
      <c r="AY208" s="338">
        <f t="shared" si="344"/>
        <v>5.6000000000000005</v>
      </c>
      <c r="AZ208" s="338">
        <f t="shared" si="344"/>
        <v>3.69</v>
      </c>
      <c r="BA208" s="339">
        <f t="shared" si="344"/>
        <v>1.91</v>
      </c>
    </row>
    <row r="209" spans="1:53" s="82" customFormat="1" ht="12.95" customHeight="1" x14ac:dyDescent="0.25">
      <c r="A209" s="103"/>
      <c r="B209" s="83"/>
      <c r="C209" s="83"/>
      <c r="D209" s="83"/>
      <c r="E209" s="83"/>
      <c r="F209" s="83"/>
      <c r="G209" s="83"/>
      <c r="H209" s="128"/>
      <c r="I209" s="83"/>
      <c r="J209" s="83"/>
      <c r="K209" s="83"/>
      <c r="L209" s="83"/>
      <c r="M209" s="83"/>
      <c r="N209" s="83"/>
      <c r="O209" s="113"/>
      <c r="P209" s="113"/>
      <c r="Q209" s="113"/>
      <c r="AH209" s="113"/>
      <c r="AI209" s="113"/>
      <c r="AJ209" s="113"/>
      <c r="AK209" s="113"/>
      <c r="AL209" s="113"/>
      <c r="AM209" s="113"/>
      <c r="AN209" s="113"/>
      <c r="AO209" s="113"/>
      <c r="AP209" s="113"/>
      <c r="AQ209" s="113"/>
      <c r="AY209" s="113"/>
      <c r="AZ209" s="113"/>
      <c r="BA209" s="113"/>
    </row>
    <row r="210" spans="1:53" s="82" customFormat="1" x14ac:dyDescent="0.25">
      <c r="A210" s="103"/>
      <c r="B210" s="83"/>
      <c r="C210" s="83"/>
      <c r="D210" s="83"/>
      <c r="E210" s="83"/>
      <c r="F210" s="81"/>
      <c r="G210" s="83"/>
      <c r="H210" s="128"/>
      <c r="I210" s="83"/>
      <c r="J210" s="83"/>
      <c r="K210" s="83"/>
      <c r="L210" s="83"/>
      <c r="M210" s="83"/>
      <c r="N210" s="83"/>
      <c r="O210" s="113"/>
      <c r="P210" s="113"/>
      <c r="Q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Y210" s="113"/>
      <c r="AZ210" s="113"/>
      <c r="BA210" s="113"/>
    </row>
    <row r="211" spans="1:53" s="82" customFormat="1" x14ac:dyDescent="0.25">
      <c r="A211" s="103"/>
      <c r="B211" s="83"/>
      <c r="C211" s="83"/>
      <c r="D211" s="83"/>
      <c r="E211" s="83"/>
      <c r="F211" s="81"/>
      <c r="G211" s="83"/>
      <c r="H211" s="128"/>
      <c r="I211" s="83"/>
      <c r="J211" s="83"/>
      <c r="K211" s="83"/>
      <c r="L211" s="83"/>
      <c r="M211" s="83"/>
      <c r="N211" s="83"/>
      <c r="O211" s="113"/>
      <c r="P211" s="113"/>
      <c r="Q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Y211" s="113"/>
      <c r="AZ211" s="113"/>
      <c r="BA211" s="113"/>
    </row>
    <row r="212" spans="1:53" s="82" customFormat="1" x14ac:dyDescent="0.25">
      <c r="A212" s="103"/>
      <c r="B212" s="83"/>
      <c r="C212" s="83"/>
      <c r="D212" s="83"/>
      <c r="E212" s="83"/>
      <c r="F212" s="81"/>
      <c r="G212" s="83"/>
      <c r="H212" s="128"/>
      <c r="I212" s="83"/>
      <c r="J212" s="83"/>
      <c r="K212" s="83"/>
      <c r="L212" s="83"/>
      <c r="M212" s="83"/>
      <c r="N212" s="83"/>
      <c r="O212" s="113"/>
      <c r="P212" s="113"/>
      <c r="Q212" s="113"/>
      <c r="AH212" s="113"/>
      <c r="AI212" s="113"/>
      <c r="AJ212" s="113"/>
      <c r="AK212" s="113"/>
      <c r="AL212" s="113"/>
      <c r="AM212" s="113"/>
      <c r="AN212" s="113"/>
      <c r="AO212" s="113"/>
      <c r="AP212" s="113"/>
      <c r="AQ212" s="113"/>
      <c r="AY212" s="113"/>
      <c r="AZ212" s="113"/>
      <c r="BA212" s="113"/>
    </row>
    <row r="213" spans="1:53" s="82" customFormat="1" x14ac:dyDescent="0.25">
      <c r="A213" s="103"/>
      <c r="B213" s="83"/>
      <c r="C213" s="83"/>
      <c r="D213" s="83"/>
      <c r="E213" s="83"/>
      <c r="F213" s="81"/>
      <c r="G213" s="83"/>
      <c r="H213" s="128"/>
      <c r="I213" s="83"/>
      <c r="J213" s="83"/>
      <c r="K213" s="83"/>
      <c r="L213" s="83"/>
      <c r="M213" s="83"/>
      <c r="N213" s="83"/>
      <c r="O213" s="113"/>
      <c r="P213" s="113"/>
      <c r="Q213" s="113"/>
      <c r="AH213" s="113"/>
      <c r="AI213" s="113"/>
      <c r="AJ213" s="113"/>
      <c r="AK213" s="113"/>
      <c r="AL213" s="113"/>
      <c r="AM213" s="113"/>
      <c r="AN213" s="113"/>
      <c r="AO213" s="113"/>
      <c r="AP213" s="113"/>
      <c r="AQ213" s="113"/>
      <c r="AY213" s="113"/>
      <c r="AZ213" s="113"/>
      <c r="BA213" s="113"/>
    </row>
    <row r="214" spans="1:53" s="82" customFormat="1" x14ac:dyDescent="0.25">
      <c r="A214" s="103"/>
      <c r="B214" s="83"/>
      <c r="C214" s="83"/>
      <c r="D214" s="83"/>
      <c r="E214" s="83"/>
      <c r="F214" s="81"/>
      <c r="G214" s="83"/>
      <c r="H214" s="128"/>
      <c r="I214" s="83"/>
      <c r="J214" s="83"/>
      <c r="K214" s="83"/>
      <c r="L214" s="83"/>
      <c r="M214" s="83"/>
      <c r="N214" s="83"/>
      <c r="O214" s="113"/>
      <c r="P214" s="113"/>
      <c r="Q214" s="113"/>
      <c r="AH214" s="113"/>
      <c r="AI214" s="113"/>
      <c r="AJ214" s="113"/>
      <c r="AK214" s="113"/>
      <c r="AL214" s="113"/>
      <c r="AM214" s="113"/>
      <c r="AN214" s="113"/>
      <c r="AO214" s="113"/>
      <c r="AP214" s="113"/>
      <c r="AQ214" s="113"/>
      <c r="AY214" s="113"/>
      <c r="AZ214" s="113"/>
      <c r="BA214" s="113"/>
    </row>
    <row r="215" spans="1:53" s="82" customFormat="1" x14ac:dyDescent="0.25">
      <c r="A215" s="103"/>
      <c r="B215" s="83"/>
      <c r="C215" s="83"/>
      <c r="D215" s="83"/>
      <c r="E215" s="83"/>
      <c r="F215" s="81"/>
      <c r="G215" s="83"/>
      <c r="H215" s="128"/>
      <c r="I215" s="83"/>
      <c r="J215" s="83"/>
      <c r="K215" s="83"/>
      <c r="L215" s="83"/>
      <c r="M215" s="83"/>
      <c r="N215" s="83"/>
      <c r="O215" s="113"/>
      <c r="P215" s="113"/>
      <c r="Q215" s="113"/>
      <c r="AH215" s="113"/>
      <c r="AI215" s="113"/>
      <c r="AJ215" s="113"/>
      <c r="AK215" s="113"/>
      <c r="AL215" s="113"/>
      <c r="AM215" s="113"/>
      <c r="AN215" s="113"/>
      <c r="AO215" s="113"/>
      <c r="AP215" s="113"/>
      <c r="AQ215" s="113"/>
      <c r="AY215" s="113"/>
      <c r="AZ215" s="113"/>
      <c r="BA215" s="113"/>
    </row>
    <row r="217" spans="1:53" x14ac:dyDescent="0.25">
      <c r="O217" s="83"/>
      <c r="P217" s="83"/>
      <c r="Q217" s="83"/>
    </row>
    <row r="219" spans="1:53" x14ac:dyDescent="0.25">
      <c r="O219" s="83"/>
      <c r="P219" s="83"/>
      <c r="Q219" s="83"/>
    </row>
  </sheetData>
  <mergeCells count="25">
    <mergeCell ref="AR6:BA7"/>
    <mergeCell ref="R7:V9"/>
    <mergeCell ref="W7:Z9"/>
    <mergeCell ref="AC7:AC10"/>
    <mergeCell ref="AD7:AF9"/>
    <mergeCell ref="AG7:AG10"/>
    <mergeCell ref="AH7:AQ7"/>
    <mergeCell ref="AH8:AI9"/>
    <mergeCell ref="AJ8:AJ9"/>
    <mergeCell ref="AM8:AN9"/>
    <mergeCell ref="AO8:AQ9"/>
    <mergeCell ref="AR8:AR10"/>
    <mergeCell ref="AS8:AX9"/>
    <mergeCell ref="AY8:AY10"/>
    <mergeCell ref="AZ8:BA9"/>
    <mergeCell ref="A3:E3"/>
    <mergeCell ref="AB7:AB10"/>
    <mergeCell ref="AA7:AA10"/>
    <mergeCell ref="I8:I10"/>
    <mergeCell ref="I6:Q7"/>
    <mergeCell ref="J8:N9"/>
    <mergeCell ref="O8:O10"/>
    <mergeCell ref="P8:Q9"/>
    <mergeCell ref="R6:AQ6"/>
    <mergeCell ref="AK8:AL8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T241"/>
  <sheetViews>
    <sheetView workbookViewId="0">
      <pane xSplit="1" ySplit="12" topLeftCell="W13" activePane="bottomRight" state="frozen"/>
      <selection pane="topRight" activeCell="V264" sqref="V264"/>
      <selection pane="bottomLeft" activeCell="V264" sqref="V264"/>
      <selection pane="bottomRight" activeCell="AL14" sqref="AL14:AR14"/>
    </sheetView>
  </sheetViews>
  <sheetFormatPr defaultRowHeight="12.75" x14ac:dyDescent="0.2"/>
  <cols>
    <col min="1" max="1" width="11" style="37" customWidth="1"/>
    <col min="2" max="2" width="12.28515625" customWidth="1"/>
    <col min="3" max="5" width="11.85546875" customWidth="1"/>
    <col min="6" max="6" width="11.28515625" customWidth="1"/>
    <col min="7" max="7" width="11.5703125" customWidth="1"/>
    <col min="8" max="8" width="11.5703125" style="14" customWidth="1"/>
    <col min="9" max="9" width="9.5703125" style="14" customWidth="1"/>
    <col min="10" max="10" width="9" style="14" customWidth="1"/>
    <col min="11" max="11" width="9.7109375" style="26" customWidth="1"/>
    <col min="12" max="12" width="9.5703125" bestFit="1" customWidth="1"/>
    <col min="13" max="13" width="9.85546875" hidden="1" customWidth="1"/>
    <col min="14" max="14" width="10.85546875" customWidth="1"/>
    <col min="15" max="15" width="9.5703125" bestFit="1" customWidth="1"/>
    <col min="18" max="18" width="9.140625" customWidth="1"/>
    <col min="20" max="20" width="9.85546875" customWidth="1"/>
    <col min="26" max="26" width="11.85546875" customWidth="1"/>
    <col min="27" max="29" width="9.140625" style="14"/>
    <col min="30" max="31" width="0" style="14" hidden="1" customWidth="1"/>
    <col min="32" max="36" width="9.140625" style="14"/>
    <col min="37" max="37" width="10.85546875" bestFit="1" customWidth="1"/>
    <col min="38" max="38" width="13.140625" bestFit="1" customWidth="1"/>
    <col min="39" max="39" width="10.85546875" bestFit="1" customWidth="1"/>
    <col min="40" max="40" width="9.85546875" customWidth="1"/>
    <col min="41" max="41" width="12.7109375" bestFit="1" customWidth="1"/>
    <col min="42" max="43" width="10.85546875" bestFit="1" customWidth="1"/>
    <col min="44" max="44" width="11.5703125" style="14" customWidth="1"/>
    <col min="45" max="45" width="9.5703125" style="14" bestFit="1" customWidth="1"/>
    <col min="46" max="46" width="9.140625" style="14" customWidth="1"/>
    <col min="70" max="70" width="7.42578125" customWidth="1"/>
    <col min="71" max="72" width="10.85546875" bestFit="1" customWidth="1"/>
    <col min="73" max="74" width="10.85546875" customWidth="1"/>
    <col min="75" max="79" width="10" customWidth="1"/>
    <col min="83" max="84" width="10.85546875" bestFit="1" customWidth="1"/>
    <col min="85" max="85" width="10" bestFit="1" customWidth="1"/>
    <col min="86" max="87" width="9.28515625" bestFit="1" customWidth="1"/>
    <col min="326" max="326" width="7.42578125" customWidth="1"/>
    <col min="327" max="328" width="10.85546875" bestFit="1" customWidth="1"/>
    <col min="329" max="330" width="10.85546875" customWidth="1"/>
    <col min="331" max="335" width="10" customWidth="1"/>
    <col min="339" max="340" width="10.85546875" bestFit="1" customWidth="1"/>
    <col min="341" max="341" width="10" bestFit="1" customWidth="1"/>
    <col min="342" max="343" width="9.28515625" bestFit="1" customWidth="1"/>
    <col min="582" max="582" width="7.42578125" customWidth="1"/>
    <col min="583" max="584" width="10.85546875" bestFit="1" customWidth="1"/>
    <col min="585" max="586" width="10.85546875" customWidth="1"/>
    <col min="587" max="591" width="10" customWidth="1"/>
    <col min="595" max="596" width="10.85546875" bestFit="1" customWidth="1"/>
    <col min="597" max="597" width="10" bestFit="1" customWidth="1"/>
    <col min="598" max="599" width="9.28515625" bestFit="1" customWidth="1"/>
    <col min="838" max="838" width="7.42578125" customWidth="1"/>
    <col min="839" max="840" width="10.85546875" bestFit="1" customWidth="1"/>
    <col min="841" max="842" width="10.85546875" customWidth="1"/>
    <col min="843" max="847" width="10" customWidth="1"/>
    <col min="851" max="852" width="10.85546875" bestFit="1" customWidth="1"/>
    <col min="853" max="853" width="10" bestFit="1" customWidth="1"/>
    <col min="854" max="855" width="9.28515625" bestFit="1" customWidth="1"/>
    <col min="1094" max="1094" width="7.42578125" customWidth="1"/>
    <col min="1095" max="1096" width="10.85546875" bestFit="1" customWidth="1"/>
    <col min="1097" max="1098" width="10.85546875" customWidth="1"/>
    <col min="1099" max="1103" width="10" customWidth="1"/>
    <col min="1107" max="1108" width="10.85546875" bestFit="1" customWidth="1"/>
    <col min="1109" max="1109" width="10" bestFit="1" customWidth="1"/>
    <col min="1110" max="1111" width="9.28515625" bestFit="1" customWidth="1"/>
    <col min="1350" max="1350" width="7.42578125" customWidth="1"/>
    <col min="1351" max="1352" width="10.85546875" bestFit="1" customWidth="1"/>
    <col min="1353" max="1354" width="10.85546875" customWidth="1"/>
    <col min="1355" max="1359" width="10" customWidth="1"/>
    <col min="1363" max="1364" width="10.85546875" bestFit="1" customWidth="1"/>
    <col min="1365" max="1365" width="10" bestFit="1" customWidth="1"/>
    <col min="1366" max="1367" width="9.28515625" bestFit="1" customWidth="1"/>
    <col min="1606" max="1606" width="7.42578125" customWidth="1"/>
    <col min="1607" max="1608" width="10.85546875" bestFit="1" customWidth="1"/>
    <col min="1609" max="1610" width="10.85546875" customWidth="1"/>
    <col min="1611" max="1615" width="10" customWidth="1"/>
    <col min="1619" max="1620" width="10.85546875" bestFit="1" customWidth="1"/>
    <col min="1621" max="1621" width="10" bestFit="1" customWidth="1"/>
    <col min="1622" max="1623" width="9.28515625" bestFit="1" customWidth="1"/>
    <col min="1862" max="1862" width="7.42578125" customWidth="1"/>
    <col min="1863" max="1864" width="10.85546875" bestFit="1" customWidth="1"/>
    <col min="1865" max="1866" width="10.85546875" customWidth="1"/>
    <col min="1867" max="1871" width="10" customWidth="1"/>
    <col min="1875" max="1876" width="10.85546875" bestFit="1" customWidth="1"/>
    <col min="1877" max="1877" width="10" bestFit="1" customWidth="1"/>
    <col min="1878" max="1879" width="9.28515625" bestFit="1" customWidth="1"/>
    <col min="2118" max="2118" width="7.42578125" customWidth="1"/>
    <col min="2119" max="2120" width="10.85546875" bestFit="1" customWidth="1"/>
    <col min="2121" max="2122" width="10.85546875" customWidth="1"/>
    <col min="2123" max="2127" width="10" customWidth="1"/>
    <col min="2131" max="2132" width="10.85546875" bestFit="1" customWidth="1"/>
    <col min="2133" max="2133" width="10" bestFit="1" customWidth="1"/>
    <col min="2134" max="2135" width="9.28515625" bestFit="1" customWidth="1"/>
    <col min="2374" max="2374" width="7.42578125" customWidth="1"/>
    <col min="2375" max="2376" width="10.85546875" bestFit="1" customWidth="1"/>
    <col min="2377" max="2378" width="10.85546875" customWidth="1"/>
    <col min="2379" max="2383" width="10" customWidth="1"/>
    <col min="2387" max="2388" width="10.85546875" bestFit="1" customWidth="1"/>
    <col min="2389" max="2389" width="10" bestFit="1" customWidth="1"/>
    <col min="2390" max="2391" width="9.28515625" bestFit="1" customWidth="1"/>
    <col min="2630" max="2630" width="7.42578125" customWidth="1"/>
    <col min="2631" max="2632" width="10.85546875" bestFit="1" customWidth="1"/>
    <col min="2633" max="2634" width="10.85546875" customWidth="1"/>
    <col min="2635" max="2639" width="10" customWidth="1"/>
    <col min="2643" max="2644" width="10.85546875" bestFit="1" customWidth="1"/>
    <col min="2645" max="2645" width="10" bestFit="1" customWidth="1"/>
    <col min="2646" max="2647" width="9.28515625" bestFit="1" customWidth="1"/>
    <col min="2886" max="2886" width="7.42578125" customWidth="1"/>
    <col min="2887" max="2888" width="10.85546875" bestFit="1" customWidth="1"/>
    <col min="2889" max="2890" width="10.85546875" customWidth="1"/>
    <col min="2891" max="2895" width="10" customWidth="1"/>
    <col min="2899" max="2900" width="10.85546875" bestFit="1" customWidth="1"/>
    <col min="2901" max="2901" width="10" bestFit="1" customWidth="1"/>
    <col min="2902" max="2903" width="9.28515625" bestFit="1" customWidth="1"/>
    <col min="3142" max="3142" width="7.42578125" customWidth="1"/>
    <col min="3143" max="3144" width="10.85546875" bestFit="1" customWidth="1"/>
    <col min="3145" max="3146" width="10.85546875" customWidth="1"/>
    <col min="3147" max="3151" width="10" customWidth="1"/>
    <col min="3155" max="3156" width="10.85546875" bestFit="1" customWidth="1"/>
    <col min="3157" max="3157" width="10" bestFit="1" customWidth="1"/>
    <col min="3158" max="3159" width="9.28515625" bestFit="1" customWidth="1"/>
    <col min="3398" max="3398" width="7.42578125" customWidth="1"/>
    <col min="3399" max="3400" width="10.85546875" bestFit="1" customWidth="1"/>
    <col min="3401" max="3402" width="10.85546875" customWidth="1"/>
    <col min="3403" max="3407" width="10" customWidth="1"/>
    <col min="3411" max="3412" width="10.85546875" bestFit="1" customWidth="1"/>
    <col min="3413" max="3413" width="10" bestFit="1" customWidth="1"/>
    <col min="3414" max="3415" width="9.28515625" bestFit="1" customWidth="1"/>
    <col min="3654" max="3654" width="7.42578125" customWidth="1"/>
    <col min="3655" max="3656" width="10.85546875" bestFit="1" customWidth="1"/>
    <col min="3657" max="3658" width="10.85546875" customWidth="1"/>
    <col min="3659" max="3663" width="10" customWidth="1"/>
    <col min="3667" max="3668" width="10.85546875" bestFit="1" customWidth="1"/>
    <col min="3669" max="3669" width="10" bestFit="1" customWidth="1"/>
    <col min="3670" max="3671" width="9.28515625" bestFit="1" customWidth="1"/>
    <col min="3910" max="3910" width="7.42578125" customWidth="1"/>
    <col min="3911" max="3912" width="10.85546875" bestFit="1" customWidth="1"/>
    <col min="3913" max="3914" width="10.85546875" customWidth="1"/>
    <col min="3915" max="3919" width="10" customWidth="1"/>
    <col min="3923" max="3924" width="10.85546875" bestFit="1" customWidth="1"/>
    <col min="3925" max="3925" width="10" bestFit="1" customWidth="1"/>
    <col min="3926" max="3927" width="9.28515625" bestFit="1" customWidth="1"/>
    <col min="4166" max="4166" width="7.42578125" customWidth="1"/>
    <col min="4167" max="4168" width="10.85546875" bestFit="1" customWidth="1"/>
    <col min="4169" max="4170" width="10.85546875" customWidth="1"/>
    <col min="4171" max="4175" width="10" customWidth="1"/>
    <col min="4179" max="4180" width="10.85546875" bestFit="1" customWidth="1"/>
    <col min="4181" max="4181" width="10" bestFit="1" customWidth="1"/>
    <col min="4182" max="4183" width="9.28515625" bestFit="1" customWidth="1"/>
    <col min="4422" max="4422" width="7.42578125" customWidth="1"/>
    <col min="4423" max="4424" width="10.85546875" bestFit="1" customWidth="1"/>
    <col min="4425" max="4426" width="10.85546875" customWidth="1"/>
    <col min="4427" max="4431" width="10" customWidth="1"/>
    <col min="4435" max="4436" width="10.85546875" bestFit="1" customWidth="1"/>
    <col min="4437" max="4437" width="10" bestFit="1" customWidth="1"/>
    <col min="4438" max="4439" width="9.28515625" bestFit="1" customWidth="1"/>
    <col min="4678" max="4678" width="7.42578125" customWidth="1"/>
    <col min="4679" max="4680" width="10.85546875" bestFit="1" customWidth="1"/>
    <col min="4681" max="4682" width="10.85546875" customWidth="1"/>
    <col min="4683" max="4687" width="10" customWidth="1"/>
    <col min="4691" max="4692" width="10.85546875" bestFit="1" customWidth="1"/>
    <col min="4693" max="4693" width="10" bestFit="1" customWidth="1"/>
    <col min="4694" max="4695" width="9.28515625" bestFit="1" customWidth="1"/>
    <col min="4934" max="4934" width="7.42578125" customWidth="1"/>
    <col min="4935" max="4936" width="10.85546875" bestFit="1" customWidth="1"/>
    <col min="4937" max="4938" width="10.85546875" customWidth="1"/>
    <col min="4939" max="4943" width="10" customWidth="1"/>
    <col min="4947" max="4948" width="10.85546875" bestFit="1" customWidth="1"/>
    <col min="4949" max="4949" width="10" bestFit="1" customWidth="1"/>
    <col min="4950" max="4951" width="9.28515625" bestFit="1" customWidth="1"/>
    <col min="5190" max="5190" width="7.42578125" customWidth="1"/>
    <col min="5191" max="5192" width="10.85546875" bestFit="1" customWidth="1"/>
    <col min="5193" max="5194" width="10.85546875" customWidth="1"/>
    <col min="5195" max="5199" width="10" customWidth="1"/>
    <col min="5203" max="5204" width="10.85546875" bestFit="1" customWidth="1"/>
    <col min="5205" max="5205" width="10" bestFit="1" customWidth="1"/>
    <col min="5206" max="5207" width="9.28515625" bestFit="1" customWidth="1"/>
    <col min="5446" max="5446" width="7.42578125" customWidth="1"/>
    <col min="5447" max="5448" width="10.85546875" bestFit="1" customWidth="1"/>
    <col min="5449" max="5450" width="10.85546875" customWidth="1"/>
    <col min="5451" max="5455" width="10" customWidth="1"/>
    <col min="5459" max="5460" width="10.85546875" bestFit="1" customWidth="1"/>
    <col min="5461" max="5461" width="10" bestFit="1" customWidth="1"/>
    <col min="5462" max="5463" width="9.28515625" bestFit="1" customWidth="1"/>
    <col min="5702" max="5702" width="7.42578125" customWidth="1"/>
    <col min="5703" max="5704" width="10.85546875" bestFit="1" customWidth="1"/>
    <col min="5705" max="5706" width="10.85546875" customWidth="1"/>
    <col min="5707" max="5711" width="10" customWidth="1"/>
    <col min="5715" max="5716" width="10.85546875" bestFit="1" customWidth="1"/>
    <col min="5717" max="5717" width="10" bestFit="1" customWidth="1"/>
    <col min="5718" max="5719" width="9.28515625" bestFit="1" customWidth="1"/>
    <col min="5958" max="5958" width="7.42578125" customWidth="1"/>
    <col min="5959" max="5960" width="10.85546875" bestFit="1" customWidth="1"/>
    <col min="5961" max="5962" width="10.85546875" customWidth="1"/>
    <col min="5963" max="5967" width="10" customWidth="1"/>
    <col min="5971" max="5972" width="10.85546875" bestFit="1" customWidth="1"/>
    <col min="5973" max="5973" width="10" bestFit="1" customWidth="1"/>
    <col min="5974" max="5975" width="9.28515625" bestFit="1" customWidth="1"/>
    <col min="6214" max="6214" width="7.42578125" customWidth="1"/>
    <col min="6215" max="6216" width="10.85546875" bestFit="1" customWidth="1"/>
    <col min="6217" max="6218" width="10.85546875" customWidth="1"/>
    <col min="6219" max="6223" width="10" customWidth="1"/>
    <col min="6227" max="6228" width="10.85546875" bestFit="1" customWidth="1"/>
    <col min="6229" max="6229" width="10" bestFit="1" customWidth="1"/>
    <col min="6230" max="6231" width="9.28515625" bestFit="1" customWidth="1"/>
    <col min="6470" max="6470" width="7.42578125" customWidth="1"/>
    <col min="6471" max="6472" width="10.85546875" bestFit="1" customWidth="1"/>
    <col min="6473" max="6474" width="10.85546875" customWidth="1"/>
    <col min="6475" max="6479" width="10" customWidth="1"/>
    <col min="6483" max="6484" width="10.85546875" bestFit="1" customWidth="1"/>
    <col min="6485" max="6485" width="10" bestFit="1" customWidth="1"/>
    <col min="6486" max="6487" width="9.28515625" bestFit="1" customWidth="1"/>
    <col min="6726" max="6726" width="7.42578125" customWidth="1"/>
    <col min="6727" max="6728" width="10.85546875" bestFit="1" customWidth="1"/>
    <col min="6729" max="6730" width="10.85546875" customWidth="1"/>
    <col min="6731" max="6735" width="10" customWidth="1"/>
    <col min="6739" max="6740" width="10.85546875" bestFit="1" customWidth="1"/>
    <col min="6741" max="6741" width="10" bestFit="1" customWidth="1"/>
    <col min="6742" max="6743" width="9.28515625" bestFit="1" customWidth="1"/>
    <col min="6982" max="6982" width="7.42578125" customWidth="1"/>
    <col min="6983" max="6984" width="10.85546875" bestFit="1" customWidth="1"/>
    <col min="6985" max="6986" width="10.85546875" customWidth="1"/>
    <col min="6987" max="6991" width="10" customWidth="1"/>
    <col min="6995" max="6996" width="10.85546875" bestFit="1" customWidth="1"/>
    <col min="6997" max="6997" width="10" bestFit="1" customWidth="1"/>
    <col min="6998" max="6999" width="9.28515625" bestFit="1" customWidth="1"/>
    <col min="7238" max="7238" width="7.42578125" customWidth="1"/>
    <col min="7239" max="7240" width="10.85546875" bestFit="1" customWidth="1"/>
    <col min="7241" max="7242" width="10.85546875" customWidth="1"/>
    <col min="7243" max="7247" width="10" customWidth="1"/>
    <col min="7251" max="7252" width="10.85546875" bestFit="1" customWidth="1"/>
    <col min="7253" max="7253" width="10" bestFit="1" customWidth="1"/>
    <col min="7254" max="7255" width="9.28515625" bestFit="1" customWidth="1"/>
    <col min="7494" max="7494" width="7.42578125" customWidth="1"/>
    <col min="7495" max="7496" width="10.85546875" bestFit="1" customWidth="1"/>
    <col min="7497" max="7498" width="10.85546875" customWidth="1"/>
    <col min="7499" max="7503" width="10" customWidth="1"/>
    <col min="7507" max="7508" width="10.85546875" bestFit="1" customWidth="1"/>
    <col min="7509" max="7509" width="10" bestFit="1" customWidth="1"/>
    <col min="7510" max="7511" width="9.28515625" bestFit="1" customWidth="1"/>
    <col min="7750" max="7750" width="7.42578125" customWidth="1"/>
    <col min="7751" max="7752" width="10.85546875" bestFit="1" customWidth="1"/>
    <col min="7753" max="7754" width="10.85546875" customWidth="1"/>
    <col min="7755" max="7759" width="10" customWidth="1"/>
    <col min="7763" max="7764" width="10.85546875" bestFit="1" customWidth="1"/>
    <col min="7765" max="7765" width="10" bestFit="1" customWidth="1"/>
    <col min="7766" max="7767" width="9.28515625" bestFit="1" customWidth="1"/>
    <col min="8006" max="8006" width="7.42578125" customWidth="1"/>
    <col min="8007" max="8008" width="10.85546875" bestFit="1" customWidth="1"/>
    <col min="8009" max="8010" width="10.85546875" customWidth="1"/>
    <col min="8011" max="8015" width="10" customWidth="1"/>
    <col min="8019" max="8020" width="10.85546875" bestFit="1" customWidth="1"/>
    <col min="8021" max="8021" width="10" bestFit="1" customWidth="1"/>
    <col min="8022" max="8023" width="9.28515625" bestFit="1" customWidth="1"/>
    <col min="8262" max="8262" width="7.42578125" customWidth="1"/>
    <col min="8263" max="8264" width="10.85546875" bestFit="1" customWidth="1"/>
    <col min="8265" max="8266" width="10.85546875" customWidth="1"/>
    <col min="8267" max="8271" width="10" customWidth="1"/>
    <col min="8275" max="8276" width="10.85546875" bestFit="1" customWidth="1"/>
    <col min="8277" max="8277" width="10" bestFit="1" customWidth="1"/>
    <col min="8278" max="8279" width="9.28515625" bestFit="1" customWidth="1"/>
    <col min="8518" max="8518" width="7.42578125" customWidth="1"/>
    <col min="8519" max="8520" width="10.85546875" bestFit="1" customWidth="1"/>
    <col min="8521" max="8522" width="10.85546875" customWidth="1"/>
    <col min="8523" max="8527" width="10" customWidth="1"/>
    <col min="8531" max="8532" width="10.85546875" bestFit="1" customWidth="1"/>
    <col min="8533" max="8533" width="10" bestFit="1" customWidth="1"/>
    <col min="8534" max="8535" width="9.28515625" bestFit="1" customWidth="1"/>
    <col min="8774" max="8774" width="7.42578125" customWidth="1"/>
    <col min="8775" max="8776" width="10.85546875" bestFit="1" customWidth="1"/>
    <col min="8777" max="8778" width="10.85546875" customWidth="1"/>
    <col min="8779" max="8783" width="10" customWidth="1"/>
    <col min="8787" max="8788" width="10.85546875" bestFit="1" customWidth="1"/>
    <col min="8789" max="8789" width="10" bestFit="1" customWidth="1"/>
    <col min="8790" max="8791" width="9.28515625" bestFit="1" customWidth="1"/>
    <col min="9030" max="9030" width="7.42578125" customWidth="1"/>
    <col min="9031" max="9032" width="10.85546875" bestFit="1" customWidth="1"/>
    <col min="9033" max="9034" width="10.85546875" customWidth="1"/>
    <col min="9035" max="9039" width="10" customWidth="1"/>
    <col min="9043" max="9044" width="10.85546875" bestFit="1" customWidth="1"/>
    <col min="9045" max="9045" width="10" bestFit="1" customWidth="1"/>
    <col min="9046" max="9047" width="9.28515625" bestFit="1" customWidth="1"/>
    <col min="9286" max="9286" width="7.42578125" customWidth="1"/>
    <col min="9287" max="9288" width="10.85546875" bestFit="1" customWidth="1"/>
    <col min="9289" max="9290" width="10.85546875" customWidth="1"/>
    <col min="9291" max="9295" width="10" customWidth="1"/>
    <col min="9299" max="9300" width="10.85546875" bestFit="1" customWidth="1"/>
    <col min="9301" max="9301" width="10" bestFit="1" customWidth="1"/>
    <col min="9302" max="9303" width="9.28515625" bestFit="1" customWidth="1"/>
    <col min="9542" max="9542" width="7.42578125" customWidth="1"/>
    <col min="9543" max="9544" width="10.85546875" bestFit="1" customWidth="1"/>
    <col min="9545" max="9546" width="10.85546875" customWidth="1"/>
    <col min="9547" max="9551" width="10" customWidth="1"/>
    <col min="9555" max="9556" width="10.85546875" bestFit="1" customWidth="1"/>
    <col min="9557" max="9557" width="10" bestFit="1" customWidth="1"/>
    <col min="9558" max="9559" width="9.28515625" bestFit="1" customWidth="1"/>
    <col min="9798" max="9798" width="7.42578125" customWidth="1"/>
    <col min="9799" max="9800" width="10.85546875" bestFit="1" customWidth="1"/>
    <col min="9801" max="9802" width="10.85546875" customWidth="1"/>
    <col min="9803" max="9807" width="10" customWidth="1"/>
    <col min="9811" max="9812" width="10.85546875" bestFit="1" customWidth="1"/>
    <col min="9813" max="9813" width="10" bestFit="1" customWidth="1"/>
    <col min="9814" max="9815" width="9.28515625" bestFit="1" customWidth="1"/>
    <col min="10054" max="10054" width="7.42578125" customWidth="1"/>
    <col min="10055" max="10056" width="10.85546875" bestFit="1" customWidth="1"/>
    <col min="10057" max="10058" width="10.85546875" customWidth="1"/>
    <col min="10059" max="10063" width="10" customWidth="1"/>
    <col min="10067" max="10068" width="10.85546875" bestFit="1" customWidth="1"/>
    <col min="10069" max="10069" width="10" bestFit="1" customWidth="1"/>
    <col min="10070" max="10071" width="9.28515625" bestFit="1" customWidth="1"/>
    <col min="10310" max="10310" width="7.42578125" customWidth="1"/>
    <col min="10311" max="10312" width="10.85546875" bestFit="1" customWidth="1"/>
    <col min="10313" max="10314" width="10.85546875" customWidth="1"/>
    <col min="10315" max="10319" width="10" customWidth="1"/>
    <col min="10323" max="10324" width="10.85546875" bestFit="1" customWidth="1"/>
    <col min="10325" max="10325" width="10" bestFit="1" customWidth="1"/>
    <col min="10326" max="10327" width="9.28515625" bestFit="1" customWidth="1"/>
    <col min="10566" max="10566" width="7.42578125" customWidth="1"/>
    <col min="10567" max="10568" width="10.85546875" bestFit="1" customWidth="1"/>
    <col min="10569" max="10570" width="10.85546875" customWidth="1"/>
    <col min="10571" max="10575" width="10" customWidth="1"/>
    <col min="10579" max="10580" width="10.85546875" bestFit="1" customWidth="1"/>
    <col min="10581" max="10581" width="10" bestFit="1" customWidth="1"/>
    <col min="10582" max="10583" width="9.28515625" bestFit="1" customWidth="1"/>
    <col min="10822" max="10822" width="7.42578125" customWidth="1"/>
    <col min="10823" max="10824" width="10.85546875" bestFit="1" customWidth="1"/>
    <col min="10825" max="10826" width="10.85546875" customWidth="1"/>
    <col min="10827" max="10831" width="10" customWidth="1"/>
    <col min="10835" max="10836" width="10.85546875" bestFit="1" customWidth="1"/>
    <col min="10837" max="10837" width="10" bestFit="1" customWidth="1"/>
    <col min="10838" max="10839" width="9.28515625" bestFit="1" customWidth="1"/>
    <col min="11078" max="11078" width="7.42578125" customWidth="1"/>
    <col min="11079" max="11080" width="10.85546875" bestFit="1" customWidth="1"/>
    <col min="11081" max="11082" width="10.85546875" customWidth="1"/>
    <col min="11083" max="11087" width="10" customWidth="1"/>
    <col min="11091" max="11092" width="10.85546875" bestFit="1" customWidth="1"/>
    <col min="11093" max="11093" width="10" bestFit="1" customWidth="1"/>
    <col min="11094" max="11095" width="9.28515625" bestFit="1" customWidth="1"/>
    <col min="11334" max="11334" width="7.42578125" customWidth="1"/>
    <col min="11335" max="11336" width="10.85546875" bestFit="1" customWidth="1"/>
    <col min="11337" max="11338" width="10.85546875" customWidth="1"/>
    <col min="11339" max="11343" width="10" customWidth="1"/>
    <col min="11347" max="11348" width="10.85546875" bestFit="1" customWidth="1"/>
    <col min="11349" max="11349" width="10" bestFit="1" customWidth="1"/>
    <col min="11350" max="11351" width="9.28515625" bestFit="1" customWidth="1"/>
    <col min="11590" max="11590" width="7.42578125" customWidth="1"/>
    <col min="11591" max="11592" width="10.85546875" bestFit="1" customWidth="1"/>
    <col min="11593" max="11594" width="10.85546875" customWidth="1"/>
    <col min="11595" max="11599" width="10" customWidth="1"/>
    <col min="11603" max="11604" width="10.85546875" bestFit="1" customWidth="1"/>
    <col min="11605" max="11605" width="10" bestFit="1" customWidth="1"/>
    <col min="11606" max="11607" width="9.28515625" bestFit="1" customWidth="1"/>
    <col min="11846" max="11846" width="7.42578125" customWidth="1"/>
    <col min="11847" max="11848" width="10.85546875" bestFit="1" customWidth="1"/>
    <col min="11849" max="11850" width="10.85546875" customWidth="1"/>
    <col min="11851" max="11855" width="10" customWidth="1"/>
    <col min="11859" max="11860" width="10.85546875" bestFit="1" customWidth="1"/>
    <col min="11861" max="11861" width="10" bestFit="1" customWidth="1"/>
    <col min="11862" max="11863" width="9.28515625" bestFit="1" customWidth="1"/>
    <col min="12102" max="12102" width="7.42578125" customWidth="1"/>
    <col min="12103" max="12104" width="10.85546875" bestFit="1" customWidth="1"/>
    <col min="12105" max="12106" width="10.85546875" customWidth="1"/>
    <col min="12107" max="12111" width="10" customWidth="1"/>
    <col min="12115" max="12116" width="10.85546875" bestFit="1" customWidth="1"/>
    <col min="12117" max="12117" width="10" bestFit="1" customWidth="1"/>
    <col min="12118" max="12119" width="9.28515625" bestFit="1" customWidth="1"/>
    <col min="12358" max="12358" width="7.42578125" customWidth="1"/>
    <col min="12359" max="12360" width="10.85546875" bestFit="1" customWidth="1"/>
    <col min="12361" max="12362" width="10.85546875" customWidth="1"/>
    <col min="12363" max="12367" width="10" customWidth="1"/>
    <col min="12371" max="12372" width="10.85546875" bestFit="1" customWidth="1"/>
    <col min="12373" max="12373" width="10" bestFit="1" customWidth="1"/>
    <col min="12374" max="12375" width="9.28515625" bestFit="1" customWidth="1"/>
    <col min="12614" max="12614" width="7.42578125" customWidth="1"/>
    <col min="12615" max="12616" width="10.85546875" bestFit="1" customWidth="1"/>
    <col min="12617" max="12618" width="10.85546875" customWidth="1"/>
    <col min="12619" max="12623" width="10" customWidth="1"/>
    <col min="12627" max="12628" width="10.85546875" bestFit="1" customWidth="1"/>
    <col min="12629" max="12629" width="10" bestFit="1" customWidth="1"/>
    <col min="12630" max="12631" width="9.28515625" bestFit="1" customWidth="1"/>
    <col min="12870" max="12870" width="7.42578125" customWidth="1"/>
    <col min="12871" max="12872" width="10.85546875" bestFit="1" customWidth="1"/>
    <col min="12873" max="12874" width="10.85546875" customWidth="1"/>
    <col min="12875" max="12879" width="10" customWidth="1"/>
    <col min="12883" max="12884" width="10.85546875" bestFit="1" customWidth="1"/>
    <col min="12885" max="12885" width="10" bestFit="1" customWidth="1"/>
    <col min="12886" max="12887" width="9.28515625" bestFit="1" customWidth="1"/>
    <col min="13126" max="13126" width="7.42578125" customWidth="1"/>
    <col min="13127" max="13128" width="10.85546875" bestFit="1" customWidth="1"/>
    <col min="13129" max="13130" width="10.85546875" customWidth="1"/>
    <col min="13131" max="13135" width="10" customWidth="1"/>
    <col min="13139" max="13140" width="10.85546875" bestFit="1" customWidth="1"/>
    <col min="13141" max="13141" width="10" bestFit="1" customWidth="1"/>
    <col min="13142" max="13143" width="9.28515625" bestFit="1" customWidth="1"/>
    <col min="13382" max="13382" width="7.42578125" customWidth="1"/>
    <col min="13383" max="13384" width="10.85546875" bestFit="1" customWidth="1"/>
    <col min="13385" max="13386" width="10.85546875" customWidth="1"/>
    <col min="13387" max="13391" width="10" customWidth="1"/>
    <col min="13395" max="13396" width="10.85546875" bestFit="1" customWidth="1"/>
    <col min="13397" max="13397" width="10" bestFit="1" customWidth="1"/>
    <col min="13398" max="13399" width="9.28515625" bestFit="1" customWidth="1"/>
    <col min="13638" max="13638" width="7.42578125" customWidth="1"/>
    <col min="13639" max="13640" width="10.85546875" bestFit="1" customWidth="1"/>
    <col min="13641" max="13642" width="10.85546875" customWidth="1"/>
    <col min="13643" max="13647" width="10" customWidth="1"/>
    <col min="13651" max="13652" width="10.85546875" bestFit="1" customWidth="1"/>
    <col min="13653" max="13653" width="10" bestFit="1" customWidth="1"/>
    <col min="13654" max="13655" width="9.28515625" bestFit="1" customWidth="1"/>
    <col min="13894" max="13894" width="7.42578125" customWidth="1"/>
    <col min="13895" max="13896" width="10.85546875" bestFit="1" customWidth="1"/>
    <col min="13897" max="13898" width="10.85546875" customWidth="1"/>
    <col min="13899" max="13903" width="10" customWidth="1"/>
    <col min="13907" max="13908" width="10.85546875" bestFit="1" customWidth="1"/>
    <col min="13909" max="13909" width="10" bestFit="1" customWidth="1"/>
    <col min="13910" max="13911" width="9.28515625" bestFit="1" customWidth="1"/>
    <col min="14150" max="14150" width="7.42578125" customWidth="1"/>
    <col min="14151" max="14152" width="10.85546875" bestFit="1" customWidth="1"/>
    <col min="14153" max="14154" width="10.85546875" customWidth="1"/>
    <col min="14155" max="14159" width="10" customWidth="1"/>
    <col min="14163" max="14164" width="10.85546875" bestFit="1" customWidth="1"/>
    <col min="14165" max="14165" width="10" bestFit="1" customWidth="1"/>
    <col min="14166" max="14167" width="9.28515625" bestFit="1" customWidth="1"/>
    <col min="14406" max="14406" width="7.42578125" customWidth="1"/>
    <col min="14407" max="14408" width="10.85546875" bestFit="1" customWidth="1"/>
    <col min="14409" max="14410" width="10.85546875" customWidth="1"/>
    <col min="14411" max="14415" width="10" customWidth="1"/>
    <col min="14419" max="14420" width="10.85546875" bestFit="1" customWidth="1"/>
    <col min="14421" max="14421" width="10" bestFit="1" customWidth="1"/>
    <col min="14422" max="14423" width="9.28515625" bestFit="1" customWidth="1"/>
    <col min="14662" max="14662" width="7.42578125" customWidth="1"/>
    <col min="14663" max="14664" width="10.85546875" bestFit="1" customWidth="1"/>
    <col min="14665" max="14666" width="10.85546875" customWidth="1"/>
    <col min="14667" max="14671" width="10" customWidth="1"/>
    <col min="14675" max="14676" width="10.85546875" bestFit="1" customWidth="1"/>
    <col min="14677" max="14677" width="10" bestFit="1" customWidth="1"/>
    <col min="14678" max="14679" width="9.28515625" bestFit="1" customWidth="1"/>
    <col min="14918" max="14918" width="7.42578125" customWidth="1"/>
    <col min="14919" max="14920" width="10.85546875" bestFit="1" customWidth="1"/>
    <col min="14921" max="14922" width="10.85546875" customWidth="1"/>
    <col min="14923" max="14927" width="10" customWidth="1"/>
    <col min="14931" max="14932" width="10.85546875" bestFit="1" customWidth="1"/>
    <col min="14933" max="14933" width="10" bestFit="1" customWidth="1"/>
    <col min="14934" max="14935" width="9.28515625" bestFit="1" customWidth="1"/>
    <col min="15174" max="15174" width="7.42578125" customWidth="1"/>
    <col min="15175" max="15176" width="10.85546875" bestFit="1" customWidth="1"/>
    <col min="15177" max="15178" width="10.85546875" customWidth="1"/>
    <col min="15179" max="15183" width="10" customWidth="1"/>
    <col min="15187" max="15188" width="10.85546875" bestFit="1" customWidth="1"/>
    <col min="15189" max="15189" width="10" bestFit="1" customWidth="1"/>
    <col min="15190" max="15191" width="9.28515625" bestFit="1" customWidth="1"/>
    <col min="15430" max="15430" width="7.42578125" customWidth="1"/>
    <col min="15431" max="15432" width="10.85546875" bestFit="1" customWidth="1"/>
    <col min="15433" max="15434" width="10.85546875" customWidth="1"/>
    <col min="15435" max="15439" width="10" customWidth="1"/>
    <col min="15443" max="15444" width="10.85546875" bestFit="1" customWidth="1"/>
    <col min="15445" max="15445" width="10" bestFit="1" customWidth="1"/>
    <col min="15446" max="15447" width="9.28515625" bestFit="1" customWidth="1"/>
    <col min="15686" max="15686" width="7.42578125" customWidth="1"/>
    <col min="15687" max="15688" width="10.85546875" bestFit="1" customWidth="1"/>
    <col min="15689" max="15690" width="10.85546875" customWidth="1"/>
    <col min="15691" max="15695" width="10" customWidth="1"/>
    <col min="15699" max="15700" width="10.85546875" bestFit="1" customWidth="1"/>
    <col min="15701" max="15701" width="10" bestFit="1" customWidth="1"/>
    <col min="15702" max="15703" width="9.28515625" bestFit="1" customWidth="1"/>
    <col min="15942" max="15942" width="7.42578125" customWidth="1"/>
    <col min="15943" max="15944" width="10.85546875" bestFit="1" customWidth="1"/>
    <col min="15945" max="15946" width="10.85546875" customWidth="1"/>
    <col min="15947" max="15951" width="10" customWidth="1"/>
    <col min="15955" max="15956" width="10.85546875" bestFit="1" customWidth="1"/>
    <col min="15957" max="15957" width="10" bestFit="1" customWidth="1"/>
    <col min="15958" max="15959" width="9.28515625" bestFit="1" customWidth="1"/>
  </cols>
  <sheetData>
    <row r="1" spans="1:46" x14ac:dyDescent="0.2">
      <c r="A1" s="80" t="s">
        <v>0</v>
      </c>
      <c r="B1" s="14"/>
      <c r="C1" s="15"/>
      <c r="D1" s="15"/>
      <c r="E1" s="15"/>
      <c r="F1" s="15"/>
      <c r="G1" s="15"/>
      <c r="L1" s="780"/>
      <c r="M1" s="780"/>
      <c r="N1" s="780"/>
      <c r="O1" s="780"/>
      <c r="P1" s="780"/>
      <c r="Q1" s="780"/>
      <c r="R1" s="780"/>
      <c r="S1" s="780"/>
      <c r="T1" s="780"/>
      <c r="U1" s="780"/>
      <c r="V1" s="780"/>
      <c r="W1" s="780"/>
      <c r="X1" s="780"/>
      <c r="Y1" s="780"/>
      <c r="Z1" s="780"/>
      <c r="AK1" s="780"/>
      <c r="AL1" s="780"/>
      <c r="AM1" s="780"/>
      <c r="AN1" s="780"/>
      <c r="AO1" s="780"/>
      <c r="AP1" s="780"/>
      <c r="AQ1" s="780"/>
    </row>
    <row r="2" spans="1:46" x14ac:dyDescent="0.2">
      <c r="A2" s="80" t="s">
        <v>1</v>
      </c>
      <c r="B2" s="14"/>
      <c r="C2" s="15"/>
      <c r="D2" s="15"/>
      <c r="E2" s="15"/>
      <c r="F2" s="15"/>
      <c r="G2" s="15"/>
      <c r="L2" s="780"/>
      <c r="M2" s="780"/>
      <c r="N2" s="780"/>
      <c r="O2" s="780"/>
      <c r="P2" s="780"/>
      <c r="Q2" s="780"/>
      <c r="R2" s="780"/>
      <c r="S2" s="780"/>
      <c r="T2" s="780"/>
      <c r="U2" s="780"/>
      <c r="V2" s="780"/>
      <c r="W2" s="780"/>
      <c r="X2" s="780"/>
      <c r="Y2" s="780"/>
      <c r="Z2" s="780"/>
      <c r="AK2" s="780"/>
      <c r="AL2" s="780"/>
      <c r="AM2" s="780"/>
      <c r="AN2" s="780"/>
      <c r="AO2" s="780"/>
      <c r="AP2" s="780"/>
      <c r="AQ2" s="780"/>
    </row>
    <row r="3" spans="1:46" x14ac:dyDescent="0.2">
      <c r="A3" s="900" t="s">
        <v>2</v>
      </c>
      <c r="B3" s="900"/>
      <c r="C3" s="900"/>
      <c r="D3" s="900"/>
      <c r="E3" s="900"/>
      <c r="F3" s="900"/>
      <c r="G3" s="900"/>
      <c r="H3" s="900"/>
      <c r="L3" s="780"/>
      <c r="M3" s="780"/>
      <c r="N3" s="780"/>
      <c r="O3" s="780"/>
      <c r="P3" s="780"/>
      <c r="Q3" s="780"/>
      <c r="R3" s="780"/>
      <c r="S3" s="780"/>
      <c r="T3" s="780"/>
      <c r="U3" s="780"/>
      <c r="V3" s="780"/>
      <c r="W3" s="780"/>
      <c r="X3" s="780"/>
      <c r="Y3" s="780"/>
      <c r="Z3" s="780"/>
      <c r="AK3" s="780"/>
      <c r="AL3" s="780"/>
      <c r="AM3" s="780"/>
      <c r="AN3" s="780"/>
      <c r="AO3" s="780"/>
      <c r="AP3" s="780"/>
      <c r="AQ3" s="780"/>
    </row>
    <row r="4" spans="1:46" x14ac:dyDescent="0.2">
      <c r="A4" s="13"/>
      <c r="B4" s="14"/>
      <c r="C4" s="15"/>
      <c r="D4" s="15"/>
      <c r="E4" s="15"/>
      <c r="F4" s="15"/>
      <c r="G4" s="15"/>
      <c r="L4" s="780"/>
      <c r="M4" s="780"/>
      <c r="N4" s="780"/>
      <c r="O4" s="780"/>
      <c r="P4" s="780"/>
      <c r="Q4" s="780"/>
      <c r="R4" s="780"/>
      <c r="S4" s="780"/>
      <c r="T4" s="780"/>
      <c r="U4" s="780"/>
      <c r="V4" s="780"/>
      <c r="W4" s="780"/>
      <c r="X4" s="780"/>
      <c r="Y4" s="780"/>
      <c r="Z4" s="780"/>
      <c r="AK4" s="15"/>
      <c r="AL4" s="15"/>
      <c r="AM4" s="15"/>
      <c r="AN4" s="15"/>
      <c r="AO4" s="15"/>
      <c r="AP4" s="15"/>
      <c r="AQ4" s="15"/>
    </row>
    <row r="5" spans="1:46" ht="16.5" customHeight="1" x14ac:dyDescent="0.25">
      <c r="A5" s="364" t="s">
        <v>3</v>
      </c>
      <c r="B5" s="195"/>
      <c r="C5" s="195"/>
      <c r="D5" s="195"/>
      <c r="E5" s="201"/>
      <c r="F5" s="174"/>
      <c r="G5" s="174"/>
      <c r="H5" s="359"/>
      <c r="I5" s="351"/>
      <c r="J5" s="351"/>
      <c r="K5" s="235"/>
      <c r="L5" s="780"/>
      <c r="M5" s="780"/>
      <c r="N5" s="780"/>
      <c r="O5" s="780"/>
      <c r="P5" s="780"/>
      <c r="Q5" s="780"/>
      <c r="R5" s="780"/>
      <c r="S5" s="780"/>
      <c r="T5" s="780"/>
      <c r="U5" s="780"/>
      <c r="V5" s="780"/>
      <c r="W5" s="780"/>
      <c r="X5" s="780"/>
      <c r="Y5" s="780"/>
      <c r="Z5" s="780"/>
      <c r="AK5" s="780"/>
      <c r="AL5" s="780"/>
      <c r="AM5" s="780"/>
      <c r="AN5" s="780"/>
      <c r="AO5" s="780"/>
      <c r="AP5" s="780"/>
      <c r="AQ5" s="780"/>
    </row>
    <row r="6" spans="1:46" ht="16.5" customHeight="1" thickBot="1" x14ac:dyDescent="0.3">
      <c r="A6" s="149"/>
      <c r="B6" s="13"/>
      <c r="C6" s="780"/>
      <c r="D6" s="780"/>
      <c r="E6" s="17"/>
      <c r="F6" s="13"/>
      <c r="G6" s="19"/>
      <c r="H6" s="18"/>
      <c r="L6" s="780"/>
      <c r="M6" s="780"/>
      <c r="N6" s="780"/>
      <c r="O6" s="780"/>
      <c r="P6" s="780"/>
      <c r="Q6" s="780"/>
      <c r="R6" s="780"/>
      <c r="S6" s="780"/>
      <c r="T6" s="780"/>
      <c r="U6" s="780"/>
      <c r="V6" s="780"/>
      <c r="W6" s="780"/>
      <c r="X6" s="780"/>
      <c r="Y6" s="780"/>
      <c r="Z6" s="780"/>
      <c r="AK6" s="780"/>
      <c r="AL6" s="780"/>
      <c r="AM6" s="780"/>
      <c r="AN6" s="780"/>
      <c r="AO6" s="780"/>
      <c r="AP6" s="780"/>
      <c r="AQ6" s="780"/>
    </row>
    <row r="7" spans="1:46" ht="16.5" customHeight="1" x14ac:dyDescent="0.25">
      <c r="A7" s="17"/>
      <c r="B7" s="807" t="s">
        <v>4</v>
      </c>
      <c r="C7" s="808"/>
      <c r="D7" s="808"/>
      <c r="E7" s="808"/>
      <c r="F7" s="808"/>
      <c r="G7" s="808"/>
      <c r="H7" s="808"/>
      <c r="I7" s="808"/>
      <c r="J7" s="809"/>
      <c r="K7" s="831" t="s">
        <v>5</v>
      </c>
      <c r="L7" s="832"/>
      <c r="M7" s="832"/>
      <c r="N7" s="832"/>
      <c r="O7" s="832"/>
      <c r="P7" s="832"/>
      <c r="Q7" s="832"/>
      <c r="R7" s="832"/>
      <c r="S7" s="832"/>
      <c r="T7" s="832"/>
      <c r="U7" s="832"/>
      <c r="V7" s="832"/>
      <c r="W7" s="832"/>
      <c r="X7" s="832"/>
      <c r="Y7" s="832"/>
      <c r="Z7" s="832"/>
      <c r="AA7" s="832"/>
      <c r="AB7" s="832"/>
      <c r="AC7" s="832"/>
      <c r="AD7" s="832"/>
      <c r="AE7" s="832"/>
      <c r="AF7" s="832"/>
      <c r="AG7" s="832"/>
      <c r="AH7" s="832"/>
      <c r="AI7" s="832"/>
      <c r="AJ7" s="833"/>
      <c r="AK7" s="836" t="s">
        <v>6</v>
      </c>
      <c r="AL7" s="837"/>
      <c r="AM7" s="837"/>
      <c r="AN7" s="837"/>
      <c r="AO7" s="837"/>
      <c r="AP7" s="837"/>
      <c r="AQ7" s="837"/>
      <c r="AR7" s="837"/>
      <c r="AS7" s="837"/>
      <c r="AT7" s="838"/>
    </row>
    <row r="8" spans="1:46" ht="16.5" customHeight="1" thickBot="1" x14ac:dyDescent="0.25">
      <c r="B8" s="810"/>
      <c r="C8" s="811"/>
      <c r="D8" s="811"/>
      <c r="E8" s="811"/>
      <c r="F8" s="811"/>
      <c r="G8" s="811"/>
      <c r="H8" s="811"/>
      <c r="I8" s="811"/>
      <c r="J8" s="812"/>
      <c r="K8" s="884" t="s">
        <v>7</v>
      </c>
      <c r="L8" s="885"/>
      <c r="M8" s="885"/>
      <c r="N8" s="885"/>
      <c r="O8" s="886"/>
      <c r="P8" s="893" t="s">
        <v>8</v>
      </c>
      <c r="Q8" s="885"/>
      <c r="R8" s="885"/>
      <c r="S8" s="886"/>
      <c r="T8" s="814" t="s">
        <v>9</v>
      </c>
      <c r="U8" s="814" t="s">
        <v>10</v>
      </c>
      <c r="V8" s="814" t="s">
        <v>11</v>
      </c>
      <c r="W8" s="854" t="s">
        <v>12</v>
      </c>
      <c r="X8" s="855"/>
      <c r="Y8" s="856"/>
      <c r="Z8" s="814" t="s">
        <v>13</v>
      </c>
      <c r="AA8" s="863" t="s">
        <v>14</v>
      </c>
      <c r="AB8" s="864"/>
      <c r="AC8" s="864"/>
      <c r="AD8" s="864"/>
      <c r="AE8" s="864"/>
      <c r="AF8" s="864"/>
      <c r="AG8" s="864"/>
      <c r="AH8" s="864"/>
      <c r="AI8" s="864"/>
      <c r="AJ8" s="865"/>
      <c r="AK8" s="839"/>
      <c r="AL8" s="840"/>
      <c r="AM8" s="840"/>
      <c r="AN8" s="840"/>
      <c r="AO8" s="840"/>
      <c r="AP8" s="840"/>
      <c r="AQ8" s="840"/>
      <c r="AR8" s="840"/>
      <c r="AS8" s="840"/>
      <c r="AT8" s="841"/>
    </row>
    <row r="9" spans="1:46" ht="12.75" customHeight="1" x14ac:dyDescent="0.2">
      <c r="B9" s="817" t="s">
        <v>15</v>
      </c>
      <c r="C9" s="896" t="s">
        <v>16</v>
      </c>
      <c r="D9" s="901"/>
      <c r="E9" s="901"/>
      <c r="F9" s="901"/>
      <c r="G9" s="902"/>
      <c r="H9" s="826" t="s">
        <v>17</v>
      </c>
      <c r="I9" s="896" t="s">
        <v>18</v>
      </c>
      <c r="J9" s="897"/>
      <c r="K9" s="887"/>
      <c r="L9" s="905"/>
      <c r="M9" s="905"/>
      <c r="N9" s="905"/>
      <c r="O9" s="889"/>
      <c r="P9" s="894"/>
      <c r="Q9" s="905"/>
      <c r="R9" s="905"/>
      <c r="S9" s="889"/>
      <c r="T9" s="815"/>
      <c r="U9" s="815"/>
      <c r="V9" s="815"/>
      <c r="W9" s="857"/>
      <c r="X9" s="906"/>
      <c r="Y9" s="859"/>
      <c r="Z9" s="815"/>
      <c r="AA9" s="866" t="s">
        <v>19</v>
      </c>
      <c r="AB9" s="867"/>
      <c r="AC9" s="882" t="s">
        <v>20</v>
      </c>
      <c r="AD9" s="834" t="s">
        <v>21</v>
      </c>
      <c r="AE9" s="835"/>
      <c r="AF9" s="866" t="s">
        <v>22</v>
      </c>
      <c r="AG9" s="867"/>
      <c r="AH9" s="870" t="s">
        <v>23</v>
      </c>
      <c r="AI9" s="871"/>
      <c r="AJ9" s="872"/>
      <c r="AK9" s="817" t="s">
        <v>15</v>
      </c>
      <c r="AL9" s="907" t="s">
        <v>16</v>
      </c>
      <c r="AM9" s="908"/>
      <c r="AN9" s="908"/>
      <c r="AO9" s="908"/>
      <c r="AP9" s="908"/>
      <c r="AQ9" s="909"/>
      <c r="AR9" s="826" t="s">
        <v>17</v>
      </c>
      <c r="AS9" s="896" t="s">
        <v>24</v>
      </c>
      <c r="AT9" s="897"/>
    </row>
    <row r="10" spans="1:46" ht="13.5" customHeight="1" thickBot="1" x14ac:dyDescent="0.25">
      <c r="A10" s="20" t="s">
        <v>833</v>
      </c>
      <c r="B10" s="818"/>
      <c r="C10" s="898"/>
      <c r="D10" s="903"/>
      <c r="E10" s="903"/>
      <c r="F10" s="903"/>
      <c r="G10" s="904"/>
      <c r="H10" s="827"/>
      <c r="I10" s="898"/>
      <c r="J10" s="899"/>
      <c r="K10" s="890"/>
      <c r="L10" s="891"/>
      <c r="M10" s="891"/>
      <c r="N10" s="891"/>
      <c r="O10" s="892"/>
      <c r="P10" s="895"/>
      <c r="Q10" s="891"/>
      <c r="R10" s="891"/>
      <c r="S10" s="892"/>
      <c r="T10" s="815"/>
      <c r="U10" s="815"/>
      <c r="V10" s="815"/>
      <c r="W10" s="860"/>
      <c r="X10" s="861"/>
      <c r="Y10" s="862"/>
      <c r="Z10" s="815"/>
      <c r="AA10" s="868"/>
      <c r="AB10" s="869"/>
      <c r="AC10" s="883"/>
      <c r="AD10" s="664" t="s">
        <v>26</v>
      </c>
      <c r="AE10" s="664" t="s">
        <v>27</v>
      </c>
      <c r="AF10" s="868"/>
      <c r="AG10" s="869"/>
      <c r="AH10" s="873"/>
      <c r="AI10" s="874"/>
      <c r="AJ10" s="875"/>
      <c r="AK10" s="818"/>
      <c r="AL10" s="910"/>
      <c r="AM10" s="911"/>
      <c r="AN10" s="911"/>
      <c r="AO10" s="911"/>
      <c r="AP10" s="911"/>
      <c r="AQ10" s="912"/>
      <c r="AR10" s="827"/>
      <c r="AS10" s="898"/>
      <c r="AT10" s="899"/>
    </row>
    <row r="11" spans="1:46" s="12" customFormat="1" ht="34.5" thickBot="1" x14ac:dyDescent="0.25">
      <c r="A11" s="34" t="s">
        <v>834</v>
      </c>
      <c r="B11" s="819"/>
      <c r="C11" s="59" t="s">
        <v>36</v>
      </c>
      <c r="D11" s="59" t="s">
        <v>8</v>
      </c>
      <c r="E11" s="60" t="s">
        <v>10</v>
      </c>
      <c r="F11" s="60" t="s">
        <v>37</v>
      </c>
      <c r="G11" s="60" t="s">
        <v>38</v>
      </c>
      <c r="H11" s="828"/>
      <c r="I11" s="61" t="s">
        <v>39</v>
      </c>
      <c r="J11" s="62" t="s">
        <v>40</v>
      </c>
      <c r="K11" s="439" t="s">
        <v>41</v>
      </c>
      <c r="L11" s="65" t="s">
        <v>20</v>
      </c>
      <c r="M11" s="65" t="s">
        <v>42</v>
      </c>
      <c r="N11" s="66" t="s">
        <v>22</v>
      </c>
      <c r="O11" s="65" t="s">
        <v>43</v>
      </c>
      <c r="P11" s="69" t="s">
        <v>44</v>
      </c>
      <c r="Q11" s="69" t="s">
        <v>45</v>
      </c>
      <c r="R11" s="65" t="s">
        <v>46</v>
      </c>
      <c r="S11" s="65" t="s">
        <v>47</v>
      </c>
      <c r="T11" s="816"/>
      <c r="U11" s="816"/>
      <c r="V11" s="816"/>
      <c r="W11" s="65" t="s">
        <v>20</v>
      </c>
      <c r="X11" s="66" t="s">
        <v>48</v>
      </c>
      <c r="Y11" s="65" t="s">
        <v>49</v>
      </c>
      <c r="Z11" s="816"/>
      <c r="AA11" s="323" t="s">
        <v>39</v>
      </c>
      <c r="AB11" s="343" t="s">
        <v>40</v>
      </c>
      <c r="AC11" s="323" t="s">
        <v>39</v>
      </c>
      <c r="AD11" s="488" t="s">
        <v>39</v>
      </c>
      <c r="AE11" s="489" t="s">
        <v>40</v>
      </c>
      <c r="AF11" s="323" t="s">
        <v>39</v>
      </c>
      <c r="AG11" s="343" t="s">
        <v>40</v>
      </c>
      <c r="AH11" s="323" t="s">
        <v>39</v>
      </c>
      <c r="AI11" s="343" t="s">
        <v>40</v>
      </c>
      <c r="AJ11" s="349" t="s">
        <v>50</v>
      </c>
      <c r="AK11" s="818"/>
      <c r="AL11" s="759" t="s">
        <v>36</v>
      </c>
      <c r="AM11" s="760" t="s">
        <v>8</v>
      </c>
      <c r="AN11" s="760" t="s">
        <v>51</v>
      </c>
      <c r="AO11" s="761" t="s">
        <v>10</v>
      </c>
      <c r="AP11" s="761" t="s">
        <v>37</v>
      </c>
      <c r="AQ11" s="761" t="s">
        <v>38</v>
      </c>
      <c r="AR11" s="827"/>
      <c r="AS11" s="762" t="s">
        <v>39</v>
      </c>
      <c r="AT11" s="763" t="s">
        <v>40</v>
      </c>
    </row>
    <row r="12" spans="1:46" s="12" customFormat="1" ht="12" customHeight="1" thickBot="1" x14ac:dyDescent="0.25">
      <c r="A12" s="34"/>
      <c r="B12" s="259" t="s">
        <v>59</v>
      </c>
      <c r="C12" s="260" t="s">
        <v>60</v>
      </c>
      <c r="D12" s="260" t="s">
        <v>61</v>
      </c>
      <c r="E12" s="260" t="s">
        <v>62</v>
      </c>
      <c r="F12" s="260" t="s">
        <v>63</v>
      </c>
      <c r="G12" s="260" t="s">
        <v>64</v>
      </c>
      <c r="H12" s="352" t="s">
        <v>65</v>
      </c>
      <c r="I12" s="261" t="s">
        <v>66</v>
      </c>
      <c r="J12" s="262" t="s">
        <v>67</v>
      </c>
      <c r="K12" s="259" t="s">
        <v>68</v>
      </c>
      <c r="L12" s="440" t="s">
        <v>68</v>
      </c>
      <c r="M12" s="260" t="s">
        <v>68</v>
      </c>
      <c r="N12" s="260" t="s">
        <v>68</v>
      </c>
      <c r="O12" s="260" t="s">
        <v>68</v>
      </c>
      <c r="P12" s="260" t="s">
        <v>69</v>
      </c>
      <c r="Q12" s="260" t="s">
        <v>70</v>
      </c>
      <c r="R12" s="260" t="s">
        <v>71</v>
      </c>
      <c r="S12" s="260" t="s">
        <v>69</v>
      </c>
      <c r="T12" s="260" t="s">
        <v>72</v>
      </c>
      <c r="U12" s="260" t="s">
        <v>73</v>
      </c>
      <c r="V12" s="260" t="s">
        <v>74</v>
      </c>
      <c r="W12" s="260" t="s">
        <v>75</v>
      </c>
      <c r="X12" s="260" t="s">
        <v>76</v>
      </c>
      <c r="Y12" s="260" t="s">
        <v>76</v>
      </c>
      <c r="Z12" s="260" t="s">
        <v>77</v>
      </c>
      <c r="AA12" s="261" t="s">
        <v>78</v>
      </c>
      <c r="AB12" s="261" t="s">
        <v>79</v>
      </c>
      <c r="AC12" s="261" t="s">
        <v>78</v>
      </c>
      <c r="AD12" s="261" t="s">
        <v>78</v>
      </c>
      <c r="AE12" s="261" t="s">
        <v>79</v>
      </c>
      <c r="AF12" s="261" t="s">
        <v>78</v>
      </c>
      <c r="AG12" s="261" t="s">
        <v>79</v>
      </c>
      <c r="AH12" s="261" t="s">
        <v>78</v>
      </c>
      <c r="AI12" s="261" t="s">
        <v>79</v>
      </c>
      <c r="AJ12" s="353" t="s">
        <v>80</v>
      </c>
      <c r="AK12" s="440" t="s">
        <v>59</v>
      </c>
      <c r="AL12" s="260" t="s">
        <v>60</v>
      </c>
      <c r="AM12" s="260" t="s">
        <v>61</v>
      </c>
      <c r="AN12" s="260" t="s">
        <v>71</v>
      </c>
      <c r="AO12" s="260" t="s">
        <v>62</v>
      </c>
      <c r="AP12" s="260" t="s">
        <v>63</v>
      </c>
      <c r="AQ12" s="260" t="s">
        <v>64</v>
      </c>
      <c r="AR12" s="261" t="s">
        <v>65</v>
      </c>
      <c r="AS12" s="261" t="s">
        <v>66</v>
      </c>
      <c r="AT12" s="353" t="s">
        <v>67</v>
      </c>
    </row>
    <row r="13" spans="1:46" x14ac:dyDescent="0.2">
      <c r="A13" s="344" t="s">
        <v>835</v>
      </c>
      <c r="B13" s="35">
        <f>LB!I454</f>
        <v>1615030210</v>
      </c>
      <c r="C13" s="454">
        <f>LB!J454</f>
        <v>1156667551</v>
      </c>
      <c r="D13" s="454">
        <f>LB!K454</f>
        <v>6280366</v>
      </c>
      <c r="E13" s="454">
        <f>LB!L454</f>
        <v>392995921</v>
      </c>
      <c r="F13" s="454">
        <f>LB!M454</f>
        <v>23133360</v>
      </c>
      <c r="G13" s="454">
        <f>LB!N454</f>
        <v>35953012</v>
      </c>
      <c r="H13" s="454">
        <f>LB!O454</f>
        <v>2529.2909</v>
      </c>
      <c r="I13" s="454">
        <f>LB!P454</f>
        <v>1801.3852999999999</v>
      </c>
      <c r="J13" s="772">
        <f>LB!Q454</f>
        <v>727.90560000000028</v>
      </c>
      <c r="K13" s="35">
        <f>LB!R454</f>
        <v>203351</v>
      </c>
      <c r="L13" s="454">
        <f>LB!S454</f>
        <v>1557835</v>
      </c>
      <c r="M13" s="454">
        <f>LB!T454</f>
        <v>0</v>
      </c>
      <c r="N13" s="454">
        <f>LB!U454</f>
        <v>1076048</v>
      </c>
      <c r="O13" s="454">
        <f>LB!V454</f>
        <v>2837234</v>
      </c>
      <c r="P13" s="454">
        <f>LB!W454</f>
        <v>-218871</v>
      </c>
      <c r="Q13" s="454">
        <f>LB!X454</f>
        <v>-80670</v>
      </c>
      <c r="R13" s="454">
        <f>LB!Y454</f>
        <v>4865231</v>
      </c>
      <c r="S13" s="454">
        <f>LB!Z454</f>
        <v>4565690</v>
      </c>
      <c r="T13" s="454">
        <f>LB!AA454</f>
        <v>7402924</v>
      </c>
      <c r="U13" s="454">
        <f>LB!AB454</f>
        <v>885007</v>
      </c>
      <c r="V13" s="454">
        <f>LB!AC454</f>
        <v>56742</v>
      </c>
      <c r="W13" s="454">
        <f>LB!AD454</f>
        <v>61450</v>
      </c>
      <c r="X13" s="454">
        <f>LB!AE454</f>
        <v>225000</v>
      </c>
      <c r="Y13" s="454">
        <f>LB!AF454</f>
        <v>286450</v>
      </c>
      <c r="Z13" s="454">
        <f>LB!AG454</f>
        <v>8631123</v>
      </c>
      <c r="AA13" s="455">
        <f>LB!AH454</f>
        <v>0.39</v>
      </c>
      <c r="AB13" s="455">
        <f>LB!AI454</f>
        <v>0.77999999999999992</v>
      </c>
      <c r="AC13" s="455">
        <f>LB!AJ454</f>
        <v>4.5600000000000014</v>
      </c>
      <c r="AD13" s="455">
        <f>LB!AK454</f>
        <v>0</v>
      </c>
      <c r="AE13" s="455">
        <f>LB!AL454</f>
        <v>0</v>
      </c>
      <c r="AF13" s="455">
        <f>LB!AM454</f>
        <v>2.2400000000000002</v>
      </c>
      <c r="AG13" s="455">
        <f>LB!AN454</f>
        <v>0.96</v>
      </c>
      <c r="AH13" s="455">
        <f>LB!AO454</f>
        <v>7.19</v>
      </c>
      <c r="AI13" s="455">
        <f>LB!AP454</f>
        <v>1.7400000000000002</v>
      </c>
      <c r="AJ13" s="456">
        <f>LB!AQ454</f>
        <v>8.9300000000000015</v>
      </c>
      <c r="AK13" s="459">
        <f>LB!AR454</f>
        <v>1623661333</v>
      </c>
      <c r="AL13" s="454">
        <f>LB!AS454</f>
        <v>1159504785</v>
      </c>
      <c r="AM13" s="454">
        <f>LB!AT454</f>
        <v>10846056</v>
      </c>
      <c r="AN13" s="454">
        <f>LB!AU454</f>
        <v>4865231</v>
      </c>
      <c r="AO13" s="454">
        <f>LB!AV454</f>
        <v>393880928</v>
      </c>
      <c r="AP13" s="454">
        <f>LB!AW454</f>
        <v>23190102</v>
      </c>
      <c r="AQ13" s="454">
        <f>LB!AX454</f>
        <v>36239462</v>
      </c>
      <c r="AR13" s="455">
        <f>LB!AY454</f>
        <v>2538.2209000000003</v>
      </c>
      <c r="AS13" s="455">
        <f>LB!AZ454</f>
        <v>1808.5753000000002</v>
      </c>
      <c r="AT13" s="456">
        <f>LB!BA454</f>
        <v>729.64560000000017</v>
      </c>
    </row>
    <row r="14" spans="1:46" x14ac:dyDescent="0.2">
      <c r="A14" s="345" t="s">
        <v>836</v>
      </c>
      <c r="B14" s="4">
        <f>FR!I130</f>
        <v>304348534</v>
      </c>
      <c r="C14" s="450">
        <f>FR!J130</f>
        <v>218111747</v>
      </c>
      <c r="D14" s="450">
        <f>FR!K130</f>
        <v>1349563</v>
      </c>
      <c r="E14" s="450">
        <f>FR!L130</f>
        <v>74150416</v>
      </c>
      <c r="F14" s="450">
        <f>FR!M130</f>
        <v>4362238</v>
      </c>
      <c r="G14" s="450">
        <f>FR!N130</f>
        <v>6374570</v>
      </c>
      <c r="H14" s="450">
        <f>FR!O130</f>
        <v>490.65050000000008</v>
      </c>
      <c r="I14" s="450">
        <f>FR!P130</f>
        <v>352.20949999999999</v>
      </c>
      <c r="J14" s="757">
        <f>FR!Q130</f>
        <v>138.441</v>
      </c>
      <c r="K14" s="4">
        <f>FR!R130</f>
        <v>-84550</v>
      </c>
      <c r="L14" s="450">
        <f>FR!S130</f>
        <v>353507</v>
      </c>
      <c r="M14" s="450">
        <f>FR!T130</f>
        <v>0</v>
      </c>
      <c r="N14" s="450">
        <f>FR!U130</f>
        <v>-162935</v>
      </c>
      <c r="O14" s="450">
        <f>FR!V130</f>
        <v>106022</v>
      </c>
      <c r="P14" s="450">
        <f>FR!W130</f>
        <v>84550</v>
      </c>
      <c r="Q14" s="450">
        <f>FR!X130</f>
        <v>0</v>
      </c>
      <c r="R14" s="450">
        <f>FR!Y130</f>
        <v>926613</v>
      </c>
      <c r="S14" s="450">
        <f>FR!Z130</f>
        <v>1011163</v>
      </c>
      <c r="T14" s="450">
        <f>FR!AA130</f>
        <v>1117185</v>
      </c>
      <c r="U14" s="450">
        <f>FR!AB130</f>
        <v>64416</v>
      </c>
      <c r="V14" s="450">
        <f>FR!AC130</f>
        <v>2120</v>
      </c>
      <c r="W14" s="450">
        <f>FR!AD130</f>
        <v>49500</v>
      </c>
      <c r="X14" s="450">
        <f>FR!AE130</f>
        <v>124558</v>
      </c>
      <c r="Y14" s="450">
        <f>FR!AF130</f>
        <v>174058</v>
      </c>
      <c r="Z14" s="450">
        <f>FR!AG130</f>
        <v>1357779</v>
      </c>
      <c r="AA14" s="451">
        <f>FR!AH130</f>
        <v>-0.1</v>
      </c>
      <c r="AB14" s="451">
        <f>FR!AI130</f>
        <v>-0.12000000000000001</v>
      </c>
      <c r="AC14" s="451">
        <f>FR!AJ130</f>
        <v>1.054</v>
      </c>
      <c r="AD14" s="451">
        <f>FR!AK130</f>
        <v>0</v>
      </c>
      <c r="AE14" s="451">
        <f>FR!AL130</f>
        <v>0</v>
      </c>
      <c r="AF14" s="451">
        <f>FR!AM130</f>
        <v>-0.2</v>
      </c>
      <c r="AG14" s="451">
        <f>FR!AN130</f>
        <v>0</v>
      </c>
      <c r="AH14" s="451">
        <f>FR!AO130</f>
        <v>0.754</v>
      </c>
      <c r="AI14" s="451">
        <f>FR!AP130</f>
        <v>-0.12000000000000001</v>
      </c>
      <c r="AJ14" s="457">
        <f>FR!AQ130</f>
        <v>0.6339999999999999</v>
      </c>
      <c r="AK14" s="460">
        <f>FR!AR130</f>
        <v>305706313</v>
      </c>
      <c r="AL14" s="450">
        <f>FR!AS130</f>
        <v>218217769</v>
      </c>
      <c r="AM14" s="450">
        <f>FR!AT130</f>
        <v>2360726</v>
      </c>
      <c r="AN14" s="450">
        <f>FR!AU130</f>
        <v>926613</v>
      </c>
      <c r="AO14" s="450">
        <f>FR!AV130</f>
        <v>74214832</v>
      </c>
      <c r="AP14" s="450">
        <f>FR!AW130</f>
        <v>4364358</v>
      </c>
      <c r="AQ14" s="450">
        <f>FR!AX130</f>
        <v>6548628</v>
      </c>
      <c r="AR14" s="451">
        <f>FR!AY130</f>
        <v>491.28450000000009</v>
      </c>
      <c r="AS14" s="451">
        <f>FR!AZ130</f>
        <v>352.96349999999995</v>
      </c>
      <c r="AT14" s="457">
        <f>FR!BA130</f>
        <v>138.321</v>
      </c>
    </row>
    <row r="15" spans="1:46" s="3" customFormat="1" x14ac:dyDescent="0.2">
      <c r="A15" s="345" t="s">
        <v>837</v>
      </c>
      <c r="B15" s="31">
        <f>JN!I183</f>
        <v>597989225</v>
      </c>
      <c r="C15" s="452">
        <f>JN!J183</f>
        <v>429369211</v>
      </c>
      <c r="D15" s="452">
        <f>JN!K183</f>
        <v>1403072</v>
      </c>
      <c r="E15" s="452">
        <f>JN!L183</f>
        <v>145611642</v>
      </c>
      <c r="F15" s="452">
        <f>JN!M183</f>
        <v>8587385</v>
      </c>
      <c r="G15" s="452">
        <f>JN!N183</f>
        <v>13017915</v>
      </c>
      <c r="H15" s="452">
        <f>JN!O183</f>
        <v>959.73169999999971</v>
      </c>
      <c r="I15" s="452">
        <f>JN!P183</f>
        <v>657.77300000000002</v>
      </c>
      <c r="J15" s="758">
        <f>JN!Q183</f>
        <v>301.95869999999996</v>
      </c>
      <c r="K15" s="31">
        <f>JN!R183</f>
        <v>-134033</v>
      </c>
      <c r="L15" s="452">
        <f>JN!S183</f>
        <v>1343701</v>
      </c>
      <c r="M15" s="452">
        <f>JN!T183</f>
        <v>0</v>
      </c>
      <c r="N15" s="452">
        <f>JN!U183</f>
        <v>-25828</v>
      </c>
      <c r="O15" s="452">
        <f>JN!V183</f>
        <v>1183840</v>
      </c>
      <c r="P15" s="452">
        <f>JN!W183</f>
        <v>134033</v>
      </c>
      <c r="Q15" s="452">
        <f>JN!X183</f>
        <v>0</v>
      </c>
      <c r="R15" s="452">
        <f>JN!Y183</f>
        <v>1428200</v>
      </c>
      <c r="S15" s="452">
        <f>JN!Z183</f>
        <v>1562233</v>
      </c>
      <c r="T15" s="452">
        <f>JN!AA183</f>
        <v>2746073</v>
      </c>
      <c r="U15" s="452">
        <f>JN!AB183</f>
        <v>445442</v>
      </c>
      <c r="V15" s="452">
        <f>JN!AC183</f>
        <v>23678</v>
      </c>
      <c r="W15" s="452">
        <f>JN!AD183</f>
        <v>15000</v>
      </c>
      <c r="X15" s="452">
        <f>JN!AE183</f>
        <v>12000</v>
      </c>
      <c r="Y15" s="452">
        <f>JN!AF183</f>
        <v>27000</v>
      </c>
      <c r="Z15" s="452">
        <f>JN!AG183</f>
        <v>3242193</v>
      </c>
      <c r="AA15" s="453">
        <f>JN!AH183</f>
        <v>-0.18</v>
      </c>
      <c r="AB15" s="453">
        <f>JN!AI183</f>
        <v>2.0000000000000011E-2</v>
      </c>
      <c r="AC15" s="453">
        <f>JN!AJ183</f>
        <v>3.8799999999999994</v>
      </c>
      <c r="AD15" s="453">
        <f>JN!AK183</f>
        <v>0</v>
      </c>
      <c r="AE15" s="453">
        <f>JN!AL183</f>
        <v>0</v>
      </c>
      <c r="AF15" s="453">
        <f>JN!AM183</f>
        <v>0</v>
      </c>
      <c r="AG15" s="453">
        <f>JN!AN183</f>
        <v>0</v>
      </c>
      <c r="AH15" s="453">
        <f>JN!AO183</f>
        <v>3.6999999999999997</v>
      </c>
      <c r="AI15" s="453">
        <f>JN!AP183</f>
        <v>2.0000000000000011E-2</v>
      </c>
      <c r="AJ15" s="458">
        <f>JN!AQ183</f>
        <v>3.72</v>
      </c>
      <c r="AK15" s="461">
        <f>JN!AR183</f>
        <v>601231418</v>
      </c>
      <c r="AL15" s="452">
        <f>JN!AS183</f>
        <v>430553051</v>
      </c>
      <c r="AM15" s="452">
        <f>JN!AT183</f>
        <v>2965305</v>
      </c>
      <c r="AN15" s="452">
        <f>JN!AU183</f>
        <v>1428200</v>
      </c>
      <c r="AO15" s="452">
        <f>JN!AV183</f>
        <v>146057084</v>
      </c>
      <c r="AP15" s="452">
        <f>JN!AW183</f>
        <v>8611063</v>
      </c>
      <c r="AQ15" s="452">
        <f>JN!AX183</f>
        <v>13044915</v>
      </c>
      <c r="AR15" s="453">
        <f>JN!AY183</f>
        <v>963.45169999999985</v>
      </c>
      <c r="AS15" s="453">
        <f>JN!AZ183</f>
        <v>661.47300000000007</v>
      </c>
      <c r="AT15" s="458">
        <f>JN!BA183</f>
        <v>301.9787</v>
      </c>
    </row>
    <row r="16" spans="1:46" x14ac:dyDescent="0.2">
      <c r="A16" s="345" t="s">
        <v>838</v>
      </c>
      <c r="B16" s="4">
        <f>TA!I98</f>
        <v>227537637</v>
      </c>
      <c r="C16" s="450">
        <f>TA!J98</f>
        <v>163070337</v>
      </c>
      <c r="D16" s="450">
        <f>TA!K98</f>
        <v>919000</v>
      </c>
      <c r="E16" s="450">
        <f>TA!L98</f>
        <v>55428396</v>
      </c>
      <c r="F16" s="450">
        <f>TA!M98</f>
        <v>3261408</v>
      </c>
      <c r="G16" s="450">
        <f>TA!N98</f>
        <v>4858496</v>
      </c>
      <c r="H16" s="450">
        <f>TA!O98</f>
        <v>366.48509999999999</v>
      </c>
      <c r="I16" s="450">
        <f>TA!P98</f>
        <v>264.21580000000006</v>
      </c>
      <c r="J16" s="757">
        <f>TA!Q98</f>
        <v>102.2693</v>
      </c>
      <c r="K16" s="4">
        <f>TA!R98</f>
        <v>-73800</v>
      </c>
      <c r="L16" s="450">
        <f>TA!S98</f>
        <v>769802</v>
      </c>
      <c r="M16" s="450">
        <f>TA!T98</f>
        <v>0</v>
      </c>
      <c r="N16" s="450">
        <f>TA!U98</f>
        <v>-51546</v>
      </c>
      <c r="O16" s="450">
        <f>TA!V98</f>
        <v>644456</v>
      </c>
      <c r="P16" s="450">
        <f>TA!W98</f>
        <v>73800</v>
      </c>
      <c r="Q16" s="450">
        <f>TA!X98</f>
        <v>0</v>
      </c>
      <c r="R16" s="450">
        <f>TA!Y98</f>
        <v>411174</v>
      </c>
      <c r="S16" s="450">
        <f>TA!Z98</f>
        <v>484974</v>
      </c>
      <c r="T16" s="450">
        <f>TA!AA98</f>
        <v>1129430</v>
      </c>
      <c r="U16" s="450">
        <f>TA!AB98</f>
        <v>242768</v>
      </c>
      <c r="V16" s="450">
        <f>TA!AC98</f>
        <v>12889</v>
      </c>
      <c r="W16" s="450">
        <f>TA!AD98</f>
        <v>73950</v>
      </c>
      <c r="X16" s="450">
        <f>TA!AE98</f>
        <v>70000</v>
      </c>
      <c r="Y16" s="450">
        <f>TA!AF98</f>
        <v>143950</v>
      </c>
      <c r="Z16" s="450">
        <f>TA!AG98</f>
        <v>1529037</v>
      </c>
      <c r="AA16" s="451">
        <f>TA!AH98</f>
        <v>-0.16000000000000003</v>
      </c>
      <c r="AB16" s="451">
        <f>TA!AI98</f>
        <v>-0.1</v>
      </c>
      <c r="AC16" s="451">
        <f>TA!AJ98</f>
        <v>2.1100000000000008</v>
      </c>
      <c r="AD16" s="451">
        <f>TA!AK98</f>
        <v>0</v>
      </c>
      <c r="AE16" s="451">
        <f>TA!AL98</f>
        <v>0</v>
      </c>
      <c r="AF16" s="451">
        <f>TA!AM98</f>
        <v>0</v>
      </c>
      <c r="AG16" s="451">
        <f>TA!AN98</f>
        <v>0</v>
      </c>
      <c r="AH16" s="451">
        <f>TA!AO98</f>
        <v>1.9500000000000002</v>
      </c>
      <c r="AI16" s="451">
        <f>TA!AP98</f>
        <v>-0.1</v>
      </c>
      <c r="AJ16" s="457">
        <f>TA!AQ98</f>
        <v>1.8500000000000005</v>
      </c>
      <c r="AK16" s="460">
        <f>TA!AR98</f>
        <v>229066674</v>
      </c>
      <c r="AL16" s="450">
        <f>TA!AS98</f>
        <v>163714793</v>
      </c>
      <c r="AM16" s="450">
        <f>TA!AT98</f>
        <v>1403974</v>
      </c>
      <c r="AN16" s="450">
        <f>TA!AU98</f>
        <v>411174</v>
      </c>
      <c r="AO16" s="450">
        <f>TA!AV98</f>
        <v>55671164</v>
      </c>
      <c r="AP16" s="450">
        <f>TA!AW98</f>
        <v>3274297</v>
      </c>
      <c r="AQ16" s="450">
        <f>TA!AX98</f>
        <v>5002446</v>
      </c>
      <c r="AR16" s="451">
        <f>TA!AY98</f>
        <v>368.33510000000001</v>
      </c>
      <c r="AS16" s="451">
        <f>TA!AZ98</f>
        <v>266.16579999999999</v>
      </c>
      <c r="AT16" s="457">
        <f>TA!BA98</f>
        <v>102.16929999999999</v>
      </c>
    </row>
    <row r="17" spans="1:46" x14ac:dyDescent="0.2">
      <c r="A17" s="345" t="s">
        <v>839</v>
      </c>
      <c r="B17" s="4">
        <f>ŽB!I73</f>
        <v>134754673</v>
      </c>
      <c r="C17" s="450">
        <f>ŽB!J73</f>
        <v>96721032</v>
      </c>
      <c r="D17" s="450">
        <f>ŽB!K73</f>
        <v>457100</v>
      </c>
      <c r="E17" s="450">
        <f>ŽB!L73</f>
        <v>32846209</v>
      </c>
      <c r="F17" s="450">
        <f>ŽB!M73</f>
        <v>1934422</v>
      </c>
      <c r="G17" s="450">
        <f>ŽB!N73</f>
        <v>2795910</v>
      </c>
      <c r="H17" s="450">
        <f>ŽB!O73</f>
        <v>211.52290000000005</v>
      </c>
      <c r="I17" s="450">
        <f>ŽB!P73</f>
        <v>143.4136</v>
      </c>
      <c r="J17" s="757">
        <f>ŽB!Q73</f>
        <v>68.10929999999999</v>
      </c>
      <c r="K17" s="4">
        <f>ŽB!R73</f>
        <v>-25840</v>
      </c>
      <c r="L17" s="450">
        <f>ŽB!S73</f>
        <v>100624</v>
      </c>
      <c r="M17" s="450">
        <f>ŽB!T73</f>
        <v>0</v>
      </c>
      <c r="N17" s="450">
        <f>ŽB!U73</f>
        <v>-29455</v>
      </c>
      <c r="O17" s="450">
        <f>ŽB!V73</f>
        <v>45329</v>
      </c>
      <c r="P17" s="450">
        <f>ŽB!W73</f>
        <v>25840</v>
      </c>
      <c r="Q17" s="450">
        <f>ŽB!X73</f>
        <v>0</v>
      </c>
      <c r="R17" s="450">
        <f>ŽB!Y73</f>
        <v>297007</v>
      </c>
      <c r="S17" s="450">
        <f>ŽB!Z73</f>
        <v>322847</v>
      </c>
      <c r="T17" s="450">
        <f>ŽB!AA73</f>
        <v>368176</v>
      </c>
      <c r="U17" s="450">
        <f>ŽB!AB73</f>
        <v>24055</v>
      </c>
      <c r="V17" s="450">
        <f>ŽB!AC73</f>
        <v>907</v>
      </c>
      <c r="W17" s="450">
        <f>ŽB!AD73</f>
        <v>32300</v>
      </c>
      <c r="X17" s="450">
        <f>ŽB!AE73</f>
        <v>40000</v>
      </c>
      <c r="Y17" s="450">
        <f>ŽB!AF73</f>
        <v>72300</v>
      </c>
      <c r="Z17" s="450">
        <f>ŽB!AG73</f>
        <v>465438</v>
      </c>
      <c r="AA17" s="451">
        <f>ŽB!AH73</f>
        <v>-0.04</v>
      </c>
      <c r="AB17" s="451">
        <f>ŽB!AI73</f>
        <v>-2.0000000000000018E-2</v>
      </c>
      <c r="AC17" s="451">
        <f>ŽB!AJ73</f>
        <v>0.30000000000000004</v>
      </c>
      <c r="AD17" s="451">
        <f>ŽB!AK73</f>
        <v>0</v>
      </c>
      <c r="AE17" s="451">
        <f>ŽB!AL73</f>
        <v>0</v>
      </c>
      <c r="AF17" s="451">
        <f>ŽB!AM73</f>
        <v>0</v>
      </c>
      <c r="AG17" s="451">
        <f>ŽB!AN73</f>
        <v>0</v>
      </c>
      <c r="AH17" s="451">
        <f>ŽB!AO73</f>
        <v>0.26</v>
      </c>
      <c r="AI17" s="451">
        <f>ŽB!AP73</f>
        <v>-2.0000000000000018E-2</v>
      </c>
      <c r="AJ17" s="457">
        <f>ŽB!AQ73</f>
        <v>0.24</v>
      </c>
      <c r="AK17" s="460">
        <f>ŽB!AR73</f>
        <v>135220111</v>
      </c>
      <c r="AL17" s="450">
        <f>ŽB!AS73</f>
        <v>96766361</v>
      </c>
      <c r="AM17" s="450">
        <f>ŽB!AT73</f>
        <v>779947</v>
      </c>
      <c r="AN17" s="450">
        <f>ŽB!AU73</f>
        <v>297007</v>
      </c>
      <c r="AO17" s="450">
        <f>ŽB!AV73</f>
        <v>32870264</v>
      </c>
      <c r="AP17" s="450">
        <f>ŽB!AW73</f>
        <v>1935329</v>
      </c>
      <c r="AQ17" s="450">
        <f>ŽB!AX73</f>
        <v>2868210</v>
      </c>
      <c r="AR17" s="451">
        <f>ŽB!AY73</f>
        <v>211.7629</v>
      </c>
      <c r="AS17" s="451">
        <f>ŽB!AZ73</f>
        <v>143.67359999999999</v>
      </c>
      <c r="AT17" s="457">
        <f>ŽB!BA73</f>
        <v>68.089299999999994</v>
      </c>
    </row>
    <row r="18" spans="1:46" s="3" customFormat="1" x14ac:dyDescent="0.2">
      <c r="A18" s="345" t="s">
        <v>840</v>
      </c>
      <c r="B18" s="31">
        <f>ČL!I299</f>
        <v>929531836</v>
      </c>
      <c r="C18" s="452">
        <f>ČL!J299</f>
        <v>666349256</v>
      </c>
      <c r="D18" s="452">
        <f>ČL!K299</f>
        <v>3561808</v>
      </c>
      <c r="E18" s="452">
        <f>ČL!L299</f>
        <v>226429935</v>
      </c>
      <c r="F18" s="452">
        <f>ČL!M299</f>
        <v>13326987</v>
      </c>
      <c r="G18" s="452">
        <f>ČL!N299</f>
        <v>19863850</v>
      </c>
      <c r="H18" s="452">
        <f>ČL!O299</f>
        <v>1472.2200999999998</v>
      </c>
      <c r="I18" s="452">
        <f>ČL!P299</f>
        <v>1041.4668000000004</v>
      </c>
      <c r="J18" s="758">
        <f>ČL!Q299</f>
        <v>430.75330000000002</v>
      </c>
      <c r="K18" s="31">
        <f>ČL!R299</f>
        <v>272976</v>
      </c>
      <c r="L18" s="452">
        <f>ČL!S299</f>
        <v>852586</v>
      </c>
      <c r="M18" s="452">
        <f>ČL!T299</f>
        <v>0</v>
      </c>
      <c r="N18" s="452">
        <f>ČL!U299</f>
        <v>-115004</v>
      </c>
      <c r="O18" s="452">
        <f>ČL!V299</f>
        <v>1010558</v>
      </c>
      <c r="P18" s="452">
        <f>ČL!W299</f>
        <v>-272976</v>
      </c>
      <c r="Q18" s="452">
        <f>ČL!X299</f>
        <v>0</v>
      </c>
      <c r="R18" s="452">
        <f>ČL!Y299</f>
        <v>2473006</v>
      </c>
      <c r="S18" s="452">
        <f>ČL!Z299</f>
        <v>2200030</v>
      </c>
      <c r="T18" s="452">
        <f>ČL!AA299</f>
        <v>3210588</v>
      </c>
      <c r="U18" s="452">
        <f>ČL!AB299</f>
        <v>249302</v>
      </c>
      <c r="V18" s="452">
        <f>ČL!AC299</f>
        <v>20211</v>
      </c>
      <c r="W18" s="452">
        <f>ČL!AD299</f>
        <v>130100</v>
      </c>
      <c r="X18" s="452">
        <f>ČL!AE299</f>
        <v>185001</v>
      </c>
      <c r="Y18" s="452">
        <f>ČL!AF299</f>
        <v>315101</v>
      </c>
      <c r="Z18" s="452">
        <f>ČL!AG299</f>
        <v>3795202</v>
      </c>
      <c r="AA18" s="453">
        <f>ČL!AH299</f>
        <v>0.47999999999999987</v>
      </c>
      <c r="AB18" s="453">
        <f>ČL!AI299</f>
        <v>-0.26</v>
      </c>
      <c r="AC18" s="453">
        <f>ČL!AJ299</f>
        <v>2.4899999999999998</v>
      </c>
      <c r="AD18" s="453">
        <f>ČL!AK299</f>
        <v>0</v>
      </c>
      <c r="AE18" s="453">
        <f>ČL!AL299</f>
        <v>0</v>
      </c>
      <c r="AF18" s="453">
        <f>ČL!AM299</f>
        <v>0.03</v>
      </c>
      <c r="AG18" s="453">
        <f>ČL!AN299</f>
        <v>0</v>
      </c>
      <c r="AH18" s="453">
        <f>ČL!AO299</f>
        <v>3</v>
      </c>
      <c r="AI18" s="453">
        <f>ČL!AP299</f>
        <v>-0.26</v>
      </c>
      <c r="AJ18" s="458">
        <f>ČL!AQ299</f>
        <v>2.7400000000000007</v>
      </c>
      <c r="AK18" s="461">
        <f>ČL!AR299</f>
        <v>933327038</v>
      </c>
      <c r="AL18" s="452">
        <f>ČL!AS299</f>
        <v>667359814</v>
      </c>
      <c r="AM18" s="452">
        <f>ČL!AT299</f>
        <v>5761838</v>
      </c>
      <c r="AN18" s="452">
        <f>ČL!AU299</f>
        <v>2473006</v>
      </c>
      <c r="AO18" s="452">
        <f>ČL!AV299</f>
        <v>226679237</v>
      </c>
      <c r="AP18" s="452">
        <f>ČL!AW299</f>
        <v>13347198</v>
      </c>
      <c r="AQ18" s="452">
        <f>ČL!AX299</f>
        <v>20178951</v>
      </c>
      <c r="AR18" s="453">
        <f>ČL!AY299</f>
        <v>1474.9601000000002</v>
      </c>
      <c r="AS18" s="453">
        <f>ČL!AZ299</f>
        <v>1044.4668000000004</v>
      </c>
      <c r="AT18" s="458">
        <f>ČL!BA299</f>
        <v>430.49329999999992</v>
      </c>
    </row>
    <row r="19" spans="1:46" x14ac:dyDescent="0.2">
      <c r="A19" s="345" t="s">
        <v>841</v>
      </c>
      <c r="B19" s="4">
        <f>NB!I122</f>
        <v>308112403</v>
      </c>
      <c r="C19" s="450">
        <f>NB!J122</f>
        <v>221287090</v>
      </c>
      <c r="D19" s="450">
        <f>NB!K122</f>
        <v>830080</v>
      </c>
      <c r="E19" s="450">
        <f>NB!L122</f>
        <v>75075602</v>
      </c>
      <c r="F19" s="450">
        <f>NB!M122</f>
        <v>4425741</v>
      </c>
      <c r="G19" s="450">
        <f>NB!N122</f>
        <v>6493890</v>
      </c>
      <c r="H19" s="450">
        <f>NB!O122</f>
        <v>490.43409999999994</v>
      </c>
      <c r="I19" s="450">
        <f>NB!P122</f>
        <v>340.05570000000006</v>
      </c>
      <c r="J19" s="757">
        <f>NB!Q122</f>
        <v>150.3784</v>
      </c>
      <c r="K19" s="4">
        <f>NB!R122</f>
        <v>-53990</v>
      </c>
      <c r="L19" s="450">
        <f>NB!S122</f>
        <v>-25547</v>
      </c>
      <c r="M19" s="450">
        <f>NB!T122</f>
        <v>0</v>
      </c>
      <c r="N19" s="450">
        <f>NB!U122</f>
        <v>-57600</v>
      </c>
      <c r="O19" s="450">
        <f>NB!V122</f>
        <v>-137137</v>
      </c>
      <c r="P19" s="450">
        <f>NB!W122</f>
        <v>53990</v>
      </c>
      <c r="Q19" s="450">
        <f>NB!X122</f>
        <v>0</v>
      </c>
      <c r="R19" s="450">
        <f>NB!Y122</f>
        <v>470462</v>
      </c>
      <c r="S19" s="450">
        <f>NB!Z122</f>
        <v>524452</v>
      </c>
      <c r="T19" s="450">
        <f>NB!AA122</f>
        <v>387315</v>
      </c>
      <c r="U19" s="450">
        <f>NB!AB122</f>
        <v>-28104</v>
      </c>
      <c r="V19" s="450">
        <f>NB!AC122</f>
        <v>-2743</v>
      </c>
      <c r="W19" s="450">
        <f>NB!AD122</f>
        <v>42500</v>
      </c>
      <c r="X19" s="450">
        <f>NB!AE122</f>
        <v>0</v>
      </c>
      <c r="Y19" s="450">
        <f>NB!AF122</f>
        <v>42500</v>
      </c>
      <c r="Z19" s="450">
        <f>NB!AG122</f>
        <v>398968</v>
      </c>
      <c r="AA19" s="451">
        <f>NB!AH122</f>
        <v>0</v>
      </c>
      <c r="AB19" s="451">
        <f>NB!AI122</f>
        <v>0.78</v>
      </c>
      <c r="AC19" s="451">
        <f>NB!AJ122</f>
        <v>-5.0000000000000044E-2</v>
      </c>
      <c r="AD19" s="451">
        <f>NB!AK122</f>
        <v>0</v>
      </c>
      <c r="AE19" s="451">
        <f>NB!AL122</f>
        <v>0</v>
      </c>
      <c r="AF19" s="451">
        <f>NB!AM122</f>
        <v>0</v>
      </c>
      <c r="AG19" s="451">
        <f>NB!AN122</f>
        <v>0</v>
      </c>
      <c r="AH19" s="451">
        <f>NB!AO122</f>
        <v>-5.0000000000000044E-2</v>
      </c>
      <c r="AI19" s="451">
        <f>NB!AP122</f>
        <v>0.78</v>
      </c>
      <c r="AJ19" s="457">
        <f>NB!AQ122</f>
        <v>0.73000000000000009</v>
      </c>
      <c r="AK19" s="460">
        <f>NB!AR122</f>
        <v>308511371</v>
      </c>
      <c r="AL19" s="450">
        <f>NB!AS122</f>
        <v>221149953</v>
      </c>
      <c r="AM19" s="450">
        <f>NB!AT122</f>
        <v>1354532</v>
      </c>
      <c r="AN19" s="450">
        <f>NB!AU122</f>
        <v>470462</v>
      </c>
      <c r="AO19" s="450">
        <f>NB!AV122</f>
        <v>75047498</v>
      </c>
      <c r="AP19" s="450">
        <f>NB!AW122</f>
        <v>4422998</v>
      </c>
      <c r="AQ19" s="450">
        <f>NB!AX122</f>
        <v>6536390</v>
      </c>
      <c r="AR19" s="451">
        <f>NB!AY122</f>
        <v>491.16410000000008</v>
      </c>
      <c r="AS19" s="451">
        <f>NB!AZ122</f>
        <v>340.00570000000005</v>
      </c>
      <c r="AT19" s="457">
        <f>NB!BA122</f>
        <v>151.15839999999997</v>
      </c>
    </row>
    <row r="20" spans="1:46" x14ac:dyDescent="0.2">
      <c r="A20" s="345" t="s">
        <v>842</v>
      </c>
      <c r="B20" s="4">
        <f>SM!I165</f>
        <v>323460702</v>
      </c>
      <c r="C20" s="450">
        <f>SM!J165</f>
        <v>232055962</v>
      </c>
      <c r="D20" s="450">
        <f>SM!K165</f>
        <v>1414548</v>
      </c>
      <c r="E20" s="450">
        <f>SM!L165</f>
        <v>78913035</v>
      </c>
      <c r="F20" s="450">
        <f>SM!M165</f>
        <v>4641124</v>
      </c>
      <c r="G20" s="450">
        <f>SM!N165</f>
        <v>6436033</v>
      </c>
      <c r="H20" s="450">
        <f>SM!O165</f>
        <v>505.1647000000001</v>
      </c>
      <c r="I20" s="450">
        <f>SM!P165</f>
        <v>344.4622</v>
      </c>
      <c r="J20" s="757">
        <f>SM!Q165</f>
        <v>160.70250000000004</v>
      </c>
      <c r="K20" s="4">
        <f>SM!R165</f>
        <v>324058</v>
      </c>
      <c r="L20" s="450">
        <f>SM!S165</f>
        <v>661683</v>
      </c>
      <c r="M20" s="450">
        <f>SM!T165</f>
        <v>0</v>
      </c>
      <c r="N20" s="450">
        <f>SM!U165</f>
        <v>-96848</v>
      </c>
      <c r="O20" s="450">
        <f>SM!V165</f>
        <v>888893</v>
      </c>
      <c r="P20" s="450">
        <f>SM!W165</f>
        <v>-324058</v>
      </c>
      <c r="Q20" s="450">
        <f>SM!X165</f>
        <v>0</v>
      </c>
      <c r="R20" s="450">
        <f>SM!Y165</f>
        <v>606874</v>
      </c>
      <c r="S20" s="450">
        <f>SM!Z165</f>
        <v>282816</v>
      </c>
      <c r="T20" s="450">
        <f>SM!AA165</f>
        <v>1171709</v>
      </c>
      <c r="U20" s="450">
        <f>SM!AB165</f>
        <v>190915</v>
      </c>
      <c r="V20" s="450">
        <f>SM!AC165</f>
        <v>17777</v>
      </c>
      <c r="W20" s="450">
        <f>SM!AD165</f>
        <v>7450</v>
      </c>
      <c r="X20" s="450">
        <f>SM!AE165</f>
        <v>0</v>
      </c>
      <c r="Y20" s="450">
        <f>SM!AF165</f>
        <v>7450</v>
      </c>
      <c r="Z20" s="450">
        <f>SM!AG165</f>
        <v>1387851</v>
      </c>
      <c r="AA20" s="451">
        <f>SM!AH165</f>
        <v>0.39</v>
      </c>
      <c r="AB20" s="451">
        <f>SM!AI165</f>
        <v>0.2</v>
      </c>
      <c r="AC20" s="451">
        <f>SM!AJ165</f>
        <v>1.98</v>
      </c>
      <c r="AD20" s="451">
        <f>SM!AK165</f>
        <v>0</v>
      </c>
      <c r="AE20" s="451">
        <f>SM!AL165</f>
        <v>0</v>
      </c>
      <c r="AF20" s="451">
        <f>SM!AM165</f>
        <v>0</v>
      </c>
      <c r="AG20" s="451">
        <f>SM!AN165</f>
        <v>-0.3</v>
      </c>
      <c r="AH20" s="451">
        <f>SM!AO165</f>
        <v>2.3699999999999997</v>
      </c>
      <c r="AI20" s="451">
        <f>SM!AP165</f>
        <v>-9.9999999999999978E-2</v>
      </c>
      <c r="AJ20" s="457">
        <f>SM!AQ165</f>
        <v>2.2699999999999996</v>
      </c>
      <c r="AK20" s="460">
        <f>SM!AR165</f>
        <v>324848553</v>
      </c>
      <c r="AL20" s="450">
        <f>SM!AS165</f>
        <v>232944855</v>
      </c>
      <c r="AM20" s="450">
        <f>SM!AT165</f>
        <v>1697364</v>
      </c>
      <c r="AN20" s="450">
        <f>SM!AU165</f>
        <v>606874</v>
      </c>
      <c r="AO20" s="450">
        <f>SM!AV165</f>
        <v>79103950</v>
      </c>
      <c r="AP20" s="450">
        <f>SM!AW165</f>
        <v>4658901</v>
      </c>
      <c r="AQ20" s="450">
        <f>SM!AX165</f>
        <v>6443483</v>
      </c>
      <c r="AR20" s="451">
        <f>SM!AY165</f>
        <v>507.43470000000002</v>
      </c>
      <c r="AS20" s="451">
        <f>SM!AZ165</f>
        <v>346.83219999999994</v>
      </c>
      <c r="AT20" s="457">
        <f>SM!BA165</f>
        <v>160.60250000000005</v>
      </c>
    </row>
    <row r="21" spans="1:46" s="3" customFormat="1" x14ac:dyDescent="0.2">
      <c r="A21" s="345" t="s">
        <v>843</v>
      </c>
      <c r="B21" s="31">
        <f>JI!I141</f>
        <v>268696562</v>
      </c>
      <c r="C21" s="452">
        <f>JI!J141</f>
        <v>193595307</v>
      </c>
      <c r="D21" s="452">
        <f>JI!K141</f>
        <v>497816</v>
      </c>
      <c r="E21" s="452">
        <f>JI!L141</f>
        <v>65603474</v>
      </c>
      <c r="F21" s="452">
        <f>JI!M141</f>
        <v>3871905</v>
      </c>
      <c r="G21" s="452">
        <f>JI!N141</f>
        <v>5128060</v>
      </c>
      <c r="H21" s="452">
        <f>JI!O141</f>
        <v>426.43259999999998</v>
      </c>
      <c r="I21" s="452">
        <f>JI!P141</f>
        <v>294.94149999999991</v>
      </c>
      <c r="J21" s="758">
        <f>JI!Q141</f>
        <v>131.49109999999999</v>
      </c>
      <c r="K21" s="31">
        <f>JI!R141</f>
        <v>-44180</v>
      </c>
      <c r="L21" s="452">
        <f>JI!S141</f>
        <v>425305</v>
      </c>
      <c r="M21" s="452">
        <f>JI!T141</f>
        <v>0</v>
      </c>
      <c r="N21" s="452">
        <f>JI!U141</f>
        <v>0</v>
      </c>
      <c r="O21" s="452">
        <f>JI!V141</f>
        <v>381125</v>
      </c>
      <c r="P21" s="452">
        <f>JI!W141</f>
        <v>44180</v>
      </c>
      <c r="Q21" s="452">
        <f>JI!X141</f>
        <v>0</v>
      </c>
      <c r="R21" s="452">
        <f>JI!Y141</f>
        <v>517526</v>
      </c>
      <c r="S21" s="452">
        <f>JI!Z141</f>
        <v>561706</v>
      </c>
      <c r="T21" s="452">
        <f>JI!AA141</f>
        <v>942831</v>
      </c>
      <c r="U21" s="452">
        <f>JI!AB141</f>
        <v>143753</v>
      </c>
      <c r="V21" s="452">
        <f>JI!AC141</f>
        <v>7621</v>
      </c>
      <c r="W21" s="452">
        <f>JI!AD141</f>
        <v>10650</v>
      </c>
      <c r="X21" s="452">
        <f>JI!AE141</f>
        <v>0</v>
      </c>
      <c r="Y21" s="452">
        <f>JI!AF141</f>
        <v>10650</v>
      </c>
      <c r="Z21" s="452">
        <f>JI!AG141</f>
        <v>1104855</v>
      </c>
      <c r="AA21" s="453">
        <f>JI!AH141</f>
        <v>-0.01</v>
      </c>
      <c r="AB21" s="453">
        <f>JI!AI141</f>
        <v>-0.12000000000000001</v>
      </c>
      <c r="AC21" s="453">
        <f>JI!AJ141</f>
        <v>0.96000000000000008</v>
      </c>
      <c r="AD21" s="453">
        <f>JI!AK141</f>
        <v>0</v>
      </c>
      <c r="AE21" s="453">
        <f>JI!AL141</f>
        <v>0</v>
      </c>
      <c r="AF21" s="453">
        <f>JI!AM141</f>
        <v>0</v>
      </c>
      <c r="AG21" s="453">
        <f>JI!AN141</f>
        <v>0</v>
      </c>
      <c r="AH21" s="453">
        <f>JI!AO141</f>
        <v>0.95000000000000007</v>
      </c>
      <c r="AI21" s="453">
        <f>JI!AP141</f>
        <v>-0.12000000000000001</v>
      </c>
      <c r="AJ21" s="458">
        <f>JI!AQ141</f>
        <v>0.83000000000000007</v>
      </c>
      <c r="AK21" s="461">
        <f>JI!AR141</f>
        <v>269801417</v>
      </c>
      <c r="AL21" s="452">
        <f>JI!AS141</f>
        <v>193976432</v>
      </c>
      <c r="AM21" s="452">
        <f>JI!AT141</f>
        <v>1059522</v>
      </c>
      <c r="AN21" s="452">
        <f>JI!AU141</f>
        <v>517526</v>
      </c>
      <c r="AO21" s="452">
        <f>JI!AV141</f>
        <v>65747227</v>
      </c>
      <c r="AP21" s="452">
        <f>JI!AW141</f>
        <v>3879526</v>
      </c>
      <c r="AQ21" s="452">
        <f>JI!AX141</f>
        <v>5138710</v>
      </c>
      <c r="AR21" s="453">
        <f>JI!AY141</f>
        <v>427.26259999999996</v>
      </c>
      <c r="AS21" s="453">
        <f>JI!AZ141</f>
        <v>295.89150000000001</v>
      </c>
      <c r="AT21" s="458">
        <f>JI!BA141</f>
        <v>131.37110000000001</v>
      </c>
    </row>
    <row r="22" spans="1:46" ht="13.5" thickBot="1" x14ac:dyDescent="0.25">
      <c r="A22" s="346" t="s">
        <v>844</v>
      </c>
      <c r="B22" s="764">
        <f>TU!I195</f>
        <v>399284272</v>
      </c>
      <c r="C22" s="765">
        <f>TU!J195</f>
        <v>286332865</v>
      </c>
      <c r="D22" s="765">
        <f>TU!K195</f>
        <v>1634411</v>
      </c>
      <c r="E22" s="765">
        <f>TU!L195</f>
        <v>97277011</v>
      </c>
      <c r="F22" s="765">
        <f>TU!M195</f>
        <v>5726663</v>
      </c>
      <c r="G22" s="765">
        <f>TU!N195</f>
        <v>8313322</v>
      </c>
      <c r="H22" s="765">
        <f>TU!O195</f>
        <v>630.4665</v>
      </c>
      <c r="I22" s="765">
        <f>TU!P195</f>
        <v>428.66540000000003</v>
      </c>
      <c r="J22" s="773">
        <f>TU!Q195</f>
        <v>201.80109999999996</v>
      </c>
      <c r="K22" s="764">
        <f>TU!R195</f>
        <v>-149765</v>
      </c>
      <c r="L22" s="765">
        <f>TU!S195</f>
        <v>608254</v>
      </c>
      <c r="M22" s="765">
        <f>TU!T195</f>
        <v>0</v>
      </c>
      <c r="N22" s="765">
        <f>TU!U195</f>
        <v>-22091</v>
      </c>
      <c r="O22" s="765">
        <f>TU!V195</f>
        <v>436398</v>
      </c>
      <c r="P22" s="765">
        <f>TU!W195</f>
        <v>149765</v>
      </c>
      <c r="Q22" s="765">
        <f>TU!X195</f>
        <v>41595</v>
      </c>
      <c r="R22" s="765">
        <f>TU!Y195</f>
        <v>684618</v>
      </c>
      <c r="S22" s="765">
        <f>TU!Z195</f>
        <v>875978</v>
      </c>
      <c r="T22" s="765">
        <f>TU!AA195</f>
        <v>1312376</v>
      </c>
      <c r="U22" s="765">
        <f>TU!AB195</f>
        <v>198122</v>
      </c>
      <c r="V22" s="765">
        <f>TU!AC195</f>
        <v>8729</v>
      </c>
      <c r="W22" s="765">
        <f>TU!AD195</f>
        <v>2500</v>
      </c>
      <c r="X22" s="765">
        <f>TU!AE195</f>
        <v>30000</v>
      </c>
      <c r="Y22" s="765">
        <f>TU!AF195</f>
        <v>32500</v>
      </c>
      <c r="Z22" s="765">
        <f>TU!AG195</f>
        <v>1551727</v>
      </c>
      <c r="AA22" s="766">
        <f>TU!AH195</f>
        <v>-0.37</v>
      </c>
      <c r="AB22" s="766">
        <f>TU!AI195</f>
        <v>-0.73</v>
      </c>
      <c r="AC22" s="766">
        <f>TU!AJ195</f>
        <v>1.52</v>
      </c>
      <c r="AD22" s="766">
        <f>TU!AK195</f>
        <v>0</v>
      </c>
      <c r="AE22" s="766">
        <f>TU!AL195</f>
        <v>0</v>
      </c>
      <c r="AF22" s="766">
        <f>TU!AM195</f>
        <v>0</v>
      </c>
      <c r="AG22" s="766">
        <f>TU!AN195</f>
        <v>0</v>
      </c>
      <c r="AH22" s="766">
        <f>TU!AO195</f>
        <v>1.1499999999999999</v>
      </c>
      <c r="AI22" s="766">
        <f>TU!AP195</f>
        <v>-0.73</v>
      </c>
      <c r="AJ22" s="767">
        <f>TU!AQ195</f>
        <v>0.42000000000000015</v>
      </c>
      <c r="AK22" s="775">
        <f>TU!AR195</f>
        <v>400835999</v>
      </c>
      <c r="AL22" s="765">
        <f>TU!AS195</f>
        <v>286769263</v>
      </c>
      <c r="AM22" s="765">
        <f>TU!AT195</f>
        <v>2510389</v>
      </c>
      <c r="AN22" s="765">
        <f>TU!AU195</f>
        <v>684618</v>
      </c>
      <c r="AO22" s="765">
        <f>TU!AV195</f>
        <v>97475133</v>
      </c>
      <c r="AP22" s="765">
        <f>TU!AW195</f>
        <v>5735392</v>
      </c>
      <c r="AQ22" s="765">
        <f>TU!AX195</f>
        <v>8345822</v>
      </c>
      <c r="AR22" s="766">
        <f>TU!AY195</f>
        <v>630.88649999999996</v>
      </c>
      <c r="AS22" s="766">
        <f>TU!AZ195</f>
        <v>429.81540000000001</v>
      </c>
      <c r="AT22" s="767">
        <f>TU!BA195</f>
        <v>201.0711</v>
      </c>
    </row>
    <row r="23" spans="1:46" s="3" customFormat="1" ht="13.5" thickBot="1" x14ac:dyDescent="0.25">
      <c r="A23" s="347" t="s">
        <v>845</v>
      </c>
      <c r="B23" s="768">
        <f>SUM(B13:B22)</f>
        <v>5108746054</v>
      </c>
      <c r="C23" s="769">
        <f t="shared" ref="C23:AT23" si="0">SUM(C13:C22)</f>
        <v>3663560358</v>
      </c>
      <c r="D23" s="769">
        <f t="shared" si="0"/>
        <v>18347764</v>
      </c>
      <c r="E23" s="769">
        <f t="shared" si="0"/>
        <v>1244331641</v>
      </c>
      <c r="F23" s="769">
        <f t="shared" si="0"/>
        <v>73271233</v>
      </c>
      <c r="G23" s="769">
        <f t="shared" si="0"/>
        <v>109235058</v>
      </c>
      <c r="H23" s="770">
        <f t="shared" si="0"/>
        <v>8082.3990999999987</v>
      </c>
      <c r="I23" s="770">
        <f t="shared" si="0"/>
        <v>5668.5887999999995</v>
      </c>
      <c r="J23" s="774">
        <f t="shared" si="0"/>
        <v>2413.8103000000006</v>
      </c>
      <c r="K23" s="768">
        <f t="shared" si="0"/>
        <v>234227</v>
      </c>
      <c r="L23" s="769">
        <f t="shared" si="0"/>
        <v>6647750</v>
      </c>
      <c r="M23" s="769">
        <f t="shared" si="0"/>
        <v>0</v>
      </c>
      <c r="N23" s="769">
        <f t="shared" si="0"/>
        <v>514741</v>
      </c>
      <c r="O23" s="769">
        <f t="shared" si="0"/>
        <v>7396718</v>
      </c>
      <c r="P23" s="769">
        <f t="shared" si="0"/>
        <v>-249747</v>
      </c>
      <c r="Q23" s="769">
        <f t="shared" si="0"/>
        <v>-39075</v>
      </c>
      <c r="R23" s="769">
        <f t="shared" ref="R23" si="1">SUM(R13:R22)</f>
        <v>12680711</v>
      </c>
      <c r="S23" s="769">
        <f t="shared" si="0"/>
        <v>12391889</v>
      </c>
      <c r="T23" s="769">
        <f t="shared" si="0"/>
        <v>19788607</v>
      </c>
      <c r="U23" s="769">
        <f t="shared" si="0"/>
        <v>2415676</v>
      </c>
      <c r="V23" s="769">
        <f t="shared" si="0"/>
        <v>147931</v>
      </c>
      <c r="W23" s="769">
        <f t="shared" si="0"/>
        <v>425400</v>
      </c>
      <c r="X23" s="769">
        <f t="shared" si="0"/>
        <v>686559</v>
      </c>
      <c r="Y23" s="769">
        <f t="shared" si="0"/>
        <v>1111959</v>
      </c>
      <c r="Z23" s="769">
        <f t="shared" si="0"/>
        <v>23464173</v>
      </c>
      <c r="AA23" s="770">
        <f t="shared" si="0"/>
        <v>0.39999999999999991</v>
      </c>
      <c r="AB23" s="770">
        <f t="shared" si="0"/>
        <v>0.42999999999999994</v>
      </c>
      <c r="AC23" s="770">
        <f t="shared" si="0"/>
        <v>18.804000000000002</v>
      </c>
      <c r="AD23" s="770">
        <f t="shared" si="0"/>
        <v>0</v>
      </c>
      <c r="AE23" s="770">
        <f t="shared" si="0"/>
        <v>0</v>
      </c>
      <c r="AF23" s="770">
        <f t="shared" si="0"/>
        <v>2.0699999999999998</v>
      </c>
      <c r="AG23" s="770">
        <f t="shared" si="0"/>
        <v>0.65999999999999992</v>
      </c>
      <c r="AH23" s="770">
        <f t="shared" si="0"/>
        <v>21.273999999999997</v>
      </c>
      <c r="AI23" s="770">
        <f t="shared" si="0"/>
        <v>1.0899999999999999</v>
      </c>
      <c r="AJ23" s="771">
        <f t="shared" si="0"/>
        <v>22.364000000000004</v>
      </c>
      <c r="AK23" s="776">
        <f t="shared" si="0"/>
        <v>5132210227</v>
      </c>
      <c r="AL23" s="769">
        <f t="shared" si="0"/>
        <v>3670957076</v>
      </c>
      <c r="AM23" s="769">
        <f t="shared" si="0"/>
        <v>30739653</v>
      </c>
      <c r="AN23" s="769">
        <f t="shared" ref="AN23" si="2">SUM(AN13:AN22)</f>
        <v>12680711</v>
      </c>
      <c r="AO23" s="769">
        <f t="shared" si="0"/>
        <v>1246747317</v>
      </c>
      <c r="AP23" s="769">
        <f t="shared" si="0"/>
        <v>73419164</v>
      </c>
      <c r="AQ23" s="769">
        <f t="shared" si="0"/>
        <v>110347017</v>
      </c>
      <c r="AR23" s="770">
        <f t="shared" si="0"/>
        <v>8104.7631000000001</v>
      </c>
      <c r="AS23" s="770">
        <f t="shared" si="0"/>
        <v>5689.8627999999999</v>
      </c>
      <c r="AT23" s="771">
        <f t="shared" si="0"/>
        <v>2414.9003000000002</v>
      </c>
    </row>
    <row r="24" spans="1:46" x14ac:dyDescent="0.2">
      <c r="A24" s="36" t="s">
        <v>846</v>
      </c>
      <c r="B24" s="175">
        <f>SUM(C23:G23)</f>
        <v>5108746054</v>
      </c>
      <c r="C24" s="175"/>
      <c r="D24" s="175"/>
      <c r="E24" s="175"/>
      <c r="F24" s="175"/>
      <c r="G24" s="175"/>
      <c r="H24" s="176">
        <f>SUM(I23:J23)</f>
        <v>8082.3991000000005</v>
      </c>
      <c r="I24" s="176"/>
      <c r="J24" s="176"/>
      <c r="K24" s="530">
        <f>P23</f>
        <v>-249747</v>
      </c>
      <c r="L24" s="193"/>
      <c r="M24" s="193"/>
      <c r="N24" s="193"/>
      <c r="O24" s="684">
        <f>SUM(K23:N23)</f>
        <v>7396718</v>
      </c>
      <c r="P24" s="628"/>
      <c r="Q24" s="628"/>
      <c r="R24" s="628"/>
      <c r="S24" s="627">
        <f>SUM(P23:R23)</f>
        <v>12391889</v>
      </c>
      <c r="T24" s="684">
        <f>O23+S23</f>
        <v>19788607</v>
      </c>
      <c r="U24" s="263"/>
      <c r="V24" s="263"/>
      <c r="W24" s="685"/>
      <c r="X24" s="685"/>
      <c r="Y24" s="684">
        <f>SUM(W23:X23)</f>
        <v>1111959</v>
      </c>
      <c r="Z24" s="684">
        <f>T23+U23+V23+Y23</f>
        <v>23464173</v>
      </c>
      <c r="AA24" s="686"/>
      <c r="AB24" s="686"/>
      <c r="AC24" s="686"/>
      <c r="AD24" s="686"/>
      <c r="AE24" s="686"/>
      <c r="AF24" s="686"/>
      <c r="AG24" s="686"/>
      <c r="AH24" s="687">
        <f>AA23+AC23+AF23</f>
        <v>21.274000000000001</v>
      </c>
      <c r="AI24" s="687">
        <f>AB23+AG23</f>
        <v>1.0899999999999999</v>
      </c>
      <c r="AJ24" s="687">
        <f>SUM(AH23:AI23)</f>
        <v>22.363999999999997</v>
      </c>
      <c r="AK24" s="321">
        <f>AL23+AM23+AO23+AP23+AQ23</f>
        <v>5132210227</v>
      </c>
      <c r="AL24" s="192"/>
      <c r="AM24" s="192"/>
      <c r="AN24" s="321">
        <f>R23</f>
        <v>12680711</v>
      </c>
      <c r="AO24" s="192"/>
      <c r="AP24" s="192"/>
      <c r="AQ24" s="192"/>
      <c r="AR24" s="193">
        <f>SUM(AS23:AT23)</f>
        <v>8104.7631000000001</v>
      </c>
      <c r="AS24" s="200"/>
      <c r="AT24" s="200"/>
    </row>
    <row r="25" spans="1:46" ht="13.5" thickBot="1" x14ac:dyDescent="0.25">
      <c r="A25" s="16"/>
      <c r="B25" s="12"/>
      <c r="C25" s="12"/>
      <c r="D25" s="12"/>
      <c r="E25" s="12"/>
      <c r="F25" s="12"/>
      <c r="G25" s="12"/>
      <c r="H25" s="7"/>
      <c r="I25" s="7"/>
      <c r="J25" s="7"/>
      <c r="K25" s="193"/>
      <c r="L25" s="193"/>
      <c r="M25" s="193"/>
      <c r="N25" s="193"/>
      <c r="O25" s="684">
        <f ca="1">SUM(K26:N26)</f>
        <v>7396718</v>
      </c>
      <c r="P25" s="685"/>
      <c r="Q25" s="685"/>
      <c r="R25" s="685"/>
      <c r="S25" s="684">
        <f ca="1">SUM(P26:R26)</f>
        <v>12391889</v>
      </c>
      <c r="T25" s="684">
        <f ca="1">O26+S26</f>
        <v>19788607</v>
      </c>
      <c r="U25" s="263"/>
      <c r="V25" s="263"/>
      <c r="W25" s="685"/>
      <c r="X25" s="685"/>
      <c r="Y25" s="684">
        <f ca="1">SUM(W26:X26)</f>
        <v>1111959</v>
      </c>
      <c r="Z25" s="684">
        <f ca="1">T26+U26+V26+Y26</f>
        <v>23464173</v>
      </c>
      <c r="AA25" s="686"/>
      <c r="AB25" s="686"/>
      <c r="AC25" s="686"/>
      <c r="AD25" s="686"/>
      <c r="AE25" s="686"/>
      <c r="AF25" s="686"/>
      <c r="AG25" s="686"/>
      <c r="AH25" s="687">
        <f ca="1">AA26+AC26+AF26</f>
        <v>21.274000000000001</v>
      </c>
      <c r="AI25" s="687">
        <f ca="1">AB26+AG26</f>
        <v>1.0900000000000003</v>
      </c>
      <c r="AJ25" s="687">
        <f ca="1">SUM(AH26:AI26)</f>
        <v>22.364000000000001</v>
      </c>
      <c r="AK25" s="321">
        <f ca="1">AL26+AM26+AO26+AP26+AQ26</f>
        <v>5132210227</v>
      </c>
      <c r="AL25" s="192"/>
      <c r="AM25" s="192"/>
      <c r="AN25" s="199"/>
      <c r="AO25" s="192"/>
      <c r="AP25" s="192"/>
      <c r="AQ25" s="192"/>
      <c r="AR25" s="193">
        <f ca="1">SUM(AS26:AT26)</f>
        <v>8104.7630999999992</v>
      </c>
      <c r="AS25" s="200"/>
      <c r="AT25" s="200"/>
    </row>
    <row r="26" spans="1:46" ht="13.5" thickBot="1" x14ac:dyDescent="0.25">
      <c r="A26" s="39" t="s">
        <v>33</v>
      </c>
      <c r="B26" s="258">
        <f t="shared" ref="B26:AQ26" ca="1" si="3">SUM(B27:B36)</f>
        <v>5108746054</v>
      </c>
      <c r="C26" s="47">
        <f t="shared" ca="1" si="3"/>
        <v>3663560358</v>
      </c>
      <c r="D26" s="47">
        <f t="shared" ca="1" si="3"/>
        <v>18347764</v>
      </c>
      <c r="E26" s="47">
        <f t="shared" ca="1" si="3"/>
        <v>1244331641</v>
      </c>
      <c r="F26" s="47">
        <f t="shared" ca="1" si="3"/>
        <v>73271233</v>
      </c>
      <c r="G26" s="47">
        <f t="shared" ca="1" si="3"/>
        <v>109235058</v>
      </c>
      <c r="H26" s="48">
        <f t="shared" ca="1" si="3"/>
        <v>8082.3990999999996</v>
      </c>
      <c r="I26" s="48">
        <f t="shared" ca="1" si="3"/>
        <v>5668.5887999999986</v>
      </c>
      <c r="J26" s="266">
        <f t="shared" ca="1" si="3"/>
        <v>2413.8103000000001</v>
      </c>
      <c r="K26" s="258">
        <f t="shared" ca="1" si="3"/>
        <v>234227</v>
      </c>
      <c r="L26" s="47">
        <f t="shared" ca="1" si="3"/>
        <v>6647750</v>
      </c>
      <c r="M26" s="47">
        <f t="shared" ca="1" si="3"/>
        <v>0</v>
      </c>
      <c r="N26" s="47">
        <f t="shared" ca="1" si="3"/>
        <v>514741</v>
      </c>
      <c r="O26" s="47">
        <f t="shared" ca="1" si="3"/>
        <v>7396718</v>
      </c>
      <c r="P26" s="47">
        <f t="shared" ca="1" si="3"/>
        <v>-249747</v>
      </c>
      <c r="Q26" s="47">
        <f t="shared" ca="1" si="3"/>
        <v>-39075</v>
      </c>
      <c r="R26" s="47">
        <f t="shared" ca="1" si="3"/>
        <v>12680711</v>
      </c>
      <c r="S26" s="47">
        <f t="shared" ca="1" si="3"/>
        <v>12391889</v>
      </c>
      <c r="T26" s="47">
        <f t="shared" ca="1" si="3"/>
        <v>19788607</v>
      </c>
      <c r="U26" s="47">
        <f t="shared" ca="1" si="3"/>
        <v>2415676</v>
      </c>
      <c r="V26" s="47">
        <f t="shared" ca="1" si="3"/>
        <v>147931</v>
      </c>
      <c r="W26" s="47">
        <f t="shared" ca="1" si="3"/>
        <v>425400</v>
      </c>
      <c r="X26" s="47">
        <f t="shared" ca="1" si="3"/>
        <v>686559</v>
      </c>
      <c r="Y26" s="47">
        <f t="shared" ca="1" si="3"/>
        <v>1111959</v>
      </c>
      <c r="Z26" s="47">
        <f t="shared" ca="1" si="3"/>
        <v>23464173</v>
      </c>
      <c r="AA26" s="48">
        <f t="shared" ca="1" si="3"/>
        <v>0.39999999999999997</v>
      </c>
      <c r="AB26" s="48">
        <f t="shared" ca="1" si="3"/>
        <v>0.43000000000000016</v>
      </c>
      <c r="AC26" s="48">
        <f t="shared" ca="1" si="3"/>
        <v>18.804000000000002</v>
      </c>
      <c r="AD26" s="48">
        <f t="shared" ca="1" si="3"/>
        <v>0</v>
      </c>
      <c r="AE26" s="48">
        <f t="shared" ca="1" si="3"/>
        <v>0</v>
      </c>
      <c r="AF26" s="48">
        <f t="shared" ca="1" si="3"/>
        <v>2.0700000000000003</v>
      </c>
      <c r="AG26" s="48">
        <f t="shared" ca="1" si="3"/>
        <v>0.66</v>
      </c>
      <c r="AH26" s="48">
        <f t="shared" ca="1" si="3"/>
        <v>21.274000000000001</v>
      </c>
      <c r="AI26" s="48">
        <f t="shared" ca="1" si="3"/>
        <v>1.0900000000000003</v>
      </c>
      <c r="AJ26" s="49">
        <f t="shared" ca="1" si="3"/>
        <v>22.363999999999997</v>
      </c>
      <c r="AK26" s="267">
        <f t="shared" ca="1" si="3"/>
        <v>5132210227</v>
      </c>
      <c r="AL26" s="47">
        <f t="shared" ca="1" si="3"/>
        <v>3670957076</v>
      </c>
      <c r="AM26" s="47">
        <f t="shared" ca="1" si="3"/>
        <v>30739653</v>
      </c>
      <c r="AN26" s="47">
        <f t="shared" ca="1" si="3"/>
        <v>12680711</v>
      </c>
      <c r="AO26" s="47">
        <f t="shared" ca="1" si="3"/>
        <v>1246747317</v>
      </c>
      <c r="AP26" s="47">
        <f t="shared" ca="1" si="3"/>
        <v>73419164</v>
      </c>
      <c r="AQ26" s="47">
        <f t="shared" ca="1" si="3"/>
        <v>110347017</v>
      </c>
      <c r="AR26" s="48">
        <f t="shared" ref="AR26:AT26" ca="1" si="4">SUM(AR27:AR36)</f>
        <v>8104.763100000001</v>
      </c>
      <c r="AS26" s="48">
        <f t="shared" ca="1" si="4"/>
        <v>5689.862799999999</v>
      </c>
      <c r="AT26" s="49">
        <f t="shared" ca="1" si="4"/>
        <v>2414.9003000000002</v>
      </c>
    </row>
    <row r="27" spans="1:46" x14ac:dyDescent="0.2">
      <c r="A27" s="1">
        <v>3111</v>
      </c>
      <c r="B27" s="324">
        <f ca="1">LB!I458+FR!I134+JN!I187+TA!I102+ŽB!I77+ČL!I303+NB!I126+SM!I169+JI!I145+TU!I199</f>
        <v>1061489873</v>
      </c>
      <c r="C27" s="325">
        <f ca="1">LB!J458+FR!J134+JN!J187+TA!J102+ŽB!J77+ČL!J303+NB!J126+SM!J169+JI!J145+TU!J199</f>
        <v>778291287</v>
      </c>
      <c r="D27" s="325">
        <f ca="1">LB!K458+FR!K134+JN!K187+TA!K102+ŽB!K77+ČL!K303+NB!K126+SM!K169+JI!K145+TU!K199</f>
        <v>2489388</v>
      </c>
      <c r="E27" s="325">
        <f ca="1">LB!L458+FR!L134+JN!L187+TA!L102+ŽB!L77+ČL!L303+NB!L126+SM!L169+JI!L145+TU!L199</f>
        <v>254986773</v>
      </c>
      <c r="F27" s="325">
        <f ca="1">LB!M458+FR!M134+JN!M187+TA!M102+ŽB!M77+ČL!M303+NB!M126+SM!M169+JI!M145+TU!M199</f>
        <v>15038075</v>
      </c>
      <c r="G27" s="325">
        <f ca="1">LB!N458+FR!N134+JN!N187+TA!N102+ŽB!N77+ČL!N303+NB!N126+SM!N169+JI!N145+TU!N199</f>
        <v>10684350</v>
      </c>
      <c r="H27" s="325">
        <f ca="1">LB!O458+FR!O134+JN!O187+TA!O102+ŽB!O77+ČL!O303+NB!O126+SM!O169+JI!O145+TU!O199</f>
        <v>1849.4249000000002</v>
      </c>
      <c r="I27" s="325">
        <f ca="1">LB!P458+FR!P134+JN!P187+TA!P102+ŽB!P77+ČL!P303+NB!P126+SM!P169+JI!P145+TU!P199</f>
        <v>1412.7018</v>
      </c>
      <c r="J27" s="777">
        <f ca="1">LB!Q458+FR!Q134+JN!Q187+TA!Q102+ŽB!Q77+ČL!Q303+NB!Q126+SM!Q169+JI!Q145+TU!Q199</f>
        <v>436.72310000000004</v>
      </c>
      <c r="K27" s="324">
        <f ca="1">LB!R458+FR!R134+JN!R187+TA!R102+ŽB!R77+ČL!R303+NB!R126+SM!R169+JI!R145+TU!R199</f>
        <v>-516764</v>
      </c>
      <c r="L27" s="325">
        <f ca="1">LB!S458+FR!S134+JN!S187+TA!S102+ŽB!S77+ČL!S303+NB!S126+SM!S169+JI!S145+TU!S199</f>
        <v>904496</v>
      </c>
      <c r="M27" s="325">
        <f ca="1">LB!T458+FR!T134+JN!T187+TA!T102+ŽB!T77+ČL!T303+NB!T126+SM!T169+JI!T145+TU!T199</f>
        <v>0</v>
      </c>
      <c r="N27" s="325">
        <f ca="1">LB!U458+FR!U134+JN!U187+TA!U102+ŽB!U77+ČL!U303+NB!U126+SM!U169+JI!U145+TU!U199</f>
        <v>833464</v>
      </c>
      <c r="O27" s="325">
        <f ca="1">LB!V458+FR!V134+JN!V187+TA!V102+ŽB!V77+ČL!V303+NB!V126+SM!V169+JI!V145+TU!V199</f>
        <v>1221196</v>
      </c>
      <c r="P27" s="325">
        <f ca="1">LB!W458+FR!W134+JN!W187+TA!W102+ŽB!W77+ČL!W303+NB!W126+SM!W169+JI!W145+TU!W199</f>
        <v>516764</v>
      </c>
      <c r="Q27" s="325">
        <f ca="1">LB!X458+FR!X134+JN!X187+TA!X102+ŽB!X77+ČL!X303+NB!X126+SM!X169+JI!X145+TU!X199</f>
        <v>0</v>
      </c>
      <c r="R27" s="325">
        <f ca="1">LB!Y458+FR!Y134+JN!Y187+TA!Y102+ŽB!Y77+ČL!Y303+NB!Y126+SM!Y169+JI!Y145+TU!Y199</f>
        <v>0</v>
      </c>
      <c r="S27" s="325">
        <f ca="1">LB!Z458+FR!Z134+JN!Z187+TA!Z102+ŽB!Z77+ČL!Z303+NB!Z126+SM!Z169+JI!Z145+TU!Z199</f>
        <v>516764</v>
      </c>
      <c r="T27" s="325">
        <f ca="1">LB!AA458+FR!AA134+JN!AA187+TA!AA102+ŽB!AA77+ČL!AA303+NB!AA126+SM!AA169+JI!AA145+TU!AA199</f>
        <v>1737960</v>
      </c>
      <c r="U27" s="325">
        <f ca="1">LB!AB458+FR!AB134+JN!AB187+TA!AB102+ŽB!AB77+ČL!AB303+NB!AB126+SM!AB169+JI!AB145+TU!AB199</f>
        <v>587426</v>
      </c>
      <c r="V27" s="325">
        <f ca="1">LB!AC458+FR!AC134+JN!AC187+TA!AC102+ŽB!AC77+ČL!AC303+NB!AC126+SM!AC169+JI!AC145+TU!AC199</f>
        <v>24421</v>
      </c>
      <c r="W27" s="325">
        <f ca="1">LB!AD458+FR!AD134+JN!AD187+TA!AD102+ŽB!AD77+ČL!AD303+NB!AD126+SM!AD169+JI!AD145+TU!AD199</f>
        <v>62750</v>
      </c>
      <c r="X27" s="325">
        <f ca="1">LB!AE458+FR!AE134+JN!AE187+TA!AE102+ŽB!AE77+ČL!AE303+NB!AE126+SM!AE169+JI!AE145+TU!AE199</f>
        <v>377000</v>
      </c>
      <c r="Y27" s="325">
        <f ca="1">LB!AF458+FR!AF134+JN!AF187+TA!AF102+ŽB!AF77+ČL!AF303+NB!AF126+SM!AF169+JI!AF145+TU!AF199</f>
        <v>439750</v>
      </c>
      <c r="Z27" s="325">
        <f ca="1">LB!AG458+FR!AG134+JN!AG187+TA!AG102+ŽB!AG77+ČL!AG303+NB!AG126+SM!AG169+JI!AG145+TU!AG199</f>
        <v>2789557</v>
      </c>
      <c r="AA27" s="326">
        <f ca="1">LB!AH458+FR!AH134+JN!AH187+TA!AH102+ŽB!AH77+ČL!AH303+NB!AH126+SM!AH169+JI!AH145+TU!AH199</f>
        <v>-0.24000000000000002</v>
      </c>
      <c r="AB27" s="326">
        <f ca="1">LB!AI458+FR!AI134+JN!AI187+TA!AI102+ŽB!AI77+ČL!AI303+NB!AI126+SM!AI169+JI!AI145+TU!AI199</f>
        <v>-0.73</v>
      </c>
      <c r="AC27" s="326">
        <f ca="1">LB!AJ458+FR!AJ134+JN!AJ187+TA!AJ102+ŽB!AJ77+ČL!AJ303+NB!AJ126+SM!AJ169+JI!AJ145+TU!AJ199</f>
        <v>2.8500000000000005</v>
      </c>
      <c r="AD27" s="326">
        <f ca="1">LB!AK458+FR!AK134+JN!AK187+TA!AK102+ŽB!AK77+ČL!AK303+NB!AK126+SM!AK169+JI!AK145+TU!AK199</f>
        <v>0</v>
      </c>
      <c r="AE27" s="326">
        <f ca="1">LB!AL458+FR!AL134+JN!AL187+TA!AL102+ŽB!AL77+ČL!AL303+NB!AL126+SM!AL169+JI!AL145+TU!AL199</f>
        <v>0</v>
      </c>
      <c r="AF27" s="326">
        <f ca="1">LB!AM458+FR!AM134+JN!AM187+TA!AM102+ŽB!AM77+ČL!AM303+NB!AM126+SM!AM169+JI!AM145+TU!AM199</f>
        <v>2.16</v>
      </c>
      <c r="AG27" s="326">
        <f ca="1">LB!AN458+FR!AN134+JN!AN187+TA!AN102+ŽB!AN77+ČL!AN303+NB!AN126+SM!AN169+JI!AN145+TU!AN199</f>
        <v>0.66</v>
      </c>
      <c r="AH27" s="326">
        <f ca="1">LB!AO458+FR!AO134+JN!AO187+TA!AO102+ŽB!AO77+ČL!AO303+NB!AO126+SM!AO169+JI!AO145+TU!AO199</f>
        <v>4.7700000000000005</v>
      </c>
      <c r="AI27" s="326">
        <f ca="1">LB!AP458+FR!AP134+JN!AP187+TA!AP102+ŽB!AP77+ČL!AP303+NB!AP126+SM!AP169+JI!AP145+TU!AP199</f>
        <v>-6.9999999999999951E-2</v>
      </c>
      <c r="AJ27" s="327">
        <f ca="1">LB!AQ458+FR!AQ134+JN!AQ187+TA!AQ102+ŽB!AQ77+ČL!AQ303+NB!AQ126+SM!AQ169+JI!AQ145+TU!AQ199</f>
        <v>4.7000000000000011</v>
      </c>
      <c r="AK27" s="328">
        <f ca="1">LB!AR458+FR!AR134+JN!AR187+TA!AR102+ŽB!AR77+ČL!AR303+NB!AR126+SM!AR169+JI!AR145+TU!AR199</f>
        <v>1064279430</v>
      </c>
      <c r="AL27" s="325">
        <f ca="1">LB!AS458+FR!AS134+JN!AS187+TA!AS102+ŽB!AS77+ČL!AS303+NB!AS126+SM!AS169+JI!AS145+TU!AS199</f>
        <v>779512483</v>
      </c>
      <c r="AM27" s="325">
        <f ca="1">LB!AT458+FR!AT134+JN!AT187+TA!AT102+ŽB!AT77+ČL!AT303+NB!AT126+SM!AT169+JI!AT145+TU!AT199</f>
        <v>3006152</v>
      </c>
      <c r="AN27" s="325">
        <f ca="1">LB!AU458+FR!AU134+JN!AU187+TA!AU102+ŽB!AU77+ČL!AU303+NB!AU126+SM!AU169+JI!AU145+TU!AU199</f>
        <v>0</v>
      </c>
      <c r="AO27" s="325">
        <f ca="1">LB!AV458+FR!AV134+JN!AV187+TA!AV102+ŽB!AV77+ČL!AV303+NB!AV126+SM!AV169+JI!AV145+TU!AV199</f>
        <v>255574199</v>
      </c>
      <c r="AP27" s="325">
        <f ca="1">LB!AW458+FR!AW134+JN!AW187+TA!AW102+ŽB!AW77+ČL!AW303+NB!AW126+SM!AW169+JI!AW145+TU!AW199</f>
        <v>15062496</v>
      </c>
      <c r="AQ27" s="325">
        <f ca="1">LB!AX458+FR!AX134+JN!AX187+TA!AX102+ŽB!AX77+ČL!AX303+NB!AX126+SM!AX169+JI!AX145+TU!AX199</f>
        <v>11124100</v>
      </c>
      <c r="AR27" s="326">
        <f ca="1">LB!AY458+FR!AY134+JN!AY187+TA!AY102+ŽB!AY77+ČL!AY303+NB!AY126+SM!AY169+JI!AY145+TU!AY199</f>
        <v>1854.1249</v>
      </c>
      <c r="AS27" s="326">
        <f ca="1">LB!AZ458+FR!AZ134+JN!AZ187+TA!AZ102+ŽB!AZ77+ČL!AZ303+NB!AZ126+SM!AZ169+JI!AZ145+TU!AZ199</f>
        <v>1417.4718</v>
      </c>
      <c r="AT27" s="327">
        <f ca="1">LB!BA458+FR!BA134+JN!BA187+TA!BA102+ŽB!BA77+ČL!BA303+NB!BA126+SM!BA169+JI!BA145+TU!BA199</f>
        <v>436.65309999999999</v>
      </c>
    </row>
    <row r="28" spans="1:46" x14ac:dyDescent="0.2">
      <c r="A28" s="2">
        <v>3113</v>
      </c>
      <c r="B28" s="330">
        <f>LB!I459+FR!I135+JN!I188+TA!I103+ŽB!I78+ČL!I304+NB!I127+SM!I170+JI!I146+TU!I200</f>
        <v>2626569668</v>
      </c>
      <c r="C28" s="331">
        <f>LB!J459+FR!J135+JN!J188+TA!J103+ŽB!J78+ČL!J304+NB!J127+SM!J170+JI!J146+TU!J200</f>
        <v>1860168063</v>
      </c>
      <c r="D28" s="331">
        <f>LB!K459+FR!K135+JN!K188+TA!K103+ŽB!K78+ČL!K304+NB!K127+SM!K170+JI!K146+TU!K200</f>
        <v>6266052</v>
      </c>
      <c r="E28" s="331">
        <f>LB!L459+FR!L135+JN!L188+TA!L103+ŽB!L78+ČL!L304+NB!L127+SM!L170+JI!L146+TU!L200</f>
        <v>638878843</v>
      </c>
      <c r="F28" s="331">
        <f>LB!M459+FR!M135+JN!M188+TA!M103+ŽB!M78+ČL!M304+NB!M127+SM!M170+JI!M146+TU!M200</f>
        <v>37683010</v>
      </c>
      <c r="G28" s="331">
        <f>LB!N459+FR!N135+JN!N188+TA!N103+ŽB!N78+ČL!N304+NB!N127+SM!N170+JI!N146+TU!N200</f>
        <v>83573700</v>
      </c>
      <c r="H28" s="331">
        <f>LB!O459+FR!O135+JN!O188+TA!O103+ŽB!O78+ČL!O304+NB!O127+SM!O170+JI!O146+TU!O200</f>
        <v>3712.4920000000002</v>
      </c>
      <c r="I28" s="331">
        <f>LB!P459+FR!P135+JN!P188+TA!P103+ŽB!P78+ČL!P304+NB!P127+SM!P170+JI!P146+TU!P200</f>
        <v>2936.5892000000003</v>
      </c>
      <c r="J28" s="778">
        <f>LB!Q459+FR!Q135+JN!Q188+TA!Q103+ŽB!Q78+ČL!Q304+NB!Q127+SM!Q170+JI!Q146+TU!Q200</f>
        <v>775.90279999999996</v>
      </c>
      <c r="K28" s="330">
        <f>LB!R459+FR!R135+JN!R188+TA!R103+ŽB!R78+ČL!R304+NB!R127+SM!R170+JI!R146+TU!R200</f>
        <v>436513</v>
      </c>
      <c r="L28" s="331">
        <f>LB!S459+FR!S135+JN!S188+TA!S103+ŽB!S78+ČL!S304+NB!S127+SM!S170+JI!S146+TU!S200</f>
        <v>5113378</v>
      </c>
      <c r="M28" s="331">
        <f>LB!T459+FR!T135+JN!T188+TA!T103+ŽB!T78+ČL!T304+NB!T127+SM!T170+JI!T146+TU!T200</f>
        <v>0</v>
      </c>
      <c r="N28" s="331">
        <f>LB!U459+FR!U135+JN!U188+TA!U103+ŽB!U78+ČL!U304+NB!U127+SM!U170+JI!U146+TU!U200</f>
        <v>-122938</v>
      </c>
      <c r="O28" s="331">
        <f>LB!V459+FR!V135+JN!V188+TA!V103+ŽB!V78+ČL!V304+NB!V127+SM!V170+JI!V146+TU!V200</f>
        <v>5426953</v>
      </c>
      <c r="P28" s="331">
        <f>LB!W459+FR!W135+JN!W188+TA!W103+ŽB!W78+ČL!W304+NB!W127+SM!W170+JI!W146+TU!W200</f>
        <v>-425753</v>
      </c>
      <c r="Q28" s="331">
        <f>LB!X459+FR!X135+JN!X188+TA!X103+ŽB!X78+ČL!X304+NB!X127+SM!X170+JI!X146+TU!X200</f>
        <v>43977</v>
      </c>
      <c r="R28" s="331">
        <f>LB!Y459+FR!Y135+JN!Y188+TA!Y103+ŽB!Y78+ČL!Y304+NB!Y127+SM!Y170+JI!Y146+TU!Y200</f>
        <v>11955305</v>
      </c>
      <c r="S28" s="331">
        <f>LB!Z459+FR!Z135+JN!Z188+TA!Z103+ŽB!Z78+ČL!Z304+NB!Z127+SM!Z170+JI!Z146+TU!Z200</f>
        <v>11573529</v>
      </c>
      <c r="T28" s="331">
        <f>LB!AA459+FR!AA135+JN!AA188+TA!AA103+ŽB!AA78+ČL!AA304+NB!AA127+SM!AA170+JI!AA146+TU!AA200</f>
        <v>17000482</v>
      </c>
      <c r="U28" s="331">
        <f>LB!AB459+FR!AB135+JN!AB188+TA!AB103+ŽB!AB78+ČL!AB304+NB!AB127+SM!AB170+JI!AB146+TU!AB200</f>
        <v>1690408</v>
      </c>
      <c r="V28" s="331">
        <f>LB!AC459+FR!AC135+JN!AC188+TA!AC103+ŽB!AC78+ČL!AC304+NB!AC127+SM!AC170+JI!AC146+TU!AC200</f>
        <v>108537</v>
      </c>
      <c r="W28" s="331">
        <f>LB!AD459+FR!AD135+JN!AD188+TA!AD103+ŽB!AD78+ČL!AD304+NB!AD127+SM!AD170+JI!AD146+TU!AD200</f>
        <v>259100</v>
      </c>
      <c r="X28" s="331">
        <f>LB!AE459+FR!AE135+JN!AE188+TA!AE103+ŽB!AE78+ČL!AE304+NB!AE127+SM!AE170+JI!AE146+TU!AE200</f>
        <v>150000</v>
      </c>
      <c r="Y28" s="331">
        <f>LB!AF459+FR!AF135+JN!AF188+TA!AF103+ŽB!AF78+ČL!AF304+NB!AF127+SM!AF170+JI!AF146+TU!AF200</f>
        <v>409100</v>
      </c>
      <c r="Z28" s="331">
        <f>LB!AG459+FR!AG135+JN!AG188+TA!AG103+ŽB!AG78+ČL!AG304+NB!AG127+SM!AG170+JI!AG146+TU!AG200</f>
        <v>19208527</v>
      </c>
      <c r="AA28" s="332">
        <f>LB!AH459+FR!AH135+JN!AH188+TA!AH103+ŽB!AH78+ČL!AH304+NB!AH127+SM!AH170+JI!AH146+TU!AH200</f>
        <v>0.31</v>
      </c>
      <c r="AB28" s="332">
        <f>LB!AI459+FR!AI135+JN!AI188+TA!AI103+ŽB!AI78+ČL!AI304+NB!AI127+SM!AI170+JI!AI146+TU!AI200</f>
        <v>1.1600000000000001</v>
      </c>
      <c r="AC28" s="332">
        <f>LB!AJ459+FR!AJ135+JN!AJ188+TA!AJ103+ŽB!AJ78+ČL!AJ304+NB!AJ127+SM!AJ170+JI!AJ146+TU!AJ200</f>
        <v>14.034000000000001</v>
      </c>
      <c r="AD28" s="332">
        <f>LB!AK459+FR!AK135+JN!AK188+TA!AK103+ŽB!AK78+ČL!AK304+NB!AK127+SM!AK170+JI!AK146+TU!AK200</f>
        <v>0</v>
      </c>
      <c r="AE28" s="332">
        <f>LB!AL459+FR!AL135+JN!AL188+TA!AL103+ŽB!AL78+ČL!AL304+NB!AL127+SM!AL170+JI!AL146+TU!AL200</f>
        <v>0</v>
      </c>
      <c r="AF28" s="332">
        <f>LB!AM459+FR!AM135+JN!AM188+TA!AM103+ŽB!AM78+ČL!AM304+NB!AM127+SM!AM170+JI!AM146+TU!AM200</f>
        <v>0.08</v>
      </c>
      <c r="AG28" s="332">
        <f>LB!AN459+FR!AN135+JN!AN188+TA!AN103+ŽB!AN78+ČL!AN304+NB!AN127+SM!AN170+JI!AN146+TU!AN200</f>
        <v>0</v>
      </c>
      <c r="AH28" s="332">
        <f>LB!AO459+FR!AO135+JN!AO188+TA!AO103+ŽB!AO78+ČL!AO304+NB!AO127+SM!AO170+JI!AO146+TU!AO200</f>
        <v>14.424000000000001</v>
      </c>
      <c r="AI28" s="332">
        <f>LB!AP459+FR!AP135+JN!AP188+TA!AP103+ŽB!AP78+ČL!AP304+NB!AP127+SM!AP170+JI!AP146+TU!AP200</f>
        <v>1.1600000000000001</v>
      </c>
      <c r="AJ28" s="333">
        <f>LB!AQ459+FR!AQ135+JN!AQ188+TA!AQ103+ŽB!AQ78+ČL!AQ304+NB!AQ127+SM!AQ170+JI!AQ146+TU!AQ200</f>
        <v>15.584</v>
      </c>
      <c r="AK28" s="334">
        <f>LB!AR459+FR!AR135+JN!AR188+TA!AR103+ŽB!AR78+ČL!AR304+NB!AR127+SM!AR170+JI!AR146+TU!AR200</f>
        <v>2645778195</v>
      </c>
      <c r="AL28" s="331">
        <f>LB!AS459+FR!AS135+JN!AS188+TA!AS103+ŽB!AS78+ČL!AS304+NB!AS127+SM!AS170+JI!AS146+TU!AS200</f>
        <v>1865595016</v>
      </c>
      <c r="AM28" s="331">
        <f>LB!AT459+FR!AT135+JN!AT188+TA!AT103+ŽB!AT78+ČL!AT304+NB!AT127+SM!AT170+JI!AT146+TU!AT200</f>
        <v>17839581</v>
      </c>
      <c r="AN28" s="331">
        <f>LB!AU459+FR!AU135+JN!AU188+TA!AU103+ŽB!AU78+ČL!AU304+NB!AU127+SM!AU170+JI!AU146+TU!AU200</f>
        <v>11955305</v>
      </c>
      <c r="AO28" s="331">
        <f>LB!AV459+FR!AV135+JN!AV188+TA!AV103+ŽB!AV78+ČL!AV304+NB!AV127+SM!AV170+JI!AV146+TU!AV200</f>
        <v>640569251</v>
      </c>
      <c r="AP28" s="331">
        <f>LB!AW459+FR!AW135+JN!AW188+TA!AW103+ŽB!AW78+ČL!AW304+NB!AW127+SM!AW170+JI!AW146+TU!AW200</f>
        <v>37791547</v>
      </c>
      <c r="AQ28" s="331">
        <f>LB!AX459+FR!AX135+JN!AX188+TA!AX103+ŽB!AX78+ČL!AX304+NB!AX127+SM!AX170+JI!AX146+TU!AX200</f>
        <v>83982800</v>
      </c>
      <c r="AR28" s="332">
        <f>LB!AY459+FR!AY135+JN!AY188+TA!AY103+ŽB!AY78+ČL!AY304+NB!AY127+SM!AY170+JI!AY146+TU!AY200</f>
        <v>3728.0760000000005</v>
      </c>
      <c r="AS28" s="332">
        <f>LB!AZ459+FR!AZ135+JN!AZ188+TA!AZ103+ŽB!AZ78+ČL!AZ304+NB!AZ127+SM!AZ170+JI!AZ146+TU!AZ200</f>
        <v>2951.0131999999994</v>
      </c>
      <c r="AT28" s="333">
        <f>LB!BA459+FR!BA135+JN!BA188+TA!BA103+ŽB!BA78+ČL!BA304+NB!BA127+SM!BA170+JI!BA146+TU!BA200</f>
        <v>777.06280000000004</v>
      </c>
    </row>
    <row r="29" spans="1:46" x14ac:dyDescent="0.2">
      <c r="A29" s="2">
        <v>3114</v>
      </c>
      <c r="B29" s="330">
        <f>LB!I460+FR!I136+JN!I189+TA!I104+ŽB!I79+ČL!I305+NB!I128+SM!I171+JI!I147+TU!I201</f>
        <v>141340417</v>
      </c>
      <c r="C29" s="331">
        <f>LB!J460+FR!J136+JN!J189+TA!J104+ŽB!J79+ČL!J305+NB!J128+SM!J171+JI!J147+TU!J201</f>
        <v>102068909</v>
      </c>
      <c r="D29" s="331">
        <f>LB!K460+FR!K136+JN!K189+TA!K104+ŽB!K79+ČL!K305+NB!K128+SM!K171+JI!K147+TU!K201</f>
        <v>624320</v>
      </c>
      <c r="E29" s="331">
        <f>LB!L460+FR!L136+JN!L189+TA!L104+ŽB!L79+ČL!L305+NB!L128+SM!L171+JI!L147+TU!L201</f>
        <v>34710310</v>
      </c>
      <c r="F29" s="331">
        <f>LB!M460+FR!M136+JN!M189+TA!M104+ŽB!M79+ČL!M305+NB!M128+SM!M171+JI!M147+TU!M201</f>
        <v>2041378</v>
      </c>
      <c r="G29" s="331">
        <f>LB!N460+FR!N136+JN!N189+TA!N104+ŽB!N79+ČL!N305+NB!N128+SM!N171+JI!N147+TU!N201</f>
        <v>1895500</v>
      </c>
      <c r="H29" s="331">
        <f>LB!O460+FR!O136+JN!O189+TA!O104+ŽB!O79+ČL!O305+NB!O128+SM!O171+JI!O147+TU!O201</f>
        <v>202.93940000000001</v>
      </c>
      <c r="I29" s="331">
        <f>LB!P460+FR!P136+JN!P189+TA!P104+ŽB!P79+ČL!P305+NB!P128+SM!P171+JI!P147+TU!P201</f>
        <v>161.2961</v>
      </c>
      <c r="J29" s="778">
        <f>LB!Q460+FR!Q136+JN!Q189+TA!Q104+ŽB!Q79+ČL!Q305+NB!Q128+SM!Q171+JI!Q147+TU!Q201</f>
        <v>41.643299999999996</v>
      </c>
      <c r="K29" s="330">
        <f>LB!R460+FR!R136+JN!R189+TA!R104+ŽB!R79+ČL!R305+NB!R128+SM!R171+JI!R147+TU!R201</f>
        <v>26105</v>
      </c>
      <c r="L29" s="331">
        <f>LB!S460+FR!S136+JN!S189+TA!S104+ŽB!S79+ČL!S305+NB!S128+SM!S171+JI!S147+TU!S201</f>
        <v>-103771</v>
      </c>
      <c r="M29" s="331">
        <f>LB!T460+FR!T136+JN!T189+TA!T104+ŽB!T79+ČL!T305+NB!T128+SM!T171+JI!T147+TU!T201</f>
        <v>0</v>
      </c>
      <c r="N29" s="331">
        <f>LB!U460+FR!U136+JN!U189+TA!U104+ŽB!U79+ČL!U305+NB!U128+SM!U171+JI!U147+TU!U201</f>
        <v>-17022</v>
      </c>
      <c r="O29" s="331">
        <f>LB!V460+FR!V136+JN!V189+TA!V104+ŽB!V79+ČL!V305+NB!V128+SM!V171+JI!V147+TU!V201</f>
        <v>-94688</v>
      </c>
      <c r="P29" s="331">
        <f>LB!W460+FR!W136+JN!W189+TA!W104+ŽB!W79+ČL!W305+NB!W128+SM!W171+JI!W147+TU!W201</f>
        <v>-52385</v>
      </c>
      <c r="Q29" s="331">
        <f>LB!X460+FR!X136+JN!X189+TA!X104+ŽB!X79+ČL!X305+NB!X128+SM!X171+JI!X147+TU!X201</f>
        <v>0</v>
      </c>
      <c r="R29" s="331">
        <f>LB!Y460+FR!Y136+JN!Y189+TA!Y104+ŽB!Y79+ČL!Y305+NB!Y128+SM!Y171+JI!Y147+TU!Y201</f>
        <v>142287</v>
      </c>
      <c r="S29" s="331">
        <f>LB!Z460+FR!Z136+JN!Z189+TA!Z104+ŽB!Z79+ČL!Z305+NB!Z128+SM!Z171+JI!Z147+TU!Z201</f>
        <v>89902</v>
      </c>
      <c r="T29" s="331">
        <f>LB!AA460+FR!AA136+JN!AA189+TA!AA104+ŽB!AA79+ČL!AA305+NB!AA128+SM!AA171+JI!AA147+TU!AA201</f>
        <v>-4786</v>
      </c>
      <c r="U29" s="331">
        <f>LB!AB460+FR!AB136+JN!AB189+TA!AB104+ŽB!AB79+ČL!AB305+NB!AB128+SM!AB171+JI!AB147+TU!AB201</f>
        <v>-49711</v>
      </c>
      <c r="V29" s="331">
        <f>LB!AC460+FR!AC136+JN!AC189+TA!AC104+ŽB!AC79+ČL!AC305+NB!AC128+SM!AC171+JI!AC147+TU!AC201</f>
        <v>-1893</v>
      </c>
      <c r="W29" s="331">
        <f>LB!AD460+FR!AD136+JN!AD189+TA!AD104+ŽB!AD79+ČL!AD305+NB!AD128+SM!AD171+JI!AD147+TU!AD201</f>
        <v>0</v>
      </c>
      <c r="X29" s="331">
        <f>LB!AE460+FR!AE136+JN!AE189+TA!AE104+ŽB!AE79+ČL!AE305+NB!AE128+SM!AE171+JI!AE147+TU!AE201</f>
        <v>100000</v>
      </c>
      <c r="Y29" s="331">
        <f>LB!AF460+FR!AF136+JN!AF189+TA!AF104+ŽB!AF79+ČL!AF305+NB!AF128+SM!AF171+JI!AF147+TU!AF201</f>
        <v>100000</v>
      </c>
      <c r="Z29" s="331">
        <f>LB!AG460+FR!AG136+JN!AG189+TA!AG104+ŽB!AG79+ČL!AG305+NB!AG128+SM!AG171+JI!AG147+TU!AG201</f>
        <v>43610</v>
      </c>
      <c r="AA29" s="332">
        <f>LB!AH460+FR!AH136+JN!AH189+TA!AH104+ŽB!AH79+ČL!AH305+NB!AH128+SM!AH171+JI!AH147+TU!AH201</f>
        <v>0.05</v>
      </c>
      <c r="AB29" s="332">
        <f>LB!AI460+FR!AI136+JN!AI189+TA!AI104+ŽB!AI79+ČL!AI305+NB!AI128+SM!AI171+JI!AI147+TU!AI201</f>
        <v>-0.04</v>
      </c>
      <c r="AC29" s="332">
        <f>LB!AJ460+FR!AJ136+JN!AJ189+TA!AJ104+ŽB!AJ79+ČL!AJ305+NB!AJ128+SM!AJ171+JI!AJ147+TU!AJ201</f>
        <v>-0.31</v>
      </c>
      <c r="AD29" s="332">
        <f>LB!AK460+FR!AK136+JN!AK189+TA!AK104+ŽB!AK79+ČL!AK305+NB!AK128+SM!AK171+JI!AK147+TU!AK201</f>
        <v>0</v>
      </c>
      <c r="AE29" s="332">
        <f>LB!AL460+FR!AL136+JN!AL189+TA!AL104+ŽB!AL79+ČL!AL305+NB!AL128+SM!AL171+JI!AL147+TU!AL201</f>
        <v>0</v>
      </c>
      <c r="AF29" s="332">
        <f>LB!AM460+FR!AM136+JN!AM189+TA!AM104+ŽB!AM79+ČL!AM305+NB!AM128+SM!AM171+JI!AM147+TU!AM201</f>
        <v>0.09</v>
      </c>
      <c r="AG29" s="332">
        <f>LB!AN460+FR!AN136+JN!AN189+TA!AN104+ŽB!AN79+ČL!AN305+NB!AN128+SM!AN171+JI!AN147+TU!AN201</f>
        <v>0</v>
      </c>
      <c r="AH29" s="332">
        <f>LB!AO460+FR!AO136+JN!AO189+TA!AO104+ŽB!AO79+ČL!AO305+NB!AO128+SM!AO171+JI!AO147+TU!AO201</f>
        <v>-0.16999999999999998</v>
      </c>
      <c r="AI29" s="332">
        <f>LB!AP460+FR!AP136+JN!AP189+TA!AP104+ŽB!AP79+ČL!AP305+NB!AP128+SM!AP171+JI!AP147+TU!AP201</f>
        <v>-0.04</v>
      </c>
      <c r="AJ29" s="333">
        <f>LB!AQ460+FR!AQ136+JN!AQ189+TA!AQ104+ŽB!AQ79+ČL!AQ305+NB!AQ128+SM!AQ171+JI!AQ147+TU!AQ201</f>
        <v>-0.21</v>
      </c>
      <c r="AK29" s="334">
        <f>LB!AR460+FR!AR136+JN!AR189+TA!AR104+ŽB!AR79+ČL!AR305+NB!AR128+SM!AR171+JI!AR147+TU!AR201</f>
        <v>141384027</v>
      </c>
      <c r="AL29" s="331">
        <f>LB!AS460+FR!AS136+JN!AS189+TA!AS104+ŽB!AS79+ČL!AS305+NB!AS128+SM!AS171+JI!AS147+TU!AS201</f>
        <v>101974221</v>
      </c>
      <c r="AM29" s="331">
        <f>LB!AT460+FR!AT136+JN!AT189+TA!AT104+ŽB!AT79+ČL!AT305+NB!AT128+SM!AT171+JI!AT147+TU!AT201</f>
        <v>714222</v>
      </c>
      <c r="AN29" s="331">
        <f>LB!AU460+FR!AU136+JN!AU189+TA!AU104+ŽB!AU79+ČL!AU305+NB!AU128+SM!AU171+JI!AU147+TU!AU201</f>
        <v>142287</v>
      </c>
      <c r="AO29" s="331">
        <f>LB!AV460+FR!AV136+JN!AV189+TA!AV104+ŽB!AV79+ČL!AV305+NB!AV128+SM!AV171+JI!AV147+TU!AV201</f>
        <v>34660599</v>
      </c>
      <c r="AP29" s="331">
        <f>LB!AW460+FR!AW136+JN!AW189+TA!AW104+ŽB!AW79+ČL!AW305+NB!AW128+SM!AW171+JI!AW147+TU!AW201</f>
        <v>2039485</v>
      </c>
      <c r="AQ29" s="331">
        <f>LB!AX460+FR!AX136+JN!AX189+TA!AX104+ŽB!AX79+ČL!AX305+NB!AX128+SM!AX171+JI!AX147+TU!AX201</f>
        <v>1995500</v>
      </c>
      <c r="AR29" s="332">
        <f>LB!AY460+FR!AY136+JN!AY189+TA!AY104+ŽB!AY79+ČL!AY305+NB!AY128+SM!AY171+JI!AY147+TU!AY201</f>
        <v>202.72940000000003</v>
      </c>
      <c r="AS29" s="332">
        <f>LB!AZ460+FR!AZ136+JN!AZ189+TA!AZ104+ŽB!AZ79+ČL!AZ305+NB!AZ128+SM!AZ171+JI!AZ147+TU!AZ201</f>
        <v>161.12609999999998</v>
      </c>
      <c r="AT29" s="333">
        <f>LB!BA460+FR!BA136+JN!BA189+TA!BA104+ŽB!BA79+ČL!BA305+NB!BA128+SM!BA171+JI!BA147+TU!BA201</f>
        <v>41.603299999999997</v>
      </c>
    </row>
    <row r="30" spans="1:46" x14ac:dyDescent="0.2">
      <c r="A30" s="2">
        <v>3117</v>
      </c>
      <c r="B30" s="330">
        <f>LB!I461+FR!I137+JN!I190+TA!I105+ŽB!I80+ČL!I306+NB!I129+SM!I172+JI!I148+TU!I202</f>
        <v>289966692</v>
      </c>
      <c r="C30" s="331">
        <f>LB!J461+FR!J137+JN!J190+TA!J105+ŽB!J80+ČL!J306+NB!J129+SM!J172+JI!J148+TU!J202</f>
        <v>205078889</v>
      </c>
      <c r="D30" s="331">
        <f>LB!K461+FR!K137+JN!K190+TA!K105+ŽB!K80+ČL!K306+NB!K129+SM!K172+JI!K148+TU!K202</f>
        <v>1257304</v>
      </c>
      <c r="E30" s="331">
        <f>LB!L461+FR!L137+JN!L190+TA!L105+ŽB!L80+ČL!L306+NB!L129+SM!L172+JI!L148+TU!L202</f>
        <v>71118047</v>
      </c>
      <c r="F30" s="331">
        <f>LB!M461+FR!M137+JN!M190+TA!M105+ŽB!M80+ČL!M306+NB!M129+SM!M172+JI!M148+TU!M202</f>
        <v>4186291</v>
      </c>
      <c r="G30" s="331">
        <f>LB!N461+FR!N137+JN!N190+TA!N105+ŽB!N80+ČL!N306+NB!N129+SM!N172+JI!N148+TU!N202</f>
        <v>8326161</v>
      </c>
      <c r="H30" s="331">
        <f>LB!O461+FR!O137+JN!O190+TA!O105+ŽB!O80+ČL!O306+NB!O129+SM!O172+JI!O148+TU!O202</f>
        <v>439.97030000000001</v>
      </c>
      <c r="I30" s="331">
        <f>LB!P461+FR!P137+JN!P190+TA!P105+ŽB!P80+ČL!P306+NB!P129+SM!P172+JI!P148+TU!P202</f>
        <v>317.86020000000008</v>
      </c>
      <c r="J30" s="778">
        <f>LB!Q461+FR!Q137+JN!Q190+TA!Q105+ŽB!Q80+ČL!Q306+NB!Q129+SM!Q172+JI!Q148+TU!Q202</f>
        <v>122.11010000000002</v>
      </c>
      <c r="K30" s="330">
        <f>LB!R461+FR!R137+JN!R190+TA!R105+ŽB!R80+ČL!R306+NB!R129+SM!R172+JI!R148+TU!R202</f>
        <v>-104040</v>
      </c>
      <c r="L30" s="331">
        <f>LB!S461+FR!S137+JN!S190+TA!S105+ŽB!S80+ČL!S306+NB!S129+SM!S172+JI!S148+TU!S202</f>
        <v>733647</v>
      </c>
      <c r="M30" s="331">
        <f>LB!T461+FR!T137+JN!T190+TA!T105+ŽB!T80+ČL!T306+NB!T129+SM!T172+JI!T148+TU!T202</f>
        <v>0</v>
      </c>
      <c r="N30" s="331">
        <f>LB!U461+FR!U137+JN!U190+TA!U105+ŽB!U80+ČL!U306+NB!U129+SM!U172+JI!U148+TU!U202</f>
        <v>-55640</v>
      </c>
      <c r="O30" s="331">
        <f>LB!V461+FR!V137+JN!V190+TA!V105+ŽB!V80+ČL!V306+NB!V129+SM!V172+JI!V148+TU!V202</f>
        <v>573967</v>
      </c>
      <c r="P30" s="331">
        <f>LB!W461+FR!W137+JN!W190+TA!W105+ŽB!W80+ČL!W306+NB!W129+SM!W172+JI!W148+TU!W202</f>
        <v>104040</v>
      </c>
      <c r="Q30" s="331">
        <f>LB!X461+FR!X137+JN!X190+TA!X105+ŽB!X80+ČL!X306+NB!X129+SM!X172+JI!X148+TU!X202</f>
        <v>-81890</v>
      </c>
      <c r="R30" s="331">
        <f>LB!Y461+FR!Y137+JN!Y190+TA!Y105+ŽB!Y80+ČL!Y306+NB!Y129+SM!Y172+JI!Y148+TU!Y202</f>
        <v>578235</v>
      </c>
      <c r="S30" s="331">
        <f>LB!Z461+FR!Z137+JN!Z190+TA!Z105+ŽB!Z80+ČL!Z306+NB!Z129+SM!Z172+JI!Z148+TU!Z202</f>
        <v>600385</v>
      </c>
      <c r="T30" s="331">
        <f>LB!AA461+FR!AA137+JN!AA190+TA!AA105+ŽB!AA80+ČL!AA306+NB!AA129+SM!AA172+JI!AA148+TU!AA202</f>
        <v>1174352</v>
      </c>
      <c r="U30" s="331">
        <f>LB!AB461+FR!AB137+JN!AB190+TA!AB105+ŽB!AB80+ČL!AB306+NB!AB129+SM!AB172+JI!AB148+TU!AB202</f>
        <v>229167</v>
      </c>
      <c r="V30" s="331">
        <f>LB!AC461+FR!AC137+JN!AC190+TA!AC105+ŽB!AC80+ČL!AC306+NB!AC129+SM!AC172+JI!AC148+TU!AC202</f>
        <v>11480</v>
      </c>
      <c r="W30" s="331">
        <f>LB!AD461+FR!AD137+JN!AD190+TA!AD105+ŽB!AD80+ČL!AD306+NB!AD129+SM!AD172+JI!AD148+TU!AD202</f>
        <v>103550</v>
      </c>
      <c r="X30" s="331">
        <f>LB!AE461+FR!AE137+JN!AE190+TA!AE105+ŽB!AE80+ČL!AE306+NB!AE129+SM!AE172+JI!AE148+TU!AE202</f>
        <v>54559</v>
      </c>
      <c r="Y30" s="331">
        <f>LB!AF461+FR!AF137+JN!AF190+TA!AF105+ŽB!AF80+ČL!AF306+NB!AF129+SM!AF172+JI!AF148+TU!AF202</f>
        <v>158109</v>
      </c>
      <c r="Z30" s="331">
        <f>LB!AG461+FR!AG137+JN!AG190+TA!AG105+ŽB!AG80+ČL!AG306+NB!AG129+SM!AG172+JI!AG148+TU!AG202</f>
        <v>1573108</v>
      </c>
      <c r="AA30" s="332">
        <f>LB!AH461+FR!AH137+JN!AH190+TA!AH105+ŽB!AH80+ČL!AH306+NB!AH129+SM!AH172+JI!AH148+TU!AH202</f>
        <v>-0.12</v>
      </c>
      <c r="AB30" s="332">
        <f>LB!AI461+FR!AI137+JN!AI190+TA!AI105+ŽB!AI80+ČL!AI306+NB!AI129+SM!AI172+JI!AI148+TU!AI202</f>
        <v>-0.11</v>
      </c>
      <c r="AC30" s="332">
        <f>LB!AJ461+FR!AJ137+JN!AJ190+TA!AJ105+ŽB!AJ80+ČL!AJ306+NB!AJ129+SM!AJ172+JI!AJ148+TU!AJ202</f>
        <v>2.23</v>
      </c>
      <c r="AD30" s="332">
        <f>LB!AK461+FR!AK137+JN!AK190+TA!AK105+ŽB!AK80+ČL!AK306+NB!AK129+SM!AK172+JI!AK148+TU!AK202</f>
        <v>0</v>
      </c>
      <c r="AE30" s="332">
        <f>LB!AL461+FR!AL137+JN!AL190+TA!AL105+ŽB!AL80+ČL!AL306+NB!AL129+SM!AL172+JI!AL148+TU!AL202</f>
        <v>0</v>
      </c>
      <c r="AF30" s="332">
        <f>LB!AM461+FR!AM137+JN!AM190+TA!AM105+ŽB!AM80+ČL!AM306+NB!AM129+SM!AM172+JI!AM148+TU!AM202</f>
        <v>0</v>
      </c>
      <c r="AG30" s="332">
        <f>LB!AN461+FR!AN137+JN!AN190+TA!AN105+ŽB!AN80+ČL!AN306+NB!AN129+SM!AN172+JI!AN148+TU!AN202</f>
        <v>0</v>
      </c>
      <c r="AH30" s="332">
        <f>LB!AO461+FR!AO137+JN!AO190+TA!AO105+ŽB!AO80+ČL!AO306+NB!AO129+SM!AO172+JI!AO148+TU!AO202</f>
        <v>2.1100000000000003</v>
      </c>
      <c r="AI30" s="332">
        <f>LB!AP461+FR!AP137+JN!AP190+TA!AP105+ŽB!AP80+ČL!AP306+NB!AP129+SM!AP172+JI!AP148+TU!AP202</f>
        <v>-0.11</v>
      </c>
      <c r="AJ30" s="333">
        <f>LB!AQ461+FR!AQ137+JN!AQ190+TA!AQ105+ŽB!AQ80+ČL!AQ306+NB!AQ129+SM!AQ172+JI!AQ148+TU!AQ202</f>
        <v>2</v>
      </c>
      <c r="AK30" s="334">
        <f>LB!AR461+FR!AR137+JN!AR190+TA!AR105+ŽB!AR80+ČL!AR306+NB!AR129+SM!AR172+JI!AR148+TU!AR202</f>
        <v>291539800</v>
      </c>
      <c r="AL30" s="331">
        <f>LB!AS461+FR!AS137+JN!AS190+TA!AS105+ŽB!AS80+ČL!AS306+NB!AS129+SM!AS172+JI!AS148+TU!AS202</f>
        <v>205652856</v>
      </c>
      <c r="AM30" s="331">
        <f>LB!AT461+FR!AT137+JN!AT190+TA!AT105+ŽB!AT80+ČL!AT306+NB!AT129+SM!AT172+JI!AT148+TU!AT202</f>
        <v>1857689</v>
      </c>
      <c r="AN30" s="331">
        <f>LB!AU461+FR!AU137+JN!AU190+TA!AU105+ŽB!AU80+ČL!AU306+NB!AU129+SM!AU172+JI!AU148+TU!AU202</f>
        <v>578235</v>
      </c>
      <c r="AO30" s="331">
        <f>LB!AV461+FR!AV137+JN!AV190+TA!AV105+ŽB!AV80+ČL!AV306+NB!AV129+SM!AV172+JI!AV148+TU!AV202</f>
        <v>71347214</v>
      </c>
      <c r="AP30" s="331">
        <f>LB!AW461+FR!AW137+JN!AW190+TA!AW105+ŽB!AW80+ČL!AW306+NB!AW129+SM!AW172+JI!AW148+TU!AW202</f>
        <v>4197771</v>
      </c>
      <c r="AQ30" s="331">
        <f>LB!AX461+FR!AX137+JN!AX190+TA!AX105+ŽB!AX80+ČL!AX306+NB!AX129+SM!AX172+JI!AX148+TU!AX202</f>
        <v>8484270</v>
      </c>
      <c r="AR30" s="332">
        <f>LB!AY461+FR!AY137+JN!AY190+TA!AY105+ŽB!AY80+ČL!AY306+NB!AY129+SM!AY172+JI!AY148+TU!AY202</f>
        <v>441.97030000000001</v>
      </c>
      <c r="AS30" s="332">
        <f>LB!AZ461+FR!AZ137+JN!AZ190+TA!AZ105+ŽB!AZ80+ČL!AZ306+NB!AZ129+SM!AZ172+JI!AZ148+TU!AZ202</f>
        <v>319.97020000000003</v>
      </c>
      <c r="AT30" s="333">
        <f>LB!BA461+FR!BA137+JN!BA190+TA!BA105+ŽB!BA80+ČL!BA306+NB!BA129+SM!BA172+JI!BA148+TU!BA202</f>
        <v>122.0001</v>
      </c>
    </row>
    <row r="31" spans="1:46" x14ac:dyDescent="0.2">
      <c r="A31" s="2">
        <v>3122</v>
      </c>
      <c r="B31" s="330">
        <f>LB!I462+FR!I138+JN!I191+TA!I106+ŽB!I81+ČL!I307+NB!I130+SM!I173+JI!I149+TU!I203</f>
        <v>7648093</v>
      </c>
      <c r="C31" s="331">
        <f>LB!J462+FR!J138+JN!J191+TA!J106+ŽB!J81+ČL!J307+NB!J130+SM!J173+JI!J149+TU!J203</f>
        <v>5360552</v>
      </c>
      <c r="D31" s="331">
        <f>LB!K462+FR!K138+JN!K191+TA!K106+ŽB!K81+ČL!K307+NB!K130+SM!K173+JI!K149+TU!K203</f>
        <v>173552</v>
      </c>
      <c r="E31" s="331">
        <f>LB!L462+FR!L138+JN!L191+TA!L106+ŽB!L81+ČL!L307+NB!L130+SM!L173+JI!L149+TU!L203</f>
        <v>1870528</v>
      </c>
      <c r="F31" s="331">
        <f>LB!M462+FR!M138+JN!M191+TA!M106+ŽB!M81+ČL!M307+NB!M130+SM!M173+JI!M149+TU!M203</f>
        <v>107211</v>
      </c>
      <c r="G31" s="331">
        <f>LB!N462+FR!N138+JN!N191+TA!N106+ŽB!N81+ČL!N307+NB!N130+SM!N173+JI!N149+TU!N203</f>
        <v>136250</v>
      </c>
      <c r="H31" s="331">
        <f>LB!O462+FR!O138+JN!O191+TA!O106+ŽB!O81+ČL!O307+NB!O130+SM!O173+JI!O149+TU!O203</f>
        <v>9.8375000000000004</v>
      </c>
      <c r="I31" s="331">
        <f>LB!P462+FR!P138+JN!P191+TA!P106+ŽB!P81+ČL!P307+NB!P130+SM!P173+JI!P149+TU!P203</f>
        <v>8.5146999999999995</v>
      </c>
      <c r="J31" s="778">
        <f>LB!Q462+FR!Q138+JN!Q191+TA!Q106+ŽB!Q81+ČL!Q307+NB!Q130+SM!Q173+JI!Q149+TU!Q203</f>
        <v>1.3228</v>
      </c>
      <c r="K31" s="330">
        <f>LB!R462+FR!R138+JN!R191+TA!R106+ŽB!R81+ČL!R307+NB!R130+SM!R173+JI!R149+TU!R203</f>
        <v>100000</v>
      </c>
      <c r="L31" s="331">
        <f>LB!S462+FR!S138+JN!S191+TA!S106+ŽB!S81+ČL!S307+NB!S130+SM!S173+JI!S149+TU!S203</f>
        <v>0</v>
      </c>
      <c r="M31" s="331">
        <f>LB!T462+FR!T138+JN!T191+TA!T106+ŽB!T81+ČL!T307+NB!T130+SM!T173+JI!T149+TU!T203</f>
        <v>0</v>
      </c>
      <c r="N31" s="331">
        <f>LB!U462+FR!U138+JN!U191+TA!U106+ŽB!U81+ČL!U307+NB!U130+SM!U173+JI!U149+TU!U203</f>
        <v>0</v>
      </c>
      <c r="O31" s="331">
        <f>LB!V462+FR!V138+JN!V191+TA!V106+ŽB!V81+ČL!V307+NB!V130+SM!V173+JI!V149+TU!V203</f>
        <v>100000</v>
      </c>
      <c r="P31" s="331">
        <f>LB!W462+FR!W138+JN!W191+TA!W106+ŽB!W81+ČL!W307+NB!W130+SM!W173+JI!W149+TU!W203</f>
        <v>-100000</v>
      </c>
      <c r="Q31" s="331">
        <f>LB!X462+FR!X138+JN!X191+TA!X106+ŽB!X81+ČL!X307+NB!X130+SM!X173+JI!X149+TU!X203</f>
        <v>0</v>
      </c>
      <c r="R31" s="331">
        <f>LB!Y462+FR!Y138+JN!Y191+TA!Y106+ŽB!Y81+ČL!Y307+NB!Y130+SM!Y173+JI!Y149+TU!Y203</f>
        <v>4440</v>
      </c>
      <c r="S31" s="331">
        <f>LB!Z462+FR!Z138+JN!Z191+TA!Z106+ŽB!Z81+ČL!Z307+NB!Z130+SM!Z173+JI!Z149+TU!Z203</f>
        <v>-95560</v>
      </c>
      <c r="T31" s="331">
        <f>LB!AA462+FR!AA138+JN!AA191+TA!AA106+ŽB!AA81+ČL!AA307+NB!AA130+SM!AA173+JI!AA149+TU!AA203</f>
        <v>4440</v>
      </c>
      <c r="U31" s="331">
        <f>LB!AB462+FR!AB138+JN!AB191+TA!AB106+ŽB!AB81+ČL!AB307+NB!AB130+SM!AB173+JI!AB149+TU!AB203</f>
        <v>0</v>
      </c>
      <c r="V31" s="331">
        <f>LB!AC462+FR!AC138+JN!AC191+TA!AC106+ŽB!AC81+ČL!AC307+NB!AC130+SM!AC173+JI!AC149+TU!AC203</f>
        <v>2000</v>
      </c>
      <c r="W31" s="331">
        <f>LB!AD462+FR!AD138+JN!AD191+TA!AD106+ŽB!AD81+ČL!AD307+NB!AD130+SM!AD173+JI!AD149+TU!AD203</f>
        <v>0</v>
      </c>
      <c r="X31" s="331">
        <f>LB!AE462+FR!AE138+JN!AE191+TA!AE106+ŽB!AE81+ČL!AE307+NB!AE130+SM!AE173+JI!AE149+TU!AE203</f>
        <v>0</v>
      </c>
      <c r="Y31" s="331">
        <f>LB!AF462+FR!AF138+JN!AF191+TA!AF106+ŽB!AF81+ČL!AF307+NB!AF130+SM!AF173+JI!AF149+TU!AF203</f>
        <v>0</v>
      </c>
      <c r="Z31" s="331">
        <f>LB!AG462+FR!AG138+JN!AG191+TA!AG106+ŽB!AG81+ČL!AG307+NB!AG130+SM!AG173+JI!AG149+TU!AG203</f>
        <v>6440</v>
      </c>
      <c r="AA31" s="332">
        <f>LB!AH462+FR!AH138+JN!AH191+TA!AH106+ŽB!AH81+ČL!AH307+NB!AH130+SM!AH173+JI!AH149+TU!AH203</f>
        <v>0.13</v>
      </c>
      <c r="AB31" s="332">
        <f>LB!AI462+FR!AI138+JN!AI191+TA!AI106+ŽB!AI81+ČL!AI307+NB!AI130+SM!AI173+JI!AI149+TU!AI203</f>
        <v>0</v>
      </c>
      <c r="AC31" s="332">
        <f>LB!AJ462+FR!AJ138+JN!AJ191+TA!AJ106+ŽB!AJ81+ČL!AJ307+NB!AJ130+SM!AJ173+JI!AJ149+TU!AJ203</f>
        <v>0</v>
      </c>
      <c r="AD31" s="332">
        <f>LB!AK462+FR!AK138+JN!AK191+TA!AK106+ŽB!AK81+ČL!AK307+NB!AK130+SM!AK173+JI!AK149+TU!AK203</f>
        <v>0</v>
      </c>
      <c r="AE31" s="332">
        <f>LB!AL462+FR!AL138+JN!AL191+TA!AL106+ŽB!AL81+ČL!AL307+NB!AL130+SM!AL173+JI!AL149+TU!AL203</f>
        <v>0</v>
      </c>
      <c r="AF31" s="332">
        <f>LB!AM462+FR!AM138+JN!AM191+TA!AM106+ŽB!AM81+ČL!AM307+NB!AM130+SM!AM173+JI!AM149+TU!AM203</f>
        <v>0</v>
      </c>
      <c r="AG31" s="332">
        <f>LB!AN462+FR!AN138+JN!AN191+TA!AN106+ŽB!AN81+ČL!AN307+NB!AN130+SM!AN173+JI!AN149+TU!AN203</f>
        <v>0</v>
      </c>
      <c r="AH31" s="332">
        <f>LB!AO462+FR!AO138+JN!AO191+TA!AO106+ŽB!AO81+ČL!AO307+NB!AO130+SM!AO173+JI!AO149+TU!AO203</f>
        <v>0.13</v>
      </c>
      <c r="AI31" s="332">
        <f>LB!AP462+FR!AP138+JN!AP191+TA!AP106+ŽB!AP81+ČL!AP307+NB!AP130+SM!AP173+JI!AP149+TU!AP203</f>
        <v>0</v>
      </c>
      <c r="AJ31" s="333">
        <f>LB!AQ462+FR!AQ138+JN!AQ191+TA!AQ106+ŽB!AQ81+ČL!AQ307+NB!AQ130+SM!AQ173+JI!AQ149+TU!AQ203</f>
        <v>0.13</v>
      </c>
      <c r="AK31" s="334">
        <f>LB!AR462+FR!AR138+JN!AR191+TA!AR106+ŽB!AR81+ČL!AR307+NB!AR130+SM!AR173+JI!AR149+TU!AR203</f>
        <v>7654533</v>
      </c>
      <c r="AL31" s="331">
        <f>LB!AS462+FR!AS138+JN!AS191+TA!AS106+ŽB!AS81+ČL!AS307+NB!AS130+SM!AS173+JI!AS149+TU!AS203</f>
        <v>5460552</v>
      </c>
      <c r="AM31" s="331">
        <f>LB!AT462+FR!AT138+JN!AT191+TA!AT106+ŽB!AT81+ČL!AT307+NB!AT130+SM!AT173+JI!AT149+TU!AT203</f>
        <v>77992</v>
      </c>
      <c r="AN31" s="331">
        <f>LB!AU462+FR!AU138+JN!AU191+TA!AU106+ŽB!AU81+ČL!AU307+NB!AU130+SM!AU173+JI!AU149+TU!AU203</f>
        <v>4440</v>
      </c>
      <c r="AO31" s="331">
        <f>LB!AV462+FR!AV138+JN!AV191+TA!AV106+ŽB!AV81+ČL!AV307+NB!AV130+SM!AV173+JI!AV149+TU!AV203</f>
        <v>1870528</v>
      </c>
      <c r="AP31" s="331">
        <f>LB!AW462+FR!AW138+JN!AW191+TA!AW106+ŽB!AW81+ČL!AW307+NB!AW130+SM!AW173+JI!AW149+TU!AW203</f>
        <v>109211</v>
      </c>
      <c r="AQ31" s="331">
        <f>LB!AX462+FR!AX138+JN!AX191+TA!AX106+ŽB!AX81+ČL!AX307+NB!AX130+SM!AX173+JI!AX149+TU!AX203</f>
        <v>136250</v>
      </c>
      <c r="AR31" s="332">
        <f>LB!AY462+FR!AY138+JN!AY191+TA!AY106+ŽB!AY81+ČL!AY307+NB!AY130+SM!AY173+JI!AY149+TU!AY203</f>
        <v>9.9675000000000011</v>
      </c>
      <c r="AS31" s="332">
        <f>LB!AZ462+FR!AZ138+JN!AZ191+TA!AZ106+ŽB!AZ81+ČL!AZ307+NB!AZ130+SM!AZ173+JI!AZ149+TU!AZ203</f>
        <v>8.6447000000000003</v>
      </c>
      <c r="AT31" s="333">
        <f>LB!BA462+FR!BA138+JN!BA191+TA!BA106+ŽB!BA81+ČL!BA307+NB!BA130+SM!BA173+JI!BA149+TU!BA203</f>
        <v>1.3228</v>
      </c>
    </row>
    <row r="32" spans="1:46" x14ac:dyDescent="0.2">
      <c r="A32" s="2">
        <v>3124</v>
      </c>
      <c r="B32" s="330">
        <f>LB!I463+FR!I139+JN!I192+TA!I107+ŽB!I82+ČL!I308+NB!I131+SM!I174+JI!I150+TU!I204</f>
        <v>3501214</v>
      </c>
      <c r="C32" s="331">
        <f>LB!J463+FR!J139+JN!J192+TA!J107+ŽB!J82+ČL!J308+NB!J131+SM!J174+JI!J150+TU!J204</f>
        <v>2556417</v>
      </c>
      <c r="D32" s="331">
        <f>LB!K463+FR!K139+JN!K192+TA!K107+ŽB!K82+ČL!K308+NB!K131+SM!K174+JI!K150+TU!K204</f>
        <v>0</v>
      </c>
      <c r="E32" s="331">
        <f>LB!L463+FR!L139+JN!L192+TA!L107+ŽB!L82+ČL!L308+NB!L131+SM!L174+JI!L150+TU!L204</f>
        <v>864069</v>
      </c>
      <c r="F32" s="331">
        <f>LB!M463+FR!M139+JN!M192+TA!M107+ŽB!M82+ČL!M308+NB!M131+SM!M174+JI!M150+TU!M204</f>
        <v>51128</v>
      </c>
      <c r="G32" s="331">
        <f>LB!N463+FR!N139+JN!N192+TA!N107+ŽB!N82+ČL!N308+NB!N131+SM!N174+JI!N150+TU!N204</f>
        <v>29600</v>
      </c>
      <c r="H32" s="331">
        <f>LB!O463+FR!O139+JN!O192+TA!O107+ŽB!O82+ČL!O308+NB!O131+SM!O174+JI!O150+TU!O204</f>
        <v>5.2629000000000001</v>
      </c>
      <c r="I32" s="331">
        <f>LB!P463+FR!P139+JN!P192+TA!P107+ŽB!P82+ČL!P308+NB!P131+SM!P174+JI!P150+TU!P204</f>
        <v>4.4999000000000002</v>
      </c>
      <c r="J32" s="778">
        <f>LB!Q463+FR!Q139+JN!Q192+TA!Q107+ŽB!Q82+ČL!Q308+NB!Q131+SM!Q174+JI!Q150+TU!Q204</f>
        <v>0.76300000000000001</v>
      </c>
      <c r="K32" s="330">
        <f>LB!R463+FR!R139+JN!R192+TA!R107+ŽB!R82+ČL!R308+NB!R131+SM!R174+JI!R150+TU!R204</f>
        <v>0</v>
      </c>
      <c r="L32" s="331">
        <f>LB!S463+FR!S139+JN!S192+TA!S107+ŽB!S82+ČL!S308+NB!S131+SM!S174+JI!S150+TU!S204</f>
        <v>0</v>
      </c>
      <c r="M32" s="331">
        <f>LB!T463+FR!T139+JN!T192+TA!T107+ŽB!T82+ČL!T308+NB!T131+SM!T174+JI!T150+TU!T204</f>
        <v>0</v>
      </c>
      <c r="N32" s="331">
        <f>LB!U463+FR!U139+JN!U192+TA!U107+ŽB!U82+ČL!U308+NB!U131+SM!U174+JI!U150+TU!U204</f>
        <v>0</v>
      </c>
      <c r="O32" s="331">
        <f>LB!V463+FR!V139+JN!V192+TA!V107+ŽB!V82+ČL!V308+NB!V131+SM!V174+JI!V150+TU!V204</f>
        <v>0</v>
      </c>
      <c r="P32" s="331">
        <f>LB!W463+FR!W139+JN!W192+TA!W107+ŽB!W82+ČL!W308+NB!W131+SM!W174+JI!W150+TU!W204</f>
        <v>0</v>
      </c>
      <c r="Q32" s="331">
        <f>LB!X463+FR!X139+JN!X192+TA!X107+ŽB!X82+ČL!X308+NB!X131+SM!X174+JI!X150+TU!X204</f>
        <v>0</v>
      </c>
      <c r="R32" s="331">
        <f>LB!Y463+FR!Y139+JN!Y192+TA!Y107+ŽB!Y82+ČL!Y308+NB!Y131+SM!Y174+JI!Y150+TU!Y204</f>
        <v>444</v>
      </c>
      <c r="S32" s="331">
        <f>LB!Z463+FR!Z139+JN!Z192+TA!Z107+ŽB!Z82+ČL!Z308+NB!Z131+SM!Z174+JI!Z150+TU!Z204</f>
        <v>444</v>
      </c>
      <c r="T32" s="331">
        <f>LB!AA463+FR!AA139+JN!AA192+TA!AA107+ŽB!AA82+ČL!AA308+NB!AA131+SM!AA174+JI!AA150+TU!AA204</f>
        <v>444</v>
      </c>
      <c r="U32" s="331">
        <f>LB!AB463+FR!AB139+JN!AB192+TA!AB107+ŽB!AB82+ČL!AB308+NB!AB131+SM!AB174+JI!AB150+TU!AB204</f>
        <v>0</v>
      </c>
      <c r="V32" s="331">
        <f>LB!AC463+FR!AC139+JN!AC192+TA!AC107+ŽB!AC82+ČL!AC308+NB!AC131+SM!AC174+JI!AC150+TU!AC204</f>
        <v>0</v>
      </c>
      <c r="W32" s="331">
        <f>LB!AD463+FR!AD139+JN!AD192+TA!AD107+ŽB!AD82+ČL!AD308+NB!AD131+SM!AD174+JI!AD150+TU!AD204</f>
        <v>0</v>
      </c>
      <c r="X32" s="331">
        <f>LB!AE463+FR!AE139+JN!AE192+TA!AE107+ŽB!AE82+ČL!AE308+NB!AE131+SM!AE174+JI!AE150+TU!AE204</f>
        <v>0</v>
      </c>
      <c r="Y32" s="331">
        <f>LB!AF463+FR!AF139+JN!AF192+TA!AF107+ŽB!AF82+ČL!AF308+NB!AF131+SM!AF174+JI!AF150+TU!AF204</f>
        <v>0</v>
      </c>
      <c r="Z32" s="331">
        <f>LB!AG463+FR!AG139+JN!AG192+TA!AG107+ŽB!AG82+ČL!AG308+NB!AG131+SM!AG174+JI!AG150+TU!AG204</f>
        <v>444</v>
      </c>
      <c r="AA32" s="332">
        <f>LB!AH463+FR!AH139+JN!AH192+TA!AH107+ŽB!AH82+ČL!AH308+NB!AH131+SM!AH174+JI!AH150+TU!AH204</f>
        <v>0</v>
      </c>
      <c r="AB32" s="332">
        <f>LB!AI463+FR!AI139+JN!AI192+TA!AI107+ŽB!AI82+ČL!AI308+NB!AI131+SM!AI174+JI!AI150+TU!AI204</f>
        <v>0</v>
      </c>
      <c r="AC32" s="332">
        <f>LB!AJ463+FR!AJ139+JN!AJ192+TA!AJ107+ŽB!AJ82+ČL!AJ308+NB!AJ131+SM!AJ174+JI!AJ150+TU!AJ204</f>
        <v>0</v>
      </c>
      <c r="AD32" s="332">
        <f>LB!AK463+FR!AK139+JN!AK192+TA!AK107+ŽB!AK82+ČL!AK308+NB!AK131+SM!AK174+JI!AK150+TU!AK204</f>
        <v>0</v>
      </c>
      <c r="AE32" s="332">
        <f>LB!AL463+FR!AL139+JN!AL192+TA!AL107+ŽB!AL82+ČL!AL308+NB!AL131+SM!AL174+JI!AL150+TU!AL204</f>
        <v>0</v>
      </c>
      <c r="AF32" s="332">
        <f>LB!AM463+FR!AM139+JN!AM192+TA!AM107+ŽB!AM82+ČL!AM308+NB!AM131+SM!AM174+JI!AM150+TU!AM204</f>
        <v>0</v>
      </c>
      <c r="AG32" s="332">
        <f>LB!AN463+FR!AN139+JN!AN192+TA!AN107+ŽB!AN82+ČL!AN308+NB!AN131+SM!AN174+JI!AN150+TU!AN204</f>
        <v>0</v>
      </c>
      <c r="AH32" s="332">
        <f>LB!AO463+FR!AO139+JN!AO192+TA!AO107+ŽB!AO82+ČL!AO308+NB!AO131+SM!AO174+JI!AO150+TU!AO204</f>
        <v>0</v>
      </c>
      <c r="AI32" s="332">
        <f>LB!AP463+FR!AP139+JN!AP192+TA!AP107+ŽB!AP82+ČL!AP308+NB!AP131+SM!AP174+JI!AP150+TU!AP204</f>
        <v>0</v>
      </c>
      <c r="AJ32" s="333">
        <f>LB!AQ463+FR!AQ139+JN!AQ192+TA!AQ107+ŽB!AQ82+ČL!AQ308+NB!AQ131+SM!AQ174+JI!AQ150+TU!AQ204</f>
        <v>0</v>
      </c>
      <c r="AK32" s="334">
        <f>LB!AR463+FR!AR139+JN!AR192+TA!AR107+ŽB!AR82+ČL!AR308+NB!AR131+SM!AR174+JI!AR150+TU!AR204</f>
        <v>3501658</v>
      </c>
      <c r="AL32" s="331">
        <f>LB!AS463+FR!AS139+JN!AS192+TA!AS107+ŽB!AS82+ČL!AS308+NB!AS131+SM!AS174+JI!AS150+TU!AS204</f>
        <v>2556417</v>
      </c>
      <c r="AM32" s="331">
        <f>LB!AT463+FR!AT139+JN!AT192+TA!AT107+ŽB!AT82+ČL!AT308+NB!AT131+SM!AT174+JI!AT150+TU!AT204</f>
        <v>444</v>
      </c>
      <c r="AN32" s="331">
        <f>LB!AU463+FR!AU139+JN!AU192+TA!AU107+ŽB!AU82+ČL!AU308+NB!AU131+SM!AU174+JI!AU150+TU!AU204</f>
        <v>444</v>
      </c>
      <c r="AO32" s="331">
        <f>LB!AV463+FR!AV139+JN!AV192+TA!AV107+ŽB!AV82+ČL!AV308+NB!AV131+SM!AV174+JI!AV150+TU!AV204</f>
        <v>864069</v>
      </c>
      <c r="AP32" s="331">
        <f>LB!AW463+FR!AW139+JN!AW192+TA!AW107+ŽB!AW82+ČL!AW308+NB!AW131+SM!AW174+JI!AW150+TU!AW204</f>
        <v>51128</v>
      </c>
      <c r="AQ32" s="331">
        <f>LB!AX463+FR!AX139+JN!AX192+TA!AX107+ŽB!AX82+ČL!AX308+NB!AX131+SM!AX174+JI!AX150+TU!AX204</f>
        <v>29600</v>
      </c>
      <c r="AR32" s="332">
        <f>LB!AY463+FR!AY139+JN!AY192+TA!AY107+ŽB!AY82+ČL!AY308+NB!AY131+SM!AY174+JI!AY150+TU!AY204</f>
        <v>5.2629000000000001</v>
      </c>
      <c r="AS32" s="332">
        <f>LB!AZ463+FR!AZ139+JN!AZ192+TA!AZ107+ŽB!AZ82+ČL!AZ308+NB!AZ131+SM!AZ174+JI!AZ150+TU!AZ204</f>
        <v>4.4999000000000002</v>
      </c>
      <c r="AT32" s="333">
        <f>LB!BA463+FR!BA139+JN!BA192+TA!BA107+ŽB!BA82+ČL!BA308+NB!BA131+SM!BA174+JI!BA150+TU!BA204</f>
        <v>0.76300000000000001</v>
      </c>
    </row>
    <row r="33" spans="1:46" x14ac:dyDescent="0.2">
      <c r="A33" s="2">
        <v>3141</v>
      </c>
      <c r="B33" s="330">
        <f>LB!I464+FR!I140+JN!I193+TA!I108+ŽB!I83+ČL!I309+NB!I132+SM!I175+JI!I151+TU!I205</f>
        <v>375942263</v>
      </c>
      <c r="C33" s="331">
        <f>LB!J464+FR!J140+JN!J193+TA!J108+ŽB!J83+ČL!J309+NB!J132+SM!J175+JI!J151+TU!J205</f>
        <v>273185421</v>
      </c>
      <c r="D33" s="331">
        <f>LB!K464+FR!K140+JN!K193+TA!K108+ŽB!K83+ČL!K309+NB!K132+SM!K175+JI!K151+TU!K205</f>
        <v>1675480</v>
      </c>
      <c r="E33" s="331">
        <f>LB!L464+FR!L140+JN!L193+TA!L108+ŽB!L83+ČL!L309+NB!L132+SM!L175+JI!L151+TU!L205</f>
        <v>92913596</v>
      </c>
      <c r="F33" s="331">
        <f>LB!M464+FR!M140+JN!M193+TA!M108+ŽB!M83+ČL!M309+NB!M132+SM!M175+JI!M151+TU!M205</f>
        <v>5463710</v>
      </c>
      <c r="G33" s="331">
        <f>LB!N464+FR!N140+JN!N193+TA!N108+ŽB!N83+ČL!N309+NB!N132+SM!N175+JI!N151+TU!N205</f>
        <v>2704056</v>
      </c>
      <c r="H33" s="331">
        <f>LB!O464+FR!O140+JN!O193+TA!O108+ŽB!O83+ČL!O309+NB!O132+SM!O175+JI!O151+TU!O205</f>
        <v>931.57999999999993</v>
      </c>
      <c r="I33" s="331">
        <f>LB!P464+FR!P140+JN!P193+TA!P108+ŽB!P83+ČL!P309+NB!P132+SM!P175+JI!P151+TU!P205</f>
        <v>0</v>
      </c>
      <c r="J33" s="778">
        <f>LB!Q464+FR!Q140+JN!Q193+TA!Q108+ŽB!Q83+ČL!Q309+NB!Q132+SM!Q175+JI!Q151+TU!Q205</f>
        <v>931.57999999999993</v>
      </c>
      <c r="K33" s="330">
        <f>LB!R464+FR!R140+JN!R193+TA!R108+ŽB!R83+ČL!R309+NB!R132+SM!R175+JI!R151+TU!R205</f>
        <v>-44085</v>
      </c>
      <c r="L33" s="331">
        <f>LB!S464+FR!S140+JN!S193+TA!S108+ŽB!S83+ČL!S309+NB!S132+SM!S175+JI!S151+TU!S205</f>
        <v>0</v>
      </c>
      <c r="M33" s="331">
        <f>LB!T464+FR!T140+JN!T193+TA!T108+ŽB!T83+ČL!T309+NB!T132+SM!T175+JI!T151+TU!T205</f>
        <v>0</v>
      </c>
      <c r="N33" s="331">
        <f>LB!U464+FR!U140+JN!U193+TA!U108+ŽB!U83+ČL!U309+NB!U132+SM!U175+JI!U151+TU!U205</f>
        <v>3600</v>
      </c>
      <c r="O33" s="331">
        <f>LB!V464+FR!V140+JN!V193+TA!V108+ŽB!V83+ČL!V309+NB!V132+SM!V175+JI!V151+TU!V205</f>
        <v>-40485</v>
      </c>
      <c r="P33" s="331">
        <f>LB!W464+FR!W140+JN!W193+TA!W108+ŽB!W83+ČL!W309+NB!W132+SM!W175+JI!W151+TU!W205</f>
        <v>44085</v>
      </c>
      <c r="Q33" s="331">
        <f>LB!X464+FR!X140+JN!X193+TA!X108+ŽB!X83+ČL!X309+NB!X132+SM!X175+JI!X151+TU!X205</f>
        <v>0</v>
      </c>
      <c r="R33" s="331">
        <f>LB!Y464+FR!Y140+JN!Y193+TA!Y108+ŽB!Y83+ČL!Y309+NB!Y132+SM!Y175+JI!Y151+TU!Y205</f>
        <v>0</v>
      </c>
      <c r="S33" s="331">
        <f>LB!Z464+FR!Z140+JN!Z193+TA!Z108+ŽB!Z83+ČL!Z309+NB!Z132+SM!Z175+JI!Z151+TU!Z205</f>
        <v>44085</v>
      </c>
      <c r="T33" s="331">
        <f>LB!AA464+FR!AA140+JN!AA193+TA!AA108+ŽB!AA83+ČL!AA309+NB!AA132+SM!AA175+JI!AA151+TU!AA205</f>
        <v>3600</v>
      </c>
      <c r="U33" s="331">
        <f>LB!AB464+FR!AB140+JN!AB193+TA!AB108+ŽB!AB83+ČL!AB309+NB!AB132+SM!AB175+JI!AB151+TU!AB205</f>
        <v>1217</v>
      </c>
      <c r="V33" s="331">
        <f>LB!AC464+FR!AC140+JN!AC193+TA!AC108+ŽB!AC83+ČL!AC309+NB!AC132+SM!AC175+JI!AC151+TU!AC205</f>
        <v>-809</v>
      </c>
      <c r="W33" s="331">
        <f>LB!AD464+FR!AD140+JN!AD193+TA!AD108+ŽB!AD83+ČL!AD309+NB!AD132+SM!AD175+JI!AD151+TU!AD205</f>
        <v>0</v>
      </c>
      <c r="X33" s="331">
        <f>LB!AE464+FR!AE140+JN!AE193+TA!AE108+ŽB!AE83+ČL!AE309+NB!AE132+SM!AE175+JI!AE151+TU!AE205</f>
        <v>0</v>
      </c>
      <c r="Y33" s="331">
        <f>LB!AF464+FR!AF140+JN!AF193+TA!AF108+ŽB!AF83+ČL!AF309+NB!AF132+SM!AF175+JI!AF151+TU!AF205</f>
        <v>0</v>
      </c>
      <c r="Z33" s="331">
        <f>LB!AG464+FR!AG140+JN!AG193+TA!AG108+ŽB!AG83+ČL!AG309+NB!AG132+SM!AG175+JI!AG151+TU!AG205</f>
        <v>4008</v>
      </c>
      <c r="AA33" s="332">
        <f>LB!AH464+FR!AH140+JN!AH193+TA!AH108+ŽB!AH83+ČL!AH309+NB!AH132+SM!AH175+JI!AH151+TU!AH205</f>
        <v>0</v>
      </c>
      <c r="AB33" s="332">
        <f>LB!AI464+FR!AI140+JN!AI193+TA!AI108+ŽB!AI83+ČL!AI309+NB!AI132+SM!AI175+JI!AI151+TU!AI205</f>
        <v>6.0000000000000012E-2</v>
      </c>
      <c r="AC33" s="332">
        <f>LB!AJ464+FR!AJ140+JN!AJ193+TA!AJ108+ŽB!AJ83+ČL!AJ309+NB!AJ132+SM!AJ175+JI!AJ151+TU!AJ205</f>
        <v>0</v>
      </c>
      <c r="AD33" s="332">
        <f>LB!AK464+FR!AK140+JN!AK193+TA!AK108+ŽB!AK83+ČL!AK309+NB!AK132+SM!AK175+JI!AK151+TU!AK205</f>
        <v>0</v>
      </c>
      <c r="AE33" s="332">
        <f>LB!AL464+FR!AL140+JN!AL193+TA!AL108+ŽB!AL83+ČL!AL309+NB!AL132+SM!AL175+JI!AL151+TU!AL205</f>
        <v>0</v>
      </c>
      <c r="AF33" s="332">
        <f>LB!AM464+FR!AM140+JN!AM193+TA!AM108+ŽB!AM83+ČL!AM309+NB!AM132+SM!AM175+JI!AM151+TU!AM205</f>
        <v>0</v>
      </c>
      <c r="AG33" s="332">
        <f>LB!AN464+FR!AN140+JN!AN193+TA!AN108+ŽB!AN83+ČL!AN309+NB!AN132+SM!AN175+JI!AN151+TU!AN205</f>
        <v>0</v>
      </c>
      <c r="AH33" s="332">
        <f>LB!AO464+FR!AO140+JN!AO193+TA!AO108+ŽB!AO83+ČL!AO309+NB!AO132+SM!AO175+JI!AO151+TU!AO205</f>
        <v>0</v>
      </c>
      <c r="AI33" s="332">
        <f>LB!AP464+FR!AP140+JN!AP193+TA!AP108+ŽB!AP83+ČL!AP309+NB!AP132+SM!AP175+JI!AP151+TU!AP205</f>
        <v>6.0000000000000012E-2</v>
      </c>
      <c r="AJ33" s="333">
        <f>LB!AQ464+FR!AQ140+JN!AQ193+TA!AQ108+ŽB!AQ83+ČL!AQ309+NB!AQ132+SM!AQ175+JI!AQ151+TU!AQ205</f>
        <v>6.0000000000000012E-2</v>
      </c>
      <c r="AK33" s="334">
        <f>LB!AR464+FR!AR140+JN!AR193+TA!AR108+ŽB!AR83+ČL!AR309+NB!AR132+SM!AR175+JI!AR151+TU!AR205</f>
        <v>375946271</v>
      </c>
      <c r="AL33" s="331">
        <f>LB!AS464+FR!AS140+JN!AS193+TA!AS108+ŽB!AS83+ČL!AS309+NB!AS132+SM!AS175+JI!AS151+TU!AS205</f>
        <v>273144936</v>
      </c>
      <c r="AM33" s="331">
        <f>LB!AT464+FR!AT140+JN!AT193+TA!AT108+ŽB!AT83+ČL!AT309+NB!AT132+SM!AT175+JI!AT151+TU!AT205</f>
        <v>1719565</v>
      </c>
      <c r="AN33" s="331">
        <f>LB!AU464+FR!AU140+JN!AU193+TA!AU108+ŽB!AU83+ČL!AU309+NB!AU132+SM!AU175+JI!AU151+TU!AU205</f>
        <v>0</v>
      </c>
      <c r="AO33" s="331">
        <f>LB!AV464+FR!AV140+JN!AV193+TA!AV108+ŽB!AV83+ČL!AV309+NB!AV132+SM!AV175+JI!AV151+TU!AV205</f>
        <v>92914813</v>
      </c>
      <c r="AP33" s="331">
        <f>LB!AW464+FR!AW140+JN!AW193+TA!AW108+ŽB!AW83+ČL!AW309+NB!AW132+SM!AW175+JI!AW151+TU!AW205</f>
        <v>5462901</v>
      </c>
      <c r="AQ33" s="331">
        <f>LB!AX464+FR!AX140+JN!AX193+TA!AX108+ŽB!AX83+ČL!AX309+NB!AX132+SM!AX175+JI!AX151+TU!AX205</f>
        <v>2704056</v>
      </c>
      <c r="AR33" s="332">
        <f>LB!AY464+FR!AY140+JN!AY193+TA!AY108+ŽB!AY83+ČL!AY309+NB!AY132+SM!AY175+JI!AY151+TU!AY205</f>
        <v>931.6400000000001</v>
      </c>
      <c r="AS33" s="332">
        <f>LB!AZ464+FR!AZ140+JN!AZ193+TA!AZ108+ŽB!AZ83+ČL!AZ309+NB!AZ132+SM!AZ175+JI!AZ151+TU!AZ205</f>
        <v>0</v>
      </c>
      <c r="AT33" s="333">
        <f>LB!BA464+FR!BA140+JN!BA193+TA!BA108+ŽB!BA83+ČL!BA309+NB!BA132+SM!BA175+JI!BA151+TU!BA205</f>
        <v>931.6400000000001</v>
      </c>
    </row>
    <row r="34" spans="1:46" x14ac:dyDescent="0.2">
      <c r="A34" s="2">
        <v>3143</v>
      </c>
      <c r="B34" s="330">
        <f>LB!I465+FR!I141+JN!I194+TA!I109+ŽB!I84+ČL!I310+NB!I133+SM!I176+JI!I152+TU!I206</f>
        <v>271376272</v>
      </c>
      <c r="C34" s="331">
        <f>LB!J465+FR!J141+JN!J194+TA!J109+ŽB!J84+ČL!J310+NB!J133+SM!J176+JI!J152+TU!J206</f>
        <v>198994014</v>
      </c>
      <c r="D34" s="331">
        <f>LB!K465+FR!K141+JN!K194+TA!K109+ŽB!K84+ČL!K310+NB!K133+SM!K176+JI!K152+TU!K206</f>
        <v>1054328</v>
      </c>
      <c r="E34" s="331">
        <f>LB!L465+FR!L141+JN!L194+TA!L109+ŽB!L84+ČL!L310+NB!L133+SM!L176+JI!L152+TU!L206</f>
        <v>66997727</v>
      </c>
      <c r="F34" s="331">
        <f>LB!M465+FR!M141+JN!M194+TA!M109+ŽB!M84+ČL!M310+NB!M133+SM!M176+JI!M152+TU!M206</f>
        <v>3943293</v>
      </c>
      <c r="G34" s="331">
        <f>LB!N465+FR!N141+JN!N194+TA!N109+ŽB!N84+ČL!N310+NB!N133+SM!N176+JI!N152+TU!N206</f>
        <v>386910</v>
      </c>
      <c r="H34" s="331">
        <f>LB!O465+FR!O141+JN!O194+TA!O109+ŽB!O84+ČL!O310+NB!O133+SM!O176+JI!O152+TU!O206</f>
        <v>448.25670000000002</v>
      </c>
      <c r="I34" s="331">
        <f>LB!P465+FR!P141+JN!P194+TA!P109+ŽB!P84+ČL!P310+NB!P133+SM!P176+JI!P152+TU!P206</f>
        <v>421.45670000000001</v>
      </c>
      <c r="J34" s="778">
        <f>LB!Q465+FR!Q141+JN!Q194+TA!Q109+ŽB!Q84+ČL!Q310+NB!Q133+SM!Q176+JI!Q152+TU!Q206</f>
        <v>26.8</v>
      </c>
      <c r="K34" s="330">
        <f>LB!R465+FR!R141+JN!R194+TA!R109+ŽB!R84+ČL!R310+NB!R133+SM!R176+JI!R152+TU!R206</f>
        <v>168648</v>
      </c>
      <c r="L34" s="331">
        <f>LB!S465+FR!S141+JN!S194+TA!S109+ŽB!S84+ČL!S310+NB!S133+SM!S176+JI!S152+TU!S206</f>
        <v>0</v>
      </c>
      <c r="M34" s="331">
        <f>LB!T465+FR!T141+JN!T194+TA!T109+ŽB!T84+ČL!T310+NB!T133+SM!T176+JI!T152+TU!T206</f>
        <v>0</v>
      </c>
      <c r="N34" s="331">
        <f>LB!U465+FR!U141+JN!U194+TA!U109+ŽB!U84+ČL!U310+NB!U133+SM!U176+JI!U152+TU!U206</f>
        <v>-123041</v>
      </c>
      <c r="O34" s="331">
        <f>LB!V465+FR!V141+JN!V194+TA!V109+ŽB!V84+ČL!V310+NB!V133+SM!V176+JI!V152+TU!V206</f>
        <v>45607</v>
      </c>
      <c r="P34" s="331">
        <f>LB!W465+FR!W141+JN!W194+TA!W109+ŽB!W84+ČL!W310+NB!W133+SM!W176+JI!W152+TU!W206</f>
        <v>-168648</v>
      </c>
      <c r="Q34" s="331">
        <f>LB!X465+FR!X141+JN!X194+TA!X109+ŽB!X84+ČL!X310+NB!X133+SM!X176+JI!X152+TU!X206</f>
        <v>0</v>
      </c>
      <c r="R34" s="331">
        <f>LB!Y465+FR!Y141+JN!Y194+TA!Y109+ŽB!Y84+ČL!Y310+NB!Y133+SM!Y176+JI!Y152+TU!Y206</f>
        <v>0</v>
      </c>
      <c r="S34" s="331">
        <f>LB!Z465+FR!Z141+JN!Z194+TA!Z109+ŽB!Z84+ČL!Z310+NB!Z133+SM!Z176+JI!Z152+TU!Z206</f>
        <v>-168648</v>
      </c>
      <c r="T34" s="331">
        <f>LB!AA465+FR!AA141+JN!AA194+TA!AA109+ŽB!AA84+ČL!AA310+NB!AA133+SM!AA176+JI!AA152+TU!AA206</f>
        <v>-123041</v>
      </c>
      <c r="U34" s="331">
        <f>LB!AB465+FR!AB141+JN!AB194+TA!AB109+ŽB!AB84+ČL!AB310+NB!AB133+SM!AB176+JI!AB152+TU!AB206</f>
        <v>-41587</v>
      </c>
      <c r="V34" s="331">
        <f>LB!AC465+FR!AC141+JN!AC194+TA!AC109+ŽB!AC84+ČL!AC310+NB!AC133+SM!AC176+JI!AC152+TU!AC206</f>
        <v>912</v>
      </c>
      <c r="W34" s="331">
        <f>LB!AD465+FR!AD141+JN!AD194+TA!AD109+ŽB!AD84+ČL!AD310+NB!AD133+SM!AD176+JI!AD152+TU!AD206</f>
        <v>0</v>
      </c>
      <c r="X34" s="331">
        <f>LB!AE465+FR!AE141+JN!AE194+TA!AE109+ŽB!AE84+ČL!AE310+NB!AE133+SM!AE176+JI!AE152+TU!AE206</f>
        <v>0</v>
      </c>
      <c r="Y34" s="331">
        <f>LB!AF465+FR!AF141+JN!AF194+TA!AF109+ŽB!AF84+ČL!AF310+NB!AF133+SM!AF176+JI!AF152+TU!AF206</f>
        <v>0</v>
      </c>
      <c r="Z34" s="331">
        <f>LB!AG465+FR!AG141+JN!AG194+TA!AG109+ŽB!AG84+ČL!AG310+NB!AG133+SM!AG176+JI!AG152+TU!AG206</f>
        <v>-163716</v>
      </c>
      <c r="AA34" s="332">
        <f>LB!AH465+FR!AH141+JN!AH194+TA!AH109+ŽB!AH84+ČL!AH310+NB!AH133+SM!AH176+JI!AH152+TU!AH206</f>
        <v>9.9999999999999881E-3</v>
      </c>
      <c r="AB34" s="332">
        <f>LB!AI465+FR!AI141+JN!AI194+TA!AI109+ŽB!AI84+ČL!AI310+NB!AI133+SM!AI176+JI!AI152+TU!AI206</f>
        <v>0</v>
      </c>
      <c r="AC34" s="332">
        <f>LB!AJ465+FR!AJ141+JN!AJ194+TA!AJ109+ŽB!AJ84+ČL!AJ310+NB!AJ133+SM!AJ176+JI!AJ152+TU!AJ206</f>
        <v>0</v>
      </c>
      <c r="AD34" s="332">
        <f>LB!AK465+FR!AK141+JN!AK194+TA!AK109+ŽB!AK84+ČL!AK310+NB!AK133+SM!AK176+JI!AK152+TU!AK206</f>
        <v>0</v>
      </c>
      <c r="AE34" s="332">
        <f>LB!AL465+FR!AL141+JN!AL194+TA!AL109+ŽB!AL84+ČL!AL310+NB!AL133+SM!AL176+JI!AL152+TU!AL206</f>
        <v>0</v>
      </c>
      <c r="AF34" s="332">
        <f>LB!AM465+FR!AM141+JN!AM194+TA!AM109+ŽB!AM84+ČL!AM310+NB!AM133+SM!AM176+JI!AM152+TU!AM206</f>
        <v>-0.26</v>
      </c>
      <c r="AG34" s="332">
        <f>LB!AN465+FR!AN141+JN!AN194+TA!AN109+ŽB!AN84+ČL!AN310+NB!AN133+SM!AN176+JI!AN152+TU!AN206</f>
        <v>0</v>
      </c>
      <c r="AH34" s="332">
        <f>LB!AO465+FR!AO141+JN!AO194+TA!AO109+ŽB!AO84+ČL!AO310+NB!AO133+SM!AO176+JI!AO152+TU!AO206</f>
        <v>-0.25000000000000006</v>
      </c>
      <c r="AI34" s="332">
        <f>LB!AP465+FR!AP141+JN!AP194+TA!AP109+ŽB!AP84+ČL!AP310+NB!AP133+SM!AP176+JI!AP152+TU!AP206</f>
        <v>0</v>
      </c>
      <c r="AJ34" s="333">
        <f>LB!AQ465+FR!AQ141+JN!AQ194+TA!AQ109+ŽB!AQ84+ČL!AQ310+NB!AQ133+SM!AQ176+JI!AQ152+TU!AQ206</f>
        <v>-0.25000000000000006</v>
      </c>
      <c r="AK34" s="334">
        <f>LB!AR465+FR!AR141+JN!AR194+TA!AR109+ŽB!AR84+ČL!AR310+NB!AR133+SM!AR176+JI!AR152+TU!AR206</f>
        <v>271212556</v>
      </c>
      <c r="AL34" s="331">
        <f>LB!AS465+FR!AS141+JN!AS194+TA!AS109+ŽB!AS84+ČL!AS310+NB!AS133+SM!AS176+JI!AS152+TU!AS206</f>
        <v>199039621</v>
      </c>
      <c r="AM34" s="331">
        <f>LB!AT465+FR!AT141+JN!AT194+TA!AT109+ŽB!AT84+ČL!AT310+NB!AT133+SM!AT176+JI!AT152+TU!AT206</f>
        <v>885680</v>
      </c>
      <c r="AN34" s="331">
        <f>LB!AU465+FR!AU141+JN!AU194+TA!AU109+ŽB!AU84+ČL!AU310+NB!AU133+SM!AU176+JI!AU152+TU!AU206</f>
        <v>0</v>
      </c>
      <c r="AO34" s="331">
        <f>LB!AV465+FR!AV141+JN!AV194+TA!AV109+ŽB!AV84+ČL!AV310+NB!AV133+SM!AV176+JI!AV152+TU!AV206</f>
        <v>66956140</v>
      </c>
      <c r="AP34" s="331">
        <f>LB!AW465+FR!AW141+JN!AW194+TA!AW109+ŽB!AW84+ČL!AW310+NB!AW133+SM!AW176+JI!AW152+TU!AW206</f>
        <v>3944205</v>
      </c>
      <c r="AQ34" s="331">
        <f>LB!AX465+FR!AX141+JN!AX194+TA!AX109+ŽB!AX84+ČL!AX310+NB!AX133+SM!AX176+JI!AX152+TU!AX206</f>
        <v>386910</v>
      </c>
      <c r="AR34" s="332">
        <f>LB!AY465+FR!AY141+JN!AY194+TA!AY109+ŽB!AY84+ČL!AY310+NB!AY133+SM!AY176+JI!AY152+TU!AY206</f>
        <v>448.00670000000002</v>
      </c>
      <c r="AS34" s="332">
        <f>LB!AZ465+FR!AZ141+JN!AZ194+TA!AZ109+ŽB!AZ84+ČL!AZ310+NB!AZ133+SM!AZ176+JI!AZ152+TU!AZ206</f>
        <v>421.20670000000001</v>
      </c>
      <c r="AT34" s="333">
        <f>LB!BA465+FR!BA141+JN!BA194+TA!BA109+ŽB!BA84+ČL!BA310+NB!BA133+SM!BA176+JI!BA152+TU!BA206</f>
        <v>26.8</v>
      </c>
    </row>
    <row r="35" spans="1:46" x14ac:dyDescent="0.2">
      <c r="A35" s="2">
        <v>3231</v>
      </c>
      <c r="B35" s="330">
        <f>LB!I466+FR!I142+JN!I195+TA!I110+ŽB!I85+ČL!I311+NB!I134+SM!I177+JI!I153+TU!I207</f>
        <v>272521685</v>
      </c>
      <c r="C35" s="331">
        <f>LB!J466+FR!J142+JN!J195+TA!J110+ŽB!J85+ČL!J311+NB!J134+SM!J177+JI!J153+TU!J207</f>
        <v>198592132</v>
      </c>
      <c r="D35" s="331">
        <f>LB!K466+FR!K142+JN!K195+TA!K110+ŽB!K85+ČL!K311+NB!K134+SM!K177+JI!K153+TU!K207</f>
        <v>1454340</v>
      </c>
      <c r="E35" s="331">
        <f>LB!L466+FR!L142+JN!L195+TA!L110+ŽB!L85+ČL!L311+NB!L134+SM!L177+JI!L153+TU!L207</f>
        <v>67586975</v>
      </c>
      <c r="F35" s="331">
        <f>LB!M466+FR!M142+JN!M195+TA!M110+ŽB!M85+ČL!M311+NB!M134+SM!M177+JI!M153+TU!M207</f>
        <v>3971843</v>
      </c>
      <c r="G35" s="331">
        <f>LB!N466+FR!N142+JN!N195+TA!N110+ŽB!N85+ČL!N311+NB!N134+SM!N177+JI!N153+TU!N207</f>
        <v>916395</v>
      </c>
      <c r="H35" s="331">
        <f>LB!O466+FR!O142+JN!O195+TA!O110+ŽB!O85+ČL!O311+NB!O134+SM!O177+JI!O153+TU!O207</f>
        <v>389.73540000000008</v>
      </c>
      <c r="I35" s="331">
        <f>LB!P466+FR!P142+JN!P195+TA!P110+ŽB!P85+ČL!P311+NB!P134+SM!P177+JI!P153+TU!P207</f>
        <v>347.10019999999997</v>
      </c>
      <c r="J35" s="778">
        <f>LB!Q466+FR!Q142+JN!Q195+TA!Q110+ŽB!Q85+ČL!Q311+NB!Q134+SM!Q177+JI!Q153+TU!Q207</f>
        <v>42.635199999999998</v>
      </c>
      <c r="K35" s="330">
        <f>LB!R466+FR!R142+JN!R195+TA!R110+ŽB!R85+ČL!R311+NB!R134+SM!R177+JI!R153+TU!R207</f>
        <v>-77100</v>
      </c>
      <c r="L35" s="331">
        <f>LB!S466+FR!S142+JN!S195+TA!S110+ŽB!S85+ČL!S311+NB!S134+SM!S177+JI!S153+TU!S207</f>
        <v>0</v>
      </c>
      <c r="M35" s="331">
        <f>LB!T466+FR!T142+JN!T195+TA!T110+ŽB!T85+ČL!T311+NB!T134+SM!T177+JI!T153+TU!T207</f>
        <v>0</v>
      </c>
      <c r="N35" s="331">
        <f>LB!U466+FR!U142+JN!U195+TA!U110+ŽB!U85+ČL!U311+NB!U134+SM!U177+JI!U153+TU!U207</f>
        <v>-3682</v>
      </c>
      <c r="O35" s="331">
        <f>LB!V466+FR!V142+JN!V195+TA!V110+ŽB!V85+ČL!V311+NB!V134+SM!V177+JI!V153+TU!V207</f>
        <v>-80782</v>
      </c>
      <c r="P35" s="331">
        <f>LB!W466+FR!W142+JN!W195+TA!W110+ŽB!W85+ČL!W311+NB!W134+SM!W177+JI!W153+TU!W207</f>
        <v>77100</v>
      </c>
      <c r="Q35" s="331">
        <f>LB!X466+FR!X142+JN!X195+TA!X110+ŽB!X85+ČL!X311+NB!X134+SM!X177+JI!X153+TU!X207</f>
        <v>-1162</v>
      </c>
      <c r="R35" s="331">
        <f>LB!Y466+FR!Y142+JN!Y195+TA!Y110+ŽB!Y85+ČL!Y311+NB!Y134+SM!Y177+JI!Y153+TU!Y207</f>
        <v>0</v>
      </c>
      <c r="S35" s="331">
        <f>LB!Z466+FR!Z142+JN!Z195+TA!Z110+ŽB!Z85+ČL!Z311+NB!Z134+SM!Z177+JI!Z153+TU!Z207</f>
        <v>75938</v>
      </c>
      <c r="T35" s="331">
        <f>LB!AA466+FR!AA142+JN!AA195+TA!AA110+ŽB!AA85+ČL!AA311+NB!AA134+SM!AA177+JI!AA153+TU!AA207</f>
        <v>-4844</v>
      </c>
      <c r="U35" s="331">
        <f>LB!AB466+FR!AB142+JN!AB195+TA!AB110+ŽB!AB85+ČL!AB311+NB!AB134+SM!AB177+JI!AB153+TU!AB207</f>
        <v>-1244</v>
      </c>
      <c r="V35" s="331">
        <f>LB!AC466+FR!AC142+JN!AC195+TA!AC110+ŽB!AC85+ČL!AC311+NB!AC134+SM!AC177+JI!AC153+TU!AC207</f>
        <v>-1616</v>
      </c>
      <c r="W35" s="331">
        <f>LB!AD466+FR!AD142+JN!AD195+TA!AD110+ŽB!AD85+ČL!AD311+NB!AD134+SM!AD177+JI!AD153+TU!AD207</f>
        <v>0</v>
      </c>
      <c r="X35" s="331">
        <f>LB!AE466+FR!AE142+JN!AE195+TA!AE110+ŽB!AE85+ČL!AE311+NB!AE134+SM!AE177+JI!AE153+TU!AE207</f>
        <v>5000</v>
      </c>
      <c r="Y35" s="331">
        <f>LB!AF466+FR!AF142+JN!AF195+TA!AF110+ŽB!AF85+ČL!AF311+NB!AF134+SM!AF177+JI!AF153+TU!AF207</f>
        <v>5000</v>
      </c>
      <c r="Z35" s="331">
        <f>LB!AG466+FR!AG142+JN!AG195+TA!AG110+ŽB!AG85+ČL!AG311+NB!AG134+SM!AG177+JI!AG153+TU!AG207</f>
        <v>-2704</v>
      </c>
      <c r="AA35" s="332">
        <f>LB!AH466+FR!AH142+JN!AH195+TA!AH110+ŽB!AH85+ČL!AH311+NB!AH134+SM!AH177+JI!AH153+TU!AH207</f>
        <v>-0.15</v>
      </c>
      <c r="AB35" s="332">
        <f>LB!AI466+FR!AI142+JN!AI195+TA!AI110+ŽB!AI85+ČL!AI311+NB!AI134+SM!AI177+JI!AI153+TU!AI207</f>
        <v>0.09</v>
      </c>
      <c r="AC35" s="332">
        <f>LB!AJ466+FR!AJ142+JN!AJ195+TA!AJ110+ŽB!AJ85+ČL!AJ311+NB!AJ134+SM!AJ177+JI!AJ153+TU!AJ207</f>
        <v>0</v>
      </c>
      <c r="AD35" s="332">
        <f>LB!AK466+FR!AK142+JN!AK195+TA!AK110+ŽB!AK85+ČL!AK311+NB!AK134+SM!AK177+JI!AK153+TU!AK207</f>
        <v>0</v>
      </c>
      <c r="AE35" s="332">
        <f>LB!AL466+FR!AL142+JN!AL195+TA!AL110+ŽB!AL85+ČL!AL311+NB!AL134+SM!AL177+JI!AL153+TU!AL207</f>
        <v>0</v>
      </c>
      <c r="AF35" s="332">
        <f>LB!AM466+FR!AM142+JN!AM195+TA!AM110+ŽB!AM85+ČL!AM311+NB!AM134+SM!AM177+JI!AM153+TU!AM207</f>
        <v>0</v>
      </c>
      <c r="AG35" s="332">
        <f>LB!AN466+FR!AN142+JN!AN195+TA!AN110+ŽB!AN85+ČL!AN311+NB!AN134+SM!AN177+JI!AN153+TU!AN207</f>
        <v>0</v>
      </c>
      <c r="AH35" s="332">
        <f>LB!AO466+FR!AO142+JN!AO195+TA!AO110+ŽB!AO85+ČL!AO311+NB!AO134+SM!AO177+JI!AO153+TU!AO207</f>
        <v>-0.15</v>
      </c>
      <c r="AI35" s="332">
        <f>LB!AP466+FR!AP142+JN!AP195+TA!AP110+ŽB!AP85+ČL!AP311+NB!AP134+SM!AP177+JI!AP153+TU!AP207</f>
        <v>0.09</v>
      </c>
      <c r="AJ35" s="333">
        <f>LB!AQ466+FR!AQ142+JN!AQ195+TA!AQ110+ŽB!AQ85+ČL!AQ311+NB!AQ134+SM!AQ177+JI!AQ153+TU!AQ207</f>
        <v>-5.9999999999999991E-2</v>
      </c>
      <c r="AK35" s="334">
        <f>LB!AR466+FR!AR142+JN!AR195+TA!AR110+ŽB!AR85+ČL!AR311+NB!AR134+SM!AR177+JI!AR153+TU!AR207</f>
        <v>272518981</v>
      </c>
      <c r="AL35" s="331">
        <f>LB!AS466+FR!AS142+JN!AS195+TA!AS110+ŽB!AS85+ČL!AS311+NB!AS134+SM!AS177+JI!AS153+TU!AS207</f>
        <v>198511350</v>
      </c>
      <c r="AM35" s="331">
        <f>LB!AT466+FR!AT142+JN!AT195+TA!AT110+ŽB!AT85+ČL!AT311+NB!AT134+SM!AT177+JI!AT153+TU!AT207</f>
        <v>1530278</v>
      </c>
      <c r="AN35" s="331">
        <f>LB!AU466+FR!AU142+JN!AU195+TA!AU110+ŽB!AU85+ČL!AU311+NB!AU134+SM!AU177+JI!AU153+TU!AU207</f>
        <v>0</v>
      </c>
      <c r="AO35" s="331">
        <f>LB!AV466+FR!AV142+JN!AV195+TA!AV110+ŽB!AV85+ČL!AV311+NB!AV134+SM!AV177+JI!AV153+TU!AV207</f>
        <v>67585731</v>
      </c>
      <c r="AP35" s="331">
        <f>LB!AW466+FR!AW142+JN!AW195+TA!AW110+ŽB!AW85+ČL!AW311+NB!AW134+SM!AW177+JI!AW153+TU!AW207</f>
        <v>3970227</v>
      </c>
      <c r="AQ35" s="331">
        <f>LB!AX466+FR!AX142+JN!AX195+TA!AX110+ŽB!AX85+ČL!AX311+NB!AX134+SM!AX177+JI!AX153+TU!AX207</f>
        <v>921395</v>
      </c>
      <c r="AR35" s="332">
        <f>LB!AY466+FR!AY142+JN!AY195+TA!AY110+ŽB!AY85+ČL!AY311+NB!AY134+SM!AY177+JI!AY153+TU!AY207</f>
        <v>389.67540000000002</v>
      </c>
      <c r="AS35" s="332">
        <f>LB!AZ466+FR!AZ142+JN!AZ195+TA!AZ110+ŽB!AZ85+ČL!AZ311+NB!AZ134+SM!AZ177+JI!AZ153+TU!AZ207</f>
        <v>346.9502</v>
      </c>
      <c r="AT35" s="333">
        <f>LB!BA466+FR!BA142+JN!BA195+TA!BA110+ŽB!BA85+ČL!BA311+NB!BA134+SM!BA177+JI!BA153+TU!BA207</f>
        <v>42.725199999999994</v>
      </c>
    </row>
    <row r="36" spans="1:46" ht="13.5" thickBot="1" x14ac:dyDescent="0.25">
      <c r="A36" s="268">
        <v>3233</v>
      </c>
      <c r="B36" s="336">
        <f>LB!I467+FR!I143+JN!I196+TA!I111+ŽB!I86+ČL!I312+NB!I135+SM!I178+JI!I154+TU!I208</f>
        <v>58389877</v>
      </c>
      <c r="C36" s="337">
        <f>LB!J467+FR!J143+JN!J196+TA!J111+ŽB!J86+ČL!J312+NB!J135+SM!J178+JI!J154+TU!J208</f>
        <v>39264674</v>
      </c>
      <c r="D36" s="337">
        <f>LB!K467+FR!K143+JN!K196+TA!K111+ŽB!K86+ČL!K312+NB!K135+SM!K178+JI!K154+TU!K208</f>
        <v>3353000</v>
      </c>
      <c r="E36" s="337">
        <f>LB!L467+FR!L143+JN!L196+TA!L111+ŽB!L86+ČL!L312+NB!L135+SM!L178+JI!L154+TU!L208</f>
        <v>14404773</v>
      </c>
      <c r="F36" s="337">
        <f>LB!M467+FR!M143+JN!M196+TA!M111+ŽB!M86+ČL!M312+NB!M135+SM!M178+JI!M154+TU!M208</f>
        <v>785294</v>
      </c>
      <c r="G36" s="337">
        <f>LB!N467+FR!N143+JN!N196+TA!N111+ŽB!N86+ČL!N312+NB!N135+SM!N178+JI!N154+TU!N208</f>
        <v>582136</v>
      </c>
      <c r="H36" s="337">
        <f>LB!O467+FR!O143+JN!O196+TA!O111+ŽB!O86+ČL!O312+NB!O135+SM!O178+JI!O154+TU!O208</f>
        <v>92.9</v>
      </c>
      <c r="I36" s="337">
        <f>LB!P467+FR!P143+JN!P196+TA!P111+ŽB!P86+ČL!P312+NB!P135+SM!P178+JI!P154+TU!P208</f>
        <v>58.569999999999993</v>
      </c>
      <c r="J36" s="779">
        <f>LB!Q467+FR!Q143+JN!Q196+TA!Q111+ŽB!Q86+ČL!Q312+NB!Q135+SM!Q178+JI!Q154+TU!Q208</f>
        <v>34.33</v>
      </c>
      <c r="K36" s="336">
        <f>LB!R467+FR!R143+JN!R196+TA!R111+ŽB!R86+ČL!R312+NB!R135+SM!R178+JI!R154+TU!R208</f>
        <v>244950</v>
      </c>
      <c r="L36" s="337">
        <f>LB!S467+FR!S143+JN!S196+TA!S111+ŽB!S86+ČL!S312+NB!S135+SM!S178+JI!S154+TU!S208</f>
        <v>0</v>
      </c>
      <c r="M36" s="337">
        <f>LB!T467+FR!T143+JN!T196+TA!T111+ŽB!T86+ČL!T312+NB!T135+SM!T178+JI!T154+TU!T208</f>
        <v>0</v>
      </c>
      <c r="N36" s="337">
        <f>LB!U467+FR!U143+JN!U196+TA!U111+ŽB!U86+ČL!U312+NB!U135+SM!U178+JI!U154+TU!U208</f>
        <v>0</v>
      </c>
      <c r="O36" s="337">
        <f>LB!V467+FR!V143+JN!V196+TA!V111+ŽB!V86+ČL!V312+NB!V135+SM!V178+JI!V154+TU!V208</f>
        <v>244950</v>
      </c>
      <c r="P36" s="337">
        <f>LB!W467+FR!W143+JN!W196+TA!W111+ŽB!W86+ČL!W312+NB!W135+SM!W178+JI!W154+TU!W208</f>
        <v>-244950</v>
      </c>
      <c r="Q36" s="337">
        <f>LB!X467+FR!X143+JN!X196+TA!X111+ŽB!X86+ČL!X312+NB!X135+SM!X178+JI!X154+TU!X208</f>
        <v>0</v>
      </c>
      <c r="R36" s="337">
        <f>LB!Y467+FR!Y143+JN!Y196+TA!Y111+ŽB!Y86+ČL!Y312+NB!Y135+SM!Y178+JI!Y154+TU!Y208</f>
        <v>0</v>
      </c>
      <c r="S36" s="337">
        <f>LB!Z467+FR!Z143+JN!Z196+TA!Z111+ŽB!Z86+ČL!Z312+NB!Z135+SM!Z178+JI!Z154+TU!Z208</f>
        <v>-244950</v>
      </c>
      <c r="T36" s="337">
        <f>LB!AA467+FR!AA143+JN!AA196+TA!AA111+ŽB!AA86+ČL!AA312+NB!AA135+SM!AA178+JI!AA154+TU!AA208</f>
        <v>0</v>
      </c>
      <c r="U36" s="337">
        <f>LB!AB467+FR!AB143+JN!AB196+TA!AB111+ŽB!AB86+ČL!AB312+NB!AB135+SM!AB178+JI!AB154+TU!AB208</f>
        <v>0</v>
      </c>
      <c r="V36" s="337">
        <f>LB!AC467+FR!AC143+JN!AC196+TA!AC111+ŽB!AC86+ČL!AC312+NB!AC135+SM!AC178+JI!AC154+TU!AC208</f>
        <v>4899</v>
      </c>
      <c r="W36" s="337">
        <f>LB!AD467+FR!AD143+JN!AD196+TA!AD111+ŽB!AD86+ČL!AD312+NB!AD135+SM!AD178+JI!AD154+TU!AD208</f>
        <v>0</v>
      </c>
      <c r="X36" s="337">
        <f>LB!AE467+FR!AE143+JN!AE196+TA!AE111+ŽB!AE86+ČL!AE312+NB!AE135+SM!AE178+JI!AE154+TU!AE208</f>
        <v>0</v>
      </c>
      <c r="Y36" s="337">
        <f>LB!AF467+FR!AF143+JN!AF196+TA!AF111+ŽB!AF86+ČL!AF312+NB!AF135+SM!AF178+JI!AF154+TU!AF208</f>
        <v>0</v>
      </c>
      <c r="Z36" s="337">
        <f>LB!AG467+FR!AG143+JN!AG196+TA!AG111+ŽB!AG86+ČL!AG312+NB!AG135+SM!AG178+JI!AG154+TU!AG208</f>
        <v>4899</v>
      </c>
      <c r="AA36" s="338">
        <f>LB!AH467+FR!AH143+JN!AH196+TA!AH111+ŽB!AH86+ČL!AH312+NB!AH135+SM!AH178+JI!AH154+TU!AH208</f>
        <v>0.41</v>
      </c>
      <c r="AB36" s="338">
        <f>LB!AI467+FR!AI143+JN!AI196+TA!AI111+ŽB!AI86+ČL!AI312+NB!AI135+SM!AI178+JI!AI154+TU!AI208</f>
        <v>0</v>
      </c>
      <c r="AC36" s="338">
        <f>LB!AJ467+FR!AJ143+JN!AJ196+TA!AJ111+ŽB!AJ86+ČL!AJ312+NB!AJ135+SM!AJ178+JI!AJ154+TU!AJ208</f>
        <v>0</v>
      </c>
      <c r="AD36" s="338">
        <f>LB!AK467+FR!AK143+JN!AK196+TA!AK111+ŽB!AK86+ČL!AK312+NB!AK135+SM!AK178+JI!AK154+TU!AK208</f>
        <v>0</v>
      </c>
      <c r="AE36" s="338">
        <f>LB!AL467+FR!AL143+JN!AL196+TA!AL111+ŽB!AL86+ČL!AL312+NB!AL135+SM!AL178+JI!AL154+TU!AL208</f>
        <v>0</v>
      </c>
      <c r="AF36" s="338">
        <f>LB!AM467+FR!AM143+JN!AM196+TA!AM111+ŽB!AM86+ČL!AM312+NB!AM135+SM!AM178+JI!AM154+TU!AM208</f>
        <v>0</v>
      </c>
      <c r="AG36" s="338">
        <f>LB!AN467+FR!AN143+JN!AN196+TA!AN111+ŽB!AN86+ČL!AN312+NB!AN135+SM!AN178+JI!AN154+TU!AN208</f>
        <v>0</v>
      </c>
      <c r="AH36" s="338">
        <f>LB!AO467+FR!AO143+JN!AO196+TA!AO111+ŽB!AO86+ČL!AO312+NB!AO135+SM!AO178+JI!AO154+TU!AO208</f>
        <v>0.41</v>
      </c>
      <c r="AI36" s="338">
        <f>LB!AP467+FR!AP143+JN!AP196+TA!AP111+ŽB!AP86+ČL!AP312+NB!AP135+SM!AP178+JI!AP154+TU!AP208</f>
        <v>0</v>
      </c>
      <c r="AJ36" s="339">
        <f>LB!AQ467+FR!AQ143+JN!AQ196+TA!AQ111+ŽB!AQ86+ČL!AQ312+NB!AQ135+SM!AQ178+JI!AQ154+TU!AQ208</f>
        <v>0.41000000000000003</v>
      </c>
      <c r="AK36" s="340">
        <f>LB!AR467+FR!AR143+JN!AR196+TA!AR111+ŽB!AR86+ČL!AR312+NB!AR135+SM!AR178+JI!AR154+TU!AR208</f>
        <v>58394776</v>
      </c>
      <c r="AL36" s="337">
        <f>LB!AS467+FR!AS143+JN!AS196+TA!AS111+ŽB!AS86+ČL!AS312+NB!AS135+SM!AS178+JI!AS154+TU!AS208</f>
        <v>39509624</v>
      </c>
      <c r="AM36" s="337">
        <f>LB!AT467+FR!AT143+JN!AT196+TA!AT111+ŽB!AT86+ČL!AT312+NB!AT135+SM!AT178+JI!AT154+TU!AT208</f>
        <v>3108050</v>
      </c>
      <c r="AN36" s="337">
        <f>LB!AU467+FR!AU143+JN!AU196+TA!AU111+ŽB!AU86+ČL!AU312+NB!AU135+SM!AU178+JI!AU154+TU!AU208</f>
        <v>0</v>
      </c>
      <c r="AO36" s="337">
        <f>LB!AV467+FR!AV143+JN!AV196+TA!AV111+ŽB!AV86+ČL!AV312+NB!AV135+SM!AV178+JI!AV154+TU!AV208</f>
        <v>14404773</v>
      </c>
      <c r="AP36" s="337">
        <f>LB!AW467+FR!AW143+JN!AW196+TA!AW111+ŽB!AW86+ČL!AW312+NB!AW135+SM!AW178+JI!AW154+TU!AW208</f>
        <v>790193</v>
      </c>
      <c r="AQ36" s="337">
        <f>LB!AX467+FR!AX143+JN!AX196+TA!AX111+ŽB!AX86+ČL!AX312+NB!AX135+SM!AX178+JI!AX154+TU!AX208</f>
        <v>582136</v>
      </c>
      <c r="AR36" s="338">
        <f>LB!AY467+FR!AY143+JN!AY196+TA!AY111+ŽB!AY86+ČL!AY312+NB!AY135+SM!AY178+JI!AY154+TU!AY208</f>
        <v>93.31</v>
      </c>
      <c r="AS36" s="338">
        <f>LB!AZ467+FR!AZ143+JN!AZ196+TA!AZ111+ŽB!AZ86+ČL!AZ312+NB!AZ135+SM!AZ178+JI!AZ154+TU!AZ208</f>
        <v>58.98</v>
      </c>
      <c r="AT36" s="339">
        <f>LB!BA467+FR!BA143+JN!BA196+TA!BA111+ŽB!BA86+ČL!BA312+NB!BA135+SM!BA178+JI!BA154+TU!BA208</f>
        <v>34.33</v>
      </c>
    </row>
    <row r="37" spans="1:46" x14ac:dyDescent="0.2">
      <c r="A37" s="16"/>
      <c r="B37" s="12"/>
      <c r="C37" s="12"/>
      <c r="D37" s="12"/>
      <c r="E37" s="12"/>
      <c r="F37" s="12"/>
      <c r="G37" s="12"/>
      <c r="H37" s="7"/>
      <c r="I37" s="7"/>
      <c r="J37" s="7"/>
      <c r="L37" s="780"/>
      <c r="M37" s="780"/>
      <c r="N37" s="780"/>
      <c r="O37" s="780"/>
      <c r="P37" s="780"/>
      <c r="Q37" s="780"/>
      <c r="R37" s="780"/>
      <c r="S37" s="780"/>
      <c r="T37" s="780"/>
      <c r="U37" s="780"/>
      <c r="V37" s="780"/>
      <c r="W37" s="780"/>
      <c r="X37" s="780"/>
      <c r="Y37" s="780"/>
      <c r="Z37" s="780"/>
      <c r="AK37" s="780"/>
      <c r="AL37" s="780"/>
      <c r="AM37" s="780"/>
      <c r="AN37" s="780"/>
      <c r="AO37" s="780"/>
      <c r="AP37" s="780"/>
      <c r="AQ37" s="780"/>
    </row>
    <row r="38" spans="1:46" x14ac:dyDescent="0.2">
      <c r="A38" s="16"/>
      <c r="B38" s="12"/>
      <c r="C38" s="12"/>
      <c r="D38" s="12"/>
      <c r="E38" s="12"/>
      <c r="F38" s="12"/>
      <c r="G38" s="12"/>
      <c r="H38" s="7"/>
      <c r="I38" s="7"/>
      <c r="J38" s="7"/>
      <c r="L38" s="780"/>
      <c r="M38" s="780"/>
      <c r="N38" s="780"/>
      <c r="O38" s="780"/>
      <c r="P38" s="780"/>
      <c r="Q38" s="780"/>
      <c r="R38" s="780"/>
      <c r="S38" s="780"/>
      <c r="T38" s="780"/>
      <c r="U38" s="780"/>
      <c r="V38" s="780"/>
      <c r="W38" s="780"/>
      <c r="X38" s="780"/>
      <c r="Y38" s="780"/>
      <c r="Z38" s="780"/>
      <c r="AK38" s="780"/>
      <c r="AL38" s="780"/>
      <c r="AM38" s="780"/>
      <c r="AN38" s="780"/>
      <c r="AO38" s="780"/>
      <c r="AP38" s="780"/>
      <c r="AQ38" s="780"/>
    </row>
    <row r="39" spans="1:46" x14ac:dyDescent="0.2">
      <c r="A39" s="16"/>
      <c r="B39" s="12"/>
      <c r="C39" s="12"/>
      <c r="D39" s="12"/>
      <c r="E39" s="12"/>
      <c r="F39" s="12"/>
      <c r="G39" s="12"/>
      <c r="H39" s="7"/>
      <c r="I39" s="7"/>
      <c r="J39" s="7"/>
      <c r="L39" s="780"/>
      <c r="M39" s="780"/>
      <c r="N39" s="780"/>
      <c r="O39" s="780"/>
      <c r="P39" s="780"/>
      <c r="Q39" s="780"/>
      <c r="R39" s="780"/>
      <c r="S39" s="780"/>
      <c r="T39" s="780"/>
      <c r="U39" s="780"/>
      <c r="V39" s="780"/>
      <c r="W39" s="780"/>
      <c r="X39" s="780"/>
      <c r="Y39" s="780"/>
      <c r="Z39" s="780"/>
      <c r="AK39" s="780"/>
      <c r="AL39" s="780"/>
      <c r="AM39" s="780"/>
      <c r="AN39" s="780"/>
      <c r="AO39" s="780"/>
      <c r="AP39" s="780"/>
      <c r="AQ39" s="780"/>
    </row>
    <row r="40" spans="1:46" x14ac:dyDescent="0.2">
      <c r="A40" s="16"/>
      <c r="B40" s="12"/>
      <c r="C40" s="12"/>
      <c r="D40" s="12"/>
      <c r="E40" s="12"/>
      <c r="F40" s="12"/>
      <c r="G40" s="12"/>
      <c r="H40" s="7"/>
      <c r="I40" s="7"/>
      <c r="J40" s="7"/>
      <c r="L40" s="780"/>
      <c r="M40" s="780"/>
      <c r="N40" s="780"/>
      <c r="O40" s="780"/>
      <c r="P40" s="780"/>
      <c r="Q40" s="780"/>
      <c r="R40" s="780"/>
      <c r="S40" s="780"/>
      <c r="T40" s="780"/>
      <c r="U40" s="780"/>
      <c r="V40" s="780"/>
      <c r="W40" s="780"/>
      <c r="X40" s="780"/>
      <c r="Y40" s="780"/>
      <c r="Z40" s="780"/>
      <c r="AK40" s="780"/>
      <c r="AL40" s="780"/>
      <c r="AM40" s="780"/>
      <c r="AN40" s="780"/>
      <c r="AO40" s="780"/>
      <c r="AP40" s="780"/>
      <c r="AQ40" s="780"/>
    </row>
    <row r="41" spans="1:46" x14ac:dyDescent="0.2">
      <c r="A41" s="16"/>
      <c r="B41" s="12"/>
      <c r="C41" s="12"/>
      <c r="D41" s="12"/>
      <c r="E41" s="12"/>
      <c r="F41" s="12"/>
      <c r="G41" s="12"/>
      <c r="H41" s="7"/>
      <c r="I41" s="7"/>
      <c r="J41" s="7"/>
      <c r="L41" s="780"/>
      <c r="M41" s="780"/>
      <c r="N41" s="780"/>
      <c r="O41" s="780"/>
      <c r="P41" s="780"/>
      <c r="Q41" s="780"/>
      <c r="R41" s="780"/>
      <c r="S41" s="780"/>
      <c r="T41" s="780"/>
      <c r="U41" s="780"/>
      <c r="V41" s="780"/>
      <c r="W41" s="780"/>
      <c r="X41" s="780"/>
      <c r="Y41" s="780"/>
      <c r="Z41" s="780"/>
      <c r="AK41" s="780"/>
      <c r="AL41" s="780"/>
      <c r="AM41" s="780"/>
      <c r="AN41" s="780"/>
      <c r="AO41" s="780"/>
      <c r="AP41" s="780"/>
      <c r="AQ41" s="780"/>
    </row>
    <row r="42" spans="1:46" x14ac:dyDescent="0.2">
      <c r="A42" s="16"/>
      <c r="B42" s="12"/>
      <c r="C42" s="12"/>
      <c r="D42" s="12"/>
      <c r="E42" s="12"/>
      <c r="F42" s="12"/>
      <c r="G42" s="12"/>
      <c r="H42" s="7"/>
      <c r="I42" s="7"/>
      <c r="J42" s="7"/>
      <c r="L42" s="780"/>
      <c r="M42" s="780"/>
      <c r="N42" s="780"/>
      <c r="O42" s="780"/>
      <c r="P42" s="780"/>
      <c r="Q42" s="780"/>
      <c r="R42" s="780"/>
      <c r="S42" s="780"/>
      <c r="T42" s="780"/>
      <c r="U42" s="780"/>
      <c r="V42" s="780"/>
      <c r="W42" s="780"/>
      <c r="X42" s="780"/>
      <c r="Y42" s="780"/>
      <c r="Z42" s="780"/>
      <c r="AK42" s="780"/>
      <c r="AL42" s="780"/>
      <c r="AM42" s="780"/>
      <c r="AN42" s="780"/>
      <c r="AO42" s="780"/>
      <c r="AP42" s="780"/>
      <c r="AQ42" s="780"/>
    </row>
    <row r="43" spans="1:46" x14ac:dyDescent="0.2">
      <c r="A43" s="16"/>
      <c r="B43" s="12"/>
      <c r="C43" s="12"/>
      <c r="D43" s="12"/>
      <c r="E43" s="12"/>
      <c r="F43" s="12"/>
      <c r="G43" s="12"/>
      <c r="H43" s="7"/>
      <c r="I43" s="7"/>
      <c r="J43" s="7"/>
      <c r="L43" s="780"/>
      <c r="M43" s="780"/>
      <c r="N43" s="780"/>
      <c r="O43" s="780"/>
      <c r="P43" s="780"/>
      <c r="Q43" s="780"/>
      <c r="R43" s="780"/>
      <c r="S43" s="780"/>
      <c r="T43" s="780"/>
      <c r="U43" s="780"/>
      <c r="V43" s="780"/>
      <c r="W43" s="780"/>
      <c r="X43" s="780"/>
      <c r="Y43" s="780"/>
      <c r="Z43" s="780"/>
      <c r="AK43" s="780"/>
      <c r="AL43" s="780"/>
      <c r="AM43" s="780"/>
      <c r="AN43" s="780"/>
      <c r="AO43" s="780"/>
      <c r="AP43" s="780"/>
      <c r="AQ43" s="780"/>
    </row>
    <row r="44" spans="1:46" x14ac:dyDescent="0.2">
      <c r="A44" s="16"/>
      <c r="B44" s="12"/>
      <c r="C44" s="12"/>
      <c r="D44" s="12"/>
      <c r="E44" s="12"/>
      <c r="F44" s="12"/>
      <c r="G44" s="12"/>
      <c r="H44" s="7"/>
      <c r="I44" s="7"/>
      <c r="J44" s="7"/>
      <c r="L44" s="780"/>
      <c r="M44" s="780"/>
      <c r="N44" s="780"/>
      <c r="O44" s="780"/>
      <c r="P44" s="780"/>
      <c r="Q44" s="780"/>
      <c r="R44" s="780"/>
      <c r="S44" s="780"/>
      <c r="T44" s="780"/>
      <c r="U44" s="780"/>
      <c r="V44" s="780"/>
      <c r="W44" s="780"/>
      <c r="X44" s="780"/>
      <c r="Y44" s="780"/>
      <c r="Z44" s="780"/>
      <c r="AK44" s="780"/>
      <c r="AL44" s="780"/>
      <c r="AM44" s="780"/>
      <c r="AN44" s="780"/>
      <c r="AO44" s="780"/>
      <c r="AP44" s="780"/>
      <c r="AQ44" s="780"/>
    </row>
    <row r="45" spans="1:46" x14ac:dyDescent="0.2">
      <c r="A45" s="16"/>
      <c r="B45" s="12"/>
      <c r="C45" s="12"/>
      <c r="D45" s="12"/>
      <c r="E45" s="12"/>
      <c r="F45" s="12"/>
      <c r="G45" s="12"/>
      <c r="H45" s="7"/>
      <c r="I45" s="7"/>
      <c r="J45" s="7"/>
      <c r="L45" s="780"/>
      <c r="M45" s="780"/>
      <c r="N45" s="780"/>
      <c r="O45" s="780"/>
      <c r="P45" s="780"/>
      <c r="Q45" s="780"/>
      <c r="R45" s="780"/>
      <c r="S45" s="780"/>
      <c r="T45" s="780"/>
      <c r="U45" s="780"/>
      <c r="V45" s="780"/>
      <c r="W45" s="780"/>
      <c r="X45" s="780"/>
      <c r="Y45" s="780"/>
      <c r="Z45" s="780"/>
      <c r="AK45" s="780"/>
      <c r="AL45" s="780"/>
      <c r="AM45" s="780"/>
      <c r="AN45" s="780"/>
      <c r="AO45" s="780"/>
      <c r="AP45" s="780"/>
      <c r="AQ45" s="780"/>
    </row>
    <row r="46" spans="1:46" x14ac:dyDescent="0.2">
      <c r="A46" s="16"/>
      <c r="B46" s="12"/>
      <c r="C46" s="12"/>
      <c r="D46" s="12"/>
      <c r="E46" s="12"/>
      <c r="F46" s="12"/>
      <c r="G46" s="12"/>
      <c r="H46" s="7"/>
      <c r="I46" s="7"/>
      <c r="J46" s="7"/>
      <c r="L46" s="780"/>
      <c r="M46" s="780"/>
      <c r="N46" s="780"/>
      <c r="O46" s="780"/>
      <c r="P46" s="780"/>
      <c r="Q46" s="780"/>
      <c r="R46" s="780"/>
      <c r="S46" s="780"/>
      <c r="T46" s="780"/>
      <c r="U46" s="780"/>
      <c r="V46" s="780"/>
      <c r="W46" s="780"/>
      <c r="X46" s="780"/>
      <c r="Y46" s="780"/>
      <c r="Z46" s="780"/>
      <c r="AK46" s="780"/>
      <c r="AL46" s="780"/>
      <c r="AM46" s="780"/>
      <c r="AN46" s="780"/>
      <c r="AO46" s="780"/>
      <c r="AP46" s="780"/>
      <c r="AQ46" s="780"/>
    </row>
    <row r="47" spans="1:46" x14ac:dyDescent="0.2">
      <c r="A47" s="16"/>
      <c r="B47" s="12"/>
      <c r="C47" s="12"/>
      <c r="D47" s="12"/>
      <c r="E47" s="12"/>
      <c r="F47" s="12"/>
      <c r="G47" s="12"/>
      <c r="H47" s="7"/>
      <c r="I47" s="7"/>
      <c r="J47" s="7"/>
      <c r="L47" s="780"/>
      <c r="M47" s="780"/>
      <c r="N47" s="780"/>
      <c r="O47" s="780"/>
      <c r="P47" s="780"/>
      <c r="Q47" s="780"/>
      <c r="R47" s="780"/>
      <c r="S47" s="780"/>
      <c r="T47" s="780"/>
      <c r="U47" s="780"/>
      <c r="V47" s="780"/>
      <c r="W47" s="780"/>
      <c r="X47" s="780"/>
      <c r="Y47" s="780"/>
      <c r="Z47" s="780"/>
      <c r="AK47" s="780"/>
      <c r="AL47" s="780"/>
      <c r="AM47" s="780"/>
      <c r="AN47" s="780"/>
      <c r="AO47" s="780"/>
      <c r="AP47" s="780"/>
      <c r="AQ47" s="780"/>
    </row>
    <row r="48" spans="1:46" x14ac:dyDescent="0.2">
      <c r="A48" s="16"/>
      <c r="B48" s="12"/>
      <c r="C48" s="12"/>
      <c r="D48" s="12"/>
      <c r="E48" s="12"/>
      <c r="F48" s="12"/>
      <c r="G48" s="12"/>
      <c r="H48" s="7"/>
      <c r="I48" s="7"/>
      <c r="J48" s="7"/>
      <c r="L48" s="780"/>
      <c r="M48" s="780"/>
      <c r="N48" s="780"/>
      <c r="O48" s="780"/>
      <c r="P48" s="780"/>
      <c r="Q48" s="780"/>
      <c r="R48" s="780"/>
      <c r="S48" s="780"/>
      <c r="T48" s="780"/>
      <c r="U48" s="780"/>
      <c r="V48" s="780"/>
      <c r="W48" s="780"/>
      <c r="X48" s="780"/>
      <c r="Y48" s="780"/>
      <c r="Z48" s="780"/>
      <c r="AK48" s="780"/>
      <c r="AL48" s="780"/>
      <c r="AM48" s="780"/>
      <c r="AN48" s="780"/>
      <c r="AO48" s="780"/>
      <c r="AP48" s="780"/>
      <c r="AQ48" s="780"/>
    </row>
    <row r="49" spans="1:10" x14ac:dyDescent="0.2">
      <c r="A49" s="16"/>
      <c r="B49" s="12"/>
      <c r="C49" s="12"/>
      <c r="D49" s="12"/>
      <c r="E49" s="12"/>
      <c r="F49" s="12"/>
      <c r="G49" s="12"/>
      <c r="H49" s="7"/>
      <c r="I49" s="7"/>
      <c r="J49" s="7"/>
    </row>
    <row r="50" spans="1:10" x14ac:dyDescent="0.2">
      <c r="A50" s="16"/>
      <c r="B50" s="12"/>
      <c r="C50" s="12"/>
      <c r="D50" s="12"/>
      <c r="E50" s="12"/>
      <c r="F50" s="12"/>
      <c r="G50" s="12"/>
      <c r="H50" s="7"/>
      <c r="I50" s="7"/>
      <c r="J50" s="7"/>
    </row>
    <row r="51" spans="1:10" x14ac:dyDescent="0.2">
      <c r="A51" s="16"/>
      <c r="B51" s="12"/>
      <c r="C51" s="12"/>
      <c r="D51" s="12"/>
      <c r="E51" s="12"/>
      <c r="F51" s="12"/>
      <c r="G51" s="12"/>
      <c r="H51" s="7"/>
      <c r="I51" s="7"/>
      <c r="J51" s="7"/>
    </row>
    <row r="52" spans="1:10" x14ac:dyDescent="0.2">
      <c r="A52" s="16"/>
      <c r="B52" s="12"/>
      <c r="C52" s="12"/>
      <c r="D52" s="12"/>
      <c r="E52" s="12"/>
      <c r="F52" s="12"/>
      <c r="G52" s="12"/>
      <c r="H52" s="7"/>
      <c r="I52" s="7"/>
      <c r="J52" s="7"/>
    </row>
    <row r="53" spans="1:10" x14ac:dyDescent="0.2">
      <c r="A53" s="16"/>
      <c r="B53" s="12"/>
      <c r="C53" s="12"/>
      <c r="D53" s="12"/>
      <c r="E53" s="12"/>
      <c r="F53" s="12"/>
      <c r="G53" s="12"/>
      <c r="H53" s="7"/>
      <c r="I53" s="7"/>
      <c r="J53" s="7"/>
    </row>
    <row r="54" spans="1:10" x14ac:dyDescent="0.2">
      <c r="A54" s="16"/>
      <c r="B54" s="12"/>
      <c r="C54" s="12"/>
      <c r="D54" s="12"/>
      <c r="E54" s="12"/>
      <c r="F54" s="12"/>
      <c r="G54" s="12"/>
      <c r="H54" s="7"/>
      <c r="I54" s="7"/>
      <c r="J54" s="7"/>
    </row>
    <row r="55" spans="1:10" x14ac:dyDescent="0.2">
      <c r="A55" s="16"/>
      <c r="B55" s="12"/>
      <c r="C55" s="12"/>
      <c r="D55" s="12"/>
      <c r="E55" s="12"/>
      <c r="F55" s="12"/>
      <c r="G55" s="12"/>
      <c r="H55" s="7"/>
      <c r="I55" s="7"/>
      <c r="J55" s="7"/>
    </row>
    <row r="56" spans="1:10" x14ac:dyDescent="0.2">
      <c r="A56" s="16"/>
      <c r="B56" s="12"/>
      <c r="C56" s="12"/>
      <c r="D56" s="12"/>
      <c r="E56" s="12"/>
      <c r="F56" s="12"/>
      <c r="G56" s="12"/>
      <c r="H56" s="7"/>
      <c r="I56" s="7"/>
      <c r="J56" s="7"/>
    </row>
    <row r="57" spans="1:10" x14ac:dyDescent="0.2">
      <c r="A57" s="16"/>
      <c r="B57" s="12"/>
      <c r="C57" s="12"/>
      <c r="D57" s="12"/>
      <c r="E57" s="12"/>
      <c r="F57" s="12"/>
      <c r="G57" s="12"/>
      <c r="H57" s="7"/>
      <c r="I57" s="7"/>
      <c r="J57" s="7"/>
    </row>
    <row r="58" spans="1:10" x14ac:dyDescent="0.2">
      <c r="A58" s="16"/>
      <c r="B58" s="12"/>
      <c r="C58" s="12"/>
      <c r="D58" s="12"/>
      <c r="E58" s="12"/>
      <c r="F58" s="12"/>
      <c r="G58" s="12"/>
      <c r="H58" s="7"/>
      <c r="I58" s="7"/>
      <c r="J58" s="7"/>
    </row>
    <row r="59" spans="1:10" x14ac:dyDescent="0.2">
      <c r="A59" s="16"/>
      <c r="B59" s="12"/>
      <c r="C59" s="12"/>
      <c r="D59" s="12"/>
      <c r="E59" s="12"/>
      <c r="F59" s="12"/>
      <c r="G59" s="12"/>
      <c r="H59" s="7"/>
      <c r="I59" s="7"/>
      <c r="J59" s="7"/>
    </row>
    <row r="60" spans="1:10" x14ac:dyDescent="0.2">
      <c r="A60" s="16"/>
      <c r="B60" s="12"/>
      <c r="C60" s="12"/>
      <c r="D60" s="12"/>
      <c r="E60" s="12"/>
      <c r="F60" s="12"/>
      <c r="G60" s="12"/>
      <c r="H60" s="7"/>
      <c r="I60" s="7"/>
      <c r="J60" s="7"/>
    </row>
    <row r="61" spans="1:10" x14ac:dyDescent="0.2">
      <c r="A61" s="16"/>
      <c r="B61" s="12"/>
      <c r="C61" s="12"/>
      <c r="D61" s="12"/>
      <c r="E61" s="12"/>
      <c r="F61" s="12"/>
      <c r="G61" s="12"/>
      <c r="H61" s="7"/>
      <c r="I61" s="7"/>
      <c r="J61" s="7"/>
    </row>
    <row r="62" spans="1:10" x14ac:dyDescent="0.2">
      <c r="A62" s="16"/>
      <c r="B62" s="12"/>
      <c r="C62" s="12"/>
      <c r="D62" s="12"/>
      <c r="E62" s="12"/>
      <c r="F62" s="12"/>
      <c r="G62" s="12"/>
      <c r="H62" s="7"/>
      <c r="I62" s="7"/>
      <c r="J62" s="7"/>
    </row>
    <row r="63" spans="1:10" x14ac:dyDescent="0.2">
      <c r="A63" s="16"/>
      <c r="B63" s="12"/>
      <c r="C63" s="12"/>
      <c r="D63" s="12"/>
      <c r="E63" s="12"/>
      <c r="F63" s="12"/>
      <c r="G63" s="12"/>
      <c r="H63" s="7"/>
      <c r="I63" s="7"/>
      <c r="J63" s="7"/>
    </row>
    <row r="64" spans="1:10" x14ac:dyDescent="0.2">
      <c r="A64" s="16"/>
      <c r="B64" s="12"/>
      <c r="C64" s="12"/>
      <c r="D64" s="12"/>
      <c r="E64" s="12"/>
      <c r="F64" s="12"/>
      <c r="G64" s="12"/>
      <c r="H64" s="7"/>
      <c r="I64" s="7"/>
      <c r="J64" s="7"/>
    </row>
    <row r="65" spans="1:10" x14ac:dyDescent="0.2">
      <c r="A65" s="16"/>
      <c r="B65" s="12"/>
      <c r="C65" s="12"/>
      <c r="D65" s="12"/>
      <c r="E65" s="12"/>
      <c r="F65" s="12"/>
      <c r="G65" s="12"/>
      <c r="H65" s="7"/>
      <c r="I65" s="7"/>
      <c r="J65" s="7"/>
    </row>
    <row r="66" spans="1:10" x14ac:dyDescent="0.2">
      <c r="A66" s="16"/>
      <c r="B66" s="12"/>
      <c r="C66" s="12"/>
      <c r="D66" s="12"/>
      <c r="E66" s="12"/>
      <c r="F66" s="12"/>
      <c r="G66" s="12"/>
      <c r="H66" s="7"/>
      <c r="I66" s="7"/>
      <c r="J66" s="7"/>
    </row>
    <row r="67" spans="1:10" x14ac:dyDescent="0.2">
      <c r="A67" s="16"/>
      <c r="B67" s="12"/>
      <c r="C67" s="12"/>
      <c r="D67" s="12"/>
      <c r="E67" s="12"/>
      <c r="F67" s="12"/>
      <c r="G67" s="12"/>
      <c r="H67" s="7"/>
      <c r="I67" s="7"/>
      <c r="J67" s="7"/>
    </row>
    <row r="68" spans="1:10" x14ac:dyDescent="0.2">
      <c r="A68" s="16"/>
      <c r="B68" s="12"/>
      <c r="C68" s="12"/>
      <c r="D68" s="12"/>
      <c r="E68" s="12"/>
      <c r="F68" s="12"/>
      <c r="G68" s="12"/>
      <c r="H68" s="7"/>
      <c r="I68" s="7"/>
      <c r="J68" s="7"/>
    </row>
    <row r="69" spans="1:10" x14ac:dyDescent="0.2">
      <c r="A69" s="16"/>
      <c r="B69" s="12"/>
      <c r="C69" s="12"/>
      <c r="D69" s="12"/>
      <c r="E69" s="12"/>
      <c r="F69" s="12"/>
      <c r="G69" s="12"/>
      <c r="H69" s="7"/>
      <c r="I69" s="7"/>
      <c r="J69" s="7"/>
    </row>
    <row r="70" spans="1:10" x14ac:dyDescent="0.2">
      <c r="A70" s="16"/>
      <c r="B70" s="12"/>
      <c r="C70" s="12"/>
      <c r="D70" s="12"/>
      <c r="E70" s="12"/>
      <c r="F70" s="12"/>
      <c r="G70" s="12"/>
      <c r="H70" s="7"/>
      <c r="I70" s="7"/>
      <c r="J70" s="7"/>
    </row>
    <row r="71" spans="1:10" x14ac:dyDescent="0.2">
      <c r="A71" s="16"/>
      <c r="B71" s="12"/>
      <c r="C71" s="12"/>
      <c r="D71" s="12"/>
      <c r="E71" s="12"/>
      <c r="F71" s="12"/>
      <c r="G71" s="12"/>
      <c r="H71" s="7"/>
      <c r="I71" s="7"/>
      <c r="J71" s="7"/>
    </row>
    <row r="72" spans="1:10" x14ac:dyDescent="0.2">
      <c r="A72" s="16"/>
      <c r="B72" s="12"/>
      <c r="C72" s="12"/>
      <c r="D72" s="12"/>
      <c r="E72" s="12"/>
      <c r="F72" s="12"/>
      <c r="G72" s="12"/>
      <c r="H72" s="7"/>
      <c r="I72" s="7"/>
      <c r="J72" s="7"/>
    </row>
    <row r="73" spans="1:10" x14ac:dyDescent="0.2">
      <c r="A73" s="16"/>
      <c r="B73" s="12"/>
      <c r="C73" s="12"/>
      <c r="D73" s="12"/>
      <c r="E73" s="12"/>
      <c r="F73" s="12"/>
      <c r="G73" s="12"/>
      <c r="H73" s="7"/>
      <c r="I73" s="7"/>
      <c r="J73" s="7"/>
    </row>
    <row r="74" spans="1:10" x14ac:dyDescent="0.2">
      <c r="A74" s="16"/>
      <c r="B74" s="12"/>
      <c r="C74" s="12"/>
      <c r="D74" s="12"/>
      <c r="E74" s="12"/>
      <c r="F74" s="12"/>
      <c r="G74" s="12"/>
      <c r="H74" s="7"/>
      <c r="I74" s="7"/>
      <c r="J74" s="7"/>
    </row>
    <row r="75" spans="1:10" x14ac:dyDescent="0.2">
      <c r="A75" s="16"/>
      <c r="B75" s="12"/>
      <c r="C75" s="12"/>
      <c r="D75" s="12"/>
      <c r="E75" s="12"/>
      <c r="F75" s="12"/>
      <c r="G75" s="12"/>
      <c r="H75" s="7"/>
      <c r="I75" s="7"/>
      <c r="J75" s="7"/>
    </row>
    <row r="76" spans="1:10" x14ac:dyDescent="0.2">
      <c r="A76" s="16"/>
      <c r="B76" s="12"/>
      <c r="C76" s="12"/>
      <c r="D76" s="12"/>
      <c r="E76" s="12"/>
      <c r="F76" s="12"/>
      <c r="G76" s="12"/>
      <c r="H76" s="7"/>
      <c r="I76" s="7"/>
      <c r="J76" s="7"/>
    </row>
    <row r="77" spans="1:10" x14ac:dyDescent="0.2">
      <c r="A77" s="16"/>
      <c r="B77" s="12"/>
      <c r="C77" s="12"/>
      <c r="D77" s="12"/>
      <c r="E77" s="12"/>
      <c r="F77" s="12"/>
      <c r="G77" s="12"/>
      <c r="H77" s="7"/>
      <c r="I77" s="7"/>
      <c r="J77" s="7"/>
    </row>
    <row r="78" spans="1:10" x14ac:dyDescent="0.2">
      <c r="A78" s="16"/>
      <c r="B78" s="12"/>
      <c r="C78" s="12"/>
      <c r="D78" s="12"/>
      <c r="E78" s="12"/>
      <c r="F78" s="12"/>
      <c r="G78" s="12"/>
      <c r="H78" s="7"/>
      <c r="I78" s="7"/>
      <c r="J78" s="7"/>
    </row>
    <row r="79" spans="1:10" x14ac:dyDescent="0.2">
      <c r="A79" s="16"/>
      <c r="B79" s="12"/>
      <c r="C79" s="12"/>
      <c r="D79" s="12"/>
      <c r="E79" s="12"/>
      <c r="F79" s="12"/>
      <c r="G79" s="12"/>
      <c r="H79" s="7"/>
      <c r="I79" s="7"/>
      <c r="J79" s="7"/>
    </row>
    <row r="80" spans="1:10" x14ac:dyDescent="0.2">
      <c r="A80" s="16"/>
      <c r="B80" s="12"/>
      <c r="C80" s="12"/>
      <c r="D80" s="12"/>
      <c r="E80" s="12"/>
      <c r="F80" s="12"/>
      <c r="G80" s="12"/>
      <c r="H80" s="7"/>
      <c r="I80" s="7"/>
      <c r="J80" s="7"/>
    </row>
    <row r="81" spans="1:10" x14ac:dyDescent="0.2">
      <c r="A81" s="16"/>
      <c r="B81" s="12"/>
      <c r="C81" s="12"/>
      <c r="D81" s="12"/>
      <c r="E81" s="12"/>
      <c r="F81" s="12"/>
      <c r="G81" s="12"/>
      <c r="H81" s="7"/>
      <c r="I81" s="7"/>
      <c r="J81" s="7"/>
    </row>
    <row r="82" spans="1:10" x14ac:dyDescent="0.2">
      <c r="A82" s="16"/>
      <c r="B82" s="12"/>
      <c r="C82" s="12"/>
      <c r="D82" s="12"/>
      <c r="E82" s="12"/>
      <c r="F82" s="12"/>
      <c r="G82" s="12"/>
      <c r="H82" s="7"/>
      <c r="I82" s="7"/>
      <c r="J82" s="7"/>
    </row>
    <row r="83" spans="1:10" x14ac:dyDescent="0.2">
      <c r="A83" s="16"/>
      <c r="B83" s="12"/>
      <c r="C83" s="12"/>
      <c r="D83" s="12"/>
      <c r="E83" s="12"/>
      <c r="F83" s="12"/>
      <c r="G83" s="12"/>
      <c r="H83" s="7"/>
      <c r="I83" s="7"/>
      <c r="J83" s="7"/>
    </row>
    <row r="84" spans="1:10" x14ac:dyDescent="0.2">
      <c r="A84" s="16"/>
      <c r="B84" s="12"/>
      <c r="C84" s="12"/>
      <c r="D84" s="12"/>
      <c r="E84" s="12"/>
      <c r="F84" s="12"/>
      <c r="G84" s="12"/>
      <c r="H84" s="7"/>
      <c r="I84" s="7"/>
      <c r="J84" s="7"/>
    </row>
    <row r="85" spans="1:10" x14ac:dyDescent="0.2">
      <c r="A85" s="16"/>
      <c r="B85" s="12"/>
      <c r="C85" s="12"/>
      <c r="D85" s="12"/>
      <c r="E85" s="12"/>
      <c r="F85" s="12"/>
      <c r="G85" s="12"/>
      <c r="H85" s="7"/>
      <c r="I85" s="7"/>
      <c r="J85" s="7"/>
    </row>
    <row r="86" spans="1:10" x14ac:dyDescent="0.2">
      <c r="A86" s="16"/>
      <c r="B86" s="12"/>
      <c r="C86" s="12"/>
      <c r="D86" s="12"/>
      <c r="E86" s="12"/>
      <c r="F86" s="12"/>
      <c r="G86" s="12"/>
      <c r="H86" s="7"/>
      <c r="I86" s="7"/>
      <c r="J86" s="7"/>
    </row>
    <row r="87" spans="1:10" x14ac:dyDescent="0.2">
      <c r="A87" s="16"/>
      <c r="B87" s="12"/>
      <c r="C87" s="12"/>
      <c r="D87" s="12"/>
      <c r="E87" s="12"/>
      <c r="F87" s="12"/>
      <c r="G87" s="12"/>
      <c r="H87" s="7"/>
      <c r="I87" s="7"/>
      <c r="J87" s="7"/>
    </row>
    <row r="88" spans="1:10" x14ac:dyDescent="0.2">
      <c r="A88" s="16"/>
      <c r="B88" s="12"/>
      <c r="C88" s="12"/>
      <c r="D88" s="12"/>
      <c r="E88" s="12"/>
      <c r="F88" s="12"/>
      <c r="G88" s="12"/>
      <c r="H88" s="7"/>
      <c r="I88" s="7"/>
      <c r="J88" s="7"/>
    </row>
    <row r="89" spans="1:10" x14ac:dyDescent="0.2">
      <c r="A89" s="16"/>
      <c r="B89" s="12"/>
      <c r="C89" s="12"/>
      <c r="D89" s="12"/>
      <c r="E89" s="12"/>
      <c r="F89" s="12"/>
      <c r="G89" s="12"/>
      <c r="H89" s="7"/>
      <c r="I89" s="7"/>
      <c r="J89" s="7"/>
    </row>
    <row r="90" spans="1:10" x14ac:dyDescent="0.2">
      <c r="A90" s="16"/>
      <c r="B90" s="12"/>
      <c r="C90" s="12"/>
      <c r="D90" s="12"/>
      <c r="E90" s="12"/>
      <c r="F90" s="12"/>
      <c r="G90" s="12"/>
      <c r="H90" s="7"/>
      <c r="I90" s="7"/>
      <c r="J90" s="7"/>
    </row>
    <row r="91" spans="1:10" x14ac:dyDescent="0.2">
      <c r="A91" s="16"/>
      <c r="B91" s="12"/>
      <c r="C91" s="12"/>
      <c r="D91" s="12"/>
      <c r="E91" s="12"/>
      <c r="F91" s="12"/>
      <c r="G91" s="12"/>
      <c r="H91" s="7"/>
      <c r="I91" s="7"/>
      <c r="J91" s="7"/>
    </row>
    <row r="92" spans="1:10" x14ac:dyDescent="0.2">
      <c r="A92" s="16"/>
      <c r="B92" s="12"/>
      <c r="C92" s="12"/>
      <c r="D92" s="12"/>
      <c r="E92" s="12"/>
      <c r="F92" s="12"/>
      <c r="G92" s="12"/>
      <c r="H92" s="7"/>
      <c r="I92" s="7"/>
      <c r="J92" s="7"/>
    </row>
    <row r="93" spans="1:10" x14ac:dyDescent="0.2">
      <c r="A93" s="16"/>
      <c r="B93" s="12"/>
      <c r="C93" s="12"/>
      <c r="D93" s="12"/>
      <c r="E93" s="12"/>
      <c r="F93" s="12"/>
      <c r="G93" s="12"/>
      <c r="H93" s="7"/>
      <c r="I93" s="7"/>
      <c r="J93" s="7"/>
    </row>
    <row r="94" spans="1:10" x14ac:dyDescent="0.2">
      <c r="A94" s="16"/>
      <c r="B94" s="12"/>
      <c r="C94" s="12"/>
      <c r="D94" s="12"/>
      <c r="E94" s="12"/>
      <c r="F94" s="12"/>
      <c r="G94" s="12"/>
      <c r="H94" s="7"/>
      <c r="I94" s="7"/>
      <c r="J94" s="7"/>
    </row>
    <row r="95" spans="1:10" x14ac:dyDescent="0.2">
      <c r="A95" s="16"/>
      <c r="B95" s="12"/>
      <c r="C95" s="12"/>
      <c r="D95" s="12"/>
      <c r="E95" s="12"/>
      <c r="F95" s="12"/>
      <c r="G95" s="12"/>
      <c r="H95" s="7"/>
      <c r="I95" s="7"/>
      <c r="J95" s="7"/>
    </row>
    <row r="96" spans="1:10" x14ac:dyDescent="0.2">
      <c r="A96" s="16"/>
      <c r="B96" s="12"/>
      <c r="C96" s="12"/>
      <c r="D96" s="12"/>
      <c r="E96" s="12"/>
      <c r="F96" s="12"/>
      <c r="G96" s="12"/>
      <c r="H96" s="7"/>
      <c r="I96" s="7"/>
      <c r="J96" s="7"/>
    </row>
    <row r="97" spans="1:10" x14ac:dyDescent="0.2">
      <c r="A97" s="16"/>
      <c r="B97" s="12"/>
      <c r="C97" s="12"/>
      <c r="D97" s="12"/>
      <c r="E97" s="12"/>
      <c r="F97" s="12"/>
      <c r="G97" s="12"/>
      <c r="H97" s="7"/>
      <c r="I97" s="7"/>
      <c r="J97" s="7"/>
    </row>
    <row r="98" spans="1:10" x14ac:dyDescent="0.2">
      <c r="A98" s="16"/>
      <c r="B98" s="12"/>
      <c r="C98" s="12"/>
      <c r="D98" s="12"/>
      <c r="E98" s="12"/>
      <c r="F98" s="12"/>
      <c r="G98" s="12"/>
      <c r="H98" s="7"/>
      <c r="I98" s="7"/>
      <c r="J98" s="7"/>
    </row>
    <row r="99" spans="1:10" x14ac:dyDescent="0.2">
      <c r="A99" s="16"/>
      <c r="B99" s="12"/>
      <c r="C99" s="12"/>
      <c r="D99" s="12"/>
      <c r="E99" s="12"/>
      <c r="F99" s="12"/>
      <c r="G99" s="12"/>
      <c r="H99" s="7"/>
      <c r="I99" s="7"/>
      <c r="J99" s="7"/>
    </row>
    <row r="100" spans="1:10" x14ac:dyDescent="0.2">
      <c r="A100" s="16"/>
      <c r="B100" s="12"/>
      <c r="C100" s="12"/>
      <c r="D100" s="12"/>
      <c r="E100" s="12"/>
      <c r="F100" s="12"/>
      <c r="G100" s="12"/>
      <c r="H100" s="7"/>
      <c r="I100" s="7"/>
      <c r="J100" s="7"/>
    </row>
    <row r="101" spans="1:10" x14ac:dyDescent="0.2">
      <c r="A101" s="16"/>
      <c r="B101" s="12"/>
      <c r="C101" s="12"/>
      <c r="D101" s="12"/>
      <c r="E101" s="12"/>
      <c r="F101" s="12"/>
      <c r="G101" s="12"/>
      <c r="H101" s="7"/>
      <c r="I101" s="7"/>
      <c r="J101" s="7"/>
    </row>
    <row r="102" spans="1:10" x14ac:dyDescent="0.2">
      <c r="A102" s="16"/>
      <c r="B102" s="12"/>
      <c r="C102" s="12"/>
      <c r="D102" s="12"/>
      <c r="E102" s="12"/>
      <c r="F102" s="12"/>
      <c r="G102" s="12"/>
      <c r="H102" s="7"/>
      <c r="I102" s="7"/>
      <c r="J102" s="7"/>
    </row>
    <row r="103" spans="1:10" x14ac:dyDescent="0.2">
      <c r="A103" s="16"/>
      <c r="B103" s="12"/>
      <c r="C103" s="12"/>
      <c r="D103" s="12"/>
      <c r="E103" s="12"/>
      <c r="F103" s="12"/>
      <c r="G103" s="12"/>
      <c r="H103" s="7"/>
      <c r="I103" s="7"/>
      <c r="J103" s="7"/>
    </row>
    <row r="104" spans="1:10" x14ac:dyDescent="0.2">
      <c r="A104" s="16"/>
      <c r="B104" s="12"/>
      <c r="C104" s="12"/>
      <c r="D104" s="12"/>
      <c r="E104" s="12"/>
      <c r="F104" s="12"/>
      <c r="G104" s="12"/>
      <c r="H104" s="7"/>
      <c r="I104" s="7"/>
      <c r="J104" s="7"/>
    </row>
    <row r="105" spans="1:10" x14ac:dyDescent="0.2">
      <c r="A105" s="16"/>
      <c r="B105" s="12"/>
      <c r="C105" s="12"/>
      <c r="D105" s="12"/>
      <c r="E105" s="12"/>
      <c r="F105" s="12"/>
      <c r="G105" s="12"/>
      <c r="H105" s="7"/>
      <c r="I105" s="7"/>
      <c r="J105" s="7"/>
    </row>
    <row r="106" spans="1:10" x14ac:dyDescent="0.2">
      <c r="A106" s="16"/>
      <c r="B106" s="12"/>
      <c r="C106" s="12"/>
      <c r="D106" s="12"/>
      <c r="E106" s="12"/>
      <c r="F106" s="12"/>
      <c r="G106" s="12"/>
      <c r="H106" s="7"/>
      <c r="I106" s="7"/>
      <c r="J106" s="7"/>
    </row>
    <row r="107" spans="1:10" x14ac:dyDescent="0.2">
      <c r="A107" s="16"/>
      <c r="B107" s="12"/>
      <c r="C107" s="12"/>
      <c r="D107" s="12"/>
      <c r="E107" s="12"/>
      <c r="F107" s="12"/>
      <c r="G107" s="12"/>
      <c r="H107" s="7"/>
      <c r="I107" s="7"/>
      <c r="J107" s="7"/>
    </row>
    <row r="108" spans="1:10" x14ac:dyDescent="0.2">
      <c r="A108" s="16"/>
      <c r="B108" s="12"/>
      <c r="C108" s="12"/>
      <c r="D108" s="12"/>
      <c r="E108" s="12"/>
      <c r="F108" s="12"/>
      <c r="G108" s="12"/>
      <c r="H108" s="7"/>
      <c r="I108" s="7"/>
      <c r="J108" s="7"/>
    </row>
    <row r="109" spans="1:10" x14ac:dyDescent="0.2">
      <c r="A109" s="16"/>
      <c r="B109" s="12"/>
      <c r="C109" s="12"/>
      <c r="D109" s="12"/>
      <c r="E109" s="12"/>
      <c r="F109" s="12"/>
      <c r="G109" s="12"/>
      <c r="H109" s="7"/>
      <c r="I109" s="7"/>
      <c r="J109" s="7"/>
    </row>
    <row r="110" spans="1:10" x14ac:dyDescent="0.2">
      <c r="A110" s="16"/>
      <c r="B110" s="12"/>
      <c r="C110" s="12"/>
      <c r="D110" s="12"/>
      <c r="E110" s="12"/>
      <c r="F110" s="12"/>
      <c r="G110" s="12"/>
      <c r="H110" s="7"/>
      <c r="I110" s="7"/>
      <c r="J110" s="7"/>
    </row>
    <row r="111" spans="1:10" x14ac:dyDescent="0.2">
      <c r="A111" s="16"/>
      <c r="B111" s="12"/>
      <c r="C111" s="12"/>
      <c r="D111" s="12"/>
      <c r="E111" s="12"/>
      <c r="F111" s="12"/>
      <c r="G111" s="12"/>
      <c r="H111" s="7"/>
      <c r="I111" s="7"/>
      <c r="J111" s="7"/>
    </row>
    <row r="112" spans="1:10" x14ac:dyDescent="0.2">
      <c r="A112" s="16"/>
      <c r="B112" s="12"/>
      <c r="C112" s="12"/>
      <c r="D112" s="12"/>
      <c r="E112" s="12"/>
      <c r="F112" s="12"/>
      <c r="G112" s="12"/>
      <c r="H112" s="7"/>
      <c r="I112" s="7"/>
      <c r="J112" s="7"/>
    </row>
    <row r="113" spans="1:10" x14ac:dyDescent="0.2">
      <c r="A113" s="16"/>
      <c r="B113" s="12"/>
      <c r="C113" s="12"/>
      <c r="D113" s="12"/>
      <c r="E113" s="12"/>
      <c r="F113" s="12"/>
      <c r="G113" s="12"/>
      <c r="H113" s="7"/>
      <c r="I113" s="7"/>
      <c r="J113" s="7"/>
    </row>
    <row r="114" spans="1:10" x14ac:dyDescent="0.2">
      <c r="A114" s="16"/>
      <c r="B114" s="12"/>
      <c r="C114" s="12"/>
      <c r="D114" s="12"/>
      <c r="E114" s="12"/>
      <c r="F114" s="12"/>
      <c r="G114" s="12"/>
      <c r="H114" s="7"/>
      <c r="I114" s="7"/>
      <c r="J114" s="7"/>
    </row>
    <row r="115" spans="1:10" x14ac:dyDescent="0.2">
      <c r="A115" s="16"/>
      <c r="B115" s="12"/>
      <c r="C115" s="12"/>
      <c r="D115" s="12"/>
      <c r="E115" s="12"/>
      <c r="F115" s="12"/>
      <c r="G115" s="12"/>
      <c r="H115" s="7"/>
      <c r="I115" s="7"/>
      <c r="J115" s="7"/>
    </row>
    <row r="116" spans="1:10" x14ac:dyDescent="0.2">
      <c r="A116" s="16"/>
      <c r="B116" s="12"/>
      <c r="C116" s="12"/>
      <c r="D116" s="12"/>
      <c r="E116" s="12"/>
      <c r="F116" s="12"/>
      <c r="G116" s="12"/>
      <c r="H116" s="7"/>
      <c r="I116" s="7"/>
      <c r="J116" s="7"/>
    </row>
    <row r="117" spans="1:10" x14ac:dyDescent="0.2">
      <c r="A117" s="16"/>
      <c r="B117" s="12"/>
      <c r="C117" s="12"/>
      <c r="D117" s="12"/>
      <c r="E117" s="12"/>
      <c r="F117" s="12"/>
      <c r="G117" s="12"/>
      <c r="H117" s="7"/>
      <c r="I117" s="7"/>
      <c r="J117" s="7"/>
    </row>
    <row r="118" spans="1:10" x14ac:dyDescent="0.2">
      <c r="A118" s="16"/>
      <c r="B118" s="12"/>
      <c r="C118" s="12"/>
      <c r="D118" s="12"/>
      <c r="E118" s="12"/>
      <c r="F118" s="12"/>
      <c r="G118" s="12"/>
      <c r="H118" s="7"/>
      <c r="I118" s="7"/>
      <c r="J118" s="7"/>
    </row>
    <row r="119" spans="1:10" x14ac:dyDescent="0.2">
      <c r="A119" s="16"/>
      <c r="B119" s="12"/>
      <c r="C119" s="12"/>
      <c r="D119" s="12"/>
      <c r="E119" s="12"/>
      <c r="F119" s="12"/>
      <c r="G119" s="12"/>
      <c r="H119" s="7"/>
      <c r="I119" s="7"/>
      <c r="J119" s="7"/>
    </row>
    <row r="120" spans="1:10" x14ac:dyDescent="0.2">
      <c r="A120" s="16"/>
      <c r="B120" s="12"/>
      <c r="C120" s="12"/>
      <c r="D120" s="12"/>
      <c r="E120" s="12"/>
      <c r="F120" s="12"/>
      <c r="G120" s="12"/>
      <c r="H120" s="7"/>
      <c r="I120" s="7"/>
      <c r="J120" s="7"/>
    </row>
    <row r="121" spans="1:10" x14ac:dyDescent="0.2">
      <c r="A121" s="16"/>
      <c r="B121" s="12"/>
      <c r="C121" s="12"/>
      <c r="D121" s="12"/>
      <c r="E121" s="12"/>
      <c r="F121" s="12"/>
      <c r="G121" s="12"/>
      <c r="H121" s="7"/>
      <c r="I121" s="7"/>
      <c r="J121" s="7"/>
    </row>
    <row r="122" spans="1:10" x14ac:dyDescent="0.2">
      <c r="A122" s="16"/>
      <c r="B122" s="12"/>
      <c r="C122" s="12"/>
      <c r="D122" s="12"/>
      <c r="E122" s="12"/>
      <c r="F122" s="12"/>
      <c r="G122" s="12"/>
      <c r="H122" s="7"/>
      <c r="I122" s="7"/>
      <c r="J122" s="7"/>
    </row>
    <row r="123" spans="1:10" x14ac:dyDescent="0.2">
      <c r="A123" s="16"/>
      <c r="B123" s="12"/>
      <c r="C123" s="12"/>
      <c r="D123" s="12"/>
      <c r="E123" s="12"/>
      <c r="F123" s="12"/>
      <c r="G123" s="12"/>
      <c r="H123" s="7"/>
      <c r="I123" s="7"/>
      <c r="J123" s="7"/>
    </row>
    <row r="124" spans="1:10" x14ac:dyDescent="0.2">
      <c r="A124" s="16"/>
      <c r="B124" s="12"/>
      <c r="C124" s="12"/>
      <c r="D124" s="12"/>
      <c r="E124" s="12"/>
      <c r="F124" s="12"/>
      <c r="G124" s="12"/>
      <c r="H124" s="7"/>
      <c r="I124" s="7"/>
      <c r="J124" s="7"/>
    </row>
    <row r="125" spans="1:10" x14ac:dyDescent="0.2">
      <c r="A125" s="16"/>
      <c r="B125" s="12"/>
      <c r="C125" s="12"/>
      <c r="D125" s="12"/>
      <c r="E125" s="12"/>
      <c r="F125" s="12"/>
      <c r="G125" s="12"/>
      <c r="H125" s="7"/>
      <c r="I125" s="7"/>
      <c r="J125" s="7"/>
    </row>
    <row r="126" spans="1:10" x14ac:dyDescent="0.2">
      <c r="A126" s="16"/>
      <c r="B126" s="12"/>
      <c r="C126" s="12"/>
      <c r="D126" s="12"/>
      <c r="E126" s="12"/>
      <c r="F126" s="12"/>
      <c r="G126" s="12"/>
      <c r="H126" s="7"/>
      <c r="I126" s="7"/>
      <c r="J126" s="7"/>
    </row>
    <row r="127" spans="1:10" x14ac:dyDescent="0.2">
      <c r="A127" s="16"/>
      <c r="B127" s="12"/>
      <c r="C127" s="12"/>
      <c r="D127" s="12"/>
      <c r="E127" s="12"/>
      <c r="F127" s="12"/>
      <c r="G127" s="12"/>
      <c r="H127" s="7"/>
      <c r="I127" s="7"/>
      <c r="J127" s="7"/>
    </row>
    <row r="128" spans="1:10" x14ac:dyDescent="0.2">
      <c r="A128" s="16"/>
      <c r="B128" s="12"/>
      <c r="C128" s="12"/>
      <c r="D128" s="12"/>
      <c r="E128" s="12"/>
      <c r="F128" s="12"/>
      <c r="G128" s="12"/>
      <c r="H128" s="7"/>
      <c r="I128" s="7"/>
      <c r="J128" s="7"/>
    </row>
    <row r="129" spans="1:10" x14ac:dyDescent="0.2">
      <c r="A129" s="16"/>
      <c r="B129" s="12"/>
      <c r="C129" s="12"/>
      <c r="D129" s="12"/>
      <c r="E129" s="12"/>
      <c r="F129" s="12"/>
      <c r="G129" s="12"/>
      <c r="H129" s="7"/>
      <c r="I129" s="7"/>
      <c r="J129" s="7"/>
    </row>
    <row r="130" spans="1:10" x14ac:dyDescent="0.2">
      <c r="A130" s="16"/>
      <c r="B130" s="12"/>
      <c r="C130" s="12"/>
      <c r="D130" s="12"/>
      <c r="E130" s="12"/>
      <c r="F130" s="12"/>
      <c r="G130" s="12"/>
      <c r="H130" s="7"/>
      <c r="I130" s="7"/>
      <c r="J130" s="7"/>
    </row>
    <row r="131" spans="1:10" x14ac:dyDescent="0.2">
      <c r="A131" s="16"/>
      <c r="B131" s="12"/>
      <c r="C131" s="12"/>
      <c r="D131" s="12"/>
      <c r="E131" s="12"/>
      <c r="F131" s="12"/>
      <c r="G131" s="12"/>
      <c r="H131" s="7"/>
      <c r="I131" s="7"/>
      <c r="J131" s="7"/>
    </row>
    <row r="132" spans="1:10" x14ac:dyDescent="0.2">
      <c r="A132" s="16"/>
      <c r="B132" s="12"/>
      <c r="C132" s="12"/>
      <c r="D132" s="12"/>
      <c r="E132" s="12"/>
      <c r="F132" s="12"/>
      <c r="G132" s="12"/>
      <c r="H132" s="7"/>
      <c r="I132" s="7"/>
      <c r="J132" s="7"/>
    </row>
    <row r="133" spans="1:10" x14ac:dyDescent="0.2">
      <c r="A133" s="16"/>
      <c r="B133" s="12"/>
      <c r="C133" s="12"/>
      <c r="D133" s="12"/>
      <c r="E133" s="12"/>
      <c r="F133" s="12"/>
      <c r="G133" s="12"/>
      <c r="H133" s="7"/>
      <c r="I133" s="7"/>
      <c r="J133" s="7"/>
    </row>
    <row r="134" spans="1:10" x14ac:dyDescent="0.2">
      <c r="A134" s="16"/>
      <c r="B134" s="12"/>
      <c r="C134" s="12"/>
      <c r="D134" s="12"/>
      <c r="E134" s="12"/>
      <c r="F134" s="12"/>
      <c r="G134" s="12"/>
      <c r="H134" s="7"/>
      <c r="I134" s="7"/>
      <c r="J134" s="7"/>
    </row>
    <row r="135" spans="1:10" x14ac:dyDescent="0.2">
      <c r="A135" s="16"/>
      <c r="B135" s="12"/>
      <c r="C135" s="12"/>
      <c r="D135" s="12"/>
      <c r="E135" s="12"/>
      <c r="F135" s="12"/>
      <c r="G135" s="12"/>
      <c r="H135" s="7"/>
      <c r="I135" s="7"/>
      <c r="J135" s="7"/>
    </row>
    <row r="136" spans="1:10" x14ac:dyDescent="0.2">
      <c r="A136" s="16"/>
      <c r="B136" s="12"/>
      <c r="C136" s="12"/>
      <c r="D136" s="12"/>
      <c r="E136" s="12"/>
      <c r="F136" s="12"/>
      <c r="G136" s="12"/>
      <c r="H136" s="7"/>
      <c r="I136" s="7"/>
      <c r="J136" s="7"/>
    </row>
    <row r="137" spans="1:10" x14ac:dyDescent="0.2">
      <c r="A137" s="16"/>
      <c r="B137" s="12"/>
      <c r="C137" s="12"/>
      <c r="D137" s="12"/>
      <c r="E137" s="12"/>
      <c r="F137" s="12"/>
      <c r="G137" s="12"/>
      <c r="H137" s="7"/>
      <c r="I137" s="7"/>
      <c r="J137" s="7"/>
    </row>
    <row r="138" spans="1:10" x14ac:dyDescent="0.2">
      <c r="A138" s="16"/>
      <c r="B138" s="12"/>
      <c r="C138" s="12"/>
      <c r="D138" s="12"/>
      <c r="E138" s="12"/>
      <c r="F138" s="12"/>
      <c r="G138" s="12"/>
      <c r="H138" s="7"/>
      <c r="I138" s="7"/>
      <c r="J138" s="7"/>
    </row>
    <row r="139" spans="1:10" x14ac:dyDescent="0.2">
      <c r="A139" s="16"/>
      <c r="B139" s="12"/>
      <c r="C139" s="12"/>
      <c r="D139" s="12"/>
      <c r="E139" s="12"/>
      <c r="F139" s="12"/>
      <c r="G139" s="12"/>
      <c r="H139" s="7"/>
      <c r="I139" s="7"/>
      <c r="J139" s="7"/>
    </row>
    <row r="140" spans="1:10" x14ac:dyDescent="0.2">
      <c r="A140" s="16"/>
      <c r="B140" s="12"/>
      <c r="C140" s="12"/>
      <c r="D140" s="12"/>
      <c r="E140" s="12"/>
      <c r="F140" s="12"/>
      <c r="G140" s="12"/>
      <c r="H140" s="7"/>
      <c r="I140" s="7"/>
      <c r="J140" s="7"/>
    </row>
    <row r="141" spans="1:10" x14ac:dyDescent="0.2">
      <c r="A141" s="16"/>
      <c r="B141" s="12"/>
      <c r="C141" s="12"/>
      <c r="D141" s="12"/>
      <c r="E141" s="12"/>
      <c r="F141" s="12"/>
      <c r="G141" s="12"/>
      <c r="H141" s="7"/>
      <c r="I141" s="7"/>
      <c r="J141" s="7"/>
    </row>
    <row r="142" spans="1:10" x14ac:dyDescent="0.2">
      <c r="A142" s="16"/>
      <c r="B142" s="12"/>
      <c r="C142" s="12"/>
      <c r="D142" s="12"/>
      <c r="E142" s="12"/>
      <c r="F142" s="12"/>
      <c r="G142" s="12"/>
      <c r="H142" s="7"/>
      <c r="I142" s="7"/>
      <c r="J142" s="7"/>
    </row>
    <row r="143" spans="1:10" x14ac:dyDescent="0.2">
      <c r="A143" s="16"/>
      <c r="B143" s="12"/>
      <c r="C143" s="12"/>
      <c r="D143" s="12"/>
      <c r="E143" s="12"/>
      <c r="F143" s="12"/>
      <c r="G143" s="12"/>
      <c r="H143" s="7"/>
      <c r="I143" s="7"/>
      <c r="J143" s="7"/>
    </row>
    <row r="144" spans="1:10" x14ac:dyDescent="0.2">
      <c r="A144" s="16"/>
      <c r="B144" s="12"/>
      <c r="C144" s="12"/>
      <c r="D144" s="12"/>
      <c r="E144" s="12"/>
      <c r="F144" s="12"/>
      <c r="G144" s="12"/>
      <c r="H144" s="7"/>
      <c r="I144" s="7"/>
      <c r="J144" s="7"/>
    </row>
    <row r="145" spans="1:10" x14ac:dyDescent="0.2">
      <c r="A145" s="16"/>
      <c r="B145" s="12"/>
      <c r="C145" s="12"/>
      <c r="D145" s="12"/>
      <c r="E145" s="12"/>
      <c r="F145" s="12"/>
      <c r="G145" s="12"/>
      <c r="H145" s="7"/>
      <c r="I145" s="7"/>
      <c r="J145" s="7"/>
    </row>
    <row r="146" spans="1:10" x14ac:dyDescent="0.2">
      <c r="A146" s="16"/>
      <c r="B146" s="12"/>
      <c r="C146" s="12"/>
      <c r="D146" s="12"/>
      <c r="E146" s="12"/>
      <c r="F146" s="12"/>
      <c r="G146" s="12"/>
      <c r="H146" s="7"/>
      <c r="I146" s="7"/>
      <c r="J146" s="7"/>
    </row>
    <row r="147" spans="1:10" x14ac:dyDescent="0.2">
      <c r="A147" s="16"/>
      <c r="B147" s="12"/>
      <c r="C147" s="12"/>
      <c r="D147" s="12"/>
      <c r="E147" s="12"/>
      <c r="F147" s="12"/>
      <c r="G147" s="12"/>
      <c r="H147" s="7"/>
      <c r="I147" s="7"/>
      <c r="J147" s="7"/>
    </row>
    <row r="148" spans="1:10" x14ac:dyDescent="0.2">
      <c r="A148" s="16"/>
      <c r="B148" s="12"/>
      <c r="C148" s="12"/>
      <c r="D148" s="12"/>
      <c r="E148" s="12"/>
      <c r="F148" s="12"/>
      <c r="G148" s="12"/>
      <c r="H148" s="7"/>
      <c r="I148" s="7"/>
      <c r="J148" s="7"/>
    </row>
    <row r="149" spans="1:10" x14ac:dyDescent="0.2">
      <c r="A149" s="16"/>
      <c r="B149" s="12"/>
      <c r="C149" s="12"/>
      <c r="D149" s="12"/>
      <c r="E149" s="12"/>
      <c r="F149" s="12"/>
      <c r="G149" s="12"/>
      <c r="H149" s="7"/>
      <c r="I149" s="7"/>
      <c r="J149" s="7"/>
    </row>
    <row r="150" spans="1:10" x14ac:dyDescent="0.2">
      <c r="A150" s="16"/>
      <c r="B150" s="12"/>
      <c r="C150" s="12"/>
      <c r="D150" s="12"/>
      <c r="E150" s="12"/>
      <c r="F150" s="12"/>
      <c r="G150" s="12"/>
      <c r="H150" s="7"/>
      <c r="I150" s="7"/>
      <c r="J150" s="7"/>
    </row>
    <row r="151" spans="1:10" x14ac:dyDescent="0.2">
      <c r="A151" s="16"/>
      <c r="B151" s="12"/>
      <c r="C151" s="12"/>
      <c r="D151" s="12"/>
      <c r="E151" s="12"/>
      <c r="F151" s="12"/>
      <c r="G151" s="12"/>
      <c r="H151" s="7"/>
      <c r="I151" s="7"/>
      <c r="J151" s="7"/>
    </row>
    <row r="152" spans="1:10" x14ac:dyDescent="0.2">
      <c r="A152" s="16"/>
      <c r="B152" s="12"/>
      <c r="C152" s="12"/>
      <c r="D152" s="12"/>
      <c r="E152" s="12"/>
      <c r="F152" s="12"/>
      <c r="G152" s="12"/>
      <c r="H152" s="7"/>
      <c r="I152" s="7"/>
      <c r="J152" s="7"/>
    </row>
    <row r="153" spans="1:10" x14ac:dyDescent="0.2">
      <c r="A153" s="16"/>
      <c r="B153" s="12"/>
      <c r="C153" s="12"/>
      <c r="D153" s="12"/>
      <c r="E153" s="12"/>
      <c r="F153" s="12"/>
      <c r="G153" s="12"/>
      <c r="H153" s="7"/>
      <c r="I153" s="7"/>
      <c r="J153" s="7"/>
    </row>
    <row r="154" spans="1:10" x14ac:dyDescent="0.2">
      <c r="A154" s="16"/>
      <c r="B154" s="12"/>
      <c r="C154" s="12"/>
      <c r="D154" s="12"/>
      <c r="E154" s="12"/>
      <c r="F154" s="12"/>
      <c r="G154" s="12"/>
      <c r="H154" s="7"/>
      <c r="I154" s="7"/>
      <c r="J154" s="7"/>
    </row>
    <row r="155" spans="1:10" x14ac:dyDescent="0.2">
      <c r="A155" s="16"/>
      <c r="B155" s="12"/>
      <c r="C155" s="12"/>
      <c r="D155" s="12"/>
      <c r="E155" s="12"/>
      <c r="F155" s="12"/>
      <c r="G155" s="12"/>
      <c r="H155" s="7"/>
      <c r="I155" s="7"/>
      <c r="J155" s="7"/>
    </row>
    <row r="156" spans="1:10" x14ac:dyDescent="0.2">
      <c r="A156" s="16"/>
      <c r="B156" s="12"/>
      <c r="C156" s="12"/>
      <c r="D156" s="12"/>
      <c r="E156" s="12"/>
      <c r="F156" s="12"/>
      <c r="G156" s="12"/>
      <c r="H156" s="7"/>
      <c r="I156" s="7"/>
      <c r="J156" s="7"/>
    </row>
    <row r="157" spans="1:10" x14ac:dyDescent="0.2">
      <c r="A157" s="16"/>
      <c r="B157" s="12"/>
      <c r="C157" s="12"/>
      <c r="D157" s="12"/>
      <c r="E157" s="12"/>
      <c r="F157" s="12"/>
      <c r="G157" s="12"/>
      <c r="H157" s="7"/>
      <c r="I157" s="7"/>
      <c r="J157" s="7"/>
    </row>
    <row r="158" spans="1:10" x14ac:dyDescent="0.2">
      <c r="A158" s="16"/>
      <c r="B158" s="12"/>
      <c r="C158" s="12"/>
      <c r="D158" s="12"/>
      <c r="E158" s="12"/>
      <c r="F158" s="12"/>
      <c r="G158" s="12"/>
      <c r="H158" s="7"/>
      <c r="I158" s="7"/>
      <c r="J158" s="7"/>
    </row>
    <row r="159" spans="1:10" x14ac:dyDescent="0.2">
      <c r="A159" s="16"/>
      <c r="B159" s="12"/>
      <c r="C159" s="12"/>
      <c r="D159" s="12"/>
      <c r="E159" s="12"/>
      <c r="F159" s="12"/>
      <c r="G159" s="12"/>
      <c r="H159" s="7"/>
      <c r="I159" s="7"/>
      <c r="J159" s="7"/>
    </row>
    <row r="160" spans="1:10" x14ac:dyDescent="0.2">
      <c r="A160" s="16"/>
      <c r="B160" s="12"/>
      <c r="C160" s="12"/>
      <c r="D160" s="12"/>
      <c r="E160" s="12"/>
      <c r="F160" s="12"/>
      <c r="G160" s="12"/>
      <c r="H160" s="7"/>
      <c r="I160" s="7"/>
      <c r="J160" s="7"/>
    </row>
    <row r="161" spans="1:10" x14ac:dyDescent="0.2">
      <c r="A161" s="16"/>
      <c r="B161" s="12"/>
      <c r="C161" s="12"/>
      <c r="D161" s="12"/>
      <c r="E161" s="12"/>
      <c r="F161" s="12"/>
      <c r="G161" s="12"/>
      <c r="H161" s="7"/>
      <c r="I161" s="7"/>
      <c r="J161" s="7"/>
    </row>
    <row r="162" spans="1:10" x14ac:dyDescent="0.2">
      <c r="A162" s="16"/>
      <c r="B162" s="12"/>
      <c r="C162" s="12"/>
      <c r="D162" s="12"/>
      <c r="E162" s="12"/>
      <c r="F162" s="12"/>
      <c r="G162" s="12"/>
      <c r="H162" s="7"/>
      <c r="I162" s="7"/>
      <c r="J162" s="7"/>
    </row>
    <row r="163" spans="1:10" x14ac:dyDescent="0.2">
      <c r="A163" s="16"/>
      <c r="B163" s="12"/>
      <c r="C163" s="12"/>
      <c r="D163" s="12"/>
      <c r="E163" s="12"/>
      <c r="F163" s="12"/>
      <c r="G163" s="12"/>
      <c r="H163" s="7"/>
      <c r="I163" s="7"/>
      <c r="J163" s="7"/>
    </row>
    <row r="164" spans="1:10" x14ac:dyDescent="0.2">
      <c r="A164" s="16"/>
      <c r="B164" s="12"/>
      <c r="C164" s="12"/>
      <c r="D164" s="12"/>
      <c r="E164" s="12"/>
      <c r="F164" s="12"/>
      <c r="G164" s="12"/>
      <c r="H164" s="7"/>
      <c r="I164" s="7"/>
      <c r="J164" s="7"/>
    </row>
    <row r="165" spans="1:10" x14ac:dyDescent="0.2">
      <c r="A165" s="16"/>
      <c r="B165" s="12"/>
      <c r="C165" s="12"/>
      <c r="D165" s="12"/>
      <c r="E165" s="12"/>
      <c r="F165" s="12"/>
      <c r="G165" s="12"/>
      <c r="H165" s="7"/>
      <c r="I165" s="7"/>
      <c r="J165" s="7"/>
    </row>
    <row r="166" spans="1:10" x14ac:dyDescent="0.2">
      <c r="A166" s="16"/>
      <c r="B166" s="12"/>
      <c r="C166" s="12"/>
      <c r="D166" s="12"/>
      <c r="E166" s="12"/>
      <c r="F166" s="12"/>
      <c r="G166" s="12"/>
      <c r="H166" s="7"/>
      <c r="I166" s="7"/>
      <c r="J166" s="7"/>
    </row>
    <row r="167" spans="1:10" x14ac:dyDescent="0.2">
      <c r="A167" s="16"/>
      <c r="B167" s="12"/>
      <c r="C167" s="12"/>
      <c r="D167" s="12"/>
      <c r="E167" s="12"/>
      <c r="F167" s="12"/>
      <c r="G167" s="12"/>
      <c r="H167" s="7"/>
      <c r="I167" s="7"/>
      <c r="J167" s="7"/>
    </row>
    <row r="168" spans="1:10" x14ac:dyDescent="0.2">
      <c r="A168" s="16"/>
      <c r="B168" s="12"/>
      <c r="C168" s="12"/>
      <c r="D168" s="12"/>
      <c r="E168" s="12"/>
      <c r="F168" s="12"/>
      <c r="G168" s="12"/>
      <c r="H168" s="7"/>
      <c r="I168" s="7"/>
      <c r="J168" s="7"/>
    </row>
    <row r="169" spans="1:10" x14ac:dyDescent="0.2">
      <c r="A169" s="16"/>
      <c r="B169" s="12"/>
      <c r="C169" s="12"/>
      <c r="D169" s="12"/>
      <c r="E169" s="12"/>
      <c r="F169" s="12"/>
      <c r="G169" s="12"/>
      <c r="H169" s="7"/>
      <c r="I169" s="7"/>
      <c r="J169" s="7"/>
    </row>
    <row r="170" spans="1:10" x14ac:dyDescent="0.2">
      <c r="A170" s="16"/>
      <c r="B170" s="12"/>
      <c r="C170" s="12"/>
      <c r="D170" s="12"/>
      <c r="E170" s="12"/>
      <c r="F170" s="12"/>
      <c r="G170" s="12"/>
      <c r="H170" s="7"/>
      <c r="I170" s="7"/>
      <c r="J170" s="7"/>
    </row>
    <row r="171" spans="1:10" x14ac:dyDescent="0.2">
      <c r="A171" s="16"/>
      <c r="B171" s="12"/>
      <c r="C171" s="12"/>
      <c r="D171" s="12"/>
      <c r="E171" s="12"/>
      <c r="F171" s="12"/>
      <c r="G171" s="12"/>
      <c r="H171" s="7"/>
      <c r="I171" s="7"/>
      <c r="J171" s="7"/>
    </row>
    <row r="172" spans="1:10" x14ac:dyDescent="0.2">
      <c r="A172" s="16"/>
      <c r="B172" s="12"/>
      <c r="C172" s="12"/>
      <c r="D172" s="12"/>
      <c r="E172" s="12"/>
      <c r="F172" s="12"/>
      <c r="G172" s="12"/>
      <c r="H172" s="7"/>
      <c r="I172" s="7"/>
      <c r="J172" s="7"/>
    </row>
    <row r="173" spans="1:10" x14ac:dyDescent="0.2">
      <c r="A173" s="16"/>
      <c r="B173" s="12"/>
      <c r="C173" s="12"/>
      <c r="D173" s="12"/>
      <c r="E173" s="12"/>
      <c r="F173" s="12"/>
      <c r="G173" s="12"/>
      <c r="H173" s="7"/>
      <c r="I173" s="7"/>
      <c r="J173" s="7"/>
    </row>
    <row r="174" spans="1:10" x14ac:dyDescent="0.2">
      <c r="A174" s="16"/>
      <c r="B174" s="12"/>
      <c r="C174" s="12"/>
      <c r="D174" s="12"/>
      <c r="E174" s="12"/>
      <c r="F174" s="12"/>
      <c r="G174" s="12"/>
      <c r="H174" s="7"/>
      <c r="I174" s="7"/>
      <c r="J174" s="7"/>
    </row>
    <row r="175" spans="1:10" x14ac:dyDescent="0.2">
      <c r="A175" s="16"/>
      <c r="B175" s="12"/>
      <c r="C175" s="12"/>
      <c r="D175" s="12"/>
      <c r="E175" s="12"/>
      <c r="F175" s="12"/>
      <c r="G175" s="12"/>
      <c r="H175" s="7"/>
      <c r="I175" s="7"/>
      <c r="J175" s="7"/>
    </row>
    <row r="176" spans="1:10" x14ac:dyDescent="0.2">
      <c r="A176" s="16"/>
      <c r="B176" s="12"/>
      <c r="C176" s="12"/>
      <c r="D176" s="12"/>
      <c r="E176" s="12"/>
      <c r="F176" s="12"/>
      <c r="G176" s="12"/>
      <c r="H176" s="7"/>
      <c r="I176" s="7"/>
      <c r="J176" s="7"/>
    </row>
    <row r="177" spans="1:10" x14ac:dyDescent="0.2">
      <c r="A177" s="16"/>
      <c r="B177" s="12"/>
      <c r="C177" s="12"/>
      <c r="D177" s="12"/>
      <c r="E177" s="12"/>
      <c r="F177" s="12"/>
      <c r="G177" s="12"/>
      <c r="H177" s="7"/>
      <c r="I177" s="7"/>
      <c r="J177" s="7"/>
    </row>
    <row r="178" spans="1:10" x14ac:dyDescent="0.2">
      <c r="A178" s="16"/>
      <c r="B178" s="12"/>
      <c r="C178" s="12"/>
      <c r="D178" s="12"/>
      <c r="E178" s="12"/>
      <c r="F178" s="12"/>
      <c r="G178" s="12"/>
      <c r="H178" s="7"/>
      <c r="I178" s="7"/>
      <c r="J178" s="7"/>
    </row>
    <row r="179" spans="1:10" x14ac:dyDescent="0.2">
      <c r="A179" s="16"/>
      <c r="B179" s="12"/>
      <c r="C179" s="12"/>
      <c r="D179" s="12"/>
      <c r="E179" s="12"/>
      <c r="F179" s="12"/>
      <c r="G179" s="12"/>
      <c r="H179" s="7"/>
      <c r="I179" s="7"/>
      <c r="J179" s="7"/>
    </row>
    <row r="180" spans="1:10" x14ac:dyDescent="0.2">
      <c r="A180" s="16"/>
      <c r="B180" s="12"/>
      <c r="C180" s="12"/>
      <c r="D180" s="12"/>
      <c r="E180" s="12"/>
      <c r="F180" s="12"/>
      <c r="G180" s="12"/>
      <c r="H180" s="7"/>
      <c r="I180" s="7"/>
      <c r="J180" s="7"/>
    </row>
    <row r="181" spans="1:10" x14ac:dyDescent="0.2">
      <c r="A181" s="16"/>
      <c r="B181" s="12"/>
      <c r="C181" s="12"/>
      <c r="D181" s="12"/>
      <c r="E181" s="12"/>
      <c r="F181" s="12"/>
      <c r="G181" s="12"/>
      <c r="H181" s="7"/>
      <c r="I181" s="7"/>
      <c r="J181" s="7"/>
    </row>
    <row r="182" spans="1:10" x14ac:dyDescent="0.2">
      <c r="A182" s="16"/>
      <c r="B182" s="12"/>
      <c r="C182" s="12"/>
      <c r="D182" s="12"/>
      <c r="E182" s="12"/>
      <c r="F182" s="12"/>
      <c r="G182" s="12"/>
      <c r="H182" s="7"/>
      <c r="I182" s="7"/>
      <c r="J182" s="7"/>
    </row>
    <row r="183" spans="1:10" x14ac:dyDescent="0.2">
      <c r="A183" s="16"/>
      <c r="B183" s="12"/>
      <c r="C183" s="12"/>
      <c r="D183" s="12"/>
      <c r="E183" s="12"/>
      <c r="F183" s="12"/>
      <c r="G183" s="12"/>
      <c r="H183" s="7"/>
      <c r="I183" s="7"/>
      <c r="J183" s="7"/>
    </row>
    <row r="184" spans="1:10" x14ac:dyDescent="0.2">
      <c r="A184" s="16"/>
      <c r="B184" s="12"/>
      <c r="C184" s="12"/>
      <c r="D184" s="12"/>
      <c r="E184" s="12"/>
      <c r="F184" s="12"/>
      <c r="G184" s="12"/>
      <c r="H184" s="7"/>
      <c r="I184" s="7"/>
      <c r="J184" s="7"/>
    </row>
    <row r="185" spans="1:10" x14ac:dyDescent="0.2">
      <c r="A185" s="16"/>
      <c r="B185" s="12"/>
      <c r="C185" s="12"/>
      <c r="D185" s="12"/>
      <c r="E185" s="12"/>
      <c r="F185" s="12"/>
      <c r="G185" s="12"/>
      <c r="H185" s="7"/>
      <c r="I185" s="7"/>
      <c r="J185" s="7"/>
    </row>
    <row r="186" spans="1:10" x14ac:dyDescent="0.2">
      <c r="A186" s="16"/>
      <c r="B186" s="12"/>
      <c r="C186" s="12"/>
      <c r="D186" s="12"/>
      <c r="E186" s="12"/>
      <c r="F186" s="12"/>
      <c r="G186" s="12"/>
      <c r="H186" s="7"/>
      <c r="I186" s="7"/>
      <c r="J186" s="7"/>
    </row>
    <row r="187" spans="1:10" x14ac:dyDescent="0.2">
      <c r="A187" s="16"/>
      <c r="B187" s="12"/>
      <c r="C187" s="12"/>
      <c r="D187" s="12"/>
      <c r="E187" s="12"/>
      <c r="F187" s="12"/>
      <c r="G187" s="12"/>
      <c r="H187" s="7"/>
      <c r="I187" s="7"/>
      <c r="J187" s="7"/>
    </row>
    <row r="188" spans="1:10" x14ac:dyDescent="0.2">
      <c r="A188" s="16"/>
      <c r="B188" s="12"/>
      <c r="C188" s="12"/>
      <c r="D188" s="12"/>
      <c r="E188" s="12"/>
      <c r="F188" s="12"/>
      <c r="G188" s="12"/>
      <c r="H188" s="7"/>
      <c r="I188" s="7"/>
      <c r="J188" s="7"/>
    </row>
    <row r="189" spans="1:10" x14ac:dyDescent="0.2">
      <c r="A189" s="16"/>
      <c r="B189" s="12"/>
      <c r="C189" s="12"/>
      <c r="D189" s="12"/>
      <c r="E189" s="12"/>
      <c r="F189" s="12"/>
      <c r="G189" s="12"/>
      <c r="H189" s="7"/>
      <c r="I189" s="7"/>
      <c r="J189" s="7"/>
    </row>
    <row r="190" spans="1:10" x14ac:dyDescent="0.2">
      <c r="A190" s="16"/>
      <c r="B190" s="12"/>
      <c r="C190" s="12"/>
      <c r="D190" s="12"/>
      <c r="E190" s="12"/>
      <c r="F190" s="12"/>
      <c r="G190" s="12"/>
      <c r="H190" s="7"/>
      <c r="I190" s="7"/>
      <c r="J190" s="7"/>
    </row>
    <row r="191" spans="1:10" x14ac:dyDescent="0.2">
      <c r="A191" s="16"/>
      <c r="B191" s="12"/>
      <c r="C191" s="12"/>
      <c r="D191" s="12"/>
      <c r="E191" s="12"/>
      <c r="F191" s="12"/>
      <c r="G191" s="12"/>
      <c r="H191" s="7"/>
      <c r="I191" s="7"/>
      <c r="J191" s="7"/>
    </row>
    <row r="192" spans="1:10" x14ac:dyDescent="0.2">
      <c r="A192" s="16"/>
      <c r="B192" s="12"/>
      <c r="C192" s="12"/>
      <c r="D192" s="12"/>
      <c r="E192" s="12"/>
      <c r="F192" s="12"/>
      <c r="G192" s="12"/>
      <c r="H192" s="7"/>
      <c r="I192" s="7"/>
      <c r="J192" s="7"/>
    </row>
    <row r="193" spans="1:10" x14ac:dyDescent="0.2">
      <c r="A193" s="16"/>
      <c r="B193" s="12"/>
      <c r="C193" s="12"/>
      <c r="D193" s="12"/>
      <c r="E193" s="12"/>
      <c r="F193" s="12"/>
      <c r="G193" s="12"/>
      <c r="H193" s="7"/>
      <c r="I193" s="7"/>
      <c r="J193" s="7"/>
    </row>
    <row r="194" spans="1:10" x14ac:dyDescent="0.2">
      <c r="A194" s="16"/>
      <c r="B194" s="12"/>
      <c r="C194" s="12"/>
      <c r="D194" s="12"/>
      <c r="E194" s="12"/>
      <c r="F194" s="12"/>
      <c r="G194" s="12"/>
      <c r="H194" s="7"/>
      <c r="I194" s="7"/>
      <c r="J194" s="7"/>
    </row>
    <row r="195" spans="1:10" x14ac:dyDescent="0.2">
      <c r="A195" s="16"/>
      <c r="B195" s="12"/>
      <c r="C195" s="12"/>
      <c r="D195" s="12"/>
      <c r="E195" s="12"/>
      <c r="F195" s="12"/>
      <c r="G195" s="12"/>
      <c r="H195" s="7"/>
      <c r="I195" s="7"/>
      <c r="J195" s="7"/>
    </row>
    <row r="196" spans="1:10" x14ac:dyDescent="0.2">
      <c r="A196" s="16"/>
      <c r="B196" s="12"/>
      <c r="C196" s="12"/>
      <c r="D196" s="12"/>
      <c r="E196" s="12"/>
      <c r="F196" s="12"/>
      <c r="G196" s="12"/>
      <c r="H196" s="7"/>
      <c r="I196" s="7"/>
      <c r="J196" s="7"/>
    </row>
    <row r="197" spans="1:10" x14ac:dyDescent="0.2">
      <c r="A197" s="16"/>
      <c r="B197" s="12"/>
      <c r="C197" s="12"/>
      <c r="D197" s="12"/>
      <c r="E197" s="12"/>
      <c r="F197" s="12"/>
      <c r="G197" s="12"/>
      <c r="H197" s="7"/>
      <c r="I197" s="7"/>
      <c r="J197" s="7"/>
    </row>
    <row r="198" spans="1:10" x14ac:dyDescent="0.2">
      <c r="A198" s="16"/>
      <c r="B198" s="12"/>
      <c r="C198" s="12"/>
      <c r="D198" s="12"/>
      <c r="E198" s="12"/>
      <c r="F198" s="12"/>
      <c r="G198" s="12"/>
      <c r="H198" s="7"/>
      <c r="I198" s="7"/>
      <c r="J198" s="7"/>
    </row>
    <row r="199" spans="1:10" x14ac:dyDescent="0.2">
      <c r="A199" s="16"/>
      <c r="B199" s="12"/>
      <c r="C199" s="12"/>
      <c r="D199" s="12"/>
      <c r="E199" s="12"/>
      <c r="F199" s="12"/>
      <c r="G199" s="12"/>
      <c r="H199" s="7"/>
      <c r="I199" s="7"/>
      <c r="J199" s="7"/>
    </row>
    <row r="200" spans="1:10" x14ac:dyDescent="0.2">
      <c r="A200" s="16"/>
      <c r="B200" s="12"/>
      <c r="C200" s="12"/>
      <c r="D200" s="12"/>
      <c r="E200" s="12"/>
      <c r="F200" s="12"/>
      <c r="G200" s="12"/>
      <c r="H200" s="7"/>
      <c r="I200" s="7"/>
      <c r="J200" s="7"/>
    </row>
    <row r="201" spans="1:10" x14ac:dyDescent="0.2">
      <c r="A201" s="16"/>
      <c r="B201" s="12"/>
      <c r="C201" s="12"/>
      <c r="D201" s="12"/>
      <c r="E201" s="12"/>
      <c r="F201" s="12"/>
      <c r="G201" s="12"/>
      <c r="H201" s="7"/>
      <c r="I201" s="7"/>
      <c r="J201" s="7"/>
    </row>
    <row r="202" spans="1:10" x14ac:dyDescent="0.2">
      <c r="A202" s="16"/>
      <c r="B202" s="12"/>
      <c r="C202" s="12"/>
      <c r="D202" s="12"/>
      <c r="E202" s="12"/>
      <c r="F202" s="12"/>
      <c r="G202" s="12"/>
      <c r="H202" s="7"/>
      <c r="I202" s="7"/>
      <c r="J202" s="7"/>
    </row>
    <row r="203" spans="1:10" x14ac:dyDescent="0.2">
      <c r="A203" s="16"/>
      <c r="B203" s="12"/>
      <c r="C203" s="12"/>
      <c r="D203" s="12"/>
      <c r="E203" s="12"/>
      <c r="F203" s="12"/>
      <c r="G203" s="12"/>
      <c r="H203" s="7"/>
      <c r="I203" s="7"/>
      <c r="J203" s="7"/>
    </row>
    <row r="204" spans="1:10" x14ac:dyDescent="0.2">
      <c r="A204" s="16"/>
      <c r="B204" s="12"/>
      <c r="C204" s="12"/>
      <c r="D204" s="12"/>
      <c r="E204" s="12"/>
      <c r="F204" s="12"/>
      <c r="G204" s="12"/>
      <c r="H204" s="7"/>
      <c r="I204" s="7"/>
      <c r="J204" s="7"/>
    </row>
    <row r="205" spans="1:10" x14ac:dyDescent="0.2">
      <c r="A205" s="16"/>
      <c r="B205" s="12"/>
      <c r="C205" s="12"/>
      <c r="D205" s="12"/>
      <c r="E205" s="12"/>
      <c r="F205" s="12"/>
      <c r="G205" s="12"/>
      <c r="H205" s="7"/>
      <c r="I205" s="7"/>
      <c r="J205" s="7"/>
    </row>
    <row r="206" spans="1:10" x14ac:dyDescent="0.2">
      <c r="A206" s="16"/>
      <c r="B206" s="12"/>
      <c r="C206" s="12"/>
      <c r="D206" s="12"/>
      <c r="E206" s="12"/>
      <c r="F206" s="12"/>
      <c r="G206" s="12"/>
      <c r="H206" s="7"/>
      <c r="I206" s="7"/>
      <c r="J206" s="7"/>
    </row>
    <row r="207" spans="1:10" x14ac:dyDescent="0.2">
      <c r="A207" s="16"/>
      <c r="B207" s="12"/>
      <c r="C207" s="12"/>
      <c r="D207" s="12"/>
      <c r="E207" s="12"/>
      <c r="F207" s="12"/>
      <c r="G207" s="12"/>
      <c r="H207" s="7"/>
      <c r="I207" s="7"/>
      <c r="J207" s="7"/>
    </row>
    <row r="208" spans="1:10" x14ac:dyDescent="0.2">
      <c r="A208" s="16"/>
      <c r="B208" s="12"/>
      <c r="C208" s="12"/>
      <c r="D208" s="12"/>
      <c r="E208" s="12"/>
      <c r="F208" s="12"/>
      <c r="G208" s="12"/>
      <c r="H208" s="7"/>
      <c r="I208" s="7"/>
      <c r="J208" s="7"/>
    </row>
    <row r="209" spans="1:10" x14ac:dyDescent="0.2">
      <c r="A209" s="16"/>
      <c r="B209" s="12"/>
      <c r="C209" s="12"/>
      <c r="D209" s="12"/>
      <c r="E209" s="12"/>
      <c r="F209" s="12"/>
      <c r="G209" s="12"/>
      <c r="H209" s="7"/>
      <c r="I209" s="7"/>
      <c r="J209" s="7"/>
    </row>
    <row r="210" spans="1:10" x14ac:dyDescent="0.2">
      <c r="A210" s="16"/>
      <c r="B210" s="12"/>
      <c r="C210" s="12"/>
      <c r="D210" s="12"/>
      <c r="E210" s="12"/>
      <c r="F210" s="12"/>
      <c r="G210" s="12"/>
      <c r="H210" s="7"/>
      <c r="I210" s="7"/>
      <c r="J210" s="7"/>
    </row>
    <row r="211" spans="1:10" x14ac:dyDescent="0.2">
      <c r="A211" s="16"/>
      <c r="B211" s="12"/>
      <c r="C211" s="12"/>
      <c r="D211" s="12"/>
      <c r="E211" s="12"/>
      <c r="F211" s="12"/>
      <c r="G211" s="12"/>
      <c r="H211" s="7"/>
      <c r="I211" s="7"/>
      <c r="J211" s="7"/>
    </row>
    <row r="212" spans="1:10" x14ac:dyDescent="0.2">
      <c r="A212" s="16"/>
      <c r="B212" s="12"/>
      <c r="C212" s="12"/>
      <c r="D212" s="12"/>
      <c r="E212" s="12"/>
      <c r="F212" s="12"/>
      <c r="G212" s="12"/>
      <c r="H212" s="7"/>
      <c r="I212" s="7"/>
      <c r="J212" s="7"/>
    </row>
    <row r="213" spans="1:10" x14ac:dyDescent="0.2">
      <c r="A213" s="16"/>
      <c r="B213" s="12"/>
      <c r="C213" s="12"/>
      <c r="D213" s="12"/>
      <c r="E213" s="12"/>
      <c r="F213" s="12"/>
      <c r="G213" s="12"/>
      <c r="H213" s="7"/>
      <c r="I213" s="7"/>
      <c r="J213" s="7"/>
    </row>
    <row r="214" spans="1:10" x14ac:dyDescent="0.2">
      <c r="A214" s="16"/>
      <c r="B214" s="12"/>
      <c r="C214" s="12"/>
      <c r="D214" s="12"/>
      <c r="E214" s="12"/>
      <c r="F214" s="12"/>
      <c r="G214" s="12"/>
      <c r="H214" s="7"/>
      <c r="I214" s="7"/>
      <c r="J214" s="7"/>
    </row>
    <row r="215" spans="1:10" x14ac:dyDescent="0.2">
      <c r="A215" s="16"/>
      <c r="B215" s="12"/>
      <c r="C215" s="12"/>
      <c r="D215" s="12"/>
      <c r="E215" s="12"/>
      <c r="F215" s="12"/>
      <c r="G215" s="12"/>
      <c r="H215" s="7"/>
      <c r="I215" s="7"/>
      <c r="J215" s="7"/>
    </row>
    <row r="216" spans="1:10" x14ac:dyDescent="0.2">
      <c r="A216" s="16"/>
      <c r="B216" s="12"/>
      <c r="C216" s="12"/>
      <c r="D216" s="12"/>
      <c r="E216" s="12"/>
      <c r="F216" s="12"/>
      <c r="G216" s="12"/>
      <c r="H216" s="7"/>
      <c r="I216" s="7"/>
      <c r="J216" s="7"/>
    </row>
    <row r="217" spans="1:10" x14ac:dyDescent="0.2">
      <c r="A217" s="16"/>
      <c r="B217" s="12"/>
      <c r="C217" s="12"/>
      <c r="D217" s="12"/>
      <c r="E217" s="12"/>
      <c r="F217" s="12"/>
      <c r="G217" s="12"/>
      <c r="H217" s="7"/>
      <c r="I217" s="7"/>
      <c r="J217" s="7"/>
    </row>
    <row r="218" spans="1:10" x14ac:dyDescent="0.2">
      <c r="A218" s="16"/>
      <c r="B218" s="12"/>
      <c r="C218" s="12"/>
      <c r="D218" s="12"/>
      <c r="E218" s="12"/>
      <c r="F218" s="12"/>
      <c r="G218" s="12"/>
      <c r="H218" s="7"/>
      <c r="I218" s="7"/>
      <c r="J218" s="7"/>
    </row>
    <row r="219" spans="1:10" x14ac:dyDescent="0.2">
      <c r="A219" s="16"/>
      <c r="B219" s="12"/>
      <c r="C219" s="12"/>
      <c r="D219" s="12"/>
      <c r="E219" s="12"/>
      <c r="F219" s="12"/>
      <c r="G219" s="12"/>
      <c r="H219" s="7"/>
      <c r="I219" s="7"/>
      <c r="J219" s="7"/>
    </row>
    <row r="220" spans="1:10" x14ac:dyDescent="0.2">
      <c r="A220" s="16"/>
      <c r="B220" s="12"/>
      <c r="C220" s="12"/>
      <c r="D220" s="12"/>
      <c r="E220" s="12"/>
      <c r="F220" s="12"/>
      <c r="G220" s="12"/>
      <c r="H220" s="7"/>
      <c r="I220" s="7"/>
      <c r="J220" s="7"/>
    </row>
    <row r="221" spans="1:10" x14ac:dyDescent="0.2">
      <c r="A221" s="16"/>
      <c r="B221" s="12"/>
      <c r="C221" s="12"/>
      <c r="D221" s="12"/>
      <c r="E221" s="12"/>
      <c r="F221" s="12"/>
      <c r="G221" s="12"/>
      <c r="H221" s="7"/>
      <c r="I221" s="7"/>
      <c r="J221" s="7"/>
    </row>
    <row r="222" spans="1:10" x14ac:dyDescent="0.2">
      <c r="A222" s="16"/>
      <c r="B222" s="12"/>
      <c r="C222" s="12"/>
      <c r="D222" s="12"/>
      <c r="E222" s="12"/>
      <c r="F222" s="12"/>
      <c r="G222" s="12"/>
      <c r="H222" s="7"/>
      <c r="I222" s="7"/>
      <c r="J222" s="7"/>
    </row>
    <row r="223" spans="1:10" x14ac:dyDescent="0.2">
      <c r="A223" s="16"/>
      <c r="B223" s="12"/>
      <c r="C223" s="12"/>
      <c r="D223" s="12"/>
      <c r="E223" s="12"/>
      <c r="F223" s="12"/>
      <c r="G223" s="12"/>
      <c r="H223" s="7"/>
      <c r="I223" s="7"/>
      <c r="J223" s="7"/>
    </row>
    <row r="224" spans="1:10" x14ac:dyDescent="0.2">
      <c r="A224" s="16"/>
      <c r="B224" s="12"/>
      <c r="C224" s="12"/>
      <c r="D224" s="12"/>
      <c r="E224" s="12"/>
      <c r="F224" s="12"/>
      <c r="G224" s="12"/>
      <c r="H224" s="7"/>
      <c r="I224" s="7"/>
      <c r="J224" s="7"/>
    </row>
    <row r="225" spans="1:10" x14ac:dyDescent="0.2">
      <c r="A225" s="16"/>
      <c r="B225" s="12"/>
      <c r="C225" s="12"/>
      <c r="D225" s="12"/>
      <c r="E225" s="12"/>
      <c r="F225" s="12"/>
      <c r="G225" s="12"/>
      <c r="H225" s="7"/>
      <c r="I225" s="7"/>
      <c r="J225" s="7"/>
    </row>
    <row r="226" spans="1:10" x14ac:dyDescent="0.2">
      <c r="A226" s="16"/>
      <c r="B226" s="12"/>
      <c r="C226" s="12"/>
      <c r="D226" s="12"/>
      <c r="E226" s="12"/>
      <c r="F226" s="12"/>
      <c r="G226" s="12"/>
      <c r="H226" s="7"/>
      <c r="I226" s="7"/>
      <c r="J226" s="7"/>
    </row>
    <row r="227" spans="1:10" x14ac:dyDescent="0.2">
      <c r="A227" s="16"/>
      <c r="B227" s="12"/>
      <c r="C227" s="12"/>
      <c r="D227" s="12"/>
      <c r="E227" s="12"/>
      <c r="F227" s="12"/>
      <c r="G227" s="12"/>
      <c r="H227" s="7"/>
      <c r="I227" s="7"/>
      <c r="J227" s="7"/>
    </row>
    <row r="228" spans="1:10" x14ac:dyDescent="0.2">
      <c r="A228" s="16"/>
      <c r="B228" s="12"/>
      <c r="C228" s="12"/>
      <c r="D228" s="12"/>
      <c r="E228" s="12"/>
      <c r="F228" s="12"/>
      <c r="G228" s="12"/>
      <c r="H228" s="7"/>
      <c r="I228" s="7"/>
      <c r="J228" s="7"/>
    </row>
    <row r="229" spans="1:10" x14ac:dyDescent="0.2">
      <c r="A229" s="16"/>
      <c r="B229" s="12"/>
      <c r="C229" s="12"/>
      <c r="D229" s="12"/>
      <c r="E229" s="12"/>
      <c r="F229" s="12"/>
      <c r="G229" s="12"/>
      <c r="H229" s="7"/>
      <c r="I229" s="7"/>
      <c r="J229" s="7"/>
    </row>
    <row r="230" spans="1:10" x14ac:dyDescent="0.2">
      <c r="A230" s="16"/>
      <c r="B230" s="12"/>
      <c r="C230" s="12"/>
      <c r="D230" s="12"/>
      <c r="E230" s="12"/>
      <c r="F230" s="12"/>
      <c r="G230" s="12"/>
      <c r="H230" s="7"/>
      <c r="I230" s="7"/>
      <c r="J230" s="7"/>
    </row>
    <row r="231" spans="1:10" x14ac:dyDescent="0.2">
      <c r="A231" s="16"/>
      <c r="B231" s="12"/>
      <c r="C231" s="12"/>
      <c r="D231" s="12"/>
      <c r="E231" s="12"/>
      <c r="F231" s="12"/>
      <c r="G231" s="12"/>
      <c r="H231" s="7"/>
      <c r="I231" s="7"/>
      <c r="J231" s="7"/>
    </row>
    <row r="232" spans="1:10" x14ac:dyDescent="0.2">
      <c r="A232" s="16"/>
      <c r="B232" s="12"/>
      <c r="C232" s="12"/>
      <c r="D232" s="12"/>
      <c r="E232" s="12"/>
      <c r="F232" s="12"/>
      <c r="G232" s="12"/>
      <c r="H232" s="7"/>
      <c r="I232" s="7"/>
      <c r="J232" s="7"/>
    </row>
    <row r="233" spans="1:10" x14ac:dyDescent="0.2">
      <c r="A233" s="16"/>
      <c r="B233" s="12"/>
      <c r="C233" s="12"/>
      <c r="D233" s="12"/>
      <c r="E233" s="12"/>
      <c r="F233" s="12"/>
      <c r="G233" s="12"/>
      <c r="H233" s="7"/>
      <c r="I233" s="7"/>
      <c r="J233" s="7"/>
    </row>
    <row r="234" spans="1:10" x14ac:dyDescent="0.2">
      <c r="A234" s="16"/>
      <c r="B234" s="12"/>
      <c r="C234" s="12"/>
      <c r="D234" s="12"/>
      <c r="E234" s="12"/>
      <c r="F234" s="12"/>
      <c r="G234" s="12"/>
      <c r="H234" s="7"/>
      <c r="I234" s="7"/>
      <c r="J234" s="7"/>
    </row>
    <row r="235" spans="1:10" x14ac:dyDescent="0.2">
      <c r="A235" s="16"/>
      <c r="B235" s="12"/>
      <c r="C235" s="12"/>
      <c r="D235" s="12"/>
      <c r="E235" s="12"/>
      <c r="F235" s="12"/>
      <c r="G235" s="12"/>
      <c r="H235" s="7"/>
      <c r="I235" s="7"/>
      <c r="J235" s="7"/>
    </row>
    <row r="236" spans="1:10" x14ac:dyDescent="0.2">
      <c r="A236" s="16"/>
      <c r="B236" s="12"/>
      <c r="C236" s="12"/>
      <c r="D236" s="12"/>
      <c r="E236" s="12"/>
      <c r="F236" s="12"/>
      <c r="G236" s="12"/>
      <c r="H236" s="7"/>
      <c r="I236" s="7"/>
      <c r="J236" s="7"/>
    </row>
    <row r="237" spans="1:10" x14ac:dyDescent="0.2">
      <c r="A237" s="16"/>
      <c r="B237" s="12"/>
      <c r="C237" s="12"/>
      <c r="D237" s="12"/>
      <c r="E237" s="12"/>
      <c r="F237" s="12"/>
      <c r="G237" s="12"/>
      <c r="H237" s="7"/>
      <c r="I237" s="7"/>
      <c r="J237" s="7"/>
    </row>
    <row r="238" spans="1:10" x14ac:dyDescent="0.2">
      <c r="A238" s="16"/>
      <c r="B238" s="12"/>
      <c r="C238" s="12"/>
      <c r="D238" s="12"/>
      <c r="E238" s="12"/>
      <c r="F238" s="12"/>
      <c r="G238" s="12"/>
      <c r="H238" s="7"/>
      <c r="I238" s="7"/>
      <c r="J238" s="7"/>
    </row>
    <row r="239" spans="1:10" x14ac:dyDescent="0.2">
      <c r="A239" s="16"/>
      <c r="B239" s="12"/>
      <c r="C239" s="12"/>
      <c r="D239" s="12"/>
      <c r="E239" s="12"/>
      <c r="F239" s="12"/>
      <c r="G239" s="12"/>
      <c r="H239" s="7"/>
      <c r="I239" s="7"/>
      <c r="J239" s="7"/>
    </row>
    <row r="240" spans="1:10" x14ac:dyDescent="0.2">
      <c r="A240" s="16"/>
      <c r="B240" s="12"/>
      <c r="C240" s="12"/>
      <c r="D240" s="12"/>
      <c r="E240" s="12"/>
      <c r="F240" s="12"/>
      <c r="G240" s="12"/>
      <c r="H240" s="7"/>
      <c r="I240" s="7"/>
      <c r="J240" s="7"/>
    </row>
    <row r="241" spans="1:10" x14ac:dyDescent="0.2">
      <c r="A241" s="16"/>
      <c r="B241" s="12"/>
      <c r="C241" s="12"/>
      <c r="D241" s="12"/>
      <c r="E241" s="12"/>
      <c r="F241" s="12"/>
      <c r="G241" s="12"/>
      <c r="H241" s="7"/>
      <c r="I241" s="7"/>
      <c r="J241" s="7"/>
    </row>
  </sheetData>
  <mergeCells count="25">
    <mergeCell ref="AK9:AK11"/>
    <mergeCell ref="AL9:AQ10"/>
    <mergeCell ref="Z8:Z11"/>
    <mergeCell ref="AA8:AJ8"/>
    <mergeCell ref="AA9:AB10"/>
    <mergeCell ref="AC9:AC10"/>
    <mergeCell ref="AF9:AG10"/>
    <mergeCell ref="AH9:AJ10"/>
    <mergeCell ref="AD9:AE9"/>
    <mergeCell ref="AR9:AR11"/>
    <mergeCell ref="AS9:AT10"/>
    <mergeCell ref="A3:H3"/>
    <mergeCell ref="B7:J8"/>
    <mergeCell ref="B9:B11"/>
    <mergeCell ref="C9:G10"/>
    <mergeCell ref="H9:H11"/>
    <mergeCell ref="I9:J10"/>
    <mergeCell ref="K7:AJ7"/>
    <mergeCell ref="AK7:AT8"/>
    <mergeCell ref="K8:O10"/>
    <mergeCell ref="P8:S10"/>
    <mergeCell ref="T8:T11"/>
    <mergeCell ref="U8:U11"/>
    <mergeCell ref="V8:V11"/>
    <mergeCell ref="W8:Y1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30"/>
  <sheetViews>
    <sheetView tabSelected="1" zoomScaleNormal="100" workbookViewId="0">
      <selection activeCell="I17" sqref="I17"/>
    </sheetView>
  </sheetViews>
  <sheetFormatPr defaultRowHeight="12.75" x14ac:dyDescent="0.2"/>
  <cols>
    <col min="1" max="16384" width="9.140625" style="45"/>
  </cols>
  <sheetData>
    <row r="1" spans="1:21" x14ac:dyDescent="0.2">
      <c r="A1" s="780"/>
      <c r="B1" s="780"/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</row>
    <row r="2" spans="1:21" s="462" customFormat="1" x14ac:dyDescent="0.2">
      <c r="A2" s="781" t="s">
        <v>847</v>
      </c>
      <c r="B2" s="782"/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  <c r="R2" s="782"/>
      <c r="S2" s="782"/>
      <c r="T2" s="782"/>
      <c r="U2" s="782"/>
    </row>
    <row r="3" spans="1:21" s="462" customFormat="1" x14ac:dyDescent="0.2">
      <c r="A3" s="782"/>
      <c r="B3" s="782"/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782"/>
      <c r="S3" s="782"/>
      <c r="T3" s="782"/>
      <c r="U3" s="782"/>
    </row>
    <row r="4" spans="1:21" s="462" customFormat="1" x14ac:dyDescent="0.2">
      <c r="A4" s="783" t="s">
        <v>848</v>
      </c>
      <c r="B4" s="782"/>
      <c r="C4" s="782"/>
      <c r="D4" s="782"/>
      <c r="E4" s="782"/>
      <c r="F4" s="782"/>
      <c r="G4" s="782"/>
      <c r="H4" s="782"/>
      <c r="I4" s="782"/>
      <c r="J4" s="782"/>
      <c r="K4" s="782"/>
      <c r="L4" s="782"/>
      <c r="M4" s="782"/>
      <c r="N4" s="782"/>
      <c r="O4" s="782"/>
      <c r="P4" s="782"/>
      <c r="Q4" s="782"/>
      <c r="R4" s="782"/>
      <c r="S4" s="782"/>
      <c r="T4" s="782"/>
      <c r="U4" s="782"/>
    </row>
    <row r="5" spans="1:21" s="462" customFormat="1" x14ac:dyDescent="0.2">
      <c r="A5" s="782"/>
      <c r="B5" s="782"/>
      <c r="C5" s="782"/>
      <c r="D5" s="782"/>
      <c r="E5" s="782"/>
      <c r="F5" s="782"/>
      <c r="G5" s="782"/>
      <c r="H5" s="782"/>
      <c r="I5" s="782"/>
      <c r="J5" s="782"/>
      <c r="K5" s="782"/>
      <c r="L5" s="782"/>
      <c r="M5" s="782"/>
      <c r="N5" s="782"/>
      <c r="O5" s="782"/>
      <c r="P5" s="782"/>
      <c r="Q5" s="782"/>
      <c r="R5" s="782"/>
      <c r="S5" s="782"/>
      <c r="T5" s="782"/>
      <c r="U5" s="782"/>
    </row>
    <row r="6" spans="1:21" s="462" customFormat="1" x14ac:dyDescent="0.2">
      <c r="A6" s="787" t="s">
        <v>849</v>
      </c>
      <c r="B6" s="787"/>
      <c r="C6" s="787"/>
      <c r="D6" s="787"/>
      <c r="E6" s="787"/>
      <c r="F6" s="787"/>
      <c r="G6" s="787"/>
      <c r="H6" s="787"/>
      <c r="I6" s="787"/>
      <c r="J6" s="787"/>
      <c r="K6" s="787"/>
      <c r="L6" s="787"/>
      <c r="M6" s="787"/>
      <c r="N6" s="787"/>
      <c r="O6" s="787"/>
      <c r="P6" s="787"/>
      <c r="Q6" s="782"/>
      <c r="R6" s="782"/>
      <c r="S6" s="782"/>
      <c r="T6" s="782"/>
      <c r="U6" s="782"/>
    </row>
    <row r="7" spans="1:21" s="462" customFormat="1" x14ac:dyDescent="0.2">
      <c r="A7" s="787" t="s">
        <v>850</v>
      </c>
      <c r="B7" s="787"/>
      <c r="C7" s="787"/>
      <c r="D7" s="787"/>
      <c r="E7" s="787"/>
      <c r="F7" s="787"/>
      <c r="G7" s="787"/>
      <c r="H7" s="787"/>
      <c r="I7" s="787"/>
      <c r="J7" s="787"/>
      <c r="K7" s="787"/>
      <c r="L7" s="787"/>
      <c r="M7" s="787"/>
      <c r="N7" s="787"/>
      <c r="O7" s="787"/>
      <c r="P7" s="787"/>
      <c r="Q7" s="782"/>
      <c r="R7" s="782"/>
      <c r="S7" s="782"/>
      <c r="T7" s="782"/>
      <c r="U7" s="782"/>
    </row>
    <row r="8" spans="1:21" s="462" customFormat="1" x14ac:dyDescent="0.2">
      <c r="A8" s="787" t="s">
        <v>851</v>
      </c>
      <c r="B8" s="787"/>
      <c r="C8" s="787"/>
      <c r="D8" s="787"/>
      <c r="E8" s="787"/>
      <c r="F8" s="787"/>
      <c r="G8" s="787"/>
      <c r="H8" s="787"/>
      <c r="I8" s="787"/>
      <c r="J8" s="787"/>
      <c r="K8" s="787"/>
      <c r="L8" s="787"/>
      <c r="M8" s="787"/>
      <c r="N8" s="787"/>
      <c r="O8" s="787"/>
      <c r="P8" s="787"/>
      <c r="Q8" s="782"/>
      <c r="R8" s="782"/>
      <c r="S8" s="782"/>
      <c r="T8" s="782"/>
      <c r="U8" s="782"/>
    </row>
    <row r="9" spans="1:21" x14ac:dyDescent="0.2">
      <c r="A9" s="787" t="s">
        <v>852</v>
      </c>
      <c r="B9" s="787"/>
      <c r="C9" s="787"/>
      <c r="D9" s="787"/>
      <c r="E9" s="787"/>
      <c r="F9" s="787"/>
      <c r="G9" s="787"/>
      <c r="H9" s="784"/>
      <c r="I9" s="784"/>
      <c r="J9" s="784"/>
      <c r="K9" s="784"/>
      <c r="L9" s="784"/>
      <c r="M9" s="784"/>
      <c r="N9" s="784"/>
      <c r="O9" s="780"/>
      <c r="P9" s="780"/>
      <c r="Q9" s="780"/>
      <c r="R9" s="780"/>
      <c r="S9" s="780"/>
      <c r="T9" s="780"/>
      <c r="U9" s="780"/>
    </row>
    <row r="10" spans="1:21" x14ac:dyDescent="0.2">
      <c r="A10" s="787" t="s">
        <v>853</v>
      </c>
      <c r="B10" s="787"/>
      <c r="C10" s="787"/>
      <c r="D10" s="787"/>
      <c r="E10" s="787"/>
      <c r="F10" s="787"/>
      <c r="G10" s="787"/>
      <c r="H10" s="784"/>
      <c r="I10" s="784"/>
      <c r="J10" s="784"/>
      <c r="K10" s="784"/>
      <c r="L10" s="784"/>
      <c r="M10" s="784"/>
      <c r="N10" s="784"/>
      <c r="O10" s="780"/>
      <c r="P10" s="780"/>
      <c r="Q10" s="780"/>
      <c r="R10" s="780"/>
      <c r="S10" s="780"/>
      <c r="T10" s="780"/>
      <c r="U10" s="780"/>
    </row>
    <row r="11" spans="1:21" ht="14.25" x14ac:dyDescent="0.2">
      <c r="A11" s="787" t="s">
        <v>854</v>
      </c>
      <c r="B11" s="787"/>
      <c r="C11" s="787"/>
      <c r="D11" s="787"/>
      <c r="E11" s="787"/>
      <c r="F11" s="787"/>
      <c r="G11" s="787"/>
      <c r="H11" s="785"/>
      <c r="I11" s="785"/>
      <c r="J11" s="785"/>
      <c r="K11" s="785"/>
      <c r="L11" s="785"/>
      <c r="M11" s="785"/>
      <c r="N11" s="785"/>
      <c r="O11" s="785"/>
      <c r="P11" s="785"/>
      <c r="Q11" s="780"/>
      <c r="R11" s="780"/>
      <c r="S11" s="780"/>
      <c r="T11" s="780"/>
      <c r="U11" s="780"/>
    </row>
    <row r="12" spans="1:21" ht="14.25" x14ac:dyDescent="0.2">
      <c r="A12" s="797" t="s">
        <v>855</v>
      </c>
      <c r="B12" s="797"/>
      <c r="C12" s="797"/>
      <c r="D12" s="797"/>
      <c r="E12" s="797"/>
      <c r="F12" s="797"/>
      <c r="G12" s="797"/>
      <c r="H12" s="798"/>
      <c r="I12" s="798"/>
      <c r="J12" s="798"/>
      <c r="K12" s="798"/>
      <c r="L12" s="798"/>
      <c r="M12" s="798"/>
      <c r="N12" s="798"/>
      <c r="O12" s="798"/>
      <c r="P12" s="798"/>
      <c r="Q12" s="799"/>
      <c r="R12" s="799"/>
      <c r="S12" s="799"/>
      <c r="T12" s="800"/>
      <c r="U12" s="800"/>
    </row>
    <row r="13" spans="1:21" ht="14.25" x14ac:dyDescent="0.2">
      <c r="A13" s="797" t="s">
        <v>856</v>
      </c>
      <c r="B13" s="797"/>
      <c r="C13" s="797"/>
      <c r="D13" s="797"/>
      <c r="E13" s="797"/>
      <c r="F13" s="797"/>
      <c r="G13" s="797"/>
      <c r="H13" s="798"/>
      <c r="I13" s="798"/>
      <c r="J13" s="798"/>
      <c r="K13" s="798"/>
      <c r="L13" s="798"/>
      <c r="M13" s="798"/>
      <c r="N13" s="798"/>
      <c r="O13" s="798"/>
      <c r="P13" s="798"/>
      <c r="Q13" s="799"/>
      <c r="R13" s="799"/>
      <c r="S13" s="799"/>
      <c r="T13" s="800"/>
      <c r="U13" s="800"/>
    </row>
    <row r="14" spans="1:21" ht="14.25" x14ac:dyDescent="0.2">
      <c r="A14" s="797"/>
      <c r="B14" s="797"/>
      <c r="C14" s="797"/>
      <c r="D14" s="797"/>
      <c r="E14" s="797"/>
      <c r="F14" s="797"/>
      <c r="G14" s="797"/>
      <c r="H14" s="798"/>
      <c r="I14" s="798"/>
      <c r="J14" s="798"/>
      <c r="K14" s="798"/>
      <c r="L14" s="798"/>
      <c r="M14" s="798"/>
      <c r="N14" s="798"/>
      <c r="O14" s="798"/>
      <c r="P14" s="798"/>
      <c r="Q14" s="799"/>
      <c r="R14" s="799"/>
      <c r="S14" s="799"/>
      <c r="T14" s="800"/>
      <c r="U14" s="800"/>
    </row>
    <row r="15" spans="1:21" ht="14.25" x14ac:dyDescent="0.2">
      <c r="A15" s="801" t="s">
        <v>857</v>
      </c>
      <c r="B15" s="801"/>
      <c r="C15" s="801"/>
      <c r="D15" s="801"/>
      <c r="E15" s="801"/>
      <c r="F15" s="801"/>
      <c r="G15" s="801"/>
      <c r="H15" s="802"/>
      <c r="I15" s="802"/>
      <c r="J15" s="802"/>
      <c r="K15" s="802"/>
      <c r="L15" s="802"/>
      <c r="M15" s="802"/>
      <c r="N15" s="802"/>
      <c r="O15" s="802"/>
      <c r="P15" s="802"/>
      <c r="Q15" s="803"/>
      <c r="R15" s="803"/>
      <c r="S15" s="803"/>
      <c r="T15" s="800"/>
      <c r="U15" s="800"/>
    </row>
    <row r="16" spans="1:21" ht="14.25" x14ac:dyDescent="0.2">
      <c r="A16" s="787"/>
      <c r="B16" s="787"/>
      <c r="C16" s="787"/>
      <c r="D16" s="787"/>
      <c r="E16" s="787"/>
      <c r="F16" s="787"/>
      <c r="G16" s="787"/>
      <c r="H16" s="785"/>
      <c r="I16" s="785"/>
      <c r="J16" s="785"/>
      <c r="K16" s="785"/>
      <c r="L16" s="785"/>
      <c r="M16" s="785"/>
      <c r="N16" s="785"/>
      <c r="O16" s="785"/>
      <c r="P16" s="785"/>
      <c r="Q16" s="780"/>
      <c r="R16" s="780"/>
      <c r="S16" s="780"/>
      <c r="T16" s="780"/>
      <c r="U16" s="780"/>
    </row>
    <row r="17" spans="1:23" ht="14.25" x14ac:dyDescent="0.2">
      <c r="A17" s="796" t="s">
        <v>858</v>
      </c>
      <c r="B17" s="791"/>
      <c r="C17" s="791"/>
      <c r="D17" s="791"/>
      <c r="E17" s="790"/>
      <c r="F17" s="790"/>
      <c r="G17" s="790"/>
      <c r="H17" s="790"/>
      <c r="I17" s="790"/>
      <c r="J17" s="790"/>
      <c r="K17" s="790"/>
      <c r="L17" s="790"/>
      <c r="M17" s="790"/>
      <c r="N17" s="790"/>
      <c r="O17" s="790"/>
      <c r="P17" s="790"/>
      <c r="Q17" s="790"/>
      <c r="R17" s="790"/>
      <c r="S17" s="790"/>
      <c r="T17" s="790"/>
      <c r="U17" s="790"/>
      <c r="V17" s="790"/>
      <c r="W17" s="790"/>
    </row>
    <row r="18" spans="1:23" x14ac:dyDescent="0.2">
      <c r="A18" s="792" t="s">
        <v>859</v>
      </c>
      <c r="B18" s="793"/>
      <c r="C18" s="793"/>
      <c r="D18" s="793"/>
      <c r="E18" s="793"/>
      <c r="F18" s="793"/>
      <c r="G18" s="792"/>
      <c r="H18" s="792"/>
      <c r="I18" s="792"/>
      <c r="J18" s="792"/>
      <c r="K18" s="792"/>
      <c r="L18" s="792"/>
      <c r="M18" s="792"/>
      <c r="N18" s="792"/>
      <c r="O18" s="792"/>
      <c r="P18" s="792"/>
      <c r="Q18" s="792"/>
      <c r="R18" s="791"/>
      <c r="S18" s="791"/>
      <c r="T18" s="791"/>
      <c r="U18" s="791"/>
      <c r="V18" s="791"/>
      <c r="W18" s="791"/>
    </row>
    <row r="19" spans="1:23" x14ac:dyDescent="0.2">
      <c r="A19" s="794" t="s">
        <v>860</v>
      </c>
      <c r="B19" s="792"/>
      <c r="C19" s="792"/>
      <c r="D19" s="792"/>
      <c r="E19" s="792"/>
      <c r="F19" s="792"/>
      <c r="G19" s="792"/>
      <c r="H19" s="792"/>
      <c r="I19" s="792"/>
      <c r="J19" s="792"/>
      <c r="K19" s="792"/>
      <c r="L19" s="792"/>
      <c r="M19" s="792"/>
      <c r="N19" s="792"/>
      <c r="O19" s="792"/>
      <c r="P19" s="792"/>
      <c r="Q19" s="792"/>
      <c r="R19" s="791"/>
      <c r="S19" s="791"/>
      <c r="T19" s="791"/>
      <c r="U19" s="791"/>
      <c r="V19" s="791"/>
      <c r="W19" s="791"/>
    </row>
    <row r="20" spans="1:23" x14ac:dyDescent="0.2">
      <c r="A20" s="794" t="s">
        <v>861</v>
      </c>
      <c r="B20" s="792"/>
      <c r="C20" s="792"/>
      <c r="D20" s="792"/>
      <c r="E20" s="792"/>
      <c r="F20" s="792"/>
      <c r="G20" s="792"/>
      <c r="H20" s="792"/>
      <c r="I20" s="792"/>
      <c r="J20" s="792"/>
      <c r="K20" s="792"/>
      <c r="L20" s="792"/>
      <c r="M20" s="792"/>
      <c r="N20" s="792"/>
      <c r="O20" s="792"/>
      <c r="P20" s="792"/>
      <c r="Q20" s="792"/>
      <c r="R20" s="791"/>
      <c r="S20" s="791"/>
      <c r="T20" s="791"/>
      <c r="U20" s="791"/>
      <c r="V20" s="791"/>
      <c r="W20" s="791"/>
    </row>
    <row r="21" spans="1:23" ht="15.75" x14ac:dyDescent="0.25">
      <c r="A21" s="788" t="s">
        <v>862</v>
      </c>
      <c r="B21" s="789"/>
      <c r="C21" s="789"/>
      <c r="D21" s="789"/>
      <c r="E21" s="789"/>
      <c r="F21" s="789"/>
      <c r="G21" s="789"/>
      <c r="H21" s="789"/>
      <c r="I21" s="789"/>
      <c r="J21" s="789"/>
      <c r="K21" s="789"/>
      <c r="L21" s="789"/>
      <c r="M21" s="789"/>
      <c r="N21" s="789"/>
      <c r="O21" s="789"/>
      <c r="P21" s="789"/>
      <c r="Q21" s="789"/>
      <c r="R21" s="789"/>
      <c r="S21" s="789"/>
      <c r="T21" s="789"/>
      <c r="U21" s="789"/>
      <c r="V21" s="789"/>
      <c r="W21" s="789"/>
    </row>
    <row r="22" spans="1:23" ht="15.75" x14ac:dyDescent="0.25">
      <c r="A22" s="788" t="s">
        <v>863</v>
      </c>
      <c r="B22" s="789"/>
      <c r="C22" s="789"/>
      <c r="D22" s="789"/>
      <c r="E22" s="789"/>
      <c r="F22" s="789"/>
      <c r="G22" s="789"/>
      <c r="H22" s="789"/>
      <c r="I22" s="789"/>
      <c r="J22" s="789"/>
      <c r="K22" s="789"/>
      <c r="L22" s="789"/>
      <c r="M22" s="789"/>
      <c r="N22" s="789"/>
      <c r="O22" s="789"/>
      <c r="P22" s="789"/>
      <c r="Q22" s="789"/>
      <c r="R22" s="789"/>
      <c r="S22" s="789"/>
      <c r="T22" s="789"/>
      <c r="U22" s="789"/>
      <c r="V22" s="789"/>
      <c r="W22" s="789"/>
    </row>
    <row r="23" spans="1:23" ht="15.75" x14ac:dyDescent="0.25">
      <c r="A23" s="788" t="s">
        <v>864</v>
      </c>
      <c r="B23" s="789"/>
      <c r="C23" s="789"/>
      <c r="D23" s="789"/>
      <c r="E23" s="789"/>
      <c r="F23" s="789"/>
      <c r="G23" s="789"/>
      <c r="H23" s="789"/>
      <c r="I23" s="789"/>
      <c r="J23" s="789"/>
      <c r="K23" s="789"/>
      <c r="L23" s="789"/>
      <c r="M23" s="789"/>
      <c r="N23" s="789"/>
      <c r="O23" s="789"/>
      <c r="P23" s="789"/>
      <c r="Q23" s="789"/>
      <c r="R23" s="789"/>
      <c r="S23" s="789"/>
      <c r="T23" s="789"/>
      <c r="U23" s="789"/>
      <c r="V23" s="789"/>
      <c r="W23" s="789"/>
    </row>
    <row r="24" spans="1:23" x14ac:dyDescent="0.2">
      <c r="A24" s="792" t="s">
        <v>865</v>
      </c>
      <c r="B24" s="793"/>
      <c r="C24" s="793"/>
      <c r="D24" s="793"/>
      <c r="E24" s="793"/>
      <c r="F24" s="795"/>
      <c r="G24" s="791"/>
      <c r="H24" s="791"/>
      <c r="I24" s="791"/>
      <c r="J24" s="791"/>
      <c r="K24" s="791"/>
      <c r="L24" s="791"/>
      <c r="M24" s="791"/>
      <c r="N24" s="791"/>
      <c r="O24" s="791"/>
      <c r="P24" s="791"/>
      <c r="Q24" s="791"/>
      <c r="R24" s="791"/>
      <c r="S24" s="791"/>
      <c r="T24" s="791"/>
      <c r="U24" s="791"/>
      <c r="V24" s="791"/>
      <c r="W24" s="791"/>
    </row>
    <row r="25" spans="1:23" x14ac:dyDescent="0.2">
      <c r="A25" s="792" t="s">
        <v>866</v>
      </c>
      <c r="B25" s="792"/>
      <c r="C25" s="792"/>
      <c r="D25" s="792"/>
      <c r="E25" s="792"/>
      <c r="F25" s="792"/>
      <c r="G25" s="792"/>
      <c r="H25" s="792"/>
      <c r="I25" s="792"/>
      <c r="J25" s="792"/>
      <c r="K25" s="792"/>
      <c r="L25" s="792"/>
      <c r="M25" s="792"/>
      <c r="N25" s="792"/>
      <c r="O25" s="792"/>
      <c r="P25" s="792"/>
      <c r="Q25" s="792"/>
      <c r="R25" s="792"/>
      <c r="S25" s="792"/>
      <c r="T25" s="792"/>
      <c r="U25" s="792"/>
      <c r="V25" s="792"/>
      <c r="W25" s="792"/>
    </row>
    <row r="26" spans="1:23" x14ac:dyDescent="0.2">
      <c r="A26" s="791" t="s">
        <v>867</v>
      </c>
      <c r="B26" s="791"/>
      <c r="C26" s="791"/>
      <c r="D26" s="791"/>
      <c r="E26" s="791"/>
      <c r="F26" s="791"/>
      <c r="G26" s="791"/>
      <c r="H26" s="791"/>
      <c r="I26" s="791"/>
      <c r="J26" s="791"/>
      <c r="K26" s="791"/>
      <c r="L26" s="791"/>
      <c r="M26" s="791"/>
      <c r="N26" s="791"/>
      <c r="O26" s="791"/>
      <c r="P26" s="791"/>
      <c r="Q26" s="791"/>
      <c r="R26" s="791"/>
      <c r="S26" s="791"/>
      <c r="T26" s="791"/>
      <c r="U26" s="791"/>
      <c r="V26" s="791"/>
      <c r="W26" s="791"/>
    </row>
    <row r="27" spans="1:23" x14ac:dyDescent="0.2">
      <c r="A27" s="791" t="s">
        <v>868</v>
      </c>
      <c r="B27" s="791"/>
      <c r="C27" s="791"/>
      <c r="D27" s="791"/>
      <c r="E27" s="791"/>
      <c r="F27" s="791"/>
      <c r="G27" s="791"/>
      <c r="H27" s="791"/>
      <c r="I27" s="791"/>
      <c r="J27" s="791"/>
      <c r="K27" s="791"/>
      <c r="L27" s="791"/>
      <c r="M27" s="791"/>
      <c r="N27" s="791"/>
      <c r="O27" s="791"/>
      <c r="P27" s="791"/>
      <c r="Q27" s="791"/>
      <c r="R27" s="791"/>
      <c r="S27" s="791"/>
      <c r="T27" s="791"/>
      <c r="U27" s="791"/>
      <c r="V27" s="791"/>
      <c r="W27" s="791"/>
    </row>
    <row r="28" spans="1:23" ht="14.25" x14ac:dyDescent="0.2">
      <c r="A28" s="785"/>
      <c r="B28" s="785"/>
      <c r="C28" s="785"/>
      <c r="D28" s="785"/>
      <c r="E28" s="785"/>
      <c r="F28" s="785"/>
      <c r="G28" s="785"/>
      <c r="H28" s="785"/>
      <c r="I28" s="785"/>
      <c r="J28" s="785"/>
      <c r="K28" s="785"/>
      <c r="L28" s="785"/>
      <c r="M28" s="785"/>
      <c r="N28" s="785"/>
      <c r="O28" s="785"/>
      <c r="P28" s="785"/>
      <c r="Q28" s="780"/>
      <c r="R28" s="780"/>
      <c r="S28" s="780"/>
      <c r="T28" s="780"/>
      <c r="U28" s="780"/>
      <c r="V28" s="780"/>
      <c r="W28" s="780"/>
    </row>
    <row r="29" spans="1:23" x14ac:dyDescent="0.2">
      <c r="A29" s="782" t="s">
        <v>869</v>
      </c>
      <c r="B29" s="782"/>
      <c r="C29" s="782"/>
      <c r="D29" s="782"/>
      <c r="E29" s="782"/>
      <c r="F29" s="782"/>
      <c r="G29" s="782"/>
      <c r="H29" s="780"/>
      <c r="I29" s="780"/>
      <c r="J29" s="780"/>
      <c r="K29" s="780"/>
      <c r="L29" s="780"/>
      <c r="M29" s="780"/>
      <c r="N29" s="780"/>
      <c r="O29" s="780"/>
      <c r="P29" s="780"/>
      <c r="Q29" s="780"/>
      <c r="R29" s="780"/>
      <c r="S29" s="780"/>
      <c r="T29" s="780"/>
      <c r="U29" s="780"/>
      <c r="V29" s="780"/>
      <c r="W29" s="780"/>
    </row>
    <row r="30" spans="1:23" x14ac:dyDescent="0.2">
      <c r="A30" s="782" t="s">
        <v>870</v>
      </c>
      <c r="B30" s="786"/>
      <c r="C30" s="786"/>
      <c r="D30" s="786"/>
      <c r="E30" s="786"/>
      <c r="F30" s="786"/>
      <c r="G30" s="782"/>
      <c r="H30" s="780"/>
      <c r="I30" s="780"/>
      <c r="J30" s="780"/>
      <c r="K30" s="780"/>
      <c r="L30" s="780"/>
      <c r="M30" s="780"/>
      <c r="N30" s="780"/>
      <c r="O30" s="780"/>
      <c r="P30" s="780"/>
      <c r="Q30" s="780"/>
      <c r="R30" s="780"/>
      <c r="S30" s="780"/>
      <c r="T30" s="780"/>
      <c r="U30" s="780"/>
      <c r="V30" s="780"/>
      <c r="W30" s="780"/>
    </row>
  </sheetData>
  <pageMargins left="0.19685039370078741" right="0.19685039370078741" top="0.78740157480314965" bottom="0.78740157480314965" header="0.31496062992125984" footer="0.31496062992125984"/>
  <pageSetup paperSize="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E175"/>
  <sheetViews>
    <sheetView zoomScaleNormal="100" workbookViewId="0">
      <pane xSplit="8" ySplit="11" topLeftCell="AQ105" activePane="bottomRight" state="frozen"/>
      <selection pane="topRight" activeCell="R455" sqref="R455:BA456"/>
      <selection pane="bottomLeft" activeCell="R455" sqref="R455:BA456"/>
      <selection pane="bottomRight" activeCell="AX1" sqref="AX1:AX1048576"/>
    </sheetView>
  </sheetViews>
  <sheetFormatPr defaultColWidth="9.140625" defaultRowHeight="15" x14ac:dyDescent="0.25"/>
  <cols>
    <col min="1" max="1" width="5" style="203" customWidth="1"/>
    <col min="2" max="2" width="4.7109375" style="206" bestFit="1" customWidth="1"/>
    <col min="3" max="3" width="8.7109375" style="206" bestFit="1" customWidth="1"/>
    <col min="4" max="4" width="7.85546875" style="206" bestFit="1" customWidth="1"/>
    <col min="5" max="5" width="33.140625" style="203" customWidth="1"/>
    <col min="6" max="6" width="4.42578125" style="203" customWidth="1"/>
    <col min="7" max="7" width="10.28515625" style="203" bestFit="1" customWidth="1"/>
    <col min="8" max="8" width="8" style="203" customWidth="1"/>
    <col min="9" max="9" width="10.85546875" style="468" customWidth="1"/>
    <col min="10" max="14" width="10.85546875" style="204" customWidth="1"/>
    <col min="15" max="15" width="11.85546875" style="469" customWidth="1"/>
    <col min="16" max="17" width="10.85546875" style="205" customWidth="1"/>
    <col min="18" max="18" width="9.140625" style="177" customWidth="1"/>
    <col min="19" max="19" width="9.28515625" style="177" customWidth="1"/>
    <col min="20" max="20" width="10.42578125" style="177" hidden="1" customWidth="1"/>
    <col min="21" max="21" width="10.5703125" style="177" customWidth="1"/>
    <col min="22" max="23" width="9.28515625" style="177" customWidth="1"/>
    <col min="24" max="25" width="10.140625" style="177" customWidth="1"/>
    <col min="26" max="26" width="9.5703125" style="177" customWidth="1"/>
    <col min="27" max="27" width="10" style="177" customWidth="1"/>
    <col min="28" max="30" width="9.28515625" style="177" customWidth="1"/>
    <col min="31" max="31" width="11" style="177" customWidth="1"/>
    <col min="32" max="33" width="9.28515625" style="177" customWidth="1"/>
    <col min="34" max="36" width="9.28515625" style="178" customWidth="1"/>
    <col min="37" max="38" width="9.28515625" style="178" hidden="1" customWidth="1"/>
    <col min="39" max="42" width="9.28515625" style="178" customWidth="1"/>
    <col min="43" max="43" width="9.5703125" style="178" customWidth="1"/>
    <col min="44" max="44" width="9.5703125" style="177" customWidth="1"/>
    <col min="45" max="49" width="9.28515625" style="177" customWidth="1"/>
    <col min="50" max="50" width="12.140625" style="177" customWidth="1"/>
    <col min="51" max="51" width="11.5703125" style="178" customWidth="1"/>
    <col min="52" max="52" width="9.28515625" style="178" customWidth="1"/>
    <col min="53" max="53" width="9.140625" style="178" customWidth="1"/>
    <col min="54" max="16384" width="9.140625" style="206"/>
  </cols>
  <sheetData>
    <row r="1" spans="1:53" ht="12.75" customHeight="1" x14ac:dyDescent="0.25">
      <c r="A1" s="804" t="s">
        <v>0</v>
      </c>
      <c r="B1" s="804"/>
      <c r="C1" s="79"/>
      <c r="D1" s="804"/>
      <c r="E1" s="804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470"/>
      <c r="Z1" s="470"/>
      <c r="AA1" s="470"/>
      <c r="AB1" s="470"/>
      <c r="AC1" s="470"/>
      <c r="AD1" s="470"/>
      <c r="AE1" s="470"/>
      <c r="AF1" s="470"/>
      <c r="AG1" s="470"/>
      <c r="AH1" s="470"/>
      <c r="AI1" s="470"/>
      <c r="AJ1" s="470"/>
      <c r="AK1" s="471"/>
      <c r="AL1" s="471"/>
    </row>
    <row r="2" spans="1:53" ht="12.75" customHeight="1" x14ac:dyDescent="0.25">
      <c r="A2" s="804" t="s">
        <v>1</v>
      </c>
      <c r="B2" s="804"/>
      <c r="C2" s="79"/>
      <c r="D2" s="804"/>
      <c r="E2" s="804"/>
      <c r="I2" s="472"/>
      <c r="J2" s="472"/>
      <c r="K2" s="472"/>
      <c r="L2" s="472"/>
      <c r="M2" s="472"/>
      <c r="N2" s="472"/>
      <c r="O2" s="473"/>
      <c r="P2" s="473"/>
      <c r="Q2" s="473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/>
      <c r="AE2" s="472"/>
      <c r="AF2" s="472"/>
      <c r="AG2" s="472"/>
      <c r="AH2" s="473"/>
      <c r="AI2" s="473"/>
      <c r="AJ2" s="473"/>
      <c r="AK2" s="473"/>
      <c r="AL2" s="473"/>
      <c r="AM2" s="473"/>
      <c r="AN2" s="473"/>
      <c r="AO2" s="473"/>
      <c r="AP2" s="473"/>
      <c r="AQ2" s="473"/>
      <c r="AR2" s="472"/>
      <c r="AS2" s="472"/>
      <c r="AT2" s="472"/>
      <c r="AU2" s="472"/>
      <c r="AV2" s="472"/>
      <c r="AW2" s="472"/>
      <c r="AX2" s="472"/>
      <c r="AY2" s="473"/>
      <c r="AZ2" s="473"/>
    </row>
    <row r="3" spans="1:53" ht="12.75" customHeight="1" x14ac:dyDescent="0.25">
      <c r="A3" s="813" t="s">
        <v>2</v>
      </c>
      <c r="B3" s="813"/>
      <c r="C3" s="813"/>
      <c r="D3" s="813"/>
      <c r="E3" s="813"/>
      <c r="I3" s="472"/>
      <c r="J3" s="472"/>
      <c r="K3" s="472"/>
      <c r="L3" s="472"/>
      <c r="M3" s="472"/>
      <c r="N3" s="472"/>
      <c r="O3" s="473"/>
      <c r="P3" s="473"/>
      <c r="Q3" s="473"/>
      <c r="R3" s="474"/>
      <c r="S3" s="474"/>
      <c r="T3" s="474"/>
      <c r="U3" s="474"/>
      <c r="V3" s="474"/>
      <c r="W3" s="474"/>
      <c r="X3" s="474"/>
      <c r="Y3" s="474"/>
      <c r="Z3" s="475"/>
      <c r="AA3" s="475"/>
      <c r="AB3" s="475"/>
      <c r="AC3" s="476"/>
      <c r="AD3" s="476"/>
      <c r="AE3" s="476"/>
      <c r="AF3" s="475"/>
      <c r="AG3" s="476"/>
      <c r="AH3" s="477"/>
      <c r="AI3" s="477"/>
      <c r="AJ3" s="477"/>
      <c r="AK3" s="477"/>
      <c r="AL3" s="477"/>
      <c r="AM3" s="477"/>
      <c r="AN3" s="477"/>
      <c r="AO3" s="477"/>
      <c r="AP3" s="477"/>
      <c r="AQ3" s="473"/>
      <c r="AR3" s="472"/>
      <c r="AS3" s="472"/>
      <c r="AT3" s="472"/>
      <c r="AU3" s="472"/>
      <c r="AV3" s="472"/>
      <c r="AW3" s="472"/>
      <c r="AX3" s="472"/>
      <c r="AY3" s="473"/>
      <c r="AZ3" s="473"/>
    </row>
    <row r="4" spans="1:53" ht="12.75" customHeight="1" x14ac:dyDescent="0.25">
      <c r="A4" s="206"/>
      <c r="B4" s="804"/>
      <c r="C4" s="804"/>
      <c r="D4" s="804"/>
      <c r="E4" s="804"/>
      <c r="I4" s="472"/>
      <c r="J4" s="472"/>
      <c r="K4" s="472"/>
      <c r="L4" s="472"/>
      <c r="M4" s="472"/>
      <c r="N4" s="472"/>
      <c r="O4" s="473"/>
      <c r="P4" s="473"/>
      <c r="Q4" s="473"/>
      <c r="R4" s="474"/>
      <c r="S4" s="474"/>
      <c r="T4" s="474"/>
      <c r="U4" s="474"/>
      <c r="V4" s="474"/>
      <c r="W4" s="474"/>
      <c r="X4" s="474"/>
      <c r="Y4" s="474"/>
      <c r="Z4" s="475"/>
      <c r="AA4" s="475"/>
      <c r="AB4" s="475"/>
      <c r="AC4" s="476"/>
      <c r="AD4" s="476"/>
      <c r="AE4" s="476"/>
      <c r="AF4" s="475"/>
      <c r="AG4" s="476"/>
      <c r="AH4" s="477"/>
      <c r="AI4" s="477"/>
      <c r="AJ4" s="477"/>
      <c r="AK4" s="477"/>
      <c r="AL4" s="477"/>
      <c r="AM4" s="477"/>
      <c r="AN4" s="477"/>
      <c r="AO4" s="477"/>
      <c r="AP4" s="477"/>
      <c r="AQ4" s="473"/>
      <c r="AR4" s="472"/>
      <c r="AS4" s="472"/>
      <c r="AT4" s="472"/>
      <c r="AU4" s="472"/>
      <c r="AV4" s="472"/>
      <c r="AW4" s="472"/>
      <c r="AX4" s="472"/>
      <c r="AY4" s="473"/>
      <c r="AZ4" s="473"/>
    </row>
    <row r="5" spans="1:53" ht="16.5" customHeight="1" thickBot="1" x14ac:dyDescent="0.3">
      <c r="A5" s="364" t="s">
        <v>3</v>
      </c>
      <c r="B5" s="195"/>
      <c r="C5" s="195"/>
      <c r="D5" s="195"/>
      <c r="E5" s="201"/>
      <c r="F5" s="201"/>
      <c r="G5" s="201"/>
      <c r="H5" s="201"/>
      <c r="I5" s="478"/>
      <c r="J5" s="478"/>
      <c r="K5" s="478"/>
      <c r="L5" s="478"/>
      <c r="M5" s="478"/>
      <c r="N5" s="478"/>
      <c r="O5" s="479"/>
      <c r="P5" s="479"/>
      <c r="Q5" s="479"/>
      <c r="R5" s="474"/>
      <c r="S5" s="474"/>
      <c r="T5" s="474"/>
      <c r="U5" s="474"/>
      <c r="W5" s="474"/>
      <c r="X5" s="474"/>
      <c r="Y5" s="474"/>
      <c r="Z5" s="475"/>
      <c r="AA5" s="475"/>
      <c r="AB5" s="475"/>
      <c r="AC5" s="476"/>
      <c r="AD5" s="476"/>
      <c r="AE5" s="476"/>
      <c r="AF5" s="475"/>
      <c r="AI5" s="480"/>
      <c r="AJ5" s="474"/>
      <c r="AK5" s="480"/>
      <c r="AL5" s="480"/>
      <c r="AM5" s="480"/>
      <c r="AN5" s="480"/>
      <c r="AO5" s="480"/>
      <c r="AP5" s="480"/>
      <c r="AQ5" s="479"/>
      <c r="AR5" s="478"/>
      <c r="AS5" s="478"/>
      <c r="AT5" s="478"/>
      <c r="AU5" s="478"/>
      <c r="AV5" s="478"/>
      <c r="AW5" s="478"/>
      <c r="AX5" s="478"/>
      <c r="AY5" s="479"/>
      <c r="AZ5" s="479"/>
    </row>
    <row r="6" spans="1:53" ht="12.75" customHeight="1" x14ac:dyDescent="0.25">
      <c r="I6" s="807" t="s">
        <v>4</v>
      </c>
      <c r="J6" s="808"/>
      <c r="K6" s="808"/>
      <c r="L6" s="808"/>
      <c r="M6" s="808"/>
      <c r="N6" s="808"/>
      <c r="O6" s="808"/>
      <c r="P6" s="808"/>
      <c r="Q6" s="809"/>
      <c r="R6" s="831" t="s">
        <v>5</v>
      </c>
      <c r="S6" s="832"/>
      <c r="T6" s="832"/>
      <c r="U6" s="832"/>
      <c r="V6" s="832"/>
      <c r="W6" s="832"/>
      <c r="X6" s="832"/>
      <c r="Y6" s="832"/>
      <c r="Z6" s="832"/>
      <c r="AA6" s="832"/>
      <c r="AB6" s="832"/>
      <c r="AC6" s="832"/>
      <c r="AD6" s="832"/>
      <c r="AE6" s="832"/>
      <c r="AF6" s="832"/>
      <c r="AG6" s="832"/>
      <c r="AH6" s="832"/>
      <c r="AI6" s="832"/>
      <c r="AJ6" s="832"/>
      <c r="AK6" s="832"/>
      <c r="AL6" s="832"/>
      <c r="AM6" s="832"/>
      <c r="AN6" s="832"/>
      <c r="AO6" s="832"/>
      <c r="AP6" s="832"/>
      <c r="AQ6" s="833"/>
      <c r="AR6" s="836" t="s">
        <v>6</v>
      </c>
      <c r="AS6" s="837"/>
      <c r="AT6" s="837"/>
      <c r="AU6" s="837"/>
      <c r="AV6" s="837"/>
      <c r="AW6" s="837"/>
      <c r="AX6" s="837"/>
      <c r="AY6" s="837"/>
      <c r="AZ6" s="837"/>
      <c r="BA6" s="838"/>
    </row>
    <row r="7" spans="1:53" ht="15.75" customHeight="1" thickBot="1" x14ac:dyDescent="0.3">
      <c r="A7" s="206"/>
      <c r="B7" s="481"/>
      <c r="C7" s="780"/>
      <c r="D7" s="482"/>
      <c r="E7" s="481"/>
      <c r="I7" s="810"/>
      <c r="J7" s="811"/>
      <c r="K7" s="811"/>
      <c r="L7" s="811"/>
      <c r="M7" s="811"/>
      <c r="N7" s="811"/>
      <c r="O7" s="811"/>
      <c r="P7" s="811"/>
      <c r="Q7" s="812"/>
      <c r="R7" s="884" t="s">
        <v>7</v>
      </c>
      <c r="S7" s="885"/>
      <c r="T7" s="885"/>
      <c r="U7" s="885"/>
      <c r="V7" s="886"/>
      <c r="W7" s="893" t="s">
        <v>8</v>
      </c>
      <c r="X7" s="885"/>
      <c r="Y7" s="885"/>
      <c r="Z7" s="886"/>
      <c r="AA7" s="814" t="s">
        <v>9</v>
      </c>
      <c r="AB7" s="814" t="s">
        <v>10</v>
      </c>
      <c r="AC7" s="814" t="s">
        <v>11</v>
      </c>
      <c r="AD7" s="854" t="s">
        <v>12</v>
      </c>
      <c r="AE7" s="855"/>
      <c r="AF7" s="856"/>
      <c r="AG7" s="814" t="s">
        <v>13</v>
      </c>
      <c r="AH7" s="863" t="s">
        <v>14</v>
      </c>
      <c r="AI7" s="864"/>
      <c r="AJ7" s="864"/>
      <c r="AK7" s="864"/>
      <c r="AL7" s="864"/>
      <c r="AM7" s="864"/>
      <c r="AN7" s="864"/>
      <c r="AO7" s="864"/>
      <c r="AP7" s="864"/>
      <c r="AQ7" s="865"/>
      <c r="AR7" s="839"/>
      <c r="AS7" s="840"/>
      <c r="AT7" s="840"/>
      <c r="AU7" s="840"/>
      <c r="AV7" s="840"/>
      <c r="AW7" s="840"/>
      <c r="AX7" s="840"/>
      <c r="AY7" s="840"/>
      <c r="AZ7" s="840"/>
      <c r="BA7" s="841"/>
    </row>
    <row r="8" spans="1:53" s="207" customFormat="1" ht="15" customHeight="1" x14ac:dyDescent="0.25">
      <c r="A8" s="237"/>
      <c r="I8" s="817" t="s">
        <v>15</v>
      </c>
      <c r="J8" s="820" t="s">
        <v>16</v>
      </c>
      <c r="K8" s="821"/>
      <c r="L8" s="821"/>
      <c r="M8" s="821"/>
      <c r="N8" s="822"/>
      <c r="O8" s="826" t="s">
        <v>17</v>
      </c>
      <c r="P8" s="820" t="s">
        <v>18</v>
      </c>
      <c r="Q8" s="829"/>
      <c r="R8" s="887"/>
      <c r="S8" s="888"/>
      <c r="T8" s="888"/>
      <c r="U8" s="888"/>
      <c r="V8" s="889"/>
      <c r="W8" s="894"/>
      <c r="X8" s="888"/>
      <c r="Y8" s="888"/>
      <c r="Z8" s="889"/>
      <c r="AA8" s="815"/>
      <c r="AB8" s="815"/>
      <c r="AC8" s="815"/>
      <c r="AD8" s="857"/>
      <c r="AE8" s="858"/>
      <c r="AF8" s="859"/>
      <c r="AG8" s="815"/>
      <c r="AH8" s="866" t="s">
        <v>19</v>
      </c>
      <c r="AI8" s="867"/>
      <c r="AJ8" s="882" t="s">
        <v>20</v>
      </c>
      <c r="AK8" s="834" t="s">
        <v>21</v>
      </c>
      <c r="AL8" s="835"/>
      <c r="AM8" s="866" t="s">
        <v>22</v>
      </c>
      <c r="AN8" s="867"/>
      <c r="AO8" s="870" t="s">
        <v>23</v>
      </c>
      <c r="AP8" s="871"/>
      <c r="AQ8" s="872"/>
      <c r="AR8" s="817" t="s">
        <v>15</v>
      </c>
      <c r="AS8" s="876" t="s">
        <v>16</v>
      </c>
      <c r="AT8" s="877"/>
      <c r="AU8" s="877"/>
      <c r="AV8" s="877"/>
      <c r="AW8" s="877"/>
      <c r="AX8" s="878"/>
      <c r="AY8" s="826" t="s">
        <v>17</v>
      </c>
      <c r="AZ8" s="820" t="s">
        <v>24</v>
      </c>
      <c r="BA8" s="829"/>
    </row>
    <row r="9" spans="1:53" s="631" customFormat="1" ht="15.75" thickBot="1" x14ac:dyDescent="0.25">
      <c r="A9" s="305" t="s">
        <v>277</v>
      </c>
      <c r="B9" s="780"/>
      <c r="C9" s="780"/>
      <c r="D9" s="483"/>
      <c r="E9" s="780"/>
      <c r="F9" s="208"/>
      <c r="G9" s="484"/>
      <c r="H9" s="484"/>
      <c r="I9" s="818"/>
      <c r="J9" s="823"/>
      <c r="K9" s="824"/>
      <c r="L9" s="824"/>
      <c r="M9" s="824"/>
      <c r="N9" s="825"/>
      <c r="O9" s="827"/>
      <c r="P9" s="823"/>
      <c r="Q9" s="830"/>
      <c r="R9" s="890"/>
      <c r="S9" s="891"/>
      <c r="T9" s="891"/>
      <c r="U9" s="891"/>
      <c r="V9" s="892"/>
      <c r="W9" s="895"/>
      <c r="X9" s="891"/>
      <c r="Y9" s="891"/>
      <c r="Z9" s="892"/>
      <c r="AA9" s="815"/>
      <c r="AB9" s="815"/>
      <c r="AC9" s="815"/>
      <c r="AD9" s="860"/>
      <c r="AE9" s="861"/>
      <c r="AF9" s="862"/>
      <c r="AG9" s="815"/>
      <c r="AH9" s="868"/>
      <c r="AI9" s="869"/>
      <c r="AJ9" s="883"/>
      <c r="AK9" s="664" t="s">
        <v>26</v>
      </c>
      <c r="AL9" s="664" t="s">
        <v>27</v>
      </c>
      <c r="AM9" s="868"/>
      <c r="AN9" s="869"/>
      <c r="AO9" s="873"/>
      <c r="AP9" s="874"/>
      <c r="AQ9" s="875"/>
      <c r="AR9" s="818"/>
      <c r="AS9" s="879"/>
      <c r="AT9" s="880"/>
      <c r="AU9" s="880"/>
      <c r="AV9" s="880"/>
      <c r="AW9" s="880"/>
      <c r="AX9" s="881"/>
      <c r="AY9" s="827"/>
      <c r="AZ9" s="823"/>
      <c r="BA9" s="830"/>
    </row>
    <row r="10" spans="1:53" s="631" customFormat="1" ht="34.5" thickBot="1" x14ac:dyDescent="0.25">
      <c r="A10" s="209" t="s">
        <v>28</v>
      </c>
      <c r="B10" s="210" t="s">
        <v>29</v>
      </c>
      <c r="C10" s="210" t="s">
        <v>30</v>
      </c>
      <c r="D10" s="210" t="s">
        <v>31</v>
      </c>
      <c r="E10" s="294" t="s">
        <v>32</v>
      </c>
      <c r="F10" s="210" t="s">
        <v>33</v>
      </c>
      <c r="G10" s="485" t="s">
        <v>34</v>
      </c>
      <c r="H10" s="58" t="s">
        <v>35</v>
      </c>
      <c r="I10" s="819"/>
      <c r="J10" s="59" t="s">
        <v>36</v>
      </c>
      <c r="K10" s="59" t="s">
        <v>8</v>
      </c>
      <c r="L10" s="60" t="s">
        <v>10</v>
      </c>
      <c r="M10" s="60" t="s">
        <v>37</v>
      </c>
      <c r="N10" s="60" t="s">
        <v>38</v>
      </c>
      <c r="O10" s="828"/>
      <c r="P10" s="486" t="s">
        <v>39</v>
      </c>
      <c r="Q10" s="487" t="s">
        <v>40</v>
      </c>
      <c r="R10" s="439" t="s">
        <v>41</v>
      </c>
      <c r="S10" s="65" t="s">
        <v>20</v>
      </c>
      <c r="T10" s="65" t="s">
        <v>42</v>
      </c>
      <c r="U10" s="65" t="s">
        <v>22</v>
      </c>
      <c r="V10" s="65" t="s">
        <v>43</v>
      </c>
      <c r="W10" s="69" t="s">
        <v>44</v>
      </c>
      <c r="X10" s="69" t="s">
        <v>45</v>
      </c>
      <c r="Y10" s="65" t="s">
        <v>46</v>
      </c>
      <c r="Z10" s="65" t="s">
        <v>47</v>
      </c>
      <c r="AA10" s="816"/>
      <c r="AB10" s="816"/>
      <c r="AC10" s="816"/>
      <c r="AD10" s="65" t="s">
        <v>20</v>
      </c>
      <c r="AE10" s="65" t="s">
        <v>48</v>
      </c>
      <c r="AF10" s="65" t="s">
        <v>49</v>
      </c>
      <c r="AG10" s="816"/>
      <c r="AH10" s="488" t="s">
        <v>39</v>
      </c>
      <c r="AI10" s="489" t="s">
        <v>40</v>
      </c>
      <c r="AJ10" s="488" t="s">
        <v>39</v>
      </c>
      <c r="AK10" s="488" t="s">
        <v>39</v>
      </c>
      <c r="AL10" s="489" t="s">
        <v>40</v>
      </c>
      <c r="AM10" s="488" t="s">
        <v>39</v>
      </c>
      <c r="AN10" s="489" t="s">
        <v>40</v>
      </c>
      <c r="AO10" s="488" t="s">
        <v>39</v>
      </c>
      <c r="AP10" s="489" t="s">
        <v>40</v>
      </c>
      <c r="AQ10" s="490" t="s">
        <v>50</v>
      </c>
      <c r="AR10" s="819"/>
      <c r="AS10" s="63" t="s">
        <v>36</v>
      </c>
      <c r="AT10" s="64" t="s">
        <v>8</v>
      </c>
      <c r="AU10" s="64" t="s">
        <v>51</v>
      </c>
      <c r="AV10" s="60" t="s">
        <v>10</v>
      </c>
      <c r="AW10" s="60" t="s">
        <v>37</v>
      </c>
      <c r="AX10" s="60" t="s">
        <v>38</v>
      </c>
      <c r="AY10" s="828"/>
      <c r="AZ10" s="486" t="s">
        <v>39</v>
      </c>
      <c r="BA10" s="487" t="s">
        <v>40</v>
      </c>
    </row>
    <row r="11" spans="1:53" s="246" customFormat="1" ht="11.25" customHeight="1" thickBot="1" x14ac:dyDescent="0.25">
      <c r="A11" s="250" t="s">
        <v>52</v>
      </c>
      <c r="B11" s="251" t="s">
        <v>53</v>
      </c>
      <c r="C11" s="251" t="s">
        <v>54</v>
      </c>
      <c r="D11" s="251" t="s">
        <v>55</v>
      </c>
      <c r="E11" s="251" t="s">
        <v>56</v>
      </c>
      <c r="F11" s="251" t="s">
        <v>33</v>
      </c>
      <c r="G11" s="251" t="s">
        <v>57</v>
      </c>
      <c r="H11" s="252" t="s">
        <v>58</v>
      </c>
      <c r="I11" s="253" t="s">
        <v>59</v>
      </c>
      <c r="J11" s="254" t="s">
        <v>60</v>
      </c>
      <c r="K11" s="254" t="s">
        <v>61</v>
      </c>
      <c r="L11" s="254" t="s">
        <v>62</v>
      </c>
      <c r="M11" s="254" t="s">
        <v>63</v>
      </c>
      <c r="N11" s="254" t="s">
        <v>64</v>
      </c>
      <c r="O11" s="434" t="s">
        <v>65</v>
      </c>
      <c r="P11" s="434" t="s">
        <v>66</v>
      </c>
      <c r="Q11" s="435" t="s">
        <v>67</v>
      </c>
      <c r="R11" s="440" t="s">
        <v>68</v>
      </c>
      <c r="S11" s="440" t="s">
        <v>68</v>
      </c>
      <c r="T11" s="260" t="s">
        <v>68</v>
      </c>
      <c r="U11" s="260" t="s">
        <v>68</v>
      </c>
      <c r="V11" s="260" t="s">
        <v>68</v>
      </c>
      <c r="W11" s="260" t="s">
        <v>69</v>
      </c>
      <c r="X11" s="260" t="s">
        <v>70</v>
      </c>
      <c r="Y11" s="254" t="s">
        <v>71</v>
      </c>
      <c r="Z11" s="260" t="s">
        <v>69</v>
      </c>
      <c r="AA11" s="260" t="s">
        <v>72</v>
      </c>
      <c r="AB11" s="260" t="s">
        <v>73</v>
      </c>
      <c r="AC11" s="260" t="s">
        <v>74</v>
      </c>
      <c r="AD11" s="260" t="s">
        <v>75</v>
      </c>
      <c r="AE11" s="260" t="s">
        <v>76</v>
      </c>
      <c r="AF11" s="260" t="s">
        <v>76</v>
      </c>
      <c r="AG11" s="260" t="s">
        <v>77</v>
      </c>
      <c r="AH11" s="261" t="s">
        <v>78</v>
      </c>
      <c r="AI11" s="261" t="s">
        <v>79</v>
      </c>
      <c r="AJ11" s="261" t="s">
        <v>78</v>
      </c>
      <c r="AK11" s="261" t="s">
        <v>78</v>
      </c>
      <c r="AL11" s="261" t="s">
        <v>79</v>
      </c>
      <c r="AM11" s="261" t="s">
        <v>78</v>
      </c>
      <c r="AN11" s="261" t="s">
        <v>79</v>
      </c>
      <c r="AO11" s="261" t="s">
        <v>78</v>
      </c>
      <c r="AP11" s="261" t="s">
        <v>79</v>
      </c>
      <c r="AQ11" s="262" t="s">
        <v>80</v>
      </c>
      <c r="AR11" s="253" t="s">
        <v>59</v>
      </c>
      <c r="AS11" s="254" t="s">
        <v>60</v>
      </c>
      <c r="AT11" s="254" t="s">
        <v>61</v>
      </c>
      <c r="AU11" s="254" t="s">
        <v>71</v>
      </c>
      <c r="AV11" s="254" t="s">
        <v>62</v>
      </c>
      <c r="AW11" s="254" t="s">
        <v>63</v>
      </c>
      <c r="AX11" s="254" t="s">
        <v>64</v>
      </c>
      <c r="AY11" s="434" t="s">
        <v>65</v>
      </c>
      <c r="AZ11" s="434" t="s">
        <v>66</v>
      </c>
      <c r="BA11" s="435" t="s">
        <v>67</v>
      </c>
    </row>
    <row r="12" spans="1:53" s="213" customFormat="1" ht="14.1" customHeight="1" x14ac:dyDescent="0.2">
      <c r="A12" s="632">
        <v>1</v>
      </c>
      <c r="B12" s="248">
        <v>2323</v>
      </c>
      <c r="C12" s="633">
        <v>667000241</v>
      </c>
      <c r="D12" s="248">
        <v>71223461</v>
      </c>
      <c r="E12" s="248" t="s">
        <v>278</v>
      </c>
      <c r="F12" s="249">
        <v>3141</v>
      </c>
      <c r="G12" s="248" t="s">
        <v>89</v>
      </c>
      <c r="H12" s="634" t="s">
        <v>83</v>
      </c>
      <c r="I12" s="540">
        <v>4223844</v>
      </c>
      <c r="J12" s="496">
        <v>3034727</v>
      </c>
      <c r="K12" s="496">
        <v>50000</v>
      </c>
      <c r="L12" s="496">
        <v>1042638</v>
      </c>
      <c r="M12" s="496">
        <v>60695</v>
      </c>
      <c r="N12" s="496">
        <v>35784</v>
      </c>
      <c r="O12" s="543">
        <v>10.409999999999998</v>
      </c>
      <c r="P12" s="542">
        <v>0</v>
      </c>
      <c r="Q12" s="544">
        <v>10.409999999999998</v>
      </c>
      <c r="R12" s="505">
        <v>0</v>
      </c>
      <c r="S12" s="506">
        <v>0</v>
      </c>
      <c r="T12" s="506">
        <v>0</v>
      </c>
      <c r="U12" s="506">
        <v>0</v>
      </c>
      <c r="V12" s="506">
        <f>SUM(R12:U12)</f>
        <v>0</v>
      </c>
      <c r="W12" s="506">
        <v>0</v>
      </c>
      <c r="X12" s="506">
        <v>0</v>
      </c>
      <c r="Y12" s="506">
        <v>0</v>
      </c>
      <c r="Z12" s="506">
        <f>SUM(W12:Y12)</f>
        <v>0</v>
      </c>
      <c r="AA12" s="506">
        <f>V12+Z12</f>
        <v>0</v>
      </c>
      <c r="AB12" s="264">
        <f>ROUND((V12+W12)*33.8%,0)</f>
        <v>0</v>
      </c>
      <c r="AC12" s="264">
        <f>ROUND(V12*2%,0)</f>
        <v>0</v>
      </c>
      <c r="AD12" s="506">
        <v>0</v>
      </c>
      <c r="AE12" s="506">
        <v>0</v>
      </c>
      <c r="AF12" s="506">
        <f>SUM(AD12:AE12)</f>
        <v>0</v>
      </c>
      <c r="AG12" s="506">
        <f>AA12+AB12+AC12+AF12</f>
        <v>0</v>
      </c>
      <c r="AH12" s="508">
        <v>0</v>
      </c>
      <c r="AI12" s="508">
        <v>0</v>
      </c>
      <c r="AJ12" s="508">
        <v>0</v>
      </c>
      <c r="AK12" s="508">
        <v>0</v>
      </c>
      <c r="AL12" s="508">
        <v>0</v>
      </c>
      <c r="AM12" s="508">
        <v>0</v>
      </c>
      <c r="AN12" s="508">
        <v>0</v>
      </c>
      <c r="AO12" s="508">
        <f>AH12+AJ12+AK12+AM12</f>
        <v>0</v>
      </c>
      <c r="AP12" s="508">
        <f>AI12+AL12+AN12</f>
        <v>0</v>
      </c>
      <c r="AQ12" s="509">
        <f>SUM(AO12:AP12)</f>
        <v>0</v>
      </c>
      <c r="AR12" s="500">
        <f>I12+AG12</f>
        <v>4223844</v>
      </c>
      <c r="AS12" s="501">
        <f>J12+V12</f>
        <v>3034727</v>
      </c>
      <c r="AT12" s="501">
        <f>K12+Z12</f>
        <v>50000</v>
      </c>
      <c r="AU12" s="501">
        <f>Y12</f>
        <v>0</v>
      </c>
      <c r="AV12" s="501">
        <f>L12+AB12</f>
        <v>1042638</v>
      </c>
      <c r="AW12" s="501">
        <f>M12+AC12</f>
        <v>60695</v>
      </c>
      <c r="AX12" s="501">
        <f>N12+AF12</f>
        <v>35784</v>
      </c>
      <c r="AY12" s="503">
        <f>O12+AQ12</f>
        <v>10.409999999999998</v>
      </c>
      <c r="AZ12" s="503">
        <f>P12+AO12</f>
        <v>0</v>
      </c>
      <c r="BA12" s="504">
        <f>Q12+AP12</f>
        <v>10.409999999999998</v>
      </c>
    </row>
    <row r="13" spans="1:53" s="213" customFormat="1" ht="14.1" customHeight="1" x14ac:dyDescent="0.2">
      <c r="A13" s="238">
        <v>1</v>
      </c>
      <c r="B13" s="214">
        <v>2323</v>
      </c>
      <c r="C13" s="635">
        <v>667000241</v>
      </c>
      <c r="D13" s="214">
        <v>71223461</v>
      </c>
      <c r="E13" s="214" t="s">
        <v>279</v>
      </c>
      <c r="F13" s="215"/>
      <c r="G13" s="216"/>
      <c r="H13" s="217"/>
      <c r="I13" s="636">
        <v>4223844</v>
      </c>
      <c r="J13" s="637">
        <v>3034727</v>
      </c>
      <c r="K13" s="637">
        <v>50000</v>
      </c>
      <c r="L13" s="637">
        <v>1042638</v>
      </c>
      <c r="M13" s="637">
        <v>60695</v>
      </c>
      <c r="N13" s="637">
        <v>35784</v>
      </c>
      <c r="O13" s="638">
        <v>10.409999999999998</v>
      </c>
      <c r="P13" s="638">
        <v>0</v>
      </c>
      <c r="Q13" s="641">
        <v>10.409999999999998</v>
      </c>
      <c r="R13" s="637">
        <f t="shared" ref="R13:BA13" si="0">SUM(R12)</f>
        <v>0</v>
      </c>
      <c r="S13" s="639">
        <f t="shared" si="0"/>
        <v>0</v>
      </c>
      <c r="T13" s="639">
        <f t="shared" si="0"/>
        <v>0</v>
      </c>
      <c r="U13" s="639">
        <f t="shared" si="0"/>
        <v>0</v>
      </c>
      <c r="V13" s="639">
        <f t="shared" si="0"/>
        <v>0</v>
      </c>
      <c r="W13" s="639">
        <f t="shared" si="0"/>
        <v>0</v>
      </c>
      <c r="X13" s="639">
        <f t="shared" si="0"/>
        <v>0</v>
      </c>
      <c r="Y13" s="639">
        <f t="shared" si="0"/>
        <v>0</v>
      </c>
      <c r="Z13" s="639">
        <f t="shared" si="0"/>
        <v>0</v>
      </c>
      <c r="AA13" s="639">
        <f t="shared" si="0"/>
        <v>0</v>
      </c>
      <c r="AB13" s="639">
        <f t="shared" si="0"/>
        <v>0</v>
      </c>
      <c r="AC13" s="639">
        <f t="shared" si="0"/>
        <v>0</v>
      </c>
      <c r="AD13" s="639">
        <f t="shared" si="0"/>
        <v>0</v>
      </c>
      <c r="AE13" s="639">
        <f t="shared" si="0"/>
        <v>0</v>
      </c>
      <c r="AF13" s="639">
        <f t="shared" si="0"/>
        <v>0</v>
      </c>
      <c r="AG13" s="639">
        <f t="shared" si="0"/>
        <v>0</v>
      </c>
      <c r="AH13" s="640">
        <f t="shared" si="0"/>
        <v>0</v>
      </c>
      <c r="AI13" s="640">
        <f t="shared" si="0"/>
        <v>0</v>
      </c>
      <c r="AJ13" s="640">
        <v>0</v>
      </c>
      <c r="AK13" s="640">
        <f t="shared" ref="AK13:AL13" si="1">SUM(AK12)</f>
        <v>0</v>
      </c>
      <c r="AL13" s="640">
        <f t="shared" si="1"/>
        <v>0</v>
      </c>
      <c r="AM13" s="640">
        <f t="shared" si="0"/>
        <v>0</v>
      </c>
      <c r="AN13" s="640">
        <f t="shared" si="0"/>
        <v>0</v>
      </c>
      <c r="AO13" s="640">
        <f t="shared" si="0"/>
        <v>0</v>
      </c>
      <c r="AP13" s="640">
        <f t="shared" si="0"/>
        <v>0</v>
      </c>
      <c r="AQ13" s="641">
        <f t="shared" si="0"/>
        <v>0</v>
      </c>
      <c r="AR13" s="637">
        <f t="shared" si="0"/>
        <v>4223844</v>
      </c>
      <c r="AS13" s="639">
        <f t="shared" si="0"/>
        <v>3034727</v>
      </c>
      <c r="AT13" s="639">
        <f t="shared" si="0"/>
        <v>50000</v>
      </c>
      <c r="AU13" s="639">
        <f t="shared" si="0"/>
        <v>0</v>
      </c>
      <c r="AV13" s="639">
        <f t="shared" si="0"/>
        <v>1042638</v>
      </c>
      <c r="AW13" s="639">
        <f t="shared" si="0"/>
        <v>60695</v>
      </c>
      <c r="AX13" s="639">
        <f t="shared" si="0"/>
        <v>35784</v>
      </c>
      <c r="AY13" s="640">
        <f t="shared" si="0"/>
        <v>10.409999999999998</v>
      </c>
      <c r="AZ13" s="640">
        <f t="shared" si="0"/>
        <v>0</v>
      </c>
      <c r="BA13" s="641">
        <f t="shared" si="0"/>
        <v>10.409999999999998</v>
      </c>
    </row>
    <row r="14" spans="1:53" s="213" customFormat="1" ht="14.1" customHeight="1" x14ac:dyDescent="0.2">
      <c r="A14" s="642">
        <v>2</v>
      </c>
      <c r="B14" s="211">
        <v>2314</v>
      </c>
      <c r="C14" s="643">
        <v>600080358</v>
      </c>
      <c r="D14" s="211">
        <v>46745751</v>
      </c>
      <c r="E14" s="211" t="s">
        <v>280</v>
      </c>
      <c r="F14" s="212">
        <v>3114</v>
      </c>
      <c r="G14" s="211" t="s">
        <v>149</v>
      </c>
      <c r="H14" s="644" t="s">
        <v>87</v>
      </c>
      <c r="I14" s="516">
        <v>10897901</v>
      </c>
      <c r="J14" s="431">
        <v>7856265</v>
      </c>
      <c r="K14" s="431">
        <v>63000</v>
      </c>
      <c r="L14" s="517">
        <v>2676711</v>
      </c>
      <c r="M14" s="517">
        <v>157125</v>
      </c>
      <c r="N14" s="431">
        <v>144800</v>
      </c>
      <c r="O14" s="432">
        <v>14.436400000000001</v>
      </c>
      <c r="P14" s="436">
        <v>10.438099999999999</v>
      </c>
      <c r="Q14" s="709">
        <v>3.9982999999999995</v>
      </c>
      <c r="R14" s="520">
        <v>7950</v>
      </c>
      <c r="S14" s="507">
        <v>0</v>
      </c>
      <c r="T14" s="507">
        <v>0</v>
      </c>
      <c r="U14" s="507">
        <f>37880+ (-73638)</f>
        <v>-35758</v>
      </c>
      <c r="V14" s="507">
        <f>SUM(R14:U14)</f>
        <v>-27808</v>
      </c>
      <c r="W14" s="507">
        <v>-7950</v>
      </c>
      <c r="X14" s="507">
        <v>0</v>
      </c>
      <c r="Y14" s="507">
        <v>7696</v>
      </c>
      <c r="Z14" s="507">
        <f>SUM(W14:Y14)</f>
        <v>-254</v>
      </c>
      <c r="AA14" s="507">
        <f>V14+Z14</f>
        <v>-28062</v>
      </c>
      <c r="AB14" s="180">
        <f>ROUND((V14+W14)*33.8%,0)</f>
        <v>-12086</v>
      </c>
      <c r="AC14" s="180">
        <f>ROUND(V14*2%,0)</f>
        <v>-556</v>
      </c>
      <c r="AD14" s="507">
        <v>0</v>
      </c>
      <c r="AE14" s="507">
        <v>100000</v>
      </c>
      <c r="AF14" s="507">
        <f>SUM(AD14:AE14)</f>
        <v>100000</v>
      </c>
      <c r="AG14" s="507">
        <f>AA14+AB14+AC14+AF14</f>
        <v>59296</v>
      </c>
      <c r="AH14" s="522">
        <v>0</v>
      </c>
      <c r="AI14" s="522">
        <v>0</v>
      </c>
      <c r="AJ14" s="522">
        <v>0</v>
      </c>
      <c r="AK14" s="522">
        <v>0</v>
      </c>
      <c r="AL14" s="522">
        <v>0</v>
      </c>
      <c r="AM14" s="522">
        <v>0.06</v>
      </c>
      <c r="AN14" s="522">
        <v>0</v>
      </c>
      <c r="AO14" s="522">
        <f>AH14+AJ14+AK14+AM14</f>
        <v>0.06</v>
      </c>
      <c r="AP14" s="522">
        <f>AI14+AL14+AN14</f>
        <v>0</v>
      </c>
      <c r="AQ14" s="523">
        <f>SUM(AO14:AP14)</f>
        <v>0.06</v>
      </c>
      <c r="AR14" s="520">
        <f>I14+AG14</f>
        <v>10957197</v>
      </c>
      <c r="AS14" s="507">
        <f>J14+V14</f>
        <v>7828457</v>
      </c>
      <c r="AT14" s="501">
        <f>K14+Z14</f>
        <v>62746</v>
      </c>
      <c r="AU14" s="501">
        <f t="shared" ref="AU14:AU75" si="2">Y14</f>
        <v>7696</v>
      </c>
      <c r="AV14" s="507">
        <f t="shared" ref="AV14:AW17" si="3">L14+AB14</f>
        <v>2664625</v>
      </c>
      <c r="AW14" s="507">
        <f t="shared" si="3"/>
        <v>156569</v>
      </c>
      <c r="AX14" s="507">
        <f>N14+AF14</f>
        <v>244800</v>
      </c>
      <c r="AY14" s="522">
        <f>O14+AQ14</f>
        <v>14.496400000000001</v>
      </c>
      <c r="AZ14" s="522">
        <f t="shared" ref="AZ14:BA17" si="4">P14+AO14</f>
        <v>10.498099999999999</v>
      </c>
      <c r="BA14" s="523">
        <f t="shared" si="4"/>
        <v>3.9982999999999995</v>
      </c>
    </row>
    <row r="15" spans="1:53" s="213" customFormat="1" ht="14.1" customHeight="1" x14ac:dyDescent="0.2">
      <c r="A15" s="642">
        <v>2</v>
      </c>
      <c r="B15" s="211">
        <v>2314</v>
      </c>
      <c r="C15" s="643">
        <v>600080358</v>
      </c>
      <c r="D15" s="211">
        <v>46745751</v>
      </c>
      <c r="E15" s="211" t="s">
        <v>280</v>
      </c>
      <c r="F15" s="212">
        <v>3114</v>
      </c>
      <c r="G15" s="524" t="s">
        <v>88</v>
      </c>
      <c r="H15" s="644" t="s">
        <v>87</v>
      </c>
      <c r="I15" s="516">
        <v>1644501</v>
      </c>
      <c r="J15" s="431">
        <v>1210973</v>
      </c>
      <c r="K15" s="431">
        <v>0</v>
      </c>
      <c r="L15" s="517">
        <v>409309</v>
      </c>
      <c r="M15" s="517">
        <v>24219</v>
      </c>
      <c r="N15" s="645">
        <v>0</v>
      </c>
      <c r="O15" s="432">
        <v>3.1110000000000002</v>
      </c>
      <c r="P15" s="436">
        <v>3.1110000000000002</v>
      </c>
      <c r="Q15" s="710">
        <v>0</v>
      </c>
      <c r="R15" s="520">
        <v>0</v>
      </c>
      <c r="S15" s="507">
        <v>0</v>
      </c>
      <c r="T15" s="507">
        <v>0</v>
      </c>
      <c r="U15" s="507">
        <v>0</v>
      </c>
      <c r="V15" s="507">
        <f>SUM(R15:U15)</f>
        <v>0</v>
      </c>
      <c r="W15" s="507">
        <v>0</v>
      </c>
      <c r="X15" s="507">
        <v>0</v>
      </c>
      <c r="Y15" s="507">
        <v>0</v>
      </c>
      <c r="Z15" s="507">
        <f t="shared" ref="Z15:Z17" si="5">SUM(W15:Y15)</f>
        <v>0</v>
      </c>
      <c r="AA15" s="507">
        <f>V15+Z15</f>
        <v>0</v>
      </c>
      <c r="AB15" s="180">
        <f t="shared" ref="AB15:AB17" si="6">ROUND((V15+W15)*33.8%,0)</f>
        <v>0</v>
      </c>
      <c r="AC15" s="180">
        <f>ROUND(V15*2%,0)</f>
        <v>0</v>
      </c>
      <c r="AD15" s="507">
        <v>0</v>
      </c>
      <c r="AE15" s="507">
        <v>0</v>
      </c>
      <c r="AF15" s="507">
        <f>SUM(AD15:AE15)</f>
        <v>0</v>
      </c>
      <c r="AG15" s="507">
        <f>AA15+AB15+AC15+AF15</f>
        <v>0</v>
      </c>
      <c r="AH15" s="522">
        <v>0</v>
      </c>
      <c r="AI15" s="522">
        <v>0</v>
      </c>
      <c r="AJ15" s="522">
        <v>0</v>
      </c>
      <c r="AK15" s="522">
        <v>0</v>
      </c>
      <c r="AL15" s="522">
        <v>0</v>
      </c>
      <c r="AM15" s="522">
        <v>0</v>
      </c>
      <c r="AN15" s="522">
        <v>0</v>
      </c>
      <c r="AO15" s="522">
        <f>AH15+AJ15+AK15+AM15</f>
        <v>0</v>
      </c>
      <c r="AP15" s="522">
        <f>AI15+AL15+AN15</f>
        <v>0</v>
      </c>
      <c r="AQ15" s="523">
        <f>SUM(AO15:AP15)</f>
        <v>0</v>
      </c>
      <c r="AR15" s="520">
        <f>I15+AG15</f>
        <v>1644501</v>
      </c>
      <c r="AS15" s="507">
        <f>J15+V15</f>
        <v>1210973</v>
      </c>
      <c r="AT15" s="501">
        <f>K15+Z15</f>
        <v>0</v>
      </c>
      <c r="AU15" s="501">
        <f t="shared" si="2"/>
        <v>0</v>
      </c>
      <c r="AV15" s="507">
        <f t="shared" si="3"/>
        <v>409309</v>
      </c>
      <c r="AW15" s="507">
        <f t="shared" si="3"/>
        <v>24219</v>
      </c>
      <c r="AX15" s="507">
        <f>N15+AF15</f>
        <v>0</v>
      </c>
      <c r="AY15" s="522">
        <f>O15+AQ15</f>
        <v>3.1110000000000002</v>
      </c>
      <c r="AZ15" s="522">
        <f t="shared" si="4"/>
        <v>3.1110000000000002</v>
      </c>
      <c r="BA15" s="523">
        <f t="shared" si="4"/>
        <v>0</v>
      </c>
    </row>
    <row r="16" spans="1:53" s="213" customFormat="1" ht="14.1" customHeight="1" x14ac:dyDescent="0.2">
      <c r="A16" s="642">
        <v>2</v>
      </c>
      <c r="B16" s="218">
        <v>2314</v>
      </c>
      <c r="C16" s="643">
        <v>600080358</v>
      </c>
      <c r="D16" s="211">
        <v>46745751</v>
      </c>
      <c r="E16" s="218" t="s">
        <v>280</v>
      </c>
      <c r="F16" s="212">
        <v>3143</v>
      </c>
      <c r="G16" s="211" t="s">
        <v>150</v>
      </c>
      <c r="H16" s="219" t="s">
        <v>87</v>
      </c>
      <c r="I16" s="516">
        <v>418437</v>
      </c>
      <c r="J16" s="431">
        <v>308127</v>
      </c>
      <c r="K16" s="431">
        <v>0</v>
      </c>
      <c r="L16" s="517">
        <v>104147</v>
      </c>
      <c r="M16" s="517">
        <v>6163</v>
      </c>
      <c r="N16" s="645">
        <v>0</v>
      </c>
      <c r="O16" s="432">
        <v>0.68959999999999999</v>
      </c>
      <c r="P16" s="436">
        <v>0.68959999999999999</v>
      </c>
      <c r="Q16" s="710">
        <v>0</v>
      </c>
      <c r="R16" s="520">
        <v>0</v>
      </c>
      <c r="S16" s="507">
        <v>0</v>
      </c>
      <c r="T16" s="507">
        <v>0</v>
      </c>
      <c r="U16" s="507">
        <v>0</v>
      </c>
      <c r="V16" s="507">
        <f>SUM(R16:U16)</f>
        <v>0</v>
      </c>
      <c r="W16" s="507">
        <v>0</v>
      </c>
      <c r="X16" s="507">
        <v>0</v>
      </c>
      <c r="Y16" s="507">
        <v>0</v>
      </c>
      <c r="Z16" s="507">
        <f t="shared" si="5"/>
        <v>0</v>
      </c>
      <c r="AA16" s="507">
        <f>V16+Z16</f>
        <v>0</v>
      </c>
      <c r="AB16" s="180">
        <f t="shared" si="6"/>
        <v>0</v>
      </c>
      <c r="AC16" s="180">
        <f>ROUND(V16*2%,0)</f>
        <v>0</v>
      </c>
      <c r="AD16" s="507">
        <v>0</v>
      </c>
      <c r="AE16" s="507">
        <v>0</v>
      </c>
      <c r="AF16" s="507">
        <f>SUM(AD16:AE16)</f>
        <v>0</v>
      </c>
      <c r="AG16" s="507">
        <f>AA16+AB16+AC16+AF16</f>
        <v>0</v>
      </c>
      <c r="AH16" s="522">
        <v>0</v>
      </c>
      <c r="AI16" s="522">
        <v>0</v>
      </c>
      <c r="AJ16" s="522">
        <v>0</v>
      </c>
      <c r="AK16" s="522">
        <v>0</v>
      </c>
      <c r="AL16" s="522">
        <v>0</v>
      </c>
      <c r="AM16" s="522">
        <v>0</v>
      </c>
      <c r="AN16" s="522">
        <v>0</v>
      </c>
      <c r="AO16" s="522">
        <f>AH16+AJ16+AK16+AM16</f>
        <v>0</v>
      </c>
      <c r="AP16" s="522">
        <f>AI16+AL16+AN16</f>
        <v>0</v>
      </c>
      <c r="AQ16" s="523">
        <f>SUM(AO16:AP16)</f>
        <v>0</v>
      </c>
      <c r="AR16" s="520">
        <f>I16+AG16</f>
        <v>418437</v>
      </c>
      <c r="AS16" s="507">
        <f>J16+V16</f>
        <v>308127</v>
      </c>
      <c r="AT16" s="501">
        <f>K16+Z16</f>
        <v>0</v>
      </c>
      <c r="AU16" s="501">
        <f t="shared" si="2"/>
        <v>0</v>
      </c>
      <c r="AV16" s="507">
        <f t="shared" si="3"/>
        <v>104147</v>
      </c>
      <c r="AW16" s="507">
        <f t="shared" si="3"/>
        <v>6163</v>
      </c>
      <c r="AX16" s="507">
        <f>N16+AF16</f>
        <v>0</v>
      </c>
      <c r="AY16" s="522">
        <f>O16+AQ16</f>
        <v>0.68959999999999999</v>
      </c>
      <c r="AZ16" s="522">
        <f t="shared" si="4"/>
        <v>0.68959999999999999</v>
      </c>
      <c r="BA16" s="523">
        <f t="shared" si="4"/>
        <v>0</v>
      </c>
    </row>
    <row r="17" spans="1:53" s="213" customFormat="1" ht="14.1" customHeight="1" x14ac:dyDescent="0.2">
      <c r="A17" s="642">
        <v>2</v>
      </c>
      <c r="B17" s="218">
        <v>2314</v>
      </c>
      <c r="C17" s="643">
        <v>600080358</v>
      </c>
      <c r="D17" s="211">
        <v>46745751</v>
      </c>
      <c r="E17" s="218" t="s">
        <v>280</v>
      </c>
      <c r="F17" s="212">
        <v>3143</v>
      </c>
      <c r="G17" s="211" t="s">
        <v>151</v>
      </c>
      <c r="H17" s="219" t="s">
        <v>83</v>
      </c>
      <c r="I17" s="516">
        <v>9831</v>
      </c>
      <c r="J17" s="645">
        <v>6930</v>
      </c>
      <c r="K17" s="645">
        <v>0</v>
      </c>
      <c r="L17" s="517">
        <v>2342</v>
      </c>
      <c r="M17" s="517">
        <v>139</v>
      </c>
      <c r="N17" s="645">
        <v>420</v>
      </c>
      <c r="O17" s="432">
        <v>0.03</v>
      </c>
      <c r="P17" s="518">
        <v>0</v>
      </c>
      <c r="Q17" s="710">
        <v>0.03</v>
      </c>
      <c r="R17" s="520">
        <v>0</v>
      </c>
      <c r="S17" s="507">
        <v>0</v>
      </c>
      <c r="T17" s="507">
        <v>0</v>
      </c>
      <c r="U17" s="507">
        <v>0</v>
      </c>
      <c r="V17" s="507">
        <f>SUM(R17:U17)</f>
        <v>0</v>
      </c>
      <c r="W17" s="507">
        <v>0</v>
      </c>
      <c r="X17" s="507">
        <v>0</v>
      </c>
      <c r="Y17" s="507">
        <v>0</v>
      </c>
      <c r="Z17" s="507">
        <f t="shared" si="5"/>
        <v>0</v>
      </c>
      <c r="AA17" s="507">
        <f>V17+Z17</f>
        <v>0</v>
      </c>
      <c r="AB17" s="180">
        <f t="shared" si="6"/>
        <v>0</v>
      </c>
      <c r="AC17" s="180">
        <f>ROUND(V17*2%,0)</f>
        <v>0</v>
      </c>
      <c r="AD17" s="507">
        <v>0</v>
      </c>
      <c r="AE17" s="507">
        <v>0</v>
      </c>
      <c r="AF17" s="507">
        <f>SUM(AD17:AE17)</f>
        <v>0</v>
      </c>
      <c r="AG17" s="507">
        <f>AA17+AB17+AC17+AF17</f>
        <v>0</v>
      </c>
      <c r="AH17" s="522">
        <v>0</v>
      </c>
      <c r="AI17" s="522">
        <v>0</v>
      </c>
      <c r="AJ17" s="522">
        <v>0</v>
      </c>
      <c r="AK17" s="522">
        <v>0</v>
      </c>
      <c r="AL17" s="522">
        <v>0</v>
      </c>
      <c r="AM17" s="522">
        <v>0</v>
      </c>
      <c r="AN17" s="522">
        <v>0</v>
      </c>
      <c r="AO17" s="522">
        <f>AH17+AJ17+AK17+AM17</f>
        <v>0</v>
      </c>
      <c r="AP17" s="522">
        <f>AI17+AL17+AN17</f>
        <v>0</v>
      </c>
      <c r="AQ17" s="523">
        <f>SUM(AO17:AP17)</f>
        <v>0</v>
      </c>
      <c r="AR17" s="520">
        <f>I17+AG17</f>
        <v>9831</v>
      </c>
      <c r="AS17" s="507">
        <f>J17+V17</f>
        <v>6930</v>
      </c>
      <c r="AT17" s="501">
        <f>K17+Z17</f>
        <v>0</v>
      </c>
      <c r="AU17" s="501">
        <f t="shared" si="2"/>
        <v>0</v>
      </c>
      <c r="AV17" s="507">
        <f t="shared" si="3"/>
        <v>2342</v>
      </c>
      <c r="AW17" s="507">
        <f t="shared" si="3"/>
        <v>139</v>
      </c>
      <c r="AX17" s="507">
        <f>N17+AF17</f>
        <v>420</v>
      </c>
      <c r="AY17" s="522">
        <f>O17+AQ17</f>
        <v>0.03</v>
      </c>
      <c r="AZ17" s="522">
        <f t="shared" si="4"/>
        <v>0</v>
      </c>
      <c r="BA17" s="523">
        <f t="shared" si="4"/>
        <v>0.03</v>
      </c>
    </row>
    <row r="18" spans="1:53" s="213" customFormat="1" ht="14.1" customHeight="1" x14ac:dyDescent="0.2">
      <c r="A18" s="238">
        <v>2</v>
      </c>
      <c r="B18" s="214">
        <v>2314</v>
      </c>
      <c r="C18" s="635">
        <v>600080358</v>
      </c>
      <c r="D18" s="214">
        <v>46745751</v>
      </c>
      <c r="E18" s="214" t="s">
        <v>281</v>
      </c>
      <c r="F18" s="215"/>
      <c r="G18" s="216"/>
      <c r="H18" s="217"/>
      <c r="I18" s="636">
        <v>12970670</v>
      </c>
      <c r="J18" s="637">
        <v>9382295</v>
      </c>
      <c r="K18" s="637">
        <v>63000</v>
      </c>
      <c r="L18" s="637">
        <v>3192509</v>
      </c>
      <c r="M18" s="637">
        <v>187646</v>
      </c>
      <c r="N18" s="637">
        <v>145220</v>
      </c>
      <c r="O18" s="638">
        <v>18.266999999999999</v>
      </c>
      <c r="P18" s="638">
        <v>14.2387</v>
      </c>
      <c r="Q18" s="641">
        <v>4.0282999999999998</v>
      </c>
      <c r="R18" s="637">
        <f t="shared" ref="R18:BA18" si="7">SUM(R14:R17)</f>
        <v>7950</v>
      </c>
      <c r="S18" s="639">
        <f t="shared" si="7"/>
        <v>0</v>
      </c>
      <c r="T18" s="639">
        <f t="shared" si="7"/>
        <v>0</v>
      </c>
      <c r="U18" s="639">
        <f t="shared" si="7"/>
        <v>-35758</v>
      </c>
      <c r="V18" s="639">
        <f t="shared" si="7"/>
        <v>-27808</v>
      </c>
      <c r="W18" s="639">
        <f t="shared" si="7"/>
        <v>-7950</v>
      </c>
      <c r="X18" s="639">
        <f t="shared" si="7"/>
        <v>0</v>
      </c>
      <c r="Y18" s="639">
        <f t="shared" si="7"/>
        <v>7696</v>
      </c>
      <c r="Z18" s="639">
        <f t="shared" si="7"/>
        <v>-254</v>
      </c>
      <c r="AA18" s="639">
        <f t="shared" si="7"/>
        <v>-28062</v>
      </c>
      <c r="AB18" s="639">
        <f t="shared" si="7"/>
        <v>-12086</v>
      </c>
      <c r="AC18" s="639">
        <f t="shared" si="7"/>
        <v>-556</v>
      </c>
      <c r="AD18" s="639">
        <f t="shared" si="7"/>
        <v>0</v>
      </c>
      <c r="AE18" s="639">
        <f t="shared" si="7"/>
        <v>100000</v>
      </c>
      <c r="AF18" s="639">
        <f t="shared" si="7"/>
        <v>100000</v>
      </c>
      <c r="AG18" s="639">
        <f t="shared" si="7"/>
        <v>59296</v>
      </c>
      <c r="AH18" s="640">
        <f t="shared" si="7"/>
        <v>0</v>
      </c>
      <c r="AI18" s="640">
        <f t="shared" si="7"/>
        <v>0</v>
      </c>
      <c r="AJ18" s="640">
        <v>0</v>
      </c>
      <c r="AK18" s="640">
        <f t="shared" ref="AK18:AL18" si="8">SUM(AK14:AK17)</f>
        <v>0</v>
      </c>
      <c r="AL18" s="640">
        <f t="shared" si="8"/>
        <v>0</v>
      </c>
      <c r="AM18" s="640">
        <f t="shared" si="7"/>
        <v>0.06</v>
      </c>
      <c r="AN18" s="640">
        <f t="shared" si="7"/>
        <v>0</v>
      </c>
      <c r="AO18" s="640">
        <f t="shared" si="7"/>
        <v>0.06</v>
      </c>
      <c r="AP18" s="640">
        <f t="shared" si="7"/>
        <v>0</v>
      </c>
      <c r="AQ18" s="641">
        <f t="shared" si="7"/>
        <v>0.06</v>
      </c>
      <c r="AR18" s="637">
        <f t="shared" si="7"/>
        <v>13029966</v>
      </c>
      <c r="AS18" s="639">
        <f t="shared" si="7"/>
        <v>9354487</v>
      </c>
      <c r="AT18" s="639">
        <f t="shared" si="7"/>
        <v>62746</v>
      </c>
      <c r="AU18" s="639">
        <f t="shared" si="7"/>
        <v>7696</v>
      </c>
      <c r="AV18" s="639">
        <f t="shared" si="7"/>
        <v>3180423</v>
      </c>
      <c r="AW18" s="639">
        <f t="shared" si="7"/>
        <v>187090</v>
      </c>
      <c r="AX18" s="639">
        <f t="shared" si="7"/>
        <v>245220</v>
      </c>
      <c r="AY18" s="640">
        <f t="shared" si="7"/>
        <v>18.327000000000002</v>
      </c>
      <c r="AZ18" s="640">
        <f t="shared" si="7"/>
        <v>14.2987</v>
      </c>
      <c r="BA18" s="641">
        <f t="shared" si="7"/>
        <v>4.0282999999999998</v>
      </c>
    </row>
    <row r="19" spans="1:53" s="213" customFormat="1" ht="14.1" customHeight="1" x14ac:dyDescent="0.2">
      <c r="A19" s="642">
        <v>3</v>
      </c>
      <c r="B19" s="218">
        <v>2448</v>
      </c>
      <c r="C19" s="643">
        <v>600080269</v>
      </c>
      <c r="D19" s="211">
        <v>63154617</v>
      </c>
      <c r="E19" s="211" t="s">
        <v>282</v>
      </c>
      <c r="F19" s="212">
        <v>3111</v>
      </c>
      <c r="G19" s="211" t="s">
        <v>86</v>
      </c>
      <c r="H19" s="644" t="s">
        <v>87</v>
      </c>
      <c r="I19" s="516">
        <v>13623554</v>
      </c>
      <c r="J19" s="431">
        <v>9782853</v>
      </c>
      <c r="K19" s="431">
        <v>130000</v>
      </c>
      <c r="L19" s="517">
        <v>3350544</v>
      </c>
      <c r="M19" s="517">
        <v>195657</v>
      </c>
      <c r="N19" s="645">
        <v>164500</v>
      </c>
      <c r="O19" s="432">
        <v>23.048299999999998</v>
      </c>
      <c r="P19" s="436">
        <v>18.45</v>
      </c>
      <c r="Q19" s="709">
        <v>4.5983000000000001</v>
      </c>
      <c r="R19" s="520">
        <v>0</v>
      </c>
      <c r="S19" s="507">
        <v>0</v>
      </c>
      <c r="T19" s="507">
        <v>0</v>
      </c>
      <c r="U19" s="507">
        <v>0</v>
      </c>
      <c r="V19" s="507">
        <f t="shared" ref="V19:V26" si="9">SUM(R19:U19)</f>
        <v>0</v>
      </c>
      <c r="W19" s="507">
        <v>0</v>
      </c>
      <c r="X19" s="507">
        <v>0</v>
      </c>
      <c r="Y19" s="507">
        <v>0</v>
      </c>
      <c r="Z19" s="507">
        <f t="shared" ref="Z19:Z26" si="10">SUM(W19:Y19)</f>
        <v>0</v>
      </c>
      <c r="AA19" s="507">
        <f t="shared" ref="AA19:AA26" si="11">V19+Z19</f>
        <v>0</v>
      </c>
      <c r="AB19" s="180">
        <f t="shared" ref="AB19:AB26" si="12">ROUND((V19+W19)*33.8%,0)</f>
        <v>0</v>
      </c>
      <c r="AC19" s="180">
        <f t="shared" ref="AC19:AC26" si="13">ROUND(V19*2%,0)</f>
        <v>0</v>
      </c>
      <c r="AD19" s="507">
        <v>0</v>
      </c>
      <c r="AE19" s="507">
        <v>0</v>
      </c>
      <c r="AF19" s="507">
        <f t="shared" ref="AF19:AF26" si="14">SUM(AD19:AE19)</f>
        <v>0</v>
      </c>
      <c r="AG19" s="507">
        <f t="shared" ref="AG19:AG26" si="15">AA19+AB19+AC19+AF19</f>
        <v>0</v>
      </c>
      <c r="AH19" s="522">
        <v>0</v>
      </c>
      <c r="AI19" s="522">
        <v>0</v>
      </c>
      <c r="AJ19" s="522">
        <v>0</v>
      </c>
      <c r="AK19" s="522">
        <v>0</v>
      </c>
      <c r="AL19" s="522">
        <v>0</v>
      </c>
      <c r="AM19" s="522">
        <v>0</v>
      </c>
      <c r="AN19" s="522">
        <v>0</v>
      </c>
      <c r="AO19" s="522">
        <f t="shared" ref="AO19:AO26" si="16">AH19+AJ19+AK19+AM19</f>
        <v>0</v>
      </c>
      <c r="AP19" s="522">
        <f t="shared" ref="AP19:AP26" si="17">AI19+AL19+AN19</f>
        <v>0</v>
      </c>
      <c r="AQ19" s="523">
        <f t="shared" ref="AQ19:AQ26" si="18">SUM(AO19:AP19)</f>
        <v>0</v>
      </c>
      <c r="AR19" s="520">
        <f t="shared" ref="AR19:AR26" si="19">I19+AG19</f>
        <v>13623554</v>
      </c>
      <c r="AS19" s="507">
        <f t="shared" ref="AS19:AS26" si="20">J19+V19</f>
        <v>9782853</v>
      </c>
      <c r="AT19" s="501">
        <f t="shared" ref="AT19:AT26" si="21">K19+Z19</f>
        <v>130000</v>
      </c>
      <c r="AU19" s="501">
        <f t="shared" si="2"/>
        <v>0</v>
      </c>
      <c r="AV19" s="507">
        <f t="shared" ref="AV19:AW26" si="22">L19+AB19</f>
        <v>3350544</v>
      </c>
      <c r="AW19" s="507">
        <f t="shared" si="22"/>
        <v>195657</v>
      </c>
      <c r="AX19" s="507">
        <f t="shared" ref="AX19:AX26" si="23">N19+AF19</f>
        <v>164500</v>
      </c>
      <c r="AY19" s="522">
        <f t="shared" ref="AY19:AY26" si="24">O19+AQ19</f>
        <v>23.048299999999998</v>
      </c>
      <c r="AZ19" s="522">
        <f t="shared" ref="AZ19:BA26" si="25">P19+AO19</f>
        <v>18.45</v>
      </c>
      <c r="BA19" s="523">
        <f t="shared" si="25"/>
        <v>4.5983000000000001</v>
      </c>
    </row>
    <row r="20" spans="1:53" s="213" customFormat="1" ht="14.1" customHeight="1" x14ac:dyDescent="0.2">
      <c r="A20" s="642">
        <v>3</v>
      </c>
      <c r="B20" s="218">
        <v>2448</v>
      </c>
      <c r="C20" s="643">
        <v>600080269</v>
      </c>
      <c r="D20" s="211">
        <v>63154617</v>
      </c>
      <c r="E20" s="211" t="s">
        <v>282</v>
      </c>
      <c r="F20" s="212">
        <v>3113</v>
      </c>
      <c r="G20" s="211" t="s">
        <v>149</v>
      </c>
      <c r="H20" s="644" t="s">
        <v>87</v>
      </c>
      <c r="I20" s="516">
        <v>54067623</v>
      </c>
      <c r="J20" s="331">
        <v>38187780</v>
      </c>
      <c r="K20" s="331">
        <v>161000</v>
      </c>
      <c r="L20" s="517">
        <v>12961888</v>
      </c>
      <c r="M20" s="517">
        <v>763755</v>
      </c>
      <c r="N20" s="331">
        <v>1993200</v>
      </c>
      <c r="O20" s="432">
        <v>72.830600000000004</v>
      </c>
      <c r="P20" s="332">
        <v>55.342700000000001</v>
      </c>
      <c r="Q20" s="333">
        <v>17.487900000000003</v>
      </c>
      <c r="R20" s="520">
        <v>0</v>
      </c>
      <c r="S20" s="507">
        <v>0</v>
      </c>
      <c r="T20" s="507">
        <v>0</v>
      </c>
      <c r="U20" s="507">
        <v>0</v>
      </c>
      <c r="V20" s="507">
        <f t="shared" si="9"/>
        <v>0</v>
      </c>
      <c r="W20" s="507">
        <v>0</v>
      </c>
      <c r="X20" s="507">
        <v>0</v>
      </c>
      <c r="Y20" s="507">
        <v>395293</v>
      </c>
      <c r="Z20" s="507">
        <f t="shared" si="10"/>
        <v>395293</v>
      </c>
      <c r="AA20" s="507">
        <f t="shared" si="11"/>
        <v>395293</v>
      </c>
      <c r="AB20" s="180">
        <f t="shared" si="12"/>
        <v>0</v>
      </c>
      <c r="AC20" s="180">
        <f t="shared" si="13"/>
        <v>0</v>
      </c>
      <c r="AD20" s="507">
        <v>0</v>
      </c>
      <c r="AE20" s="507">
        <v>0</v>
      </c>
      <c r="AF20" s="507">
        <f t="shared" si="14"/>
        <v>0</v>
      </c>
      <c r="AG20" s="507">
        <f t="shared" si="15"/>
        <v>395293</v>
      </c>
      <c r="AH20" s="522">
        <v>0</v>
      </c>
      <c r="AI20" s="522">
        <v>0</v>
      </c>
      <c r="AJ20" s="522">
        <v>0</v>
      </c>
      <c r="AK20" s="522">
        <v>0</v>
      </c>
      <c r="AL20" s="522">
        <v>0</v>
      </c>
      <c r="AM20" s="522">
        <v>0</v>
      </c>
      <c r="AN20" s="522">
        <v>0</v>
      </c>
      <c r="AO20" s="522">
        <f t="shared" si="16"/>
        <v>0</v>
      </c>
      <c r="AP20" s="522">
        <f t="shared" si="17"/>
        <v>0</v>
      </c>
      <c r="AQ20" s="523">
        <f t="shared" si="18"/>
        <v>0</v>
      </c>
      <c r="AR20" s="520">
        <f t="shared" si="19"/>
        <v>54462916</v>
      </c>
      <c r="AS20" s="507">
        <f t="shared" si="20"/>
        <v>38187780</v>
      </c>
      <c r="AT20" s="501">
        <f t="shared" si="21"/>
        <v>556293</v>
      </c>
      <c r="AU20" s="501">
        <f t="shared" si="2"/>
        <v>395293</v>
      </c>
      <c r="AV20" s="507">
        <f t="shared" si="22"/>
        <v>12961888</v>
      </c>
      <c r="AW20" s="507">
        <f t="shared" si="22"/>
        <v>763755</v>
      </c>
      <c r="AX20" s="507">
        <f t="shared" si="23"/>
        <v>1993200</v>
      </c>
      <c r="AY20" s="522">
        <f t="shared" si="24"/>
        <v>72.830600000000004</v>
      </c>
      <c r="AZ20" s="522">
        <f t="shared" si="25"/>
        <v>55.342700000000001</v>
      </c>
      <c r="BA20" s="523">
        <f t="shared" si="25"/>
        <v>17.487900000000003</v>
      </c>
    </row>
    <row r="21" spans="1:53" s="213" customFormat="1" ht="14.1" customHeight="1" x14ac:dyDescent="0.2">
      <c r="A21" s="642">
        <v>3</v>
      </c>
      <c r="B21" s="211">
        <v>2448</v>
      </c>
      <c r="C21" s="643">
        <v>600080269</v>
      </c>
      <c r="D21" s="211">
        <v>63154617</v>
      </c>
      <c r="E21" s="211" t="s">
        <v>282</v>
      </c>
      <c r="F21" s="212">
        <v>3113</v>
      </c>
      <c r="G21" s="211" t="s">
        <v>92</v>
      </c>
      <c r="H21" s="644" t="s">
        <v>83</v>
      </c>
      <c r="I21" s="516">
        <v>6938959</v>
      </c>
      <c r="J21" s="645">
        <v>5091096</v>
      </c>
      <c r="K21" s="645">
        <v>0</v>
      </c>
      <c r="L21" s="517">
        <v>1720791</v>
      </c>
      <c r="M21" s="517">
        <v>101822</v>
      </c>
      <c r="N21" s="645">
        <v>25250</v>
      </c>
      <c r="O21" s="432">
        <v>15.22</v>
      </c>
      <c r="P21" s="518">
        <v>15.22</v>
      </c>
      <c r="Q21" s="710">
        <v>0</v>
      </c>
      <c r="R21" s="520">
        <v>0</v>
      </c>
      <c r="S21" s="507">
        <v>-12280</v>
      </c>
      <c r="T21" s="507">
        <v>0</v>
      </c>
      <c r="U21" s="507">
        <v>0</v>
      </c>
      <c r="V21" s="507">
        <f t="shared" si="9"/>
        <v>-12280</v>
      </c>
      <c r="W21" s="507">
        <v>0</v>
      </c>
      <c r="X21" s="507">
        <v>0</v>
      </c>
      <c r="Y21" s="507">
        <v>0</v>
      </c>
      <c r="Z21" s="507">
        <f t="shared" si="10"/>
        <v>0</v>
      </c>
      <c r="AA21" s="507">
        <f t="shared" si="11"/>
        <v>-12280</v>
      </c>
      <c r="AB21" s="180">
        <f t="shared" si="12"/>
        <v>-4151</v>
      </c>
      <c r="AC21" s="180">
        <f t="shared" si="13"/>
        <v>-246</v>
      </c>
      <c r="AD21" s="507">
        <v>3750</v>
      </c>
      <c r="AE21" s="507">
        <v>0</v>
      </c>
      <c r="AF21" s="507">
        <f t="shared" si="14"/>
        <v>3750</v>
      </c>
      <c r="AG21" s="507">
        <f t="shared" si="15"/>
        <v>-12927</v>
      </c>
      <c r="AH21" s="522">
        <v>0</v>
      </c>
      <c r="AI21" s="522">
        <v>0</v>
      </c>
      <c r="AJ21" s="522">
        <v>-3.6000000000000004E-2</v>
      </c>
      <c r="AK21" s="522">
        <v>0</v>
      </c>
      <c r="AL21" s="522">
        <v>0</v>
      </c>
      <c r="AM21" s="522">
        <v>0</v>
      </c>
      <c r="AN21" s="522">
        <v>0</v>
      </c>
      <c r="AO21" s="522">
        <f t="shared" si="16"/>
        <v>-3.6000000000000004E-2</v>
      </c>
      <c r="AP21" s="522">
        <f t="shared" si="17"/>
        <v>0</v>
      </c>
      <c r="AQ21" s="523">
        <f t="shared" si="18"/>
        <v>-3.6000000000000004E-2</v>
      </c>
      <c r="AR21" s="520">
        <f t="shared" si="19"/>
        <v>6926032</v>
      </c>
      <c r="AS21" s="507">
        <f t="shared" si="20"/>
        <v>5078816</v>
      </c>
      <c r="AT21" s="501">
        <f t="shared" si="21"/>
        <v>0</v>
      </c>
      <c r="AU21" s="501">
        <f t="shared" si="2"/>
        <v>0</v>
      </c>
      <c r="AV21" s="507">
        <f t="shared" si="22"/>
        <v>1716640</v>
      </c>
      <c r="AW21" s="507">
        <f t="shared" si="22"/>
        <v>101576</v>
      </c>
      <c r="AX21" s="507">
        <f t="shared" si="23"/>
        <v>29000</v>
      </c>
      <c r="AY21" s="522">
        <f t="shared" si="24"/>
        <v>15.184000000000001</v>
      </c>
      <c r="AZ21" s="522">
        <f t="shared" si="25"/>
        <v>15.184000000000001</v>
      </c>
      <c r="BA21" s="523">
        <f t="shared" si="25"/>
        <v>0</v>
      </c>
    </row>
    <row r="22" spans="1:53" s="213" customFormat="1" ht="14.1" customHeight="1" x14ac:dyDescent="0.2">
      <c r="A22" s="642">
        <v>3</v>
      </c>
      <c r="B22" s="218">
        <v>2448</v>
      </c>
      <c r="C22" s="643">
        <v>600080269</v>
      </c>
      <c r="D22" s="211">
        <v>63154617</v>
      </c>
      <c r="E22" s="218" t="s">
        <v>282</v>
      </c>
      <c r="F22" s="212">
        <v>3141</v>
      </c>
      <c r="G22" s="211" t="s">
        <v>89</v>
      </c>
      <c r="H22" s="644" t="s">
        <v>83</v>
      </c>
      <c r="I22" s="516">
        <v>3731146</v>
      </c>
      <c r="J22" s="645">
        <v>2701331</v>
      </c>
      <c r="K22" s="645">
        <v>25000</v>
      </c>
      <c r="L22" s="517">
        <v>921500</v>
      </c>
      <c r="M22" s="517">
        <v>54027</v>
      </c>
      <c r="N22" s="645">
        <v>29288</v>
      </c>
      <c r="O22" s="432">
        <v>9.27</v>
      </c>
      <c r="P22" s="518">
        <v>0</v>
      </c>
      <c r="Q22" s="710">
        <v>9.27</v>
      </c>
      <c r="R22" s="520">
        <v>0</v>
      </c>
      <c r="S22" s="507">
        <v>0</v>
      </c>
      <c r="T22" s="507">
        <v>0</v>
      </c>
      <c r="U22" s="507">
        <v>0</v>
      </c>
      <c r="V22" s="507">
        <f t="shared" si="9"/>
        <v>0</v>
      </c>
      <c r="W22" s="507">
        <v>0</v>
      </c>
      <c r="X22" s="507">
        <v>0</v>
      </c>
      <c r="Y22" s="507">
        <v>0</v>
      </c>
      <c r="Z22" s="507">
        <f t="shared" si="10"/>
        <v>0</v>
      </c>
      <c r="AA22" s="507">
        <f t="shared" si="11"/>
        <v>0</v>
      </c>
      <c r="AB22" s="180">
        <f t="shared" si="12"/>
        <v>0</v>
      </c>
      <c r="AC22" s="180">
        <f t="shared" si="13"/>
        <v>0</v>
      </c>
      <c r="AD22" s="507">
        <v>0</v>
      </c>
      <c r="AE22" s="507">
        <v>0</v>
      </c>
      <c r="AF22" s="507">
        <f t="shared" si="14"/>
        <v>0</v>
      </c>
      <c r="AG22" s="507">
        <f t="shared" si="15"/>
        <v>0</v>
      </c>
      <c r="AH22" s="522">
        <v>0</v>
      </c>
      <c r="AI22" s="522">
        <v>0</v>
      </c>
      <c r="AJ22" s="522">
        <v>0</v>
      </c>
      <c r="AK22" s="522">
        <v>0</v>
      </c>
      <c r="AL22" s="522">
        <v>0</v>
      </c>
      <c r="AM22" s="522">
        <v>0</v>
      </c>
      <c r="AN22" s="522">
        <v>0</v>
      </c>
      <c r="AO22" s="522">
        <f t="shared" si="16"/>
        <v>0</v>
      </c>
      <c r="AP22" s="522">
        <f t="shared" si="17"/>
        <v>0</v>
      </c>
      <c r="AQ22" s="523">
        <f t="shared" si="18"/>
        <v>0</v>
      </c>
      <c r="AR22" s="520">
        <f t="shared" si="19"/>
        <v>3731146</v>
      </c>
      <c r="AS22" s="507">
        <f t="shared" si="20"/>
        <v>2701331</v>
      </c>
      <c r="AT22" s="501">
        <f t="shared" si="21"/>
        <v>25000</v>
      </c>
      <c r="AU22" s="501">
        <f t="shared" si="2"/>
        <v>0</v>
      </c>
      <c r="AV22" s="507">
        <f t="shared" si="22"/>
        <v>921500</v>
      </c>
      <c r="AW22" s="507">
        <f t="shared" si="22"/>
        <v>54027</v>
      </c>
      <c r="AX22" s="507">
        <f t="shared" si="23"/>
        <v>29288</v>
      </c>
      <c r="AY22" s="522">
        <f t="shared" si="24"/>
        <v>9.27</v>
      </c>
      <c r="AZ22" s="522">
        <f t="shared" si="25"/>
        <v>0</v>
      </c>
      <c r="BA22" s="523">
        <f t="shared" si="25"/>
        <v>9.27</v>
      </c>
    </row>
    <row r="23" spans="1:53" s="213" customFormat="1" ht="14.1" customHeight="1" x14ac:dyDescent="0.2">
      <c r="A23" s="642">
        <v>3</v>
      </c>
      <c r="B23" s="218">
        <v>2448</v>
      </c>
      <c r="C23" s="643">
        <v>600080269</v>
      </c>
      <c r="D23" s="211">
        <v>63154617</v>
      </c>
      <c r="E23" s="218" t="s">
        <v>282</v>
      </c>
      <c r="F23" s="212">
        <v>3143</v>
      </c>
      <c r="G23" s="211" t="s">
        <v>150</v>
      </c>
      <c r="H23" s="219" t="s">
        <v>87</v>
      </c>
      <c r="I23" s="516">
        <v>4119957</v>
      </c>
      <c r="J23" s="431">
        <v>3004283</v>
      </c>
      <c r="K23" s="431">
        <v>30000</v>
      </c>
      <c r="L23" s="517">
        <v>1025588</v>
      </c>
      <c r="M23" s="517">
        <v>60086</v>
      </c>
      <c r="N23" s="645">
        <v>0</v>
      </c>
      <c r="O23" s="432">
        <v>6.21</v>
      </c>
      <c r="P23" s="436">
        <v>6.21</v>
      </c>
      <c r="Q23" s="710">
        <v>0</v>
      </c>
      <c r="R23" s="520">
        <v>0</v>
      </c>
      <c r="S23" s="507">
        <v>0</v>
      </c>
      <c r="T23" s="507">
        <v>0</v>
      </c>
      <c r="U23" s="507">
        <v>0</v>
      </c>
      <c r="V23" s="507">
        <f t="shared" si="9"/>
        <v>0</v>
      </c>
      <c r="W23" s="507">
        <v>0</v>
      </c>
      <c r="X23" s="507">
        <v>0</v>
      </c>
      <c r="Y23" s="507">
        <v>0</v>
      </c>
      <c r="Z23" s="507">
        <f t="shared" si="10"/>
        <v>0</v>
      </c>
      <c r="AA23" s="507">
        <f t="shared" si="11"/>
        <v>0</v>
      </c>
      <c r="AB23" s="180">
        <f t="shared" si="12"/>
        <v>0</v>
      </c>
      <c r="AC23" s="180">
        <f t="shared" si="13"/>
        <v>0</v>
      </c>
      <c r="AD23" s="507">
        <v>0</v>
      </c>
      <c r="AE23" s="507">
        <v>0</v>
      </c>
      <c r="AF23" s="507">
        <f t="shared" si="14"/>
        <v>0</v>
      </c>
      <c r="AG23" s="507">
        <f t="shared" si="15"/>
        <v>0</v>
      </c>
      <c r="AH23" s="522">
        <v>0</v>
      </c>
      <c r="AI23" s="522">
        <v>0</v>
      </c>
      <c r="AJ23" s="522">
        <v>0</v>
      </c>
      <c r="AK23" s="522">
        <v>0</v>
      </c>
      <c r="AL23" s="522">
        <v>0</v>
      </c>
      <c r="AM23" s="522">
        <v>0</v>
      </c>
      <c r="AN23" s="522">
        <v>0</v>
      </c>
      <c r="AO23" s="522">
        <f t="shared" si="16"/>
        <v>0</v>
      </c>
      <c r="AP23" s="522">
        <f t="shared" si="17"/>
        <v>0</v>
      </c>
      <c r="AQ23" s="523">
        <f t="shared" si="18"/>
        <v>0</v>
      </c>
      <c r="AR23" s="520">
        <f t="shared" si="19"/>
        <v>4119957</v>
      </c>
      <c r="AS23" s="507">
        <f t="shared" si="20"/>
        <v>3004283</v>
      </c>
      <c r="AT23" s="501">
        <f t="shared" si="21"/>
        <v>30000</v>
      </c>
      <c r="AU23" s="501">
        <f t="shared" si="2"/>
        <v>0</v>
      </c>
      <c r="AV23" s="507">
        <f t="shared" si="22"/>
        <v>1025588</v>
      </c>
      <c r="AW23" s="507">
        <f t="shared" si="22"/>
        <v>60086</v>
      </c>
      <c r="AX23" s="507">
        <f t="shared" si="23"/>
        <v>0</v>
      </c>
      <c r="AY23" s="522">
        <f t="shared" si="24"/>
        <v>6.21</v>
      </c>
      <c r="AZ23" s="522">
        <f t="shared" si="25"/>
        <v>6.21</v>
      </c>
      <c r="BA23" s="523">
        <f t="shared" si="25"/>
        <v>0</v>
      </c>
    </row>
    <row r="24" spans="1:53" s="213" customFormat="1" ht="14.1" customHeight="1" x14ac:dyDescent="0.2">
      <c r="A24" s="642">
        <v>3</v>
      </c>
      <c r="B24" s="218">
        <v>2448</v>
      </c>
      <c r="C24" s="643">
        <v>600080269</v>
      </c>
      <c r="D24" s="211">
        <v>63154617</v>
      </c>
      <c r="E24" s="218" t="s">
        <v>282</v>
      </c>
      <c r="F24" s="212">
        <v>3143</v>
      </c>
      <c r="G24" s="211" t="s">
        <v>151</v>
      </c>
      <c r="H24" s="219" t="s">
        <v>83</v>
      </c>
      <c r="I24" s="516">
        <v>148869</v>
      </c>
      <c r="J24" s="645">
        <v>104940</v>
      </c>
      <c r="K24" s="645">
        <v>0</v>
      </c>
      <c r="L24" s="517">
        <v>35470</v>
      </c>
      <c r="M24" s="517">
        <v>2099</v>
      </c>
      <c r="N24" s="645">
        <v>6360</v>
      </c>
      <c r="O24" s="432">
        <v>0.44</v>
      </c>
      <c r="P24" s="518">
        <v>0</v>
      </c>
      <c r="Q24" s="710">
        <v>0.44</v>
      </c>
      <c r="R24" s="520">
        <v>0</v>
      </c>
      <c r="S24" s="507">
        <v>0</v>
      </c>
      <c r="T24" s="507">
        <v>0</v>
      </c>
      <c r="U24" s="507">
        <v>0</v>
      </c>
      <c r="V24" s="507">
        <f t="shared" si="9"/>
        <v>0</v>
      </c>
      <c r="W24" s="507">
        <v>0</v>
      </c>
      <c r="X24" s="507">
        <v>0</v>
      </c>
      <c r="Y24" s="507">
        <v>0</v>
      </c>
      <c r="Z24" s="507">
        <f t="shared" si="10"/>
        <v>0</v>
      </c>
      <c r="AA24" s="507">
        <f t="shared" si="11"/>
        <v>0</v>
      </c>
      <c r="AB24" s="180">
        <f t="shared" si="12"/>
        <v>0</v>
      </c>
      <c r="AC24" s="180">
        <f t="shared" si="13"/>
        <v>0</v>
      </c>
      <c r="AD24" s="507">
        <v>0</v>
      </c>
      <c r="AE24" s="507">
        <v>0</v>
      </c>
      <c r="AF24" s="507">
        <f t="shared" si="14"/>
        <v>0</v>
      </c>
      <c r="AG24" s="507">
        <f t="shared" si="15"/>
        <v>0</v>
      </c>
      <c r="AH24" s="522">
        <v>0</v>
      </c>
      <c r="AI24" s="522">
        <v>0</v>
      </c>
      <c r="AJ24" s="522">
        <v>0</v>
      </c>
      <c r="AK24" s="522">
        <v>0</v>
      </c>
      <c r="AL24" s="522">
        <v>0</v>
      </c>
      <c r="AM24" s="522">
        <v>0</v>
      </c>
      <c r="AN24" s="522">
        <v>0</v>
      </c>
      <c r="AO24" s="522">
        <f t="shared" si="16"/>
        <v>0</v>
      </c>
      <c r="AP24" s="522">
        <f t="shared" si="17"/>
        <v>0</v>
      </c>
      <c r="AQ24" s="523">
        <f t="shared" si="18"/>
        <v>0</v>
      </c>
      <c r="AR24" s="520">
        <f t="shared" si="19"/>
        <v>148869</v>
      </c>
      <c r="AS24" s="507">
        <f t="shared" si="20"/>
        <v>104940</v>
      </c>
      <c r="AT24" s="501">
        <f t="shared" si="21"/>
        <v>0</v>
      </c>
      <c r="AU24" s="501">
        <f t="shared" si="2"/>
        <v>0</v>
      </c>
      <c r="AV24" s="507">
        <f t="shared" si="22"/>
        <v>35470</v>
      </c>
      <c r="AW24" s="507">
        <f t="shared" si="22"/>
        <v>2099</v>
      </c>
      <c r="AX24" s="507">
        <f t="shared" si="23"/>
        <v>6360</v>
      </c>
      <c r="AY24" s="522">
        <f t="shared" si="24"/>
        <v>0.44</v>
      </c>
      <c r="AZ24" s="522">
        <f t="shared" si="25"/>
        <v>0</v>
      </c>
      <c r="BA24" s="523">
        <f t="shared" si="25"/>
        <v>0.44</v>
      </c>
    </row>
    <row r="25" spans="1:53" s="213" customFormat="1" ht="14.1" customHeight="1" x14ac:dyDescent="0.2">
      <c r="A25" s="642">
        <v>3</v>
      </c>
      <c r="B25" s="211">
        <v>2448</v>
      </c>
      <c r="C25" s="643">
        <v>600080269</v>
      </c>
      <c r="D25" s="211">
        <v>63154617</v>
      </c>
      <c r="E25" s="211" t="s">
        <v>282</v>
      </c>
      <c r="F25" s="212">
        <v>3231</v>
      </c>
      <c r="G25" s="211" t="s">
        <v>154</v>
      </c>
      <c r="H25" s="644" t="s">
        <v>87</v>
      </c>
      <c r="I25" s="516">
        <v>8174572</v>
      </c>
      <c r="J25" s="331">
        <v>5904451</v>
      </c>
      <c r="K25" s="331">
        <v>96000</v>
      </c>
      <c r="L25" s="517">
        <v>2028152</v>
      </c>
      <c r="M25" s="517">
        <v>118089</v>
      </c>
      <c r="N25" s="331">
        <v>27880</v>
      </c>
      <c r="O25" s="432">
        <v>11.526000000000002</v>
      </c>
      <c r="P25" s="332">
        <v>10.3368</v>
      </c>
      <c r="Q25" s="333">
        <v>1.1892</v>
      </c>
      <c r="R25" s="520">
        <v>0</v>
      </c>
      <c r="S25" s="507">
        <v>0</v>
      </c>
      <c r="T25" s="507">
        <v>0</v>
      </c>
      <c r="U25" s="507">
        <v>0</v>
      </c>
      <c r="V25" s="507">
        <f t="shared" si="9"/>
        <v>0</v>
      </c>
      <c r="W25" s="507">
        <v>0</v>
      </c>
      <c r="X25" s="507">
        <v>0</v>
      </c>
      <c r="Y25" s="507">
        <v>0</v>
      </c>
      <c r="Z25" s="507">
        <f t="shared" si="10"/>
        <v>0</v>
      </c>
      <c r="AA25" s="507">
        <f t="shared" si="11"/>
        <v>0</v>
      </c>
      <c r="AB25" s="180">
        <f t="shared" si="12"/>
        <v>0</v>
      </c>
      <c r="AC25" s="180">
        <f t="shared" si="13"/>
        <v>0</v>
      </c>
      <c r="AD25" s="507">
        <v>0</v>
      </c>
      <c r="AE25" s="507">
        <v>0</v>
      </c>
      <c r="AF25" s="507">
        <f t="shared" si="14"/>
        <v>0</v>
      </c>
      <c r="AG25" s="507">
        <f t="shared" si="15"/>
        <v>0</v>
      </c>
      <c r="AH25" s="522">
        <v>0</v>
      </c>
      <c r="AI25" s="522">
        <v>0</v>
      </c>
      <c r="AJ25" s="522">
        <v>0</v>
      </c>
      <c r="AK25" s="522">
        <v>0</v>
      </c>
      <c r="AL25" s="522">
        <v>0</v>
      </c>
      <c r="AM25" s="522">
        <v>0</v>
      </c>
      <c r="AN25" s="522">
        <v>0</v>
      </c>
      <c r="AO25" s="522">
        <f t="shared" si="16"/>
        <v>0</v>
      </c>
      <c r="AP25" s="522">
        <f t="shared" si="17"/>
        <v>0</v>
      </c>
      <c r="AQ25" s="523">
        <f t="shared" si="18"/>
        <v>0</v>
      </c>
      <c r="AR25" s="520">
        <f t="shared" si="19"/>
        <v>8174572</v>
      </c>
      <c r="AS25" s="507">
        <f t="shared" si="20"/>
        <v>5904451</v>
      </c>
      <c r="AT25" s="501">
        <f t="shared" si="21"/>
        <v>96000</v>
      </c>
      <c r="AU25" s="501">
        <f t="shared" si="2"/>
        <v>0</v>
      </c>
      <c r="AV25" s="507">
        <f t="shared" si="22"/>
        <v>2028152</v>
      </c>
      <c r="AW25" s="507">
        <f t="shared" si="22"/>
        <v>118089</v>
      </c>
      <c r="AX25" s="507">
        <f t="shared" si="23"/>
        <v>27880</v>
      </c>
      <c r="AY25" s="522">
        <f t="shared" si="24"/>
        <v>11.526000000000002</v>
      </c>
      <c r="AZ25" s="522">
        <f t="shared" si="25"/>
        <v>10.3368</v>
      </c>
      <c r="BA25" s="523">
        <f t="shared" si="25"/>
        <v>1.1892</v>
      </c>
    </row>
    <row r="26" spans="1:53" s="213" customFormat="1" ht="14.1" customHeight="1" x14ac:dyDescent="0.2">
      <c r="A26" s="642">
        <v>3</v>
      </c>
      <c r="B26" s="211">
        <v>2448</v>
      </c>
      <c r="C26" s="643">
        <v>600080269</v>
      </c>
      <c r="D26" s="211">
        <v>63154617</v>
      </c>
      <c r="E26" s="211" t="s">
        <v>282</v>
      </c>
      <c r="F26" s="212">
        <v>3233</v>
      </c>
      <c r="G26" s="211" t="s">
        <v>82</v>
      </c>
      <c r="H26" s="644" t="s">
        <v>83</v>
      </c>
      <c r="I26" s="516">
        <v>2072938</v>
      </c>
      <c r="J26" s="645">
        <v>1508267</v>
      </c>
      <c r="K26" s="645">
        <v>8000</v>
      </c>
      <c r="L26" s="517">
        <v>512498</v>
      </c>
      <c r="M26" s="517">
        <v>30165</v>
      </c>
      <c r="N26" s="645">
        <v>14008</v>
      </c>
      <c r="O26" s="432">
        <v>3.36</v>
      </c>
      <c r="P26" s="518">
        <v>2.4899999999999998</v>
      </c>
      <c r="Q26" s="710">
        <v>0.87</v>
      </c>
      <c r="R26" s="520">
        <v>0</v>
      </c>
      <c r="S26" s="507">
        <v>0</v>
      </c>
      <c r="T26" s="507">
        <v>0</v>
      </c>
      <c r="U26" s="507">
        <v>0</v>
      </c>
      <c r="V26" s="507">
        <f t="shared" si="9"/>
        <v>0</v>
      </c>
      <c r="W26" s="507">
        <v>0</v>
      </c>
      <c r="X26" s="507">
        <v>0</v>
      </c>
      <c r="Y26" s="507">
        <v>0</v>
      </c>
      <c r="Z26" s="507">
        <f t="shared" si="10"/>
        <v>0</v>
      </c>
      <c r="AA26" s="507">
        <f t="shared" si="11"/>
        <v>0</v>
      </c>
      <c r="AB26" s="180">
        <f t="shared" si="12"/>
        <v>0</v>
      </c>
      <c r="AC26" s="180">
        <f t="shared" si="13"/>
        <v>0</v>
      </c>
      <c r="AD26" s="507">
        <v>0</v>
      </c>
      <c r="AE26" s="507">
        <v>0</v>
      </c>
      <c r="AF26" s="507">
        <f t="shared" si="14"/>
        <v>0</v>
      </c>
      <c r="AG26" s="507">
        <f t="shared" si="15"/>
        <v>0</v>
      </c>
      <c r="AH26" s="522">
        <v>0</v>
      </c>
      <c r="AI26" s="522">
        <v>0</v>
      </c>
      <c r="AJ26" s="522">
        <v>0</v>
      </c>
      <c r="AK26" s="522">
        <v>0</v>
      </c>
      <c r="AL26" s="522">
        <v>0</v>
      </c>
      <c r="AM26" s="522">
        <v>0</v>
      </c>
      <c r="AN26" s="522">
        <v>0</v>
      </c>
      <c r="AO26" s="522">
        <f t="shared" si="16"/>
        <v>0</v>
      </c>
      <c r="AP26" s="522">
        <f t="shared" si="17"/>
        <v>0</v>
      </c>
      <c r="AQ26" s="523">
        <f t="shared" si="18"/>
        <v>0</v>
      </c>
      <c r="AR26" s="520">
        <f t="shared" si="19"/>
        <v>2072938</v>
      </c>
      <c r="AS26" s="507">
        <f t="shared" si="20"/>
        <v>1508267</v>
      </c>
      <c r="AT26" s="501">
        <f t="shared" si="21"/>
        <v>8000</v>
      </c>
      <c r="AU26" s="501">
        <f t="shared" si="2"/>
        <v>0</v>
      </c>
      <c r="AV26" s="507">
        <f t="shared" si="22"/>
        <v>512498</v>
      </c>
      <c r="AW26" s="507">
        <f t="shared" si="22"/>
        <v>30165</v>
      </c>
      <c r="AX26" s="507">
        <f t="shared" si="23"/>
        <v>14008</v>
      </c>
      <c r="AY26" s="522">
        <f t="shared" si="24"/>
        <v>3.36</v>
      </c>
      <c r="AZ26" s="522">
        <f t="shared" si="25"/>
        <v>2.4899999999999998</v>
      </c>
      <c r="BA26" s="523">
        <f t="shared" si="25"/>
        <v>0.87</v>
      </c>
    </row>
    <row r="27" spans="1:53" s="213" customFormat="1" ht="14.1" customHeight="1" x14ac:dyDescent="0.2">
      <c r="A27" s="238">
        <v>3</v>
      </c>
      <c r="B27" s="214">
        <v>2448</v>
      </c>
      <c r="C27" s="635">
        <v>600080269</v>
      </c>
      <c r="D27" s="214">
        <v>63154617</v>
      </c>
      <c r="E27" s="214" t="s">
        <v>283</v>
      </c>
      <c r="F27" s="215"/>
      <c r="G27" s="216"/>
      <c r="H27" s="217"/>
      <c r="I27" s="636">
        <v>92877618</v>
      </c>
      <c r="J27" s="637">
        <v>66285001</v>
      </c>
      <c r="K27" s="637">
        <v>450000</v>
      </c>
      <c r="L27" s="637">
        <v>22556431</v>
      </c>
      <c r="M27" s="637">
        <v>1325700</v>
      </c>
      <c r="N27" s="637">
        <v>2260486</v>
      </c>
      <c r="O27" s="638">
        <v>141.9049</v>
      </c>
      <c r="P27" s="638">
        <v>108.04949999999998</v>
      </c>
      <c r="Q27" s="641">
        <v>33.855400000000003</v>
      </c>
      <c r="R27" s="637">
        <f t="shared" ref="R27:BA27" si="26">SUM(R19:R26)</f>
        <v>0</v>
      </c>
      <c r="S27" s="639">
        <f t="shared" si="26"/>
        <v>-12280</v>
      </c>
      <c r="T27" s="639">
        <f t="shared" si="26"/>
        <v>0</v>
      </c>
      <c r="U27" s="639">
        <f t="shared" si="26"/>
        <v>0</v>
      </c>
      <c r="V27" s="639">
        <f t="shared" si="26"/>
        <v>-12280</v>
      </c>
      <c r="W27" s="639">
        <f t="shared" si="26"/>
        <v>0</v>
      </c>
      <c r="X27" s="639">
        <f t="shared" si="26"/>
        <v>0</v>
      </c>
      <c r="Y27" s="639">
        <f t="shared" si="26"/>
        <v>395293</v>
      </c>
      <c r="Z27" s="639">
        <f t="shared" si="26"/>
        <v>395293</v>
      </c>
      <c r="AA27" s="639">
        <f t="shared" si="26"/>
        <v>383013</v>
      </c>
      <c r="AB27" s="639">
        <f t="shared" si="26"/>
        <v>-4151</v>
      </c>
      <c r="AC27" s="639">
        <f t="shared" si="26"/>
        <v>-246</v>
      </c>
      <c r="AD27" s="639">
        <f t="shared" si="26"/>
        <v>3750</v>
      </c>
      <c r="AE27" s="639">
        <f t="shared" si="26"/>
        <v>0</v>
      </c>
      <c r="AF27" s="639">
        <f t="shared" si="26"/>
        <v>3750</v>
      </c>
      <c r="AG27" s="639">
        <f t="shared" si="26"/>
        <v>382366</v>
      </c>
      <c r="AH27" s="640">
        <f t="shared" si="26"/>
        <v>0</v>
      </c>
      <c r="AI27" s="640">
        <f t="shared" si="26"/>
        <v>0</v>
      </c>
      <c r="AJ27" s="640">
        <v>-3.6000000000000004E-2</v>
      </c>
      <c r="AK27" s="640">
        <f t="shared" ref="AK27:AL27" si="27">SUM(AK19:AK26)</f>
        <v>0</v>
      </c>
      <c r="AL27" s="640">
        <f t="shared" si="27"/>
        <v>0</v>
      </c>
      <c r="AM27" s="640">
        <f t="shared" si="26"/>
        <v>0</v>
      </c>
      <c r="AN27" s="640">
        <f t="shared" si="26"/>
        <v>0</v>
      </c>
      <c r="AO27" s="640">
        <f t="shared" si="26"/>
        <v>-3.6000000000000004E-2</v>
      </c>
      <c r="AP27" s="640">
        <f t="shared" si="26"/>
        <v>0</v>
      </c>
      <c r="AQ27" s="641">
        <f t="shared" si="26"/>
        <v>-3.6000000000000004E-2</v>
      </c>
      <c r="AR27" s="637">
        <f t="shared" si="26"/>
        <v>93259984</v>
      </c>
      <c r="AS27" s="639">
        <f t="shared" si="26"/>
        <v>66272721</v>
      </c>
      <c r="AT27" s="639">
        <f t="shared" si="26"/>
        <v>845293</v>
      </c>
      <c r="AU27" s="639">
        <f t="shared" si="26"/>
        <v>395293</v>
      </c>
      <c r="AV27" s="639">
        <f t="shared" si="26"/>
        <v>22552280</v>
      </c>
      <c r="AW27" s="639">
        <f t="shared" si="26"/>
        <v>1325454</v>
      </c>
      <c r="AX27" s="639">
        <f t="shared" si="26"/>
        <v>2264236</v>
      </c>
      <c r="AY27" s="640">
        <f t="shared" si="26"/>
        <v>141.8689</v>
      </c>
      <c r="AZ27" s="640">
        <f t="shared" si="26"/>
        <v>108.01349999999998</v>
      </c>
      <c r="BA27" s="641">
        <f t="shared" si="26"/>
        <v>33.855400000000003</v>
      </c>
    </row>
    <row r="28" spans="1:53" s="213" customFormat="1" ht="14.1" customHeight="1" x14ac:dyDescent="0.2">
      <c r="A28" s="642">
        <v>4</v>
      </c>
      <c r="B28" s="218">
        <v>2450</v>
      </c>
      <c r="C28" s="643">
        <v>600080234</v>
      </c>
      <c r="D28" s="211">
        <v>72745045</v>
      </c>
      <c r="E28" s="211" t="s">
        <v>284</v>
      </c>
      <c r="F28" s="212">
        <v>3111</v>
      </c>
      <c r="G28" s="211" t="s">
        <v>86</v>
      </c>
      <c r="H28" s="644" t="s">
        <v>87</v>
      </c>
      <c r="I28" s="516">
        <v>1289876</v>
      </c>
      <c r="J28" s="431">
        <v>918502</v>
      </c>
      <c r="K28" s="431">
        <v>25000</v>
      </c>
      <c r="L28" s="517">
        <v>318904</v>
      </c>
      <c r="M28" s="517">
        <v>18370</v>
      </c>
      <c r="N28" s="645">
        <v>9100</v>
      </c>
      <c r="O28" s="432">
        <v>2.4609000000000001</v>
      </c>
      <c r="P28" s="436">
        <v>2</v>
      </c>
      <c r="Q28" s="709">
        <v>0.46089999999999998</v>
      </c>
      <c r="R28" s="520">
        <v>0</v>
      </c>
      <c r="S28" s="507">
        <v>0</v>
      </c>
      <c r="T28" s="507">
        <v>0</v>
      </c>
      <c r="U28" s="507">
        <v>0</v>
      </c>
      <c r="V28" s="507">
        <f t="shared" ref="V28:V33" si="28">SUM(R28:U28)</f>
        <v>0</v>
      </c>
      <c r="W28" s="507">
        <v>0</v>
      </c>
      <c r="X28" s="507">
        <v>0</v>
      </c>
      <c r="Y28" s="507">
        <v>0</v>
      </c>
      <c r="Z28" s="507">
        <f t="shared" ref="Z28:Z33" si="29">SUM(W28:Y28)</f>
        <v>0</v>
      </c>
      <c r="AA28" s="507">
        <f t="shared" ref="AA28:AA33" si="30">V28+Z28</f>
        <v>0</v>
      </c>
      <c r="AB28" s="180">
        <f t="shared" ref="AB28:AB33" si="31">ROUND((V28+W28)*33.8%,0)</f>
        <v>0</v>
      </c>
      <c r="AC28" s="180">
        <f t="shared" ref="AC28:AC33" si="32">ROUND(V28*2%,0)</f>
        <v>0</v>
      </c>
      <c r="AD28" s="507">
        <v>0</v>
      </c>
      <c r="AE28" s="507">
        <v>0</v>
      </c>
      <c r="AF28" s="507">
        <f t="shared" ref="AF28:AF33" si="33">SUM(AD28:AE28)</f>
        <v>0</v>
      </c>
      <c r="AG28" s="507">
        <f t="shared" ref="AG28:AG33" si="34">AA28+AB28+AC28+AF28</f>
        <v>0</v>
      </c>
      <c r="AH28" s="522">
        <v>0</v>
      </c>
      <c r="AI28" s="522">
        <v>0</v>
      </c>
      <c r="AJ28" s="522">
        <v>0</v>
      </c>
      <c r="AK28" s="522">
        <v>0</v>
      </c>
      <c r="AL28" s="522">
        <v>0</v>
      </c>
      <c r="AM28" s="522">
        <v>0</v>
      </c>
      <c r="AN28" s="522">
        <v>0</v>
      </c>
      <c r="AO28" s="522">
        <f t="shared" ref="AO28:AO33" si="35">AH28+AJ28+AK28+AM28</f>
        <v>0</v>
      </c>
      <c r="AP28" s="522">
        <f t="shared" ref="AP28:AP33" si="36">AI28+AL28+AN28</f>
        <v>0</v>
      </c>
      <c r="AQ28" s="523">
        <f t="shared" ref="AQ28:AQ33" si="37">SUM(AO28:AP28)</f>
        <v>0</v>
      </c>
      <c r="AR28" s="520">
        <f t="shared" ref="AR28:AR33" si="38">I28+AG28</f>
        <v>1289876</v>
      </c>
      <c r="AS28" s="507">
        <f t="shared" ref="AS28:AS33" si="39">J28+V28</f>
        <v>918502</v>
      </c>
      <c r="AT28" s="501">
        <f t="shared" ref="AT28:AT33" si="40">K28+Z28</f>
        <v>25000</v>
      </c>
      <c r="AU28" s="501">
        <f t="shared" si="2"/>
        <v>0</v>
      </c>
      <c r="AV28" s="507">
        <f t="shared" ref="AV28:AW33" si="41">L28+AB28</f>
        <v>318904</v>
      </c>
      <c r="AW28" s="507">
        <f t="shared" si="41"/>
        <v>18370</v>
      </c>
      <c r="AX28" s="507">
        <f t="shared" ref="AX28:AX33" si="42">N28+AF28</f>
        <v>9100</v>
      </c>
      <c r="AY28" s="522">
        <f t="shared" ref="AY28:AY33" si="43">O28+AQ28</f>
        <v>2.4609000000000001</v>
      </c>
      <c r="AZ28" s="522">
        <f t="shared" ref="AZ28:BA33" si="44">P28+AO28</f>
        <v>2</v>
      </c>
      <c r="BA28" s="523">
        <f t="shared" si="44"/>
        <v>0.46089999999999998</v>
      </c>
    </row>
    <row r="29" spans="1:53" s="213" customFormat="1" ht="14.1" customHeight="1" x14ac:dyDescent="0.2">
      <c r="A29" s="642">
        <v>4</v>
      </c>
      <c r="B29" s="220">
        <v>2450</v>
      </c>
      <c r="C29" s="643">
        <v>600080234</v>
      </c>
      <c r="D29" s="211">
        <v>72745045</v>
      </c>
      <c r="E29" s="220" t="s">
        <v>284</v>
      </c>
      <c r="F29" s="221">
        <v>3117</v>
      </c>
      <c r="G29" s="220" t="s">
        <v>285</v>
      </c>
      <c r="H29" s="644" t="s">
        <v>87</v>
      </c>
      <c r="I29" s="516">
        <v>1706235</v>
      </c>
      <c r="J29" s="331">
        <v>1220578</v>
      </c>
      <c r="K29" s="331">
        <v>5000</v>
      </c>
      <c r="L29" s="517">
        <v>414245</v>
      </c>
      <c r="M29" s="517">
        <v>24412</v>
      </c>
      <c r="N29" s="331">
        <v>42000</v>
      </c>
      <c r="O29" s="432">
        <v>2.4293</v>
      </c>
      <c r="P29" s="332">
        <v>1.6022000000000001</v>
      </c>
      <c r="Q29" s="333">
        <v>0.82710000000000006</v>
      </c>
      <c r="R29" s="520">
        <v>0</v>
      </c>
      <c r="S29" s="507">
        <v>0</v>
      </c>
      <c r="T29" s="507">
        <v>0</v>
      </c>
      <c r="U29" s="507">
        <v>0</v>
      </c>
      <c r="V29" s="507">
        <f t="shared" si="28"/>
        <v>0</v>
      </c>
      <c r="W29" s="507">
        <v>0</v>
      </c>
      <c r="X29" s="507">
        <v>0</v>
      </c>
      <c r="Y29" s="507">
        <v>2072</v>
      </c>
      <c r="Z29" s="507">
        <f t="shared" si="29"/>
        <v>2072</v>
      </c>
      <c r="AA29" s="507">
        <f t="shared" si="30"/>
        <v>2072</v>
      </c>
      <c r="AB29" s="180">
        <f t="shared" si="31"/>
        <v>0</v>
      </c>
      <c r="AC29" s="180">
        <f t="shared" si="32"/>
        <v>0</v>
      </c>
      <c r="AD29" s="507">
        <v>0</v>
      </c>
      <c r="AE29" s="507">
        <v>0</v>
      </c>
      <c r="AF29" s="507">
        <f t="shared" si="33"/>
        <v>0</v>
      </c>
      <c r="AG29" s="507">
        <f t="shared" si="34"/>
        <v>2072</v>
      </c>
      <c r="AH29" s="522">
        <v>0</v>
      </c>
      <c r="AI29" s="522">
        <v>0</v>
      </c>
      <c r="AJ29" s="522">
        <v>0</v>
      </c>
      <c r="AK29" s="522">
        <v>0</v>
      </c>
      <c r="AL29" s="522">
        <v>0</v>
      </c>
      <c r="AM29" s="522">
        <v>0</v>
      </c>
      <c r="AN29" s="522">
        <v>0</v>
      </c>
      <c r="AO29" s="522">
        <f t="shared" si="35"/>
        <v>0</v>
      </c>
      <c r="AP29" s="522">
        <f t="shared" si="36"/>
        <v>0</v>
      </c>
      <c r="AQ29" s="523">
        <f t="shared" si="37"/>
        <v>0</v>
      </c>
      <c r="AR29" s="520">
        <f t="shared" si="38"/>
        <v>1708307</v>
      </c>
      <c r="AS29" s="507">
        <f t="shared" si="39"/>
        <v>1220578</v>
      </c>
      <c r="AT29" s="501">
        <f t="shared" si="40"/>
        <v>7072</v>
      </c>
      <c r="AU29" s="501">
        <f t="shared" si="2"/>
        <v>2072</v>
      </c>
      <c r="AV29" s="507">
        <f t="shared" si="41"/>
        <v>414245</v>
      </c>
      <c r="AW29" s="507">
        <f t="shared" si="41"/>
        <v>24412</v>
      </c>
      <c r="AX29" s="507">
        <f t="shared" si="42"/>
        <v>42000</v>
      </c>
      <c r="AY29" s="522">
        <f t="shared" si="43"/>
        <v>2.4293</v>
      </c>
      <c r="AZ29" s="522">
        <f t="shared" si="44"/>
        <v>1.6022000000000001</v>
      </c>
      <c r="BA29" s="523">
        <f t="shared" si="44"/>
        <v>0.82710000000000006</v>
      </c>
    </row>
    <row r="30" spans="1:53" s="213" customFormat="1" ht="14.1" customHeight="1" x14ac:dyDescent="0.2">
      <c r="A30" s="642">
        <v>4</v>
      </c>
      <c r="B30" s="218">
        <v>2450</v>
      </c>
      <c r="C30" s="643">
        <v>600080234</v>
      </c>
      <c r="D30" s="211">
        <v>72745045</v>
      </c>
      <c r="E30" s="218" t="s">
        <v>284</v>
      </c>
      <c r="F30" s="212">
        <v>3117</v>
      </c>
      <c r="G30" s="211" t="s">
        <v>92</v>
      </c>
      <c r="H30" s="644" t="s">
        <v>83</v>
      </c>
      <c r="I30" s="516">
        <v>541042</v>
      </c>
      <c r="J30" s="645">
        <v>396202</v>
      </c>
      <c r="K30" s="645">
        <v>0</v>
      </c>
      <c r="L30" s="517">
        <v>133916</v>
      </c>
      <c r="M30" s="517">
        <v>7924</v>
      </c>
      <c r="N30" s="645">
        <v>3000</v>
      </c>
      <c r="O30" s="432">
        <v>1.17</v>
      </c>
      <c r="P30" s="518">
        <v>1.17</v>
      </c>
      <c r="Q30" s="710">
        <v>0</v>
      </c>
      <c r="R30" s="520">
        <v>0</v>
      </c>
      <c r="S30" s="507">
        <v>0</v>
      </c>
      <c r="T30" s="507">
        <v>0</v>
      </c>
      <c r="U30" s="507">
        <v>0</v>
      </c>
      <c r="V30" s="507">
        <f t="shared" si="28"/>
        <v>0</v>
      </c>
      <c r="W30" s="507">
        <v>0</v>
      </c>
      <c r="X30" s="507">
        <v>0</v>
      </c>
      <c r="Y30" s="507">
        <v>0</v>
      </c>
      <c r="Z30" s="507">
        <f t="shared" si="29"/>
        <v>0</v>
      </c>
      <c r="AA30" s="507">
        <f t="shared" si="30"/>
        <v>0</v>
      </c>
      <c r="AB30" s="180">
        <f t="shared" si="31"/>
        <v>0</v>
      </c>
      <c r="AC30" s="180">
        <f t="shared" si="32"/>
        <v>0</v>
      </c>
      <c r="AD30" s="507">
        <v>0</v>
      </c>
      <c r="AE30" s="507">
        <v>0</v>
      </c>
      <c r="AF30" s="507">
        <f t="shared" si="33"/>
        <v>0</v>
      </c>
      <c r="AG30" s="507">
        <f t="shared" si="34"/>
        <v>0</v>
      </c>
      <c r="AH30" s="522">
        <v>0</v>
      </c>
      <c r="AI30" s="522">
        <v>0</v>
      </c>
      <c r="AJ30" s="522">
        <v>0</v>
      </c>
      <c r="AK30" s="522">
        <v>0</v>
      </c>
      <c r="AL30" s="522">
        <v>0</v>
      </c>
      <c r="AM30" s="522">
        <v>0</v>
      </c>
      <c r="AN30" s="522">
        <v>0</v>
      </c>
      <c r="AO30" s="522">
        <f t="shared" si="35"/>
        <v>0</v>
      </c>
      <c r="AP30" s="522">
        <f t="shared" si="36"/>
        <v>0</v>
      </c>
      <c r="AQ30" s="523">
        <f t="shared" si="37"/>
        <v>0</v>
      </c>
      <c r="AR30" s="520">
        <f t="shared" si="38"/>
        <v>541042</v>
      </c>
      <c r="AS30" s="507">
        <f t="shared" si="39"/>
        <v>396202</v>
      </c>
      <c r="AT30" s="501">
        <f t="shared" si="40"/>
        <v>0</v>
      </c>
      <c r="AU30" s="501">
        <f t="shared" si="2"/>
        <v>0</v>
      </c>
      <c r="AV30" s="507">
        <f t="shared" si="41"/>
        <v>133916</v>
      </c>
      <c r="AW30" s="507">
        <f t="shared" si="41"/>
        <v>7924</v>
      </c>
      <c r="AX30" s="507">
        <f t="shared" si="42"/>
        <v>3000</v>
      </c>
      <c r="AY30" s="522">
        <f t="shared" si="43"/>
        <v>1.17</v>
      </c>
      <c r="AZ30" s="522">
        <f t="shared" si="44"/>
        <v>1.17</v>
      </c>
      <c r="BA30" s="523">
        <f t="shared" si="44"/>
        <v>0</v>
      </c>
    </row>
    <row r="31" spans="1:53" s="213" customFormat="1" ht="14.1" customHeight="1" x14ac:dyDescent="0.2">
      <c r="A31" s="642">
        <v>4</v>
      </c>
      <c r="B31" s="211">
        <v>2450</v>
      </c>
      <c r="C31" s="643">
        <v>600080234</v>
      </c>
      <c r="D31" s="211">
        <v>72745045</v>
      </c>
      <c r="E31" s="211" t="s">
        <v>284</v>
      </c>
      <c r="F31" s="212">
        <v>3141</v>
      </c>
      <c r="G31" s="211" t="s">
        <v>89</v>
      </c>
      <c r="H31" s="644" t="s">
        <v>83</v>
      </c>
      <c r="I31" s="516">
        <v>382827</v>
      </c>
      <c r="J31" s="645">
        <v>261046</v>
      </c>
      <c r="K31" s="645">
        <v>20000</v>
      </c>
      <c r="L31" s="517">
        <v>94994</v>
      </c>
      <c r="M31" s="517">
        <v>5221</v>
      </c>
      <c r="N31" s="645">
        <v>1566</v>
      </c>
      <c r="O31" s="432">
        <v>0.96</v>
      </c>
      <c r="P31" s="518">
        <v>0</v>
      </c>
      <c r="Q31" s="710">
        <v>0.96</v>
      </c>
      <c r="R31" s="520">
        <v>0</v>
      </c>
      <c r="S31" s="507">
        <v>0</v>
      </c>
      <c r="T31" s="507">
        <v>0</v>
      </c>
      <c r="U31" s="507">
        <v>0</v>
      </c>
      <c r="V31" s="507">
        <f t="shared" si="28"/>
        <v>0</v>
      </c>
      <c r="W31" s="507">
        <v>0</v>
      </c>
      <c r="X31" s="507">
        <v>0</v>
      </c>
      <c r="Y31" s="507">
        <v>0</v>
      </c>
      <c r="Z31" s="507">
        <f t="shared" si="29"/>
        <v>0</v>
      </c>
      <c r="AA31" s="507">
        <f t="shared" si="30"/>
        <v>0</v>
      </c>
      <c r="AB31" s="180">
        <f t="shared" si="31"/>
        <v>0</v>
      </c>
      <c r="AC31" s="180">
        <f t="shared" si="32"/>
        <v>0</v>
      </c>
      <c r="AD31" s="507">
        <v>0</v>
      </c>
      <c r="AE31" s="507">
        <v>0</v>
      </c>
      <c r="AF31" s="507">
        <f t="shared" si="33"/>
        <v>0</v>
      </c>
      <c r="AG31" s="507">
        <f t="shared" si="34"/>
        <v>0</v>
      </c>
      <c r="AH31" s="522">
        <v>0</v>
      </c>
      <c r="AI31" s="522">
        <v>0</v>
      </c>
      <c r="AJ31" s="522">
        <v>0</v>
      </c>
      <c r="AK31" s="522">
        <v>0</v>
      </c>
      <c r="AL31" s="522">
        <v>0</v>
      </c>
      <c r="AM31" s="522">
        <v>0</v>
      </c>
      <c r="AN31" s="522">
        <v>0</v>
      </c>
      <c r="AO31" s="522">
        <f t="shared" si="35"/>
        <v>0</v>
      </c>
      <c r="AP31" s="522">
        <f t="shared" si="36"/>
        <v>0</v>
      </c>
      <c r="AQ31" s="523">
        <f t="shared" si="37"/>
        <v>0</v>
      </c>
      <c r="AR31" s="520">
        <f t="shared" si="38"/>
        <v>382827</v>
      </c>
      <c r="AS31" s="507">
        <f t="shared" si="39"/>
        <v>261046</v>
      </c>
      <c r="AT31" s="501">
        <f t="shared" si="40"/>
        <v>20000</v>
      </c>
      <c r="AU31" s="501">
        <f t="shared" si="2"/>
        <v>0</v>
      </c>
      <c r="AV31" s="507">
        <f t="shared" si="41"/>
        <v>94994</v>
      </c>
      <c r="AW31" s="507">
        <f t="shared" si="41"/>
        <v>5221</v>
      </c>
      <c r="AX31" s="507">
        <f t="shared" si="42"/>
        <v>1566</v>
      </c>
      <c r="AY31" s="522">
        <f t="shared" si="43"/>
        <v>0.96</v>
      </c>
      <c r="AZ31" s="522">
        <f t="shared" si="44"/>
        <v>0</v>
      </c>
      <c r="BA31" s="523">
        <f t="shared" si="44"/>
        <v>0.96</v>
      </c>
    </row>
    <row r="32" spans="1:53" s="213" customFormat="1" ht="14.1" customHeight="1" x14ac:dyDescent="0.2">
      <c r="A32" s="642">
        <v>4</v>
      </c>
      <c r="B32" s="218">
        <v>2450</v>
      </c>
      <c r="C32" s="643">
        <v>600080234</v>
      </c>
      <c r="D32" s="211">
        <v>72745045</v>
      </c>
      <c r="E32" s="218" t="s">
        <v>284</v>
      </c>
      <c r="F32" s="212">
        <v>3143</v>
      </c>
      <c r="G32" s="211" t="s">
        <v>150</v>
      </c>
      <c r="H32" s="219" t="s">
        <v>87</v>
      </c>
      <c r="I32" s="516">
        <v>573613</v>
      </c>
      <c r="J32" s="431">
        <v>422395</v>
      </c>
      <c r="K32" s="431">
        <v>0</v>
      </c>
      <c r="L32" s="517">
        <v>142770</v>
      </c>
      <c r="M32" s="517">
        <v>8448</v>
      </c>
      <c r="N32" s="645">
        <v>0</v>
      </c>
      <c r="O32" s="432">
        <v>1</v>
      </c>
      <c r="P32" s="436">
        <v>1</v>
      </c>
      <c r="Q32" s="710">
        <v>0</v>
      </c>
      <c r="R32" s="520">
        <v>0</v>
      </c>
      <c r="S32" s="507">
        <v>0</v>
      </c>
      <c r="T32" s="507">
        <v>0</v>
      </c>
      <c r="U32" s="507">
        <v>0</v>
      </c>
      <c r="V32" s="507">
        <f t="shared" si="28"/>
        <v>0</v>
      </c>
      <c r="W32" s="507">
        <v>0</v>
      </c>
      <c r="X32" s="507">
        <v>0</v>
      </c>
      <c r="Y32" s="507">
        <v>0</v>
      </c>
      <c r="Z32" s="507">
        <f t="shared" si="29"/>
        <v>0</v>
      </c>
      <c r="AA32" s="507">
        <f t="shared" si="30"/>
        <v>0</v>
      </c>
      <c r="AB32" s="180">
        <f t="shared" si="31"/>
        <v>0</v>
      </c>
      <c r="AC32" s="180">
        <f t="shared" si="32"/>
        <v>0</v>
      </c>
      <c r="AD32" s="507">
        <v>0</v>
      </c>
      <c r="AE32" s="507">
        <v>0</v>
      </c>
      <c r="AF32" s="507">
        <f t="shared" si="33"/>
        <v>0</v>
      </c>
      <c r="AG32" s="507">
        <f t="shared" si="34"/>
        <v>0</v>
      </c>
      <c r="AH32" s="522">
        <v>0</v>
      </c>
      <c r="AI32" s="522">
        <v>0</v>
      </c>
      <c r="AJ32" s="522">
        <v>0</v>
      </c>
      <c r="AK32" s="522">
        <v>0</v>
      </c>
      <c r="AL32" s="522">
        <v>0</v>
      </c>
      <c r="AM32" s="522">
        <v>0</v>
      </c>
      <c r="AN32" s="522">
        <v>0</v>
      </c>
      <c r="AO32" s="522">
        <f t="shared" si="35"/>
        <v>0</v>
      </c>
      <c r="AP32" s="522">
        <f t="shared" si="36"/>
        <v>0</v>
      </c>
      <c r="AQ32" s="523">
        <f t="shared" si="37"/>
        <v>0</v>
      </c>
      <c r="AR32" s="520">
        <f t="shared" si="38"/>
        <v>573613</v>
      </c>
      <c r="AS32" s="507">
        <f t="shared" si="39"/>
        <v>422395</v>
      </c>
      <c r="AT32" s="501">
        <f t="shared" si="40"/>
        <v>0</v>
      </c>
      <c r="AU32" s="501">
        <f t="shared" si="2"/>
        <v>0</v>
      </c>
      <c r="AV32" s="507">
        <f t="shared" si="41"/>
        <v>142770</v>
      </c>
      <c r="AW32" s="507">
        <f t="shared" si="41"/>
        <v>8448</v>
      </c>
      <c r="AX32" s="507">
        <f t="shared" si="42"/>
        <v>0</v>
      </c>
      <c r="AY32" s="522">
        <f t="shared" si="43"/>
        <v>1</v>
      </c>
      <c r="AZ32" s="522">
        <f t="shared" si="44"/>
        <v>1</v>
      </c>
      <c r="BA32" s="523">
        <f t="shared" si="44"/>
        <v>0</v>
      </c>
    </row>
    <row r="33" spans="1:53" s="213" customFormat="1" ht="14.1" customHeight="1" x14ac:dyDescent="0.2">
      <c r="A33" s="642">
        <v>4</v>
      </c>
      <c r="B33" s="218">
        <v>2450</v>
      </c>
      <c r="C33" s="643">
        <v>600080234</v>
      </c>
      <c r="D33" s="211">
        <v>72745045</v>
      </c>
      <c r="E33" s="218" t="s">
        <v>284</v>
      </c>
      <c r="F33" s="212">
        <v>3143</v>
      </c>
      <c r="G33" s="211" t="s">
        <v>151</v>
      </c>
      <c r="H33" s="219" t="s">
        <v>83</v>
      </c>
      <c r="I33" s="516">
        <v>9831</v>
      </c>
      <c r="J33" s="645">
        <v>6930</v>
      </c>
      <c r="K33" s="645">
        <v>0</v>
      </c>
      <c r="L33" s="517">
        <v>2342</v>
      </c>
      <c r="M33" s="517">
        <v>139</v>
      </c>
      <c r="N33" s="645">
        <v>420</v>
      </c>
      <c r="O33" s="432">
        <v>0.03</v>
      </c>
      <c r="P33" s="518">
        <v>0</v>
      </c>
      <c r="Q33" s="710">
        <v>0.03</v>
      </c>
      <c r="R33" s="520">
        <v>0</v>
      </c>
      <c r="S33" s="507">
        <v>0</v>
      </c>
      <c r="T33" s="507">
        <v>0</v>
      </c>
      <c r="U33" s="507">
        <v>0</v>
      </c>
      <c r="V33" s="507">
        <f t="shared" si="28"/>
        <v>0</v>
      </c>
      <c r="W33" s="507">
        <v>0</v>
      </c>
      <c r="X33" s="507">
        <v>0</v>
      </c>
      <c r="Y33" s="507">
        <v>0</v>
      </c>
      <c r="Z33" s="507">
        <f t="shared" si="29"/>
        <v>0</v>
      </c>
      <c r="AA33" s="507">
        <f t="shared" si="30"/>
        <v>0</v>
      </c>
      <c r="AB33" s="180">
        <f t="shared" si="31"/>
        <v>0</v>
      </c>
      <c r="AC33" s="180">
        <f t="shared" si="32"/>
        <v>0</v>
      </c>
      <c r="AD33" s="507">
        <v>0</v>
      </c>
      <c r="AE33" s="507">
        <v>0</v>
      </c>
      <c r="AF33" s="507">
        <f t="shared" si="33"/>
        <v>0</v>
      </c>
      <c r="AG33" s="507">
        <f t="shared" si="34"/>
        <v>0</v>
      </c>
      <c r="AH33" s="522">
        <v>0</v>
      </c>
      <c r="AI33" s="522">
        <v>0</v>
      </c>
      <c r="AJ33" s="522">
        <v>0</v>
      </c>
      <c r="AK33" s="522">
        <v>0</v>
      </c>
      <c r="AL33" s="522">
        <v>0</v>
      </c>
      <c r="AM33" s="522">
        <v>0</v>
      </c>
      <c r="AN33" s="522">
        <v>0</v>
      </c>
      <c r="AO33" s="522">
        <f t="shared" si="35"/>
        <v>0</v>
      </c>
      <c r="AP33" s="522">
        <f t="shared" si="36"/>
        <v>0</v>
      </c>
      <c r="AQ33" s="523">
        <f t="shared" si="37"/>
        <v>0</v>
      </c>
      <c r="AR33" s="520">
        <f t="shared" si="38"/>
        <v>9831</v>
      </c>
      <c r="AS33" s="507">
        <f t="shared" si="39"/>
        <v>6930</v>
      </c>
      <c r="AT33" s="501">
        <f t="shared" si="40"/>
        <v>0</v>
      </c>
      <c r="AU33" s="501">
        <f t="shared" si="2"/>
        <v>0</v>
      </c>
      <c r="AV33" s="507">
        <f t="shared" si="41"/>
        <v>2342</v>
      </c>
      <c r="AW33" s="507">
        <f t="shared" si="41"/>
        <v>139</v>
      </c>
      <c r="AX33" s="507">
        <f t="shared" si="42"/>
        <v>420</v>
      </c>
      <c r="AY33" s="522">
        <f t="shared" si="43"/>
        <v>0.03</v>
      </c>
      <c r="AZ33" s="522">
        <f t="shared" si="44"/>
        <v>0</v>
      </c>
      <c r="BA33" s="523">
        <f t="shared" si="44"/>
        <v>0.03</v>
      </c>
    </row>
    <row r="34" spans="1:53" s="213" customFormat="1" ht="14.1" customHeight="1" x14ac:dyDescent="0.2">
      <c r="A34" s="238">
        <v>4</v>
      </c>
      <c r="B34" s="214">
        <v>2450</v>
      </c>
      <c r="C34" s="635">
        <v>600080234</v>
      </c>
      <c r="D34" s="214">
        <v>72745045</v>
      </c>
      <c r="E34" s="214" t="s">
        <v>286</v>
      </c>
      <c r="F34" s="222"/>
      <c r="G34" s="216"/>
      <c r="H34" s="217"/>
      <c r="I34" s="636">
        <v>4503424</v>
      </c>
      <c r="J34" s="637">
        <v>3225653</v>
      </c>
      <c r="K34" s="637">
        <v>50000</v>
      </c>
      <c r="L34" s="637">
        <v>1107171</v>
      </c>
      <c r="M34" s="637">
        <v>64514</v>
      </c>
      <c r="N34" s="637">
        <v>56086</v>
      </c>
      <c r="O34" s="638">
        <v>8.0501999999999985</v>
      </c>
      <c r="P34" s="638">
        <v>5.7721999999999998</v>
      </c>
      <c r="Q34" s="641">
        <v>2.278</v>
      </c>
      <c r="R34" s="637">
        <f t="shared" ref="R34:BA34" si="45">SUM(R28:R33)</f>
        <v>0</v>
      </c>
      <c r="S34" s="639">
        <f t="shared" si="45"/>
        <v>0</v>
      </c>
      <c r="T34" s="639">
        <f t="shared" si="45"/>
        <v>0</v>
      </c>
      <c r="U34" s="639">
        <f t="shared" si="45"/>
        <v>0</v>
      </c>
      <c r="V34" s="639">
        <f t="shared" si="45"/>
        <v>0</v>
      </c>
      <c r="W34" s="639">
        <f t="shared" si="45"/>
        <v>0</v>
      </c>
      <c r="X34" s="639">
        <f t="shared" si="45"/>
        <v>0</v>
      </c>
      <c r="Y34" s="639">
        <f t="shared" si="45"/>
        <v>2072</v>
      </c>
      <c r="Z34" s="639">
        <f t="shared" si="45"/>
        <v>2072</v>
      </c>
      <c r="AA34" s="639">
        <f t="shared" si="45"/>
        <v>2072</v>
      </c>
      <c r="AB34" s="639">
        <f t="shared" si="45"/>
        <v>0</v>
      </c>
      <c r="AC34" s="639">
        <f t="shared" si="45"/>
        <v>0</v>
      </c>
      <c r="AD34" s="639">
        <f t="shared" si="45"/>
        <v>0</v>
      </c>
      <c r="AE34" s="639">
        <f t="shared" si="45"/>
        <v>0</v>
      </c>
      <c r="AF34" s="639">
        <f t="shared" si="45"/>
        <v>0</v>
      </c>
      <c r="AG34" s="639">
        <f t="shared" si="45"/>
        <v>2072</v>
      </c>
      <c r="AH34" s="640">
        <f t="shared" si="45"/>
        <v>0</v>
      </c>
      <c r="AI34" s="640">
        <f t="shared" si="45"/>
        <v>0</v>
      </c>
      <c r="AJ34" s="640">
        <v>0</v>
      </c>
      <c r="AK34" s="640">
        <f t="shared" ref="AK34:AL34" si="46">SUM(AK28:AK33)</f>
        <v>0</v>
      </c>
      <c r="AL34" s="640">
        <f t="shared" si="46"/>
        <v>0</v>
      </c>
      <c r="AM34" s="640">
        <f t="shared" si="45"/>
        <v>0</v>
      </c>
      <c r="AN34" s="640">
        <f t="shared" si="45"/>
        <v>0</v>
      </c>
      <c r="AO34" s="640">
        <f t="shared" si="45"/>
        <v>0</v>
      </c>
      <c r="AP34" s="640">
        <f t="shared" si="45"/>
        <v>0</v>
      </c>
      <c r="AQ34" s="641">
        <f t="shared" si="45"/>
        <v>0</v>
      </c>
      <c r="AR34" s="637">
        <f t="shared" si="45"/>
        <v>4505496</v>
      </c>
      <c r="AS34" s="639">
        <f t="shared" si="45"/>
        <v>3225653</v>
      </c>
      <c r="AT34" s="639">
        <f t="shared" si="45"/>
        <v>52072</v>
      </c>
      <c r="AU34" s="639">
        <f t="shared" si="45"/>
        <v>2072</v>
      </c>
      <c r="AV34" s="639">
        <f t="shared" si="45"/>
        <v>1107171</v>
      </c>
      <c r="AW34" s="639">
        <f t="shared" si="45"/>
        <v>64514</v>
      </c>
      <c r="AX34" s="639">
        <f t="shared" si="45"/>
        <v>56086</v>
      </c>
      <c r="AY34" s="640">
        <f t="shared" si="45"/>
        <v>8.0501999999999985</v>
      </c>
      <c r="AZ34" s="640">
        <f t="shared" si="45"/>
        <v>5.7721999999999998</v>
      </c>
      <c r="BA34" s="641">
        <f t="shared" si="45"/>
        <v>2.278</v>
      </c>
    </row>
    <row r="35" spans="1:53" s="213" customFormat="1" ht="14.1" customHeight="1" x14ac:dyDescent="0.2">
      <c r="A35" s="642">
        <v>5</v>
      </c>
      <c r="B35" s="218">
        <v>2451</v>
      </c>
      <c r="C35" s="643">
        <v>650037901</v>
      </c>
      <c r="D35" s="211">
        <v>72744880</v>
      </c>
      <c r="E35" s="211" t="s">
        <v>287</v>
      </c>
      <c r="F35" s="212">
        <v>3111</v>
      </c>
      <c r="G35" s="211" t="s">
        <v>86</v>
      </c>
      <c r="H35" s="644" t="s">
        <v>87</v>
      </c>
      <c r="I35" s="516">
        <v>1548406</v>
      </c>
      <c r="J35" s="431">
        <v>1126809</v>
      </c>
      <c r="K35" s="431">
        <v>0</v>
      </c>
      <c r="L35" s="517">
        <v>380861</v>
      </c>
      <c r="M35" s="517">
        <v>22536</v>
      </c>
      <c r="N35" s="645">
        <v>18200</v>
      </c>
      <c r="O35" s="432">
        <v>2.5108999999999999</v>
      </c>
      <c r="P35" s="436">
        <v>2</v>
      </c>
      <c r="Q35" s="709">
        <v>0.51090000000000002</v>
      </c>
      <c r="R35" s="520">
        <v>0</v>
      </c>
      <c r="S35" s="507">
        <v>0</v>
      </c>
      <c r="T35" s="507">
        <v>0</v>
      </c>
      <c r="U35" s="507">
        <v>0</v>
      </c>
      <c r="V35" s="507">
        <f t="shared" ref="V35:V40" si="47">SUM(R35:U35)</f>
        <v>0</v>
      </c>
      <c r="W35" s="507">
        <v>0</v>
      </c>
      <c r="X35" s="507">
        <v>0</v>
      </c>
      <c r="Y35" s="507">
        <v>0</v>
      </c>
      <c r="Z35" s="507">
        <f t="shared" ref="Z35:Z40" si="48">SUM(W35:Y35)</f>
        <v>0</v>
      </c>
      <c r="AA35" s="507">
        <f t="shared" ref="AA35:AA40" si="49">V35+Z35</f>
        <v>0</v>
      </c>
      <c r="AB35" s="180">
        <f t="shared" ref="AB35:AB40" si="50">ROUND((V35+W35)*33.8%,0)</f>
        <v>0</v>
      </c>
      <c r="AC35" s="180">
        <f t="shared" ref="AC35:AC40" si="51">ROUND(V35*2%,0)</f>
        <v>0</v>
      </c>
      <c r="AD35" s="507">
        <v>0</v>
      </c>
      <c r="AE35" s="507">
        <v>0</v>
      </c>
      <c r="AF35" s="507">
        <f t="shared" ref="AF35:AF40" si="52">SUM(AD35:AE35)</f>
        <v>0</v>
      </c>
      <c r="AG35" s="507">
        <f t="shared" ref="AG35:AG40" si="53">AA35+AB35+AC35+AF35</f>
        <v>0</v>
      </c>
      <c r="AH35" s="522">
        <v>0</v>
      </c>
      <c r="AI35" s="522">
        <v>0</v>
      </c>
      <c r="AJ35" s="522">
        <v>0</v>
      </c>
      <c r="AK35" s="522">
        <v>0</v>
      </c>
      <c r="AL35" s="522">
        <v>0</v>
      </c>
      <c r="AM35" s="522">
        <v>0</v>
      </c>
      <c r="AN35" s="522">
        <v>0</v>
      </c>
      <c r="AO35" s="522">
        <f t="shared" ref="AO35:AO40" si="54">AH35+AJ35+AK35+AM35</f>
        <v>0</v>
      </c>
      <c r="AP35" s="522">
        <f t="shared" ref="AP35:AP40" si="55">AI35+AL35+AN35</f>
        <v>0</v>
      </c>
      <c r="AQ35" s="523">
        <f t="shared" ref="AQ35:AQ40" si="56">SUM(AO35:AP35)</f>
        <v>0</v>
      </c>
      <c r="AR35" s="520">
        <f t="shared" ref="AR35:AR40" si="57">I35+AG35</f>
        <v>1548406</v>
      </c>
      <c r="AS35" s="507">
        <f t="shared" ref="AS35:AS40" si="58">J35+V35</f>
        <v>1126809</v>
      </c>
      <c r="AT35" s="501">
        <f t="shared" ref="AT35:AT40" si="59">K35+Z35</f>
        <v>0</v>
      </c>
      <c r="AU35" s="501">
        <f t="shared" si="2"/>
        <v>0</v>
      </c>
      <c r="AV35" s="507">
        <f t="shared" ref="AV35:AW40" si="60">L35+AB35</f>
        <v>380861</v>
      </c>
      <c r="AW35" s="507">
        <f t="shared" si="60"/>
        <v>22536</v>
      </c>
      <c r="AX35" s="507">
        <f t="shared" ref="AX35:AX40" si="61">N35+AF35</f>
        <v>18200</v>
      </c>
      <c r="AY35" s="522">
        <f t="shared" ref="AY35:AY40" si="62">O35+AQ35</f>
        <v>2.5108999999999999</v>
      </c>
      <c r="AZ35" s="522">
        <f t="shared" ref="AZ35:BA40" si="63">P35+AO35</f>
        <v>2</v>
      </c>
      <c r="BA35" s="523">
        <f t="shared" si="63"/>
        <v>0.51090000000000002</v>
      </c>
    </row>
    <row r="36" spans="1:53" s="213" customFormat="1" ht="14.1" customHeight="1" x14ac:dyDescent="0.2">
      <c r="A36" s="642">
        <v>5</v>
      </c>
      <c r="B36" s="220">
        <v>2451</v>
      </c>
      <c r="C36" s="643">
        <v>650037901</v>
      </c>
      <c r="D36" s="211">
        <v>72744880</v>
      </c>
      <c r="E36" s="220" t="s">
        <v>287</v>
      </c>
      <c r="F36" s="221">
        <v>3117</v>
      </c>
      <c r="G36" s="220" t="s">
        <v>285</v>
      </c>
      <c r="H36" s="644" t="s">
        <v>87</v>
      </c>
      <c r="I36" s="516">
        <v>4074137</v>
      </c>
      <c r="J36" s="331">
        <v>2902899</v>
      </c>
      <c r="K36" s="331">
        <v>0</v>
      </c>
      <c r="L36" s="517">
        <v>981180</v>
      </c>
      <c r="M36" s="517">
        <v>58058</v>
      </c>
      <c r="N36" s="331">
        <v>132000</v>
      </c>
      <c r="O36" s="432">
        <v>6.0573999999999995</v>
      </c>
      <c r="P36" s="332">
        <v>4</v>
      </c>
      <c r="Q36" s="333">
        <v>2.0573999999999999</v>
      </c>
      <c r="R36" s="520">
        <v>0</v>
      </c>
      <c r="S36" s="507">
        <v>0</v>
      </c>
      <c r="T36" s="507">
        <v>0</v>
      </c>
      <c r="U36" s="507">
        <v>0</v>
      </c>
      <c r="V36" s="507">
        <f t="shared" si="47"/>
        <v>0</v>
      </c>
      <c r="W36" s="507">
        <v>0</v>
      </c>
      <c r="X36" s="507">
        <v>0</v>
      </c>
      <c r="Y36" s="507">
        <v>6512</v>
      </c>
      <c r="Z36" s="507">
        <f t="shared" si="48"/>
        <v>6512</v>
      </c>
      <c r="AA36" s="507">
        <f t="shared" si="49"/>
        <v>6512</v>
      </c>
      <c r="AB36" s="180">
        <f t="shared" si="50"/>
        <v>0</v>
      </c>
      <c r="AC36" s="180">
        <f t="shared" si="51"/>
        <v>0</v>
      </c>
      <c r="AD36" s="507">
        <v>0</v>
      </c>
      <c r="AE36" s="507">
        <v>0</v>
      </c>
      <c r="AF36" s="507">
        <f t="shared" si="52"/>
        <v>0</v>
      </c>
      <c r="AG36" s="507">
        <f t="shared" si="53"/>
        <v>6512</v>
      </c>
      <c r="AH36" s="522">
        <v>0</v>
      </c>
      <c r="AI36" s="522">
        <v>0</v>
      </c>
      <c r="AJ36" s="522">
        <v>0</v>
      </c>
      <c r="AK36" s="522">
        <v>0</v>
      </c>
      <c r="AL36" s="522">
        <v>0</v>
      </c>
      <c r="AM36" s="522">
        <v>0</v>
      </c>
      <c r="AN36" s="522">
        <v>0</v>
      </c>
      <c r="AO36" s="522">
        <f t="shared" si="54"/>
        <v>0</v>
      </c>
      <c r="AP36" s="522">
        <f t="shared" si="55"/>
        <v>0</v>
      </c>
      <c r="AQ36" s="523">
        <f t="shared" si="56"/>
        <v>0</v>
      </c>
      <c r="AR36" s="520">
        <f t="shared" si="57"/>
        <v>4080649</v>
      </c>
      <c r="AS36" s="507">
        <f t="shared" si="58"/>
        <v>2902899</v>
      </c>
      <c r="AT36" s="501">
        <f t="shared" si="59"/>
        <v>6512</v>
      </c>
      <c r="AU36" s="501">
        <f t="shared" si="2"/>
        <v>6512</v>
      </c>
      <c r="AV36" s="507">
        <f t="shared" si="60"/>
        <v>981180</v>
      </c>
      <c r="AW36" s="507">
        <f t="shared" si="60"/>
        <v>58058</v>
      </c>
      <c r="AX36" s="507">
        <f t="shared" si="61"/>
        <v>132000</v>
      </c>
      <c r="AY36" s="522">
        <f t="shared" si="62"/>
        <v>6.0573999999999995</v>
      </c>
      <c r="AZ36" s="522">
        <f t="shared" si="63"/>
        <v>4</v>
      </c>
      <c r="BA36" s="523">
        <f t="shared" si="63"/>
        <v>2.0573999999999999</v>
      </c>
    </row>
    <row r="37" spans="1:53" s="213" customFormat="1" ht="14.1" customHeight="1" x14ac:dyDescent="0.2">
      <c r="A37" s="642">
        <v>5</v>
      </c>
      <c r="B37" s="218">
        <v>2451</v>
      </c>
      <c r="C37" s="643">
        <v>650037901</v>
      </c>
      <c r="D37" s="211">
        <v>72744880</v>
      </c>
      <c r="E37" s="218" t="s">
        <v>287</v>
      </c>
      <c r="F37" s="212">
        <v>3117</v>
      </c>
      <c r="G37" s="211" t="s">
        <v>92</v>
      </c>
      <c r="H37" s="644" t="s">
        <v>83</v>
      </c>
      <c r="I37" s="516">
        <v>940657</v>
      </c>
      <c r="J37" s="645">
        <v>692678</v>
      </c>
      <c r="K37" s="645">
        <v>0</v>
      </c>
      <c r="L37" s="517">
        <v>234125</v>
      </c>
      <c r="M37" s="517">
        <v>13854</v>
      </c>
      <c r="N37" s="645">
        <v>0</v>
      </c>
      <c r="O37" s="432">
        <v>2.12</v>
      </c>
      <c r="P37" s="518">
        <v>2.12</v>
      </c>
      <c r="Q37" s="710">
        <v>0</v>
      </c>
      <c r="R37" s="520">
        <v>0</v>
      </c>
      <c r="S37" s="507">
        <v>17029</v>
      </c>
      <c r="T37" s="507">
        <v>0</v>
      </c>
      <c r="U37" s="507">
        <v>0</v>
      </c>
      <c r="V37" s="507">
        <f t="shared" si="47"/>
        <v>17029</v>
      </c>
      <c r="W37" s="507">
        <v>0</v>
      </c>
      <c r="X37" s="507">
        <v>0</v>
      </c>
      <c r="Y37" s="507">
        <v>0</v>
      </c>
      <c r="Z37" s="507">
        <f t="shared" si="48"/>
        <v>0</v>
      </c>
      <c r="AA37" s="507">
        <f t="shared" si="49"/>
        <v>17029</v>
      </c>
      <c r="AB37" s="180">
        <f t="shared" si="50"/>
        <v>5756</v>
      </c>
      <c r="AC37" s="180">
        <f t="shared" si="51"/>
        <v>341</v>
      </c>
      <c r="AD37" s="507">
        <v>0</v>
      </c>
      <c r="AE37" s="507">
        <v>0</v>
      </c>
      <c r="AF37" s="507">
        <f t="shared" si="52"/>
        <v>0</v>
      </c>
      <c r="AG37" s="507">
        <f t="shared" si="53"/>
        <v>23126</v>
      </c>
      <c r="AH37" s="522">
        <v>0</v>
      </c>
      <c r="AI37" s="522">
        <v>0</v>
      </c>
      <c r="AJ37" s="522">
        <v>-0.02</v>
      </c>
      <c r="AK37" s="522">
        <v>0</v>
      </c>
      <c r="AL37" s="522">
        <v>0</v>
      </c>
      <c r="AM37" s="522">
        <v>0</v>
      </c>
      <c r="AN37" s="522">
        <v>0</v>
      </c>
      <c r="AO37" s="522">
        <f t="shared" si="54"/>
        <v>-0.02</v>
      </c>
      <c r="AP37" s="522">
        <f t="shared" si="55"/>
        <v>0</v>
      </c>
      <c r="AQ37" s="523">
        <f t="shared" si="56"/>
        <v>-0.02</v>
      </c>
      <c r="AR37" s="520">
        <f t="shared" si="57"/>
        <v>963783</v>
      </c>
      <c r="AS37" s="507">
        <f t="shared" si="58"/>
        <v>709707</v>
      </c>
      <c r="AT37" s="501">
        <f t="shared" si="59"/>
        <v>0</v>
      </c>
      <c r="AU37" s="501">
        <f t="shared" si="2"/>
        <v>0</v>
      </c>
      <c r="AV37" s="507">
        <f t="shared" si="60"/>
        <v>239881</v>
      </c>
      <c r="AW37" s="507">
        <f t="shared" si="60"/>
        <v>14195</v>
      </c>
      <c r="AX37" s="507">
        <f t="shared" si="61"/>
        <v>0</v>
      </c>
      <c r="AY37" s="522">
        <f t="shared" si="62"/>
        <v>2.1</v>
      </c>
      <c r="AZ37" s="522">
        <f t="shared" si="63"/>
        <v>2.1</v>
      </c>
      <c r="BA37" s="523">
        <f t="shared" si="63"/>
        <v>0</v>
      </c>
    </row>
    <row r="38" spans="1:53" s="213" customFormat="1" ht="14.1" customHeight="1" x14ac:dyDescent="0.2">
      <c r="A38" s="642">
        <v>5</v>
      </c>
      <c r="B38" s="211">
        <v>2451</v>
      </c>
      <c r="C38" s="643">
        <v>650037901</v>
      </c>
      <c r="D38" s="211">
        <v>72744880</v>
      </c>
      <c r="E38" s="211" t="s">
        <v>287</v>
      </c>
      <c r="F38" s="212">
        <v>3141</v>
      </c>
      <c r="G38" s="211" t="s">
        <v>89</v>
      </c>
      <c r="H38" s="644" t="s">
        <v>83</v>
      </c>
      <c r="I38" s="516">
        <v>787373</v>
      </c>
      <c r="J38" s="645">
        <v>577113</v>
      </c>
      <c r="K38" s="645">
        <v>0</v>
      </c>
      <c r="L38" s="517">
        <v>195064</v>
      </c>
      <c r="M38" s="517">
        <v>11542</v>
      </c>
      <c r="N38" s="645">
        <v>3654</v>
      </c>
      <c r="O38" s="432">
        <v>1.96</v>
      </c>
      <c r="P38" s="518">
        <v>0</v>
      </c>
      <c r="Q38" s="710">
        <v>1.96</v>
      </c>
      <c r="R38" s="520">
        <v>0</v>
      </c>
      <c r="S38" s="507">
        <v>0</v>
      </c>
      <c r="T38" s="507">
        <v>0</v>
      </c>
      <c r="U38" s="507">
        <v>0</v>
      </c>
      <c r="V38" s="507">
        <f t="shared" si="47"/>
        <v>0</v>
      </c>
      <c r="W38" s="507">
        <v>0</v>
      </c>
      <c r="X38" s="507">
        <v>0</v>
      </c>
      <c r="Y38" s="507">
        <v>0</v>
      </c>
      <c r="Z38" s="507">
        <f t="shared" si="48"/>
        <v>0</v>
      </c>
      <c r="AA38" s="507">
        <f t="shared" si="49"/>
        <v>0</v>
      </c>
      <c r="AB38" s="180">
        <f t="shared" si="50"/>
        <v>0</v>
      </c>
      <c r="AC38" s="180">
        <f t="shared" si="51"/>
        <v>0</v>
      </c>
      <c r="AD38" s="507">
        <v>0</v>
      </c>
      <c r="AE38" s="507">
        <v>0</v>
      </c>
      <c r="AF38" s="507">
        <f t="shared" si="52"/>
        <v>0</v>
      </c>
      <c r="AG38" s="507">
        <f t="shared" si="53"/>
        <v>0</v>
      </c>
      <c r="AH38" s="522">
        <v>0</v>
      </c>
      <c r="AI38" s="522">
        <v>0</v>
      </c>
      <c r="AJ38" s="522">
        <v>0</v>
      </c>
      <c r="AK38" s="522">
        <v>0</v>
      </c>
      <c r="AL38" s="522">
        <v>0</v>
      </c>
      <c r="AM38" s="522">
        <v>0</v>
      </c>
      <c r="AN38" s="522">
        <v>0</v>
      </c>
      <c r="AO38" s="522">
        <f t="shared" si="54"/>
        <v>0</v>
      </c>
      <c r="AP38" s="522">
        <f t="shared" si="55"/>
        <v>0</v>
      </c>
      <c r="AQ38" s="523">
        <f t="shared" si="56"/>
        <v>0</v>
      </c>
      <c r="AR38" s="520">
        <f t="shared" si="57"/>
        <v>787373</v>
      </c>
      <c r="AS38" s="507">
        <f t="shared" si="58"/>
        <v>577113</v>
      </c>
      <c r="AT38" s="501">
        <f t="shared" si="59"/>
        <v>0</v>
      </c>
      <c r="AU38" s="501">
        <f t="shared" si="2"/>
        <v>0</v>
      </c>
      <c r="AV38" s="507">
        <f t="shared" si="60"/>
        <v>195064</v>
      </c>
      <c r="AW38" s="507">
        <f t="shared" si="60"/>
        <v>11542</v>
      </c>
      <c r="AX38" s="507">
        <f t="shared" si="61"/>
        <v>3654</v>
      </c>
      <c r="AY38" s="522">
        <f t="shared" si="62"/>
        <v>1.96</v>
      </c>
      <c r="AZ38" s="522">
        <f t="shared" si="63"/>
        <v>0</v>
      </c>
      <c r="BA38" s="523">
        <f t="shared" si="63"/>
        <v>1.96</v>
      </c>
    </row>
    <row r="39" spans="1:53" s="213" customFormat="1" ht="14.1" customHeight="1" x14ac:dyDescent="0.2">
      <c r="A39" s="642">
        <v>5</v>
      </c>
      <c r="B39" s="218">
        <v>2451</v>
      </c>
      <c r="C39" s="643">
        <v>650037901</v>
      </c>
      <c r="D39" s="211">
        <v>72744880</v>
      </c>
      <c r="E39" s="218" t="s">
        <v>287</v>
      </c>
      <c r="F39" s="212">
        <v>3143</v>
      </c>
      <c r="G39" s="211" t="s">
        <v>150</v>
      </c>
      <c r="H39" s="219" t="s">
        <v>87</v>
      </c>
      <c r="I39" s="516">
        <v>573611</v>
      </c>
      <c r="J39" s="431">
        <v>422394</v>
      </c>
      <c r="K39" s="431">
        <v>0</v>
      </c>
      <c r="L39" s="517">
        <v>142769</v>
      </c>
      <c r="M39" s="517">
        <v>8448</v>
      </c>
      <c r="N39" s="645">
        <v>0</v>
      </c>
      <c r="O39" s="432">
        <v>1</v>
      </c>
      <c r="P39" s="436">
        <v>1</v>
      </c>
      <c r="Q39" s="710">
        <v>0</v>
      </c>
      <c r="R39" s="520">
        <v>0</v>
      </c>
      <c r="S39" s="507">
        <v>0</v>
      </c>
      <c r="T39" s="507">
        <v>0</v>
      </c>
      <c r="U39" s="507">
        <v>0</v>
      </c>
      <c r="V39" s="507">
        <f t="shared" si="47"/>
        <v>0</v>
      </c>
      <c r="W39" s="507">
        <v>0</v>
      </c>
      <c r="X39" s="507">
        <v>0</v>
      </c>
      <c r="Y39" s="507">
        <v>0</v>
      </c>
      <c r="Z39" s="507">
        <f t="shared" si="48"/>
        <v>0</v>
      </c>
      <c r="AA39" s="507">
        <f t="shared" si="49"/>
        <v>0</v>
      </c>
      <c r="AB39" s="180">
        <f t="shared" si="50"/>
        <v>0</v>
      </c>
      <c r="AC39" s="180">
        <f t="shared" si="51"/>
        <v>0</v>
      </c>
      <c r="AD39" s="507">
        <v>0</v>
      </c>
      <c r="AE39" s="507">
        <v>0</v>
      </c>
      <c r="AF39" s="507">
        <f t="shared" si="52"/>
        <v>0</v>
      </c>
      <c r="AG39" s="507">
        <f t="shared" si="53"/>
        <v>0</v>
      </c>
      <c r="AH39" s="522">
        <v>0</v>
      </c>
      <c r="AI39" s="522">
        <v>0</v>
      </c>
      <c r="AJ39" s="522">
        <v>0</v>
      </c>
      <c r="AK39" s="522">
        <v>0</v>
      </c>
      <c r="AL39" s="522">
        <v>0</v>
      </c>
      <c r="AM39" s="522">
        <v>0</v>
      </c>
      <c r="AN39" s="522">
        <v>0</v>
      </c>
      <c r="AO39" s="522">
        <f t="shared" si="54"/>
        <v>0</v>
      </c>
      <c r="AP39" s="522">
        <f t="shared" si="55"/>
        <v>0</v>
      </c>
      <c r="AQ39" s="523">
        <f t="shared" si="56"/>
        <v>0</v>
      </c>
      <c r="AR39" s="520">
        <f t="shared" si="57"/>
        <v>573611</v>
      </c>
      <c r="AS39" s="507">
        <f t="shared" si="58"/>
        <v>422394</v>
      </c>
      <c r="AT39" s="501">
        <f t="shared" si="59"/>
        <v>0</v>
      </c>
      <c r="AU39" s="501">
        <f t="shared" si="2"/>
        <v>0</v>
      </c>
      <c r="AV39" s="507">
        <f t="shared" si="60"/>
        <v>142769</v>
      </c>
      <c r="AW39" s="507">
        <f t="shared" si="60"/>
        <v>8448</v>
      </c>
      <c r="AX39" s="507">
        <f t="shared" si="61"/>
        <v>0</v>
      </c>
      <c r="AY39" s="522">
        <f t="shared" si="62"/>
        <v>1</v>
      </c>
      <c r="AZ39" s="522">
        <f t="shared" si="63"/>
        <v>1</v>
      </c>
      <c r="BA39" s="523">
        <f t="shared" si="63"/>
        <v>0</v>
      </c>
    </row>
    <row r="40" spans="1:53" s="213" customFormat="1" ht="14.1" customHeight="1" x14ac:dyDescent="0.2">
      <c r="A40" s="642">
        <v>5</v>
      </c>
      <c r="B40" s="218">
        <v>2451</v>
      </c>
      <c r="C40" s="643">
        <v>650037901</v>
      </c>
      <c r="D40" s="211">
        <v>72744880</v>
      </c>
      <c r="E40" s="218" t="s">
        <v>287</v>
      </c>
      <c r="F40" s="212">
        <v>3143</v>
      </c>
      <c r="G40" s="211" t="s">
        <v>151</v>
      </c>
      <c r="H40" s="219" t="s">
        <v>83</v>
      </c>
      <c r="I40" s="516">
        <v>21066</v>
      </c>
      <c r="J40" s="645">
        <v>14850</v>
      </c>
      <c r="K40" s="645">
        <v>0</v>
      </c>
      <c r="L40" s="517">
        <v>5019</v>
      </c>
      <c r="M40" s="517">
        <v>297</v>
      </c>
      <c r="N40" s="645">
        <v>900</v>
      </c>
      <c r="O40" s="432">
        <v>0.06</v>
      </c>
      <c r="P40" s="518">
        <v>0</v>
      </c>
      <c r="Q40" s="710">
        <v>0.06</v>
      </c>
      <c r="R40" s="520">
        <v>0</v>
      </c>
      <c r="S40" s="507">
        <v>0</v>
      </c>
      <c r="T40" s="507">
        <v>0</v>
      </c>
      <c r="U40" s="507">
        <v>0</v>
      </c>
      <c r="V40" s="507">
        <f t="shared" si="47"/>
        <v>0</v>
      </c>
      <c r="W40" s="507">
        <v>0</v>
      </c>
      <c r="X40" s="507">
        <v>0</v>
      </c>
      <c r="Y40" s="507">
        <v>0</v>
      </c>
      <c r="Z40" s="507">
        <f t="shared" si="48"/>
        <v>0</v>
      </c>
      <c r="AA40" s="507">
        <f t="shared" si="49"/>
        <v>0</v>
      </c>
      <c r="AB40" s="180">
        <f t="shared" si="50"/>
        <v>0</v>
      </c>
      <c r="AC40" s="180">
        <f t="shared" si="51"/>
        <v>0</v>
      </c>
      <c r="AD40" s="507">
        <v>0</v>
      </c>
      <c r="AE40" s="507">
        <v>0</v>
      </c>
      <c r="AF40" s="507">
        <f t="shared" si="52"/>
        <v>0</v>
      </c>
      <c r="AG40" s="507">
        <f t="shared" si="53"/>
        <v>0</v>
      </c>
      <c r="AH40" s="522">
        <v>0</v>
      </c>
      <c r="AI40" s="522">
        <v>0</v>
      </c>
      <c r="AJ40" s="522">
        <v>0</v>
      </c>
      <c r="AK40" s="522">
        <v>0</v>
      </c>
      <c r="AL40" s="522">
        <v>0</v>
      </c>
      <c r="AM40" s="522">
        <v>0</v>
      </c>
      <c r="AN40" s="522">
        <v>0</v>
      </c>
      <c r="AO40" s="522">
        <f t="shared" si="54"/>
        <v>0</v>
      </c>
      <c r="AP40" s="522">
        <f t="shared" si="55"/>
        <v>0</v>
      </c>
      <c r="AQ40" s="523">
        <f t="shared" si="56"/>
        <v>0</v>
      </c>
      <c r="AR40" s="520">
        <f t="shared" si="57"/>
        <v>21066</v>
      </c>
      <c r="AS40" s="507">
        <f t="shared" si="58"/>
        <v>14850</v>
      </c>
      <c r="AT40" s="501">
        <f t="shared" si="59"/>
        <v>0</v>
      </c>
      <c r="AU40" s="501">
        <f t="shared" si="2"/>
        <v>0</v>
      </c>
      <c r="AV40" s="507">
        <f t="shared" si="60"/>
        <v>5019</v>
      </c>
      <c r="AW40" s="507">
        <f t="shared" si="60"/>
        <v>297</v>
      </c>
      <c r="AX40" s="507">
        <f t="shared" si="61"/>
        <v>900</v>
      </c>
      <c r="AY40" s="522">
        <f t="shared" si="62"/>
        <v>0.06</v>
      </c>
      <c r="AZ40" s="522">
        <f t="shared" si="63"/>
        <v>0</v>
      </c>
      <c r="BA40" s="523">
        <f t="shared" si="63"/>
        <v>0.06</v>
      </c>
    </row>
    <row r="41" spans="1:53" s="213" customFormat="1" ht="14.1" customHeight="1" x14ac:dyDescent="0.2">
      <c r="A41" s="238">
        <v>5</v>
      </c>
      <c r="B41" s="214">
        <v>2451</v>
      </c>
      <c r="C41" s="635">
        <v>650037901</v>
      </c>
      <c r="D41" s="214">
        <v>72744880</v>
      </c>
      <c r="E41" s="214" t="s">
        <v>288</v>
      </c>
      <c r="F41" s="222"/>
      <c r="G41" s="216"/>
      <c r="H41" s="217"/>
      <c r="I41" s="636">
        <v>7945250</v>
      </c>
      <c r="J41" s="637">
        <v>5736743</v>
      </c>
      <c r="K41" s="637">
        <v>0</v>
      </c>
      <c r="L41" s="637">
        <v>1939018</v>
      </c>
      <c r="M41" s="637">
        <v>114735</v>
      </c>
      <c r="N41" s="637">
        <v>154754</v>
      </c>
      <c r="O41" s="638">
        <v>13.708299999999999</v>
      </c>
      <c r="P41" s="638">
        <v>9.120000000000001</v>
      </c>
      <c r="Q41" s="641">
        <v>4.5882999999999994</v>
      </c>
      <c r="R41" s="637">
        <f t="shared" ref="R41:BA41" si="64">SUM(R35:R40)</f>
        <v>0</v>
      </c>
      <c r="S41" s="639">
        <f t="shared" si="64"/>
        <v>17029</v>
      </c>
      <c r="T41" s="639">
        <f t="shared" si="64"/>
        <v>0</v>
      </c>
      <c r="U41" s="639">
        <f t="shared" si="64"/>
        <v>0</v>
      </c>
      <c r="V41" s="639">
        <f t="shared" si="64"/>
        <v>17029</v>
      </c>
      <c r="W41" s="639">
        <f t="shared" si="64"/>
        <v>0</v>
      </c>
      <c r="X41" s="639">
        <f t="shared" si="64"/>
        <v>0</v>
      </c>
      <c r="Y41" s="639">
        <f t="shared" si="64"/>
        <v>6512</v>
      </c>
      <c r="Z41" s="639">
        <f t="shared" si="64"/>
        <v>6512</v>
      </c>
      <c r="AA41" s="639">
        <f t="shared" si="64"/>
        <v>23541</v>
      </c>
      <c r="AB41" s="639">
        <f t="shared" si="64"/>
        <v>5756</v>
      </c>
      <c r="AC41" s="639">
        <f t="shared" si="64"/>
        <v>341</v>
      </c>
      <c r="AD41" s="639">
        <f t="shared" si="64"/>
        <v>0</v>
      </c>
      <c r="AE41" s="639">
        <f t="shared" si="64"/>
        <v>0</v>
      </c>
      <c r="AF41" s="639">
        <f t="shared" si="64"/>
        <v>0</v>
      </c>
      <c r="AG41" s="639">
        <f t="shared" si="64"/>
        <v>29638</v>
      </c>
      <c r="AH41" s="640">
        <f t="shared" si="64"/>
        <v>0</v>
      </c>
      <c r="AI41" s="640">
        <f t="shared" si="64"/>
        <v>0</v>
      </c>
      <c r="AJ41" s="640">
        <v>-0.02</v>
      </c>
      <c r="AK41" s="640">
        <f t="shared" ref="AK41:AL41" si="65">SUM(AK35:AK40)</f>
        <v>0</v>
      </c>
      <c r="AL41" s="640">
        <f t="shared" si="65"/>
        <v>0</v>
      </c>
      <c r="AM41" s="640">
        <f t="shared" si="64"/>
        <v>0</v>
      </c>
      <c r="AN41" s="640">
        <f t="shared" si="64"/>
        <v>0</v>
      </c>
      <c r="AO41" s="640">
        <f t="shared" si="64"/>
        <v>-0.02</v>
      </c>
      <c r="AP41" s="640">
        <f t="shared" si="64"/>
        <v>0</v>
      </c>
      <c r="AQ41" s="641">
        <f t="shared" si="64"/>
        <v>-0.02</v>
      </c>
      <c r="AR41" s="637">
        <f t="shared" si="64"/>
        <v>7974888</v>
      </c>
      <c r="AS41" s="639">
        <f t="shared" si="64"/>
        <v>5753772</v>
      </c>
      <c r="AT41" s="639">
        <f t="shared" si="64"/>
        <v>6512</v>
      </c>
      <c r="AU41" s="639">
        <f t="shared" si="64"/>
        <v>6512</v>
      </c>
      <c r="AV41" s="639">
        <f t="shared" si="64"/>
        <v>1944774</v>
      </c>
      <c r="AW41" s="639">
        <f t="shared" si="64"/>
        <v>115076</v>
      </c>
      <c r="AX41" s="639">
        <f t="shared" si="64"/>
        <v>154754</v>
      </c>
      <c r="AY41" s="640">
        <f t="shared" si="64"/>
        <v>13.6883</v>
      </c>
      <c r="AZ41" s="640">
        <f t="shared" si="64"/>
        <v>9.1</v>
      </c>
      <c r="BA41" s="641">
        <f t="shared" si="64"/>
        <v>4.5882999999999994</v>
      </c>
    </row>
    <row r="42" spans="1:53" s="213" customFormat="1" ht="14.1" customHeight="1" x14ac:dyDescent="0.2">
      <c r="A42" s="642">
        <v>6</v>
      </c>
      <c r="B42" s="218">
        <v>2453</v>
      </c>
      <c r="C42" s="643">
        <v>600079686</v>
      </c>
      <c r="D42" s="211">
        <v>72743603</v>
      </c>
      <c r="E42" s="211" t="s">
        <v>289</v>
      </c>
      <c r="F42" s="212">
        <v>3111</v>
      </c>
      <c r="G42" s="211" t="s">
        <v>86</v>
      </c>
      <c r="H42" s="644" t="s">
        <v>87</v>
      </c>
      <c r="I42" s="516">
        <v>3033773</v>
      </c>
      <c r="J42" s="431">
        <v>2191615</v>
      </c>
      <c r="K42" s="431">
        <v>20000</v>
      </c>
      <c r="L42" s="517">
        <v>747526</v>
      </c>
      <c r="M42" s="517">
        <v>43832</v>
      </c>
      <c r="N42" s="645">
        <v>30800</v>
      </c>
      <c r="O42" s="432">
        <v>5.2153</v>
      </c>
      <c r="P42" s="436">
        <v>4.1935000000000002</v>
      </c>
      <c r="Q42" s="709">
        <v>1.0218</v>
      </c>
      <c r="R42" s="520">
        <v>0</v>
      </c>
      <c r="S42" s="507">
        <v>0</v>
      </c>
      <c r="T42" s="507">
        <v>0</v>
      </c>
      <c r="U42" s="507">
        <v>0</v>
      </c>
      <c r="V42" s="507">
        <f t="shared" ref="V42:V47" si="66">SUM(R42:U42)</f>
        <v>0</v>
      </c>
      <c r="W42" s="507">
        <v>0</v>
      </c>
      <c r="X42" s="507">
        <v>0</v>
      </c>
      <c r="Y42" s="507">
        <v>0</v>
      </c>
      <c r="Z42" s="507">
        <f t="shared" ref="Z42:Z47" si="67">SUM(W42:Y42)</f>
        <v>0</v>
      </c>
      <c r="AA42" s="507">
        <f t="shared" ref="AA42:AA47" si="68">V42+Z42</f>
        <v>0</v>
      </c>
      <c r="AB42" s="180">
        <f t="shared" ref="AB42:AB47" si="69">ROUND((V42+W42)*33.8%,0)</f>
        <v>0</v>
      </c>
      <c r="AC42" s="180">
        <f t="shared" ref="AC42:AC47" si="70">ROUND(V42*2%,0)</f>
        <v>0</v>
      </c>
      <c r="AD42" s="507">
        <v>0</v>
      </c>
      <c r="AE42" s="507">
        <v>0</v>
      </c>
      <c r="AF42" s="507">
        <f t="shared" ref="AF42:AF47" si="71">SUM(AD42:AE42)</f>
        <v>0</v>
      </c>
      <c r="AG42" s="507">
        <f t="shared" ref="AG42:AG47" si="72">AA42+AB42+AC42+AF42</f>
        <v>0</v>
      </c>
      <c r="AH42" s="522">
        <v>0</v>
      </c>
      <c r="AI42" s="522">
        <v>0</v>
      </c>
      <c r="AJ42" s="522">
        <v>0</v>
      </c>
      <c r="AK42" s="522">
        <v>0</v>
      </c>
      <c r="AL42" s="522">
        <v>0</v>
      </c>
      <c r="AM42" s="522">
        <v>0</v>
      </c>
      <c r="AN42" s="522">
        <v>0</v>
      </c>
      <c r="AO42" s="522">
        <f t="shared" ref="AO42:AO47" si="73">AH42+AJ42+AK42+AM42</f>
        <v>0</v>
      </c>
      <c r="AP42" s="522">
        <f t="shared" ref="AP42:AP47" si="74">AI42+AL42+AN42</f>
        <v>0</v>
      </c>
      <c r="AQ42" s="523">
        <f t="shared" ref="AQ42:AQ47" si="75">SUM(AO42:AP42)</f>
        <v>0</v>
      </c>
      <c r="AR42" s="520">
        <f t="shared" ref="AR42:AR47" si="76">I42+AG42</f>
        <v>3033773</v>
      </c>
      <c r="AS42" s="507">
        <f t="shared" ref="AS42:AS47" si="77">J42+V42</f>
        <v>2191615</v>
      </c>
      <c r="AT42" s="501">
        <f t="shared" ref="AT42:AT47" si="78">K42+Z42</f>
        <v>20000</v>
      </c>
      <c r="AU42" s="501">
        <f t="shared" si="2"/>
        <v>0</v>
      </c>
      <c r="AV42" s="507">
        <f t="shared" ref="AV42:AW47" si="79">L42+AB42</f>
        <v>747526</v>
      </c>
      <c r="AW42" s="507">
        <f t="shared" si="79"/>
        <v>43832</v>
      </c>
      <c r="AX42" s="507">
        <f t="shared" ref="AX42:AX47" si="80">N42+AF42</f>
        <v>30800</v>
      </c>
      <c r="AY42" s="522">
        <f t="shared" ref="AY42:AY47" si="81">O42+AQ42</f>
        <v>5.2153</v>
      </c>
      <c r="AZ42" s="522">
        <f t="shared" ref="AZ42:BA47" si="82">P42+AO42</f>
        <v>4.1935000000000002</v>
      </c>
      <c r="BA42" s="523">
        <f t="shared" si="82"/>
        <v>1.0218</v>
      </c>
    </row>
    <row r="43" spans="1:53" s="213" customFormat="1" ht="14.1" customHeight="1" x14ac:dyDescent="0.2">
      <c r="A43" s="642">
        <v>6</v>
      </c>
      <c r="B43" s="220">
        <v>2453</v>
      </c>
      <c r="C43" s="643">
        <v>600079686</v>
      </c>
      <c r="D43" s="211">
        <v>72743603</v>
      </c>
      <c r="E43" s="220" t="s">
        <v>289</v>
      </c>
      <c r="F43" s="221">
        <v>3117</v>
      </c>
      <c r="G43" s="220" t="s">
        <v>285</v>
      </c>
      <c r="H43" s="644" t="s">
        <v>87</v>
      </c>
      <c r="I43" s="516">
        <v>5170641</v>
      </c>
      <c r="J43" s="331">
        <v>3674993</v>
      </c>
      <c r="K43" s="331">
        <v>0</v>
      </c>
      <c r="L43" s="517">
        <v>1242148</v>
      </c>
      <c r="M43" s="517">
        <v>73500</v>
      </c>
      <c r="N43" s="331">
        <v>180000</v>
      </c>
      <c r="O43" s="432">
        <v>7.4958999999999998</v>
      </c>
      <c r="P43" s="332">
        <v>5.2271999999999998</v>
      </c>
      <c r="Q43" s="333">
        <v>2.2686999999999999</v>
      </c>
      <c r="R43" s="520">
        <v>0</v>
      </c>
      <c r="S43" s="507">
        <v>0</v>
      </c>
      <c r="T43" s="507">
        <v>0</v>
      </c>
      <c r="U43" s="507">
        <v>0</v>
      </c>
      <c r="V43" s="507">
        <f t="shared" si="66"/>
        <v>0</v>
      </c>
      <c r="W43" s="507">
        <v>0</v>
      </c>
      <c r="X43" s="507">
        <v>0</v>
      </c>
      <c r="Y43" s="507">
        <v>19536</v>
      </c>
      <c r="Z43" s="507">
        <f t="shared" si="67"/>
        <v>19536</v>
      </c>
      <c r="AA43" s="507">
        <f t="shared" si="68"/>
        <v>19536</v>
      </c>
      <c r="AB43" s="180">
        <f t="shared" si="69"/>
        <v>0</v>
      </c>
      <c r="AC43" s="180">
        <f t="shared" si="70"/>
        <v>0</v>
      </c>
      <c r="AD43" s="507">
        <v>0</v>
      </c>
      <c r="AE43" s="507">
        <v>0</v>
      </c>
      <c r="AF43" s="507">
        <f t="shared" si="71"/>
        <v>0</v>
      </c>
      <c r="AG43" s="507">
        <f t="shared" si="72"/>
        <v>19536</v>
      </c>
      <c r="AH43" s="522">
        <v>0</v>
      </c>
      <c r="AI43" s="522">
        <v>0</v>
      </c>
      <c r="AJ43" s="522">
        <v>0</v>
      </c>
      <c r="AK43" s="522">
        <v>0</v>
      </c>
      <c r="AL43" s="522">
        <v>0</v>
      </c>
      <c r="AM43" s="522">
        <v>0</v>
      </c>
      <c r="AN43" s="522">
        <v>0</v>
      </c>
      <c r="AO43" s="522">
        <f t="shared" si="73"/>
        <v>0</v>
      </c>
      <c r="AP43" s="522">
        <f t="shared" si="74"/>
        <v>0</v>
      </c>
      <c r="AQ43" s="523">
        <f t="shared" si="75"/>
        <v>0</v>
      </c>
      <c r="AR43" s="520">
        <f t="shared" si="76"/>
        <v>5190177</v>
      </c>
      <c r="AS43" s="507">
        <f t="shared" si="77"/>
        <v>3674993</v>
      </c>
      <c r="AT43" s="501">
        <f t="shared" si="78"/>
        <v>19536</v>
      </c>
      <c r="AU43" s="501">
        <f t="shared" si="2"/>
        <v>19536</v>
      </c>
      <c r="AV43" s="507">
        <f t="shared" si="79"/>
        <v>1242148</v>
      </c>
      <c r="AW43" s="507">
        <f t="shared" si="79"/>
        <v>73500</v>
      </c>
      <c r="AX43" s="507">
        <f t="shared" si="80"/>
        <v>180000</v>
      </c>
      <c r="AY43" s="522">
        <f t="shared" si="81"/>
        <v>7.4958999999999998</v>
      </c>
      <c r="AZ43" s="522">
        <f t="shared" si="82"/>
        <v>5.2271999999999998</v>
      </c>
      <c r="BA43" s="523">
        <f t="shared" si="82"/>
        <v>2.2686999999999999</v>
      </c>
    </row>
    <row r="44" spans="1:53" s="213" customFormat="1" ht="14.1" customHeight="1" x14ac:dyDescent="0.2">
      <c r="A44" s="642">
        <v>6</v>
      </c>
      <c r="B44" s="218">
        <v>2453</v>
      </c>
      <c r="C44" s="643">
        <v>600079686</v>
      </c>
      <c r="D44" s="211">
        <v>72743603</v>
      </c>
      <c r="E44" s="218" t="s">
        <v>289</v>
      </c>
      <c r="F44" s="212">
        <v>3117</v>
      </c>
      <c r="G44" s="211" t="s">
        <v>92</v>
      </c>
      <c r="H44" s="644" t="s">
        <v>83</v>
      </c>
      <c r="I44" s="516">
        <v>1480250</v>
      </c>
      <c r="J44" s="645">
        <v>1090022</v>
      </c>
      <c r="K44" s="645">
        <v>0</v>
      </c>
      <c r="L44" s="517">
        <v>368428</v>
      </c>
      <c r="M44" s="517">
        <v>21800</v>
      </c>
      <c r="N44" s="645">
        <v>0</v>
      </c>
      <c r="O44" s="432">
        <v>3.21</v>
      </c>
      <c r="P44" s="518">
        <v>3.21</v>
      </c>
      <c r="Q44" s="710">
        <v>0</v>
      </c>
      <c r="R44" s="520">
        <v>0</v>
      </c>
      <c r="S44" s="507">
        <v>183962</v>
      </c>
      <c r="T44" s="507">
        <v>0</v>
      </c>
      <c r="U44" s="507">
        <v>0</v>
      </c>
      <c r="V44" s="507">
        <f t="shared" si="66"/>
        <v>183962</v>
      </c>
      <c r="W44" s="507">
        <v>0</v>
      </c>
      <c r="X44" s="507">
        <v>0</v>
      </c>
      <c r="Y44" s="507">
        <v>0</v>
      </c>
      <c r="Z44" s="507">
        <f t="shared" si="67"/>
        <v>0</v>
      </c>
      <c r="AA44" s="507">
        <f t="shared" si="68"/>
        <v>183962</v>
      </c>
      <c r="AB44" s="180">
        <f t="shared" si="69"/>
        <v>62179</v>
      </c>
      <c r="AC44" s="180">
        <f t="shared" si="70"/>
        <v>3679</v>
      </c>
      <c r="AD44" s="507">
        <v>2500</v>
      </c>
      <c r="AE44" s="507">
        <v>0</v>
      </c>
      <c r="AF44" s="507">
        <f t="shared" si="71"/>
        <v>2500</v>
      </c>
      <c r="AG44" s="507">
        <f t="shared" si="72"/>
        <v>252320</v>
      </c>
      <c r="AH44" s="522">
        <v>0</v>
      </c>
      <c r="AI44" s="522">
        <v>0</v>
      </c>
      <c r="AJ44" s="522">
        <v>0.46</v>
      </c>
      <c r="AK44" s="522">
        <v>0</v>
      </c>
      <c r="AL44" s="522">
        <v>0</v>
      </c>
      <c r="AM44" s="522">
        <v>0</v>
      </c>
      <c r="AN44" s="522">
        <v>0</v>
      </c>
      <c r="AO44" s="522">
        <f t="shared" si="73"/>
        <v>0.46</v>
      </c>
      <c r="AP44" s="522">
        <f t="shared" si="74"/>
        <v>0</v>
      </c>
      <c r="AQ44" s="523">
        <f t="shared" si="75"/>
        <v>0.46</v>
      </c>
      <c r="AR44" s="520">
        <f t="shared" si="76"/>
        <v>1732570</v>
      </c>
      <c r="AS44" s="507">
        <f t="shared" si="77"/>
        <v>1273984</v>
      </c>
      <c r="AT44" s="501">
        <f t="shared" si="78"/>
        <v>0</v>
      </c>
      <c r="AU44" s="501">
        <f t="shared" si="2"/>
        <v>0</v>
      </c>
      <c r="AV44" s="507">
        <f t="shared" si="79"/>
        <v>430607</v>
      </c>
      <c r="AW44" s="507">
        <f t="shared" si="79"/>
        <v>25479</v>
      </c>
      <c r="AX44" s="507">
        <f t="shared" si="80"/>
        <v>2500</v>
      </c>
      <c r="AY44" s="522">
        <f t="shared" si="81"/>
        <v>3.67</v>
      </c>
      <c r="AZ44" s="522">
        <f t="shared" si="82"/>
        <v>3.67</v>
      </c>
      <c r="BA44" s="523">
        <f t="shared" si="82"/>
        <v>0</v>
      </c>
    </row>
    <row r="45" spans="1:53" s="213" customFormat="1" ht="14.1" customHeight="1" x14ac:dyDescent="0.2">
      <c r="A45" s="642">
        <v>6</v>
      </c>
      <c r="B45" s="211">
        <v>2453</v>
      </c>
      <c r="C45" s="643">
        <v>600079686</v>
      </c>
      <c r="D45" s="211">
        <v>72743603</v>
      </c>
      <c r="E45" s="211" t="s">
        <v>289</v>
      </c>
      <c r="F45" s="212">
        <v>3141</v>
      </c>
      <c r="G45" s="211" t="s">
        <v>89</v>
      </c>
      <c r="H45" s="644" t="s">
        <v>83</v>
      </c>
      <c r="I45" s="516">
        <v>454935</v>
      </c>
      <c r="J45" s="645">
        <v>332122</v>
      </c>
      <c r="K45" s="645">
        <v>0</v>
      </c>
      <c r="L45" s="517">
        <v>112257</v>
      </c>
      <c r="M45" s="517">
        <v>6642</v>
      </c>
      <c r="N45" s="645">
        <v>3914</v>
      </c>
      <c r="O45" s="432">
        <v>1.1299999999999999</v>
      </c>
      <c r="P45" s="518">
        <v>0</v>
      </c>
      <c r="Q45" s="710">
        <v>1.1299999999999999</v>
      </c>
      <c r="R45" s="520">
        <v>0</v>
      </c>
      <c r="S45" s="507">
        <v>0</v>
      </c>
      <c r="T45" s="507">
        <v>0</v>
      </c>
      <c r="U45" s="507">
        <v>0</v>
      </c>
      <c r="V45" s="507">
        <f t="shared" si="66"/>
        <v>0</v>
      </c>
      <c r="W45" s="507">
        <v>0</v>
      </c>
      <c r="X45" s="507">
        <v>0</v>
      </c>
      <c r="Y45" s="507">
        <v>0</v>
      </c>
      <c r="Z45" s="507">
        <f t="shared" si="67"/>
        <v>0</v>
      </c>
      <c r="AA45" s="507">
        <f t="shared" si="68"/>
        <v>0</v>
      </c>
      <c r="AB45" s="180">
        <f t="shared" si="69"/>
        <v>0</v>
      </c>
      <c r="AC45" s="180">
        <f t="shared" si="70"/>
        <v>0</v>
      </c>
      <c r="AD45" s="507">
        <v>0</v>
      </c>
      <c r="AE45" s="507">
        <v>0</v>
      </c>
      <c r="AF45" s="507">
        <f t="shared" si="71"/>
        <v>0</v>
      </c>
      <c r="AG45" s="507">
        <f t="shared" si="72"/>
        <v>0</v>
      </c>
      <c r="AH45" s="522">
        <v>0</v>
      </c>
      <c r="AI45" s="522">
        <v>0</v>
      </c>
      <c r="AJ45" s="522">
        <v>0</v>
      </c>
      <c r="AK45" s="522">
        <v>0</v>
      </c>
      <c r="AL45" s="522">
        <v>0</v>
      </c>
      <c r="AM45" s="522">
        <v>0</v>
      </c>
      <c r="AN45" s="522">
        <v>0</v>
      </c>
      <c r="AO45" s="522">
        <f t="shared" si="73"/>
        <v>0</v>
      </c>
      <c r="AP45" s="522">
        <f t="shared" si="74"/>
        <v>0</v>
      </c>
      <c r="AQ45" s="523">
        <f t="shared" si="75"/>
        <v>0</v>
      </c>
      <c r="AR45" s="520">
        <f t="shared" si="76"/>
        <v>454935</v>
      </c>
      <c r="AS45" s="507">
        <f t="shared" si="77"/>
        <v>332122</v>
      </c>
      <c r="AT45" s="501">
        <f t="shared" si="78"/>
        <v>0</v>
      </c>
      <c r="AU45" s="501">
        <f t="shared" si="2"/>
        <v>0</v>
      </c>
      <c r="AV45" s="507">
        <f t="shared" si="79"/>
        <v>112257</v>
      </c>
      <c r="AW45" s="507">
        <f t="shared" si="79"/>
        <v>6642</v>
      </c>
      <c r="AX45" s="507">
        <f t="shared" si="80"/>
        <v>3914</v>
      </c>
      <c r="AY45" s="522">
        <f t="shared" si="81"/>
        <v>1.1299999999999999</v>
      </c>
      <c r="AZ45" s="522">
        <f t="shared" si="82"/>
        <v>0</v>
      </c>
      <c r="BA45" s="523">
        <f t="shared" si="82"/>
        <v>1.1299999999999999</v>
      </c>
    </row>
    <row r="46" spans="1:53" s="213" customFormat="1" ht="14.1" customHeight="1" x14ac:dyDescent="0.2">
      <c r="A46" s="642">
        <v>6</v>
      </c>
      <c r="B46" s="218">
        <v>2453</v>
      </c>
      <c r="C46" s="643">
        <v>600079686</v>
      </c>
      <c r="D46" s="211">
        <v>72743603</v>
      </c>
      <c r="E46" s="218" t="s">
        <v>289</v>
      </c>
      <c r="F46" s="212">
        <v>3143</v>
      </c>
      <c r="G46" s="211" t="s">
        <v>150</v>
      </c>
      <c r="H46" s="219" t="s">
        <v>87</v>
      </c>
      <c r="I46" s="516">
        <v>1028609</v>
      </c>
      <c r="J46" s="431">
        <v>757444</v>
      </c>
      <c r="K46" s="431">
        <v>0</v>
      </c>
      <c r="L46" s="517">
        <v>256016</v>
      </c>
      <c r="M46" s="517">
        <v>15149</v>
      </c>
      <c r="N46" s="645">
        <v>0</v>
      </c>
      <c r="O46" s="432">
        <v>1.9107000000000001</v>
      </c>
      <c r="P46" s="436">
        <v>1.9107000000000001</v>
      </c>
      <c r="Q46" s="710">
        <v>0</v>
      </c>
      <c r="R46" s="520">
        <v>0</v>
      </c>
      <c r="S46" s="507">
        <v>0</v>
      </c>
      <c r="T46" s="507">
        <v>0</v>
      </c>
      <c r="U46" s="507">
        <v>0</v>
      </c>
      <c r="V46" s="507">
        <f t="shared" si="66"/>
        <v>0</v>
      </c>
      <c r="W46" s="507">
        <v>0</v>
      </c>
      <c r="X46" s="507">
        <v>0</v>
      </c>
      <c r="Y46" s="507">
        <v>0</v>
      </c>
      <c r="Z46" s="507">
        <f t="shared" si="67"/>
        <v>0</v>
      </c>
      <c r="AA46" s="507">
        <f t="shared" si="68"/>
        <v>0</v>
      </c>
      <c r="AB46" s="180">
        <f t="shared" si="69"/>
        <v>0</v>
      </c>
      <c r="AC46" s="180">
        <f t="shared" si="70"/>
        <v>0</v>
      </c>
      <c r="AD46" s="507">
        <v>0</v>
      </c>
      <c r="AE46" s="507">
        <v>0</v>
      </c>
      <c r="AF46" s="507">
        <f t="shared" si="71"/>
        <v>0</v>
      </c>
      <c r="AG46" s="507">
        <f t="shared" si="72"/>
        <v>0</v>
      </c>
      <c r="AH46" s="522">
        <v>0</v>
      </c>
      <c r="AI46" s="522">
        <v>0</v>
      </c>
      <c r="AJ46" s="522">
        <v>0</v>
      </c>
      <c r="AK46" s="522">
        <v>0</v>
      </c>
      <c r="AL46" s="522">
        <v>0</v>
      </c>
      <c r="AM46" s="522">
        <v>0</v>
      </c>
      <c r="AN46" s="522">
        <v>0</v>
      </c>
      <c r="AO46" s="522">
        <f t="shared" si="73"/>
        <v>0</v>
      </c>
      <c r="AP46" s="522">
        <f t="shared" si="74"/>
        <v>0</v>
      </c>
      <c r="AQ46" s="523">
        <f t="shared" si="75"/>
        <v>0</v>
      </c>
      <c r="AR46" s="520">
        <f t="shared" si="76"/>
        <v>1028609</v>
      </c>
      <c r="AS46" s="507">
        <f t="shared" si="77"/>
        <v>757444</v>
      </c>
      <c r="AT46" s="501">
        <f t="shared" si="78"/>
        <v>0</v>
      </c>
      <c r="AU46" s="501">
        <f t="shared" si="2"/>
        <v>0</v>
      </c>
      <c r="AV46" s="507">
        <f t="shared" si="79"/>
        <v>256016</v>
      </c>
      <c r="AW46" s="507">
        <f t="shared" si="79"/>
        <v>15149</v>
      </c>
      <c r="AX46" s="507">
        <f t="shared" si="80"/>
        <v>0</v>
      </c>
      <c r="AY46" s="522">
        <f t="shared" si="81"/>
        <v>1.9107000000000001</v>
      </c>
      <c r="AZ46" s="522">
        <f t="shared" si="82"/>
        <v>1.9107000000000001</v>
      </c>
      <c r="BA46" s="523">
        <f t="shared" si="82"/>
        <v>0</v>
      </c>
    </row>
    <row r="47" spans="1:53" s="213" customFormat="1" ht="14.1" customHeight="1" x14ac:dyDescent="0.2">
      <c r="A47" s="642">
        <v>6</v>
      </c>
      <c r="B47" s="218">
        <v>2453</v>
      </c>
      <c r="C47" s="643">
        <v>600079686</v>
      </c>
      <c r="D47" s="211">
        <v>72743603</v>
      </c>
      <c r="E47" s="218" t="s">
        <v>289</v>
      </c>
      <c r="F47" s="212">
        <v>3143</v>
      </c>
      <c r="G47" s="211" t="s">
        <v>151</v>
      </c>
      <c r="H47" s="219" t="s">
        <v>83</v>
      </c>
      <c r="I47" s="516">
        <v>35111</v>
      </c>
      <c r="J47" s="645">
        <v>24750</v>
      </c>
      <c r="K47" s="645">
        <v>0</v>
      </c>
      <c r="L47" s="517">
        <v>8366</v>
      </c>
      <c r="M47" s="517">
        <v>495</v>
      </c>
      <c r="N47" s="645">
        <v>1500</v>
      </c>
      <c r="O47" s="432">
        <v>0.1</v>
      </c>
      <c r="P47" s="518">
        <v>0</v>
      </c>
      <c r="Q47" s="710">
        <v>0.1</v>
      </c>
      <c r="R47" s="520">
        <v>0</v>
      </c>
      <c r="S47" s="507">
        <v>0</v>
      </c>
      <c r="T47" s="507">
        <v>0</v>
      </c>
      <c r="U47" s="507">
        <v>0</v>
      </c>
      <c r="V47" s="507">
        <f t="shared" si="66"/>
        <v>0</v>
      </c>
      <c r="W47" s="507">
        <v>0</v>
      </c>
      <c r="X47" s="507">
        <v>0</v>
      </c>
      <c r="Y47" s="507">
        <v>0</v>
      </c>
      <c r="Z47" s="507">
        <f t="shared" si="67"/>
        <v>0</v>
      </c>
      <c r="AA47" s="507">
        <f t="shared" si="68"/>
        <v>0</v>
      </c>
      <c r="AB47" s="180">
        <f t="shared" si="69"/>
        <v>0</v>
      </c>
      <c r="AC47" s="180">
        <f t="shared" si="70"/>
        <v>0</v>
      </c>
      <c r="AD47" s="507">
        <v>0</v>
      </c>
      <c r="AE47" s="507">
        <v>0</v>
      </c>
      <c r="AF47" s="507">
        <f t="shared" si="71"/>
        <v>0</v>
      </c>
      <c r="AG47" s="507">
        <f t="shared" si="72"/>
        <v>0</v>
      </c>
      <c r="AH47" s="522">
        <v>0</v>
      </c>
      <c r="AI47" s="522">
        <v>0</v>
      </c>
      <c r="AJ47" s="522">
        <v>0</v>
      </c>
      <c r="AK47" s="522">
        <v>0</v>
      </c>
      <c r="AL47" s="522">
        <v>0</v>
      </c>
      <c r="AM47" s="522">
        <v>0</v>
      </c>
      <c r="AN47" s="522">
        <v>0</v>
      </c>
      <c r="AO47" s="522">
        <f t="shared" si="73"/>
        <v>0</v>
      </c>
      <c r="AP47" s="522">
        <f t="shared" si="74"/>
        <v>0</v>
      </c>
      <c r="AQ47" s="523">
        <f t="shared" si="75"/>
        <v>0</v>
      </c>
      <c r="AR47" s="520">
        <f t="shared" si="76"/>
        <v>35111</v>
      </c>
      <c r="AS47" s="507">
        <f t="shared" si="77"/>
        <v>24750</v>
      </c>
      <c r="AT47" s="501">
        <f t="shared" si="78"/>
        <v>0</v>
      </c>
      <c r="AU47" s="501">
        <f t="shared" si="2"/>
        <v>0</v>
      </c>
      <c r="AV47" s="507">
        <f t="shared" si="79"/>
        <v>8366</v>
      </c>
      <c r="AW47" s="507">
        <f t="shared" si="79"/>
        <v>495</v>
      </c>
      <c r="AX47" s="507">
        <f t="shared" si="80"/>
        <v>1500</v>
      </c>
      <c r="AY47" s="522">
        <f t="shared" si="81"/>
        <v>0.1</v>
      </c>
      <c r="AZ47" s="522">
        <f t="shared" si="82"/>
        <v>0</v>
      </c>
      <c r="BA47" s="523">
        <f t="shared" si="82"/>
        <v>0.1</v>
      </c>
    </row>
    <row r="48" spans="1:53" s="213" customFormat="1" ht="14.1" customHeight="1" x14ac:dyDescent="0.2">
      <c r="A48" s="238">
        <v>6</v>
      </c>
      <c r="B48" s="214">
        <v>2453</v>
      </c>
      <c r="C48" s="635">
        <v>600079686</v>
      </c>
      <c r="D48" s="214">
        <v>72743603</v>
      </c>
      <c r="E48" s="214" t="s">
        <v>290</v>
      </c>
      <c r="F48" s="222"/>
      <c r="G48" s="216"/>
      <c r="H48" s="217"/>
      <c r="I48" s="636">
        <v>11203319</v>
      </c>
      <c r="J48" s="637">
        <v>8070946</v>
      </c>
      <c r="K48" s="637">
        <v>20000</v>
      </c>
      <c r="L48" s="637">
        <v>2734741</v>
      </c>
      <c r="M48" s="637">
        <v>161418</v>
      </c>
      <c r="N48" s="637">
        <v>216214</v>
      </c>
      <c r="O48" s="638">
        <v>19.061899999999998</v>
      </c>
      <c r="P48" s="638">
        <v>14.541400000000001</v>
      </c>
      <c r="Q48" s="641">
        <v>4.5204999999999993</v>
      </c>
      <c r="R48" s="637">
        <f t="shared" ref="R48:BA48" si="83">SUM(R42:R47)</f>
        <v>0</v>
      </c>
      <c r="S48" s="639">
        <f t="shared" si="83"/>
        <v>183962</v>
      </c>
      <c r="T48" s="639">
        <f t="shared" si="83"/>
        <v>0</v>
      </c>
      <c r="U48" s="639">
        <f t="shared" si="83"/>
        <v>0</v>
      </c>
      <c r="V48" s="639">
        <f t="shared" si="83"/>
        <v>183962</v>
      </c>
      <c r="W48" s="639">
        <f t="shared" si="83"/>
        <v>0</v>
      </c>
      <c r="X48" s="639">
        <f t="shared" si="83"/>
        <v>0</v>
      </c>
      <c r="Y48" s="639">
        <f t="shared" si="83"/>
        <v>19536</v>
      </c>
      <c r="Z48" s="639">
        <f t="shared" si="83"/>
        <v>19536</v>
      </c>
      <c r="AA48" s="639">
        <f t="shared" si="83"/>
        <v>203498</v>
      </c>
      <c r="AB48" s="639">
        <f t="shared" si="83"/>
        <v>62179</v>
      </c>
      <c r="AC48" s="639">
        <f t="shared" si="83"/>
        <v>3679</v>
      </c>
      <c r="AD48" s="639">
        <f t="shared" si="83"/>
        <v>2500</v>
      </c>
      <c r="AE48" s="639">
        <f t="shared" si="83"/>
        <v>0</v>
      </c>
      <c r="AF48" s="639">
        <f t="shared" si="83"/>
        <v>2500</v>
      </c>
      <c r="AG48" s="639">
        <f t="shared" si="83"/>
        <v>271856</v>
      </c>
      <c r="AH48" s="640">
        <f t="shared" si="83"/>
        <v>0</v>
      </c>
      <c r="AI48" s="640">
        <f t="shared" si="83"/>
        <v>0</v>
      </c>
      <c r="AJ48" s="640">
        <v>0.46</v>
      </c>
      <c r="AK48" s="640">
        <f t="shared" ref="AK48:AL48" si="84">SUM(AK42:AK47)</f>
        <v>0</v>
      </c>
      <c r="AL48" s="640">
        <f t="shared" si="84"/>
        <v>0</v>
      </c>
      <c r="AM48" s="640">
        <f t="shared" si="83"/>
        <v>0</v>
      </c>
      <c r="AN48" s="640">
        <f t="shared" si="83"/>
        <v>0</v>
      </c>
      <c r="AO48" s="640">
        <f t="shared" si="83"/>
        <v>0.46</v>
      </c>
      <c r="AP48" s="640">
        <f t="shared" si="83"/>
        <v>0</v>
      </c>
      <c r="AQ48" s="641">
        <f t="shared" si="83"/>
        <v>0.46</v>
      </c>
      <c r="AR48" s="637">
        <f t="shared" si="83"/>
        <v>11475175</v>
      </c>
      <c r="AS48" s="639">
        <f t="shared" si="83"/>
        <v>8254908</v>
      </c>
      <c r="AT48" s="639">
        <f t="shared" si="83"/>
        <v>39536</v>
      </c>
      <c r="AU48" s="639">
        <f t="shared" si="83"/>
        <v>19536</v>
      </c>
      <c r="AV48" s="639">
        <f t="shared" si="83"/>
        <v>2796920</v>
      </c>
      <c r="AW48" s="639">
        <f t="shared" si="83"/>
        <v>165097</v>
      </c>
      <c r="AX48" s="639">
        <f t="shared" si="83"/>
        <v>218714</v>
      </c>
      <c r="AY48" s="640">
        <f t="shared" si="83"/>
        <v>19.521899999999999</v>
      </c>
      <c r="AZ48" s="640">
        <f t="shared" si="83"/>
        <v>15.0014</v>
      </c>
      <c r="BA48" s="641">
        <f t="shared" si="83"/>
        <v>4.5204999999999993</v>
      </c>
    </row>
    <row r="49" spans="1:53" s="213" customFormat="1" ht="14.1" customHeight="1" x14ac:dyDescent="0.2">
      <c r="A49" s="642">
        <v>7</v>
      </c>
      <c r="B49" s="218">
        <v>2320</v>
      </c>
      <c r="C49" s="643">
        <v>650034180</v>
      </c>
      <c r="D49" s="211">
        <v>72755369</v>
      </c>
      <c r="E49" s="211" t="s">
        <v>291</v>
      </c>
      <c r="F49" s="212">
        <v>3111</v>
      </c>
      <c r="G49" s="211" t="s">
        <v>86</v>
      </c>
      <c r="H49" s="644" t="s">
        <v>87</v>
      </c>
      <c r="I49" s="516">
        <v>2840906</v>
      </c>
      <c r="J49" s="431">
        <v>2059627</v>
      </c>
      <c r="K49" s="431">
        <v>11385</v>
      </c>
      <c r="L49" s="517">
        <v>700002</v>
      </c>
      <c r="M49" s="517">
        <v>41192</v>
      </c>
      <c r="N49" s="645">
        <v>28700</v>
      </c>
      <c r="O49" s="432">
        <v>4.8618000000000006</v>
      </c>
      <c r="P49" s="436">
        <v>4</v>
      </c>
      <c r="Q49" s="709">
        <v>0.8617999999999999</v>
      </c>
      <c r="R49" s="520">
        <v>-20000</v>
      </c>
      <c r="S49" s="507">
        <v>0</v>
      </c>
      <c r="T49" s="507">
        <v>0</v>
      </c>
      <c r="U49" s="507">
        <v>0</v>
      </c>
      <c r="V49" s="507">
        <f t="shared" ref="V49:V54" si="85">SUM(R49:U49)</f>
        <v>-20000</v>
      </c>
      <c r="W49" s="507">
        <v>20000</v>
      </c>
      <c r="X49" s="507">
        <v>0</v>
      </c>
      <c r="Y49" s="507">
        <v>0</v>
      </c>
      <c r="Z49" s="507">
        <f t="shared" ref="Z49:Z54" si="86">SUM(W49:Y49)</f>
        <v>20000</v>
      </c>
      <c r="AA49" s="507">
        <f t="shared" ref="AA49:AA54" si="87">V49+Z49</f>
        <v>0</v>
      </c>
      <c r="AB49" s="180">
        <f t="shared" ref="AB49:AB54" si="88">ROUND((V49+W49)*33.8%,0)</f>
        <v>0</v>
      </c>
      <c r="AC49" s="180">
        <f t="shared" ref="AC49:AC54" si="89">ROUND(V49*2%,0)</f>
        <v>-400</v>
      </c>
      <c r="AD49" s="507">
        <v>0</v>
      </c>
      <c r="AE49" s="507">
        <v>0</v>
      </c>
      <c r="AF49" s="507">
        <f t="shared" ref="AF49:AF54" si="90">SUM(AD49:AE49)</f>
        <v>0</v>
      </c>
      <c r="AG49" s="507">
        <f t="shared" ref="AG49:AG54" si="91">AA49+AB49+AC49+AF49</f>
        <v>-400</v>
      </c>
      <c r="AH49" s="522">
        <v>0</v>
      </c>
      <c r="AI49" s="522">
        <v>-0.11</v>
      </c>
      <c r="AJ49" s="522">
        <v>0</v>
      </c>
      <c r="AK49" s="522">
        <v>0</v>
      </c>
      <c r="AL49" s="522">
        <v>0</v>
      </c>
      <c r="AM49" s="522">
        <v>0</v>
      </c>
      <c r="AN49" s="522">
        <v>0</v>
      </c>
      <c r="AO49" s="522">
        <f t="shared" ref="AO49:AO54" si="92">AH49+AJ49+AK49+AM49</f>
        <v>0</v>
      </c>
      <c r="AP49" s="522">
        <f t="shared" ref="AP49:AP54" si="93">AI49+AL49+AN49</f>
        <v>-0.11</v>
      </c>
      <c r="AQ49" s="523">
        <f t="shared" ref="AQ49:AQ54" si="94">SUM(AO49:AP49)</f>
        <v>-0.11</v>
      </c>
      <c r="AR49" s="520">
        <f t="shared" ref="AR49:AR54" si="95">I49+AG49</f>
        <v>2840506</v>
      </c>
      <c r="AS49" s="507">
        <f t="shared" ref="AS49:AS54" si="96">J49+V49</f>
        <v>2039627</v>
      </c>
      <c r="AT49" s="501">
        <f t="shared" ref="AT49:AT54" si="97">K49+Z49</f>
        <v>31385</v>
      </c>
      <c r="AU49" s="501">
        <f t="shared" si="2"/>
        <v>0</v>
      </c>
      <c r="AV49" s="507">
        <f t="shared" ref="AV49:AW54" si="98">L49+AB49</f>
        <v>700002</v>
      </c>
      <c r="AW49" s="507">
        <f t="shared" si="98"/>
        <v>40792</v>
      </c>
      <c r="AX49" s="507">
        <f t="shared" ref="AX49:AX54" si="99">N49+AF49</f>
        <v>28700</v>
      </c>
      <c r="AY49" s="522">
        <f t="shared" ref="AY49:AY54" si="100">O49+AQ49</f>
        <v>4.7518000000000002</v>
      </c>
      <c r="AZ49" s="522">
        <f t="shared" ref="AZ49:BA54" si="101">P49+AO49</f>
        <v>4</v>
      </c>
      <c r="BA49" s="523">
        <f t="shared" si="101"/>
        <v>0.75179999999999991</v>
      </c>
    </row>
    <row r="50" spans="1:53" s="213" customFormat="1" ht="14.1" customHeight="1" x14ac:dyDescent="0.2">
      <c r="A50" s="642">
        <v>7</v>
      </c>
      <c r="B50" s="220">
        <v>2320</v>
      </c>
      <c r="C50" s="643">
        <v>650034180</v>
      </c>
      <c r="D50" s="211">
        <v>72755369</v>
      </c>
      <c r="E50" s="220" t="s">
        <v>291</v>
      </c>
      <c r="F50" s="221">
        <v>3117</v>
      </c>
      <c r="G50" s="220" t="s">
        <v>149</v>
      </c>
      <c r="H50" s="644" t="s">
        <v>87</v>
      </c>
      <c r="I50" s="516">
        <v>5136711</v>
      </c>
      <c r="J50" s="331">
        <v>3516145</v>
      </c>
      <c r="K50" s="331">
        <v>102378</v>
      </c>
      <c r="L50" s="517">
        <v>1195554</v>
      </c>
      <c r="M50" s="517">
        <v>70323</v>
      </c>
      <c r="N50" s="331">
        <v>252311</v>
      </c>
      <c r="O50" s="432">
        <v>7.0489000000000006</v>
      </c>
      <c r="P50" s="332">
        <v>4.5574000000000003</v>
      </c>
      <c r="Q50" s="333">
        <v>2.4914999999999998</v>
      </c>
      <c r="R50" s="520">
        <v>0</v>
      </c>
      <c r="S50" s="507">
        <v>0</v>
      </c>
      <c r="T50" s="507">
        <v>0</v>
      </c>
      <c r="U50" s="507">
        <v>0</v>
      </c>
      <c r="V50" s="507">
        <f t="shared" si="85"/>
        <v>0</v>
      </c>
      <c r="W50" s="507">
        <v>0</v>
      </c>
      <c r="X50" s="507">
        <v>0</v>
      </c>
      <c r="Y50" s="507">
        <v>8732</v>
      </c>
      <c r="Z50" s="507">
        <f t="shared" si="86"/>
        <v>8732</v>
      </c>
      <c r="AA50" s="507">
        <f t="shared" si="87"/>
        <v>8732</v>
      </c>
      <c r="AB50" s="180">
        <f>ROUND((V50+W50)*33.8%,0)</f>
        <v>0</v>
      </c>
      <c r="AC50" s="180">
        <f t="shared" si="89"/>
        <v>0</v>
      </c>
      <c r="AD50" s="507">
        <v>0</v>
      </c>
      <c r="AE50" s="507">
        <v>0</v>
      </c>
      <c r="AF50" s="507">
        <f t="shared" si="90"/>
        <v>0</v>
      </c>
      <c r="AG50" s="507">
        <f t="shared" si="91"/>
        <v>8732</v>
      </c>
      <c r="AH50" s="522">
        <v>0</v>
      </c>
      <c r="AI50" s="522">
        <v>0</v>
      </c>
      <c r="AJ50" s="522">
        <v>0</v>
      </c>
      <c r="AK50" s="522">
        <v>0</v>
      </c>
      <c r="AL50" s="522">
        <v>0</v>
      </c>
      <c r="AM50" s="522">
        <v>0</v>
      </c>
      <c r="AN50" s="522">
        <v>0</v>
      </c>
      <c r="AO50" s="522">
        <f t="shared" si="92"/>
        <v>0</v>
      </c>
      <c r="AP50" s="522">
        <f t="shared" si="93"/>
        <v>0</v>
      </c>
      <c r="AQ50" s="523">
        <f t="shared" si="94"/>
        <v>0</v>
      </c>
      <c r="AR50" s="520">
        <f t="shared" si="95"/>
        <v>5145443</v>
      </c>
      <c r="AS50" s="507">
        <f t="shared" si="96"/>
        <v>3516145</v>
      </c>
      <c r="AT50" s="501">
        <f t="shared" si="97"/>
        <v>111110</v>
      </c>
      <c r="AU50" s="501">
        <f t="shared" si="2"/>
        <v>8732</v>
      </c>
      <c r="AV50" s="507">
        <f t="shared" si="98"/>
        <v>1195554</v>
      </c>
      <c r="AW50" s="507">
        <f t="shared" si="98"/>
        <v>70323</v>
      </c>
      <c r="AX50" s="507">
        <f t="shared" si="99"/>
        <v>252311</v>
      </c>
      <c r="AY50" s="522">
        <f t="shared" si="100"/>
        <v>7.0489000000000006</v>
      </c>
      <c r="AZ50" s="522">
        <f t="shared" si="101"/>
        <v>4.5574000000000003</v>
      </c>
      <c r="BA50" s="523">
        <f t="shared" si="101"/>
        <v>2.4914999999999998</v>
      </c>
    </row>
    <row r="51" spans="1:53" s="213" customFormat="1" ht="14.1" customHeight="1" x14ac:dyDescent="0.2">
      <c r="A51" s="642">
        <v>7</v>
      </c>
      <c r="B51" s="218">
        <v>2320</v>
      </c>
      <c r="C51" s="643">
        <v>650034180</v>
      </c>
      <c r="D51" s="211">
        <v>72755369</v>
      </c>
      <c r="E51" s="218" t="s">
        <v>291</v>
      </c>
      <c r="F51" s="212">
        <v>3117</v>
      </c>
      <c r="G51" s="211" t="s">
        <v>92</v>
      </c>
      <c r="H51" s="644" t="s">
        <v>83</v>
      </c>
      <c r="I51" s="516">
        <v>632865</v>
      </c>
      <c r="J51" s="645">
        <v>466027</v>
      </c>
      <c r="K51" s="645">
        <v>0</v>
      </c>
      <c r="L51" s="517">
        <v>157517</v>
      </c>
      <c r="M51" s="517">
        <v>9321</v>
      </c>
      <c r="N51" s="645">
        <v>0</v>
      </c>
      <c r="O51" s="432">
        <v>1.55</v>
      </c>
      <c r="P51" s="518">
        <v>1.55</v>
      </c>
      <c r="Q51" s="710">
        <v>0</v>
      </c>
      <c r="R51" s="520">
        <v>0</v>
      </c>
      <c r="S51" s="507">
        <v>20750</v>
      </c>
      <c r="T51" s="507">
        <v>0</v>
      </c>
      <c r="U51" s="507">
        <v>0</v>
      </c>
      <c r="V51" s="507">
        <f t="shared" si="85"/>
        <v>20750</v>
      </c>
      <c r="W51" s="507">
        <v>0</v>
      </c>
      <c r="X51" s="507">
        <v>0</v>
      </c>
      <c r="Y51" s="507">
        <v>0</v>
      </c>
      <c r="Z51" s="507">
        <f t="shared" si="86"/>
        <v>0</v>
      </c>
      <c r="AA51" s="507">
        <f t="shared" si="87"/>
        <v>20750</v>
      </c>
      <c r="AB51" s="180">
        <f t="shared" si="88"/>
        <v>7014</v>
      </c>
      <c r="AC51" s="180">
        <f t="shared" si="89"/>
        <v>415</v>
      </c>
      <c r="AD51" s="507">
        <v>0</v>
      </c>
      <c r="AE51" s="507">
        <v>0</v>
      </c>
      <c r="AF51" s="507">
        <f t="shared" si="90"/>
        <v>0</v>
      </c>
      <c r="AG51" s="507">
        <f t="shared" si="91"/>
        <v>28179</v>
      </c>
      <c r="AH51" s="522">
        <v>0</v>
      </c>
      <c r="AI51" s="522">
        <v>0</v>
      </c>
      <c r="AJ51" s="522">
        <v>0.08</v>
      </c>
      <c r="AK51" s="522">
        <v>0</v>
      </c>
      <c r="AL51" s="522">
        <v>0</v>
      </c>
      <c r="AM51" s="522">
        <v>0</v>
      </c>
      <c r="AN51" s="522">
        <v>0</v>
      </c>
      <c r="AO51" s="522">
        <f t="shared" si="92"/>
        <v>0.08</v>
      </c>
      <c r="AP51" s="522">
        <f t="shared" si="93"/>
        <v>0</v>
      </c>
      <c r="AQ51" s="523">
        <f t="shared" si="94"/>
        <v>0.08</v>
      </c>
      <c r="AR51" s="520">
        <f t="shared" si="95"/>
        <v>661044</v>
      </c>
      <c r="AS51" s="507">
        <f t="shared" si="96"/>
        <v>486777</v>
      </c>
      <c r="AT51" s="501">
        <f t="shared" si="97"/>
        <v>0</v>
      </c>
      <c r="AU51" s="501">
        <f t="shared" si="2"/>
        <v>0</v>
      </c>
      <c r="AV51" s="507">
        <f t="shared" si="98"/>
        <v>164531</v>
      </c>
      <c r="AW51" s="507">
        <f t="shared" si="98"/>
        <v>9736</v>
      </c>
      <c r="AX51" s="507">
        <f t="shared" si="99"/>
        <v>0</v>
      </c>
      <c r="AY51" s="522">
        <f t="shared" si="100"/>
        <v>1.6300000000000001</v>
      </c>
      <c r="AZ51" s="522">
        <f t="shared" si="101"/>
        <v>1.6300000000000001</v>
      </c>
      <c r="BA51" s="523">
        <f t="shared" si="101"/>
        <v>0</v>
      </c>
    </row>
    <row r="52" spans="1:53" s="213" customFormat="1" ht="14.1" customHeight="1" x14ac:dyDescent="0.2">
      <c r="A52" s="642">
        <v>7</v>
      </c>
      <c r="B52" s="211">
        <v>2320</v>
      </c>
      <c r="C52" s="643">
        <v>650034180</v>
      </c>
      <c r="D52" s="211">
        <v>72755369</v>
      </c>
      <c r="E52" s="211" t="s">
        <v>291</v>
      </c>
      <c r="F52" s="212">
        <v>3141</v>
      </c>
      <c r="G52" s="211" t="s">
        <v>89</v>
      </c>
      <c r="H52" s="644" t="s">
        <v>83</v>
      </c>
      <c r="I52" s="516">
        <v>1070877</v>
      </c>
      <c r="J52" s="645">
        <v>784512</v>
      </c>
      <c r="K52" s="645">
        <v>0</v>
      </c>
      <c r="L52" s="517">
        <v>265165</v>
      </c>
      <c r="M52" s="517">
        <v>15690</v>
      </c>
      <c r="N52" s="645">
        <v>5510</v>
      </c>
      <c r="O52" s="432">
        <v>2.66</v>
      </c>
      <c r="P52" s="518">
        <v>0</v>
      </c>
      <c r="Q52" s="710">
        <v>2.66</v>
      </c>
      <c r="R52" s="520">
        <v>0</v>
      </c>
      <c r="S52" s="507">
        <v>0</v>
      </c>
      <c r="T52" s="507">
        <v>0</v>
      </c>
      <c r="U52" s="507">
        <v>0</v>
      </c>
      <c r="V52" s="507">
        <f t="shared" si="85"/>
        <v>0</v>
      </c>
      <c r="W52" s="507">
        <v>0</v>
      </c>
      <c r="X52" s="507">
        <v>0</v>
      </c>
      <c r="Y52" s="507">
        <v>0</v>
      </c>
      <c r="Z52" s="507">
        <f t="shared" si="86"/>
        <v>0</v>
      </c>
      <c r="AA52" s="507">
        <f t="shared" si="87"/>
        <v>0</v>
      </c>
      <c r="AB52" s="180">
        <f t="shared" si="88"/>
        <v>0</v>
      </c>
      <c r="AC52" s="180">
        <f t="shared" si="89"/>
        <v>0</v>
      </c>
      <c r="AD52" s="507">
        <v>0</v>
      </c>
      <c r="AE52" s="507">
        <v>0</v>
      </c>
      <c r="AF52" s="507">
        <f t="shared" si="90"/>
        <v>0</v>
      </c>
      <c r="AG52" s="507">
        <f t="shared" si="91"/>
        <v>0</v>
      </c>
      <c r="AH52" s="522">
        <v>0</v>
      </c>
      <c r="AI52" s="522">
        <v>0</v>
      </c>
      <c r="AJ52" s="522">
        <v>0</v>
      </c>
      <c r="AK52" s="522">
        <v>0</v>
      </c>
      <c r="AL52" s="522">
        <v>0</v>
      </c>
      <c r="AM52" s="522">
        <v>0</v>
      </c>
      <c r="AN52" s="522">
        <v>0</v>
      </c>
      <c r="AO52" s="522">
        <f t="shared" si="92"/>
        <v>0</v>
      </c>
      <c r="AP52" s="522">
        <f t="shared" si="93"/>
        <v>0</v>
      </c>
      <c r="AQ52" s="523">
        <f t="shared" si="94"/>
        <v>0</v>
      </c>
      <c r="AR52" s="520">
        <f t="shared" si="95"/>
        <v>1070877</v>
      </c>
      <c r="AS52" s="507">
        <f t="shared" si="96"/>
        <v>784512</v>
      </c>
      <c r="AT52" s="501">
        <f t="shared" si="97"/>
        <v>0</v>
      </c>
      <c r="AU52" s="501">
        <f t="shared" si="2"/>
        <v>0</v>
      </c>
      <c r="AV52" s="507">
        <f t="shared" si="98"/>
        <v>265165</v>
      </c>
      <c r="AW52" s="507">
        <f t="shared" si="98"/>
        <v>15690</v>
      </c>
      <c r="AX52" s="507">
        <f t="shared" si="99"/>
        <v>5510</v>
      </c>
      <c r="AY52" s="522">
        <f t="shared" si="100"/>
        <v>2.66</v>
      </c>
      <c r="AZ52" s="522">
        <f t="shared" si="101"/>
        <v>0</v>
      </c>
      <c r="BA52" s="523">
        <f t="shared" si="101"/>
        <v>2.66</v>
      </c>
    </row>
    <row r="53" spans="1:53" s="213" customFormat="1" ht="14.1" customHeight="1" x14ac:dyDescent="0.2">
      <c r="A53" s="642">
        <v>7</v>
      </c>
      <c r="B53" s="218">
        <v>2320</v>
      </c>
      <c r="C53" s="643">
        <v>650034180</v>
      </c>
      <c r="D53" s="211">
        <v>72755369</v>
      </c>
      <c r="E53" s="218" t="s">
        <v>291</v>
      </c>
      <c r="F53" s="212">
        <v>3143</v>
      </c>
      <c r="G53" s="211" t="s">
        <v>150</v>
      </c>
      <c r="H53" s="219" t="s">
        <v>87</v>
      </c>
      <c r="I53" s="516">
        <v>1024012</v>
      </c>
      <c r="J53" s="431">
        <v>754059</v>
      </c>
      <c r="K53" s="431">
        <v>0</v>
      </c>
      <c r="L53" s="517">
        <v>254872</v>
      </c>
      <c r="M53" s="517">
        <v>15081</v>
      </c>
      <c r="N53" s="645">
        <v>0</v>
      </c>
      <c r="O53" s="432">
        <v>1.6495</v>
      </c>
      <c r="P53" s="436">
        <v>1.6495</v>
      </c>
      <c r="Q53" s="710">
        <v>0</v>
      </c>
      <c r="R53" s="520">
        <v>0</v>
      </c>
      <c r="S53" s="507">
        <v>0</v>
      </c>
      <c r="T53" s="507">
        <v>0</v>
      </c>
      <c r="U53" s="507">
        <v>0</v>
      </c>
      <c r="V53" s="507">
        <f t="shared" si="85"/>
        <v>0</v>
      </c>
      <c r="W53" s="507">
        <v>0</v>
      </c>
      <c r="X53" s="507">
        <v>0</v>
      </c>
      <c r="Y53" s="507">
        <v>0</v>
      </c>
      <c r="Z53" s="507">
        <f t="shared" si="86"/>
        <v>0</v>
      </c>
      <c r="AA53" s="507">
        <f t="shared" si="87"/>
        <v>0</v>
      </c>
      <c r="AB53" s="180">
        <f t="shared" si="88"/>
        <v>0</v>
      </c>
      <c r="AC53" s="180">
        <f t="shared" si="89"/>
        <v>0</v>
      </c>
      <c r="AD53" s="507">
        <v>0</v>
      </c>
      <c r="AE53" s="507">
        <v>0</v>
      </c>
      <c r="AF53" s="507">
        <f t="shared" si="90"/>
        <v>0</v>
      </c>
      <c r="AG53" s="507">
        <f t="shared" si="91"/>
        <v>0</v>
      </c>
      <c r="AH53" s="522">
        <v>0</v>
      </c>
      <c r="AI53" s="522">
        <v>0</v>
      </c>
      <c r="AJ53" s="522">
        <v>0</v>
      </c>
      <c r="AK53" s="522">
        <v>0</v>
      </c>
      <c r="AL53" s="522">
        <v>0</v>
      </c>
      <c r="AM53" s="522">
        <v>0</v>
      </c>
      <c r="AN53" s="522">
        <v>0</v>
      </c>
      <c r="AO53" s="522">
        <f t="shared" si="92"/>
        <v>0</v>
      </c>
      <c r="AP53" s="522">
        <f t="shared" si="93"/>
        <v>0</v>
      </c>
      <c r="AQ53" s="523">
        <f t="shared" si="94"/>
        <v>0</v>
      </c>
      <c r="AR53" s="520">
        <f t="shared" si="95"/>
        <v>1024012</v>
      </c>
      <c r="AS53" s="507">
        <f t="shared" si="96"/>
        <v>754059</v>
      </c>
      <c r="AT53" s="501">
        <f t="shared" si="97"/>
        <v>0</v>
      </c>
      <c r="AU53" s="501">
        <f t="shared" si="2"/>
        <v>0</v>
      </c>
      <c r="AV53" s="507">
        <f t="shared" si="98"/>
        <v>254872</v>
      </c>
      <c r="AW53" s="507">
        <f t="shared" si="98"/>
        <v>15081</v>
      </c>
      <c r="AX53" s="507">
        <f t="shared" si="99"/>
        <v>0</v>
      </c>
      <c r="AY53" s="522">
        <f t="shared" si="100"/>
        <v>1.6495</v>
      </c>
      <c r="AZ53" s="522">
        <f t="shared" si="101"/>
        <v>1.6495</v>
      </c>
      <c r="BA53" s="523">
        <f t="shared" si="101"/>
        <v>0</v>
      </c>
    </row>
    <row r="54" spans="1:53" s="213" customFormat="1" ht="14.1" customHeight="1" x14ac:dyDescent="0.2">
      <c r="A54" s="642">
        <v>7</v>
      </c>
      <c r="B54" s="218">
        <v>2320</v>
      </c>
      <c r="C54" s="643">
        <v>650034180</v>
      </c>
      <c r="D54" s="211">
        <v>72755369</v>
      </c>
      <c r="E54" s="218" t="s">
        <v>291</v>
      </c>
      <c r="F54" s="212">
        <v>3143</v>
      </c>
      <c r="G54" s="211" t="s">
        <v>151</v>
      </c>
      <c r="H54" s="219" t="s">
        <v>83</v>
      </c>
      <c r="I54" s="516">
        <v>34408</v>
      </c>
      <c r="J54" s="645">
        <v>24255</v>
      </c>
      <c r="K54" s="645">
        <v>0</v>
      </c>
      <c r="L54" s="517">
        <v>8198</v>
      </c>
      <c r="M54" s="517">
        <v>485</v>
      </c>
      <c r="N54" s="645">
        <v>1470</v>
      </c>
      <c r="O54" s="432">
        <v>0.1</v>
      </c>
      <c r="P54" s="518">
        <v>0</v>
      </c>
      <c r="Q54" s="710">
        <v>0.1</v>
      </c>
      <c r="R54" s="520">
        <v>0</v>
      </c>
      <c r="S54" s="507">
        <v>0</v>
      </c>
      <c r="T54" s="507">
        <v>0</v>
      </c>
      <c r="U54" s="507">
        <v>0</v>
      </c>
      <c r="V54" s="507">
        <f t="shared" si="85"/>
        <v>0</v>
      </c>
      <c r="W54" s="507">
        <v>0</v>
      </c>
      <c r="X54" s="507">
        <v>0</v>
      </c>
      <c r="Y54" s="507">
        <v>0</v>
      </c>
      <c r="Z54" s="507">
        <f t="shared" si="86"/>
        <v>0</v>
      </c>
      <c r="AA54" s="507">
        <f t="shared" si="87"/>
        <v>0</v>
      </c>
      <c r="AB54" s="180">
        <f t="shared" si="88"/>
        <v>0</v>
      </c>
      <c r="AC54" s="180">
        <f t="shared" si="89"/>
        <v>0</v>
      </c>
      <c r="AD54" s="507">
        <v>0</v>
      </c>
      <c r="AE54" s="507">
        <v>0</v>
      </c>
      <c r="AF54" s="507">
        <f t="shared" si="90"/>
        <v>0</v>
      </c>
      <c r="AG54" s="507">
        <f t="shared" si="91"/>
        <v>0</v>
      </c>
      <c r="AH54" s="522">
        <v>0</v>
      </c>
      <c r="AI54" s="522">
        <v>0</v>
      </c>
      <c r="AJ54" s="522">
        <v>0</v>
      </c>
      <c r="AK54" s="522">
        <v>0</v>
      </c>
      <c r="AL54" s="522">
        <v>0</v>
      </c>
      <c r="AM54" s="522">
        <v>0</v>
      </c>
      <c r="AN54" s="522">
        <v>0</v>
      </c>
      <c r="AO54" s="522">
        <f t="shared" si="92"/>
        <v>0</v>
      </c>
      <c r="AP54" s="522">
        <f t="shared" si="93"/>
        <v>0</v>
      </c>
      <c r="AQ54" s="523">
        <f t="shared" si="94"/>
        <v>0</v>
      </c>
      <c r="AR54" s="520">
        <f t="shared" si="95"/>
        <v>34408</v>
      </c>
      <c r="AS54" s="507">
        <f t="shared" si="96"/>
        <v>24255</v>
      </c>
      <c r="AT54" s="501">
        <f t="shared" si="97"/>
        <v>0</v>
      </c>
      <c r="AU54" s="501">
        <f t="shared" si="2"/>
        <v>0</v>
      </c>
      <c r="AV54" s="507">
        <f t="shared" si="98"/>
        <v>8198</v>
      </c>
      <c r="AW54" s="507">
        <f t="shared" si="98"/>
        <v>485</v>
      </c>
      <c r="AX54" s="507">
        <f t="shared" si="99"/>
        <v>1470</v>
      </c>
      <c r="AY54" s="522">
        <f t="shared" si="100"/>
        <v>0.1</v>
      </c>
      <c r="AZ54" s="522">
        <f t="shared" si="101"/>
        <v>0</v>
      </c>
      <c r="BA54" s="523">
        <f t="shared" si="101"/>
        <v>0.1</v>
      </c>
    </row>
    <row r="55" spans="1:53" s="213" customFormat="1" ht="14.1" customHeight="1" x14ac:dyDescent="0.2">
      <c r="A55" s="238">
        <v>7</v>
      </c>
      <c r="B55" s="214">
        <v>2320</v>
      </c>
      <c r="C55" s="635">
        <v>650034180</v>
      </c>
      <c r="D55" s="214">
        <v>72755369</v>
      </c>
      <c r="E55" s="214" t="s">
        <v>292</v>
      </c>
      <c r="F55" s="222"/>
      <c r="G55" s="216"/>
      <c r="H55" s="217"/>
      <c r="I55" s="636">
        <v>10739779</v>
      </c>
      <c r="J55" s="637">
        <v>7604625</v>
      </c>
      <c r="K55" s="637">
        <v>113763</v>
      </c>
      <c r="L55" s="637">
        <v>2581308</v>
      </c>
      <c r="M55" s="637">
        <v>152092</v>
      </c>
      <c r="N55" s="637">
        <v>287991</v>
      </c>
      <c r="O55" s="638">
        <v>17.870200000000004</v>
      </c>
      <c r="P55" s="638">
        <v>11.756900000000002</v>
      </c>
      <c r="Q55" s="641">
        <v>6.1132999999999997</v>
      </c>
      <c r="R55" s="637">
        <f t="shared" ref="R55:BA55" si="102">SUM(R49:R54)</f>
        <v>-20000</v>
      </c>
      <c r="S55" s="639">
        <f t="shared" si="102"/>
        <v>20750</v>
      </c>
      <c r="T55" s="639">
        <f t="shared" si="102"/>
        <v>0</v>
      </c>
      <c r="U55" s="639">
        <f t="shared" si="102"/>
        <v>0</v>
      </c>
      <c r="V55" s="639">
        <f t="shared" si="102"/>
        <v>750</v>
      </c>
      <c r="W55" s="639">
        <f t="shared" si="102"/>
        <v>20000</v>
      </c>
      <c r="X55" s="639">
        <f t="shared" si="102"/>
        <v>0</v>
      </c>
      <c r="Y55" s="639">
        <f t="shared" si="102"/>
        <v>8732</v>
      </c>
      <c r="Z55" s="639">
        <f t="shared" si="102"/>
        <v>28732</v>
      </c>
      <c r="AA55" s="639">
        <f t="shared" si="102"/>
        <v>29482</v>
      </c>
      <c r="AB55" s="639">
        <f t="shared" si="102"/>
        <v>7014</v>
      </c>
      <c r="AC55" s="639">
        <f t="shared" si="102"/>
        <v>15</v>
      </c>
      <c r="AD55" s="639">
        <f t="shared" si="102"/>
        <v>0</v>
      </c>
      <c r="AE55" s="639">
        <f t="shared" si="102"/>
        <v>0</v>
      </c>
      <c r="AF55" s="639">
        <f t="shared" si="102"/>
        <v>0</v>
      </c>
      <c r="AG55" s="639">
        <f t="shared" si="102"/>
        <v>36511</v>
      </c>
      <c r="AH55" s="640">
        <f t="shared" si="102"/>
        <v>0</v>
      </c>
      <c r="AI55" s="640">
        <f t="shared" si="102"/>
        <v>-0.11</v>
      </c>
      <c r="AJ55" s="640">
        <v>0.08</v>
      </c>
      <c r="AK55" s="640">
        <f t="shared" ref="AK55:AL55" si="103">SUM(AK49:AK54)</f>
        <v>0</v>
      </c>
      <c r="AL55" s="640">
        <f t="shared" si="103"/>
        <v>0</v>
      </c>
      <c r="AM55" s="640">
        <f t="shared" si="102"/>
        <v>0</v>
      </c>
      <c r="AN55" s="640">
        <f t="shared" si="102"/>
        <v>0</v>
      </c>
      <c r="AO55" s="640">
        <f t="shared" si="102"/>
        <v>0.08</v>
      </c>
      <c r="AP55" s="640">
        <f t="shared" si="102"/>
        <v>-0.11</v>
      </c>
      <c r="AQ55" s="641">
        <f t="shared" si="102"/>
        <v>-0.03</v>
      </c>
      <c r="AR55" s="637">
        <f t="shared" si="102"/>
        <v>10776290</v>
      </c>
      <c r="AS55" s="639">
        <f t="shared" si="102"/>
        <v>7605375</v>
      </c>
      <c r="AT55" s="639">
        <f t="shared" si="102"/>
        <v>142495</v>
      </c>
      <c r="AU55" s="639">
        <f t="shared" si="102"/>
        <v>8732</v>
      </c>
      <c r="AV55" s="639">
        <f t="shared" si="102"/>
        <v>2588322</v>
      </c>
      <c r="AW55" s="639">
        <f t="shared" si="102"/>
        <v>152107</v>
      </c>
      <c r="AX55" s="639">
        <f t="shared" si="102"/>
        <v>287991</v>
      </c>
      <c r="AY55" s="640">
        <f t="shared" si="102"/>
        <v>17.840200000000003</v>
      </c>
      <c r="AZ55" s="640">
        <f t="shared" si="102"/>
        <v>11.836900000000002</v>
      </c>
      <c r="BA55" s="641">
        <f t="shared" si="102"/>
        <v>6.0032999999999994</v>
      </c>
    </row>
    <row r="56" spans="1:53" s="213" customFormat="1" ht="14.1" customHeight="1" x14ac:dyDescent="0.2">
      <c r="A56" s="642">
        <v>8</v>
      </c>
      <c r="B56" s="218">
        <v>2455</v>
      </c>
      <c r="C56" s="643">
        <v>600080145</v>
      </c>
      <c r="D56" s="211">
        <v>72741601</v>
      </c>
      <c r="E56" s="211" t="s">
        <v>293</v>
      </c>
      <c r="F56" s="212">
        <v>3111</v>
      </c>
      <c r="G56" s="211" t="s">
        <v>86</v>
      </c>
      <c r="H56" s="644" t="s">
        <v>87</v>
      </c>
      <c r="I56" s="516">
        <v>1518963</v>
      </c>
      <c r="J56" s="431">
        <v>1107705</v>
      </c>
      <c r="K56" s="431">
        <v>0</v>
      </c>
      <c r="L56" s="517">
        <v>374404</v>
      </c>
      <c r="M56" s="517">
        <v>22154</v>
      </c>
      <c r="N56" s="645">
        <v>14700</v>
      </c>
      <c r="O56" s="432">
        <v>2.5108999999999999</v>
      </c>
      <c r="P56" s="436">
        <v>2</v>
      </c>
      <c r="Q56" s="709">
        <v>0.51090000000000002</v>
      </c>
      <c r="R56" s="520">
        <v>0</v>
      </c>
      <c r="S56" s="507">
        <v>0</v>
      </c>
      <c r="T56" s="507">
        <v>0</v>
      </c>
      <c r="U56" s="507">
        <v>0</v>
      </c>
      <c r="V56" s="507">
        <f t="shared" ref="V56:V61" si="104">SUM(R56:U56)</f>
        <v>0</v>
      </c>
      <c r="W56" s="507">
        <v>0</v>
      </c>
      <c r="X56" s="507">
        <v>0</v>
      </c>
      <c r="Y56" s="507">
        <v>0</v>
      </c>
      <c r="Z56" s="507">
        <f t="shared" ref="Z56:Z61" si="105">SUM(W56:Y56)</f>
        <v>0</v>
      </c>
      <c r="AA56" s="507">
        <f t="shared" ref="AA56:AA61" si="106">V56+Z56</f>
        <v>0</v>
      </c>
      <c r="AB56" s="180">
        <f t="shared" ref="AB56:AB61" si="107">ROUND((V56+W56)*33.8%,0)</f>
        <v>0</v>
      </c>
      <c r="AC56" s="180">
        <f t="shared" ref="AC56:AC61" si="108">ROUND(V56*2%,0)</f>
        <v>0</v>
      </c>
      <c r="AD56" s="507">
        <v>0</v>
      </c>
      <c r="AE56" s="507">
        <v>0</v>
      </c>
      <c r="AF56" s="507">
        <f t="shared" ref="AF56:AF61" si="109">SUM(AD56:AE56)</f>
        <v>0</v>
      </c>
      <c r="AG56" s="507">
        <f t="shared" ref="AG56:AG61" si="110">AA56+AB56+AC56+AF56</f>
        <v>0</v>
      </c>
      <c r="AH56" s="522">
        <v>0</v>
      </c>
      <c r="AI56" s="522">
        <v>0</v>
      </c>
      <c r="AJ56" s="522">
        <v>0</v>
      </c>
      <c r="AK56" s="522">
        <v>0</v>
      </c>
      <c r="AL56" s="522">
        <v>0</v>
      </c>
      <c r="AM56" s="522">
        <v>0</v>
      </c>
      <c r="AN56" s="522">
        <v>0</v>
      </c>
      <c r="AO56" s="522">
        <f t="shared" ref="AO56:AO61" si="111">AH56+AJ56+AK56+AM56</f>
        <v>0</v>
      </c>
      <c r="AP56" s="522">
        <f t="shared" ref="AP56:AP61" si="112">AI56+AL56+AN56</f>
        <v>0</v>
      </c>
      <c r="AQ56" s="523">
        <f t="shared" ref="AQ56:AQ61" si="113">SUM(AO56:AP56)</f>
        <v>0</v>
      </c>
      <c r="AR56" s="520">
        <f t="shared" ref="AR56:AR61" si="114">I56+AG56</f>
        <v>1518963</v>
      </c>
      <c r="AS56" s="507">
        <f t="shared" ref="AS56:AS61" si="115">J56+V56</f>
        <v>1107705</v>
      </c>
      <c r="AT56" s="501">
        <f t="shared" ref="AT56:AT61" si="116">K56+Z56</f>
        <v>0</v>
      </c>
      <c r="AU56" s="501">
        <f t="shared" si="2"/>
        <v>0</v>
      </c>
      <c r="AV56" s="507">
        <f t="shared" ref="AV56:AW61" si="117">L56+AB56</f>
        <v>374404</v>
      </c>
      <c r="AW56" s="507">
        <f t="shared" si="117"/>
        <v>22154</v>
      </c>
      <c r="AX56" s="507">
        <f t="shared" ref="AX56:AX61" si="118">N56+AF56</f>
        <v>14700</v>
      </c>
      <c r="AY56" s="522">
        <f t="shared" ref="AY56:AY61" si="119">O56+AQ56</f>
        <v>2.5108999999999999</v>
      </c>
      <c r="AZ56" s="522">
        <f t="shared" ref="AZ56:BA61" si="120">P56+AO56</f>
        <v>2</v>
      </c>
      <c r="BA56" s="523">
        <f t="shared" si="120"/>
        <v>0.51090000000000002</v>
      </c>
    </row>
    <row r="57" spans="1:53" s="213" customFormat="1" ht="14.1" customHeight="1" x14ac:dyDescent="0.2">
      <c r="A57" s="642">
        <v>8</v>
      </c>
      <c r="B57" s="220">
        <v>2455</v>
      </c>
      <c r="C57" s="643">
        <v>600080145</v>
      </c>
      <c r="D57" s="211">
        <v>72741601</v>
      </c>
      <c r="E57" s="220" t="s">
        <v>293</v>
      </c>
      <c r="F57" s="221">
        <v>3117</v>
      </c>
      <c r="G57" s="220" t="s">
        <v>285</v>
      </c>
      <c r="H57" s="644" t="s">
        <v>87</v>
      </c>
      <c r="I57" s="516">
        <v>3324408</v>
      </c>
      <c r="J57" s="331">
        <v>2381743</v>
      </c>
      <c r="K57" s="331">
        <v>0</v>
      </c>
      <c r="L57" s="517">
        <v>805030</v>
      </c>
      <c r="M57" s="517">
        <v>47635</v>
      </c>
      <c r="N57" s="331">
        <v>90000</v>
      </c>
      <c r="O57" s="432">
        <v>4.8658999999999999</v>
      </c>
      <c r="P57" s="332">
        <v>3.3182</v>
      </c>
      <c r="Q57" s="333">
        <v>1.5477000000000001</v>
      </c>
      <c r="R57" s="520">
        <v>0</v>
      </c>
      <c r="S57" s="507">
        <v>0</v>
      </c>
      <c r="T57" s="507">
        <v>0</v>
      </c>
      <c r="U57" s="507">
        <v>0</v>
      </c>
      <c r="V57" s="507">
        <f t="shared" si="104"/>
        <v>0</v>
      </c>
      <c r="W57" s="507">
        <v>0</v>
      </c>
      <c r="X57" s="507">
        <v>0</v>
      </c>
      <c r="Y57" s="507">
        <v>4440</v>
      </c>
      <c r="Z57" s="507">
        <f t="shared" si="105"/>
        <v>4440</v>
      </c>
      <c r="AA57" s="507">
        <f t="shared" si="106"/>
        <v>4440</v>
      </c>
      <c r="AB57" s="180">
        <f t="shared" si="107"/>
        <v>0</v>
      </c>
      <c r="AC57" s="180">
        <f t="shared" si="108"/>
        <v>0</v>
      </c>
      <c r="AD57" s="507">
        <v>0</v>
      </c>
      <c r="AE57" s="507">
        <v>0</v>
      </c>
      <c r="AF57" s="507">
        <f t="shared" si="109"/>
        <v>0</v>
      </c>
      <c r="AG57" s="507">
        <f t="shared" si="110"/>
        <v>4440</v>
      </c>
      <c r="AH57" s="522">
        <v>0</v>
      </c>
      <c r="AI57" s="522">
        <v>0</v>
      </c>
      <c r="AJ57" s="522">
        <v>0</v>
      </c>
      <c r="AK57" s="522">
        <v>0</v>
      </c>
      <c r="AL57" s="522">
        <v>0</v>
      </c>
      <c r="AM57" s="522">
        <v>0</v>
      </c>
      <c r="AN57" s="522">
        <v>0</v>
      </c>
      <c r="AO57" s="522">
        <f t="shared" si="111"/>
        <v>0</v>
      </c>
      <c r="AP57" s="522">
        <f t="shared" si="112"/>
        <v>0</v>
      </c>
      <c r="AQ57" s="523">
        <f t="shared" si="113"/>
        <v>0</v>
      </c>
      <c r="AR57" s="520">
        <f t="shared" si="114"/>
        <v>3328848</v>
      </c>
      <c r="AS57" s="507">
        <f t="shared" si="115"/>
        <v>2381743</v>
      </c>
      <c r="AT57" s="501">
        <f t="shared" si="116"/>
        <v>4440</v>
      </c>
      <c r="AU57" s="501">
        <f t="shared" si="2"/>
        <v>4440</v>
      </c>
      <c r="AV57" s="507">
        <f t="shared" si="117"/>
        <v>805030</v>
      </c>
      <c r="AW57" s="507">
        <f t="shared" si="117"/>
        <v>47635</v>
      </c>
      <c r="AX57" s="507">
        <f t="shared" si="118"/>
        <v>90000</v>
      </c>
      <c r="AY57" s="522">
        <f t="shared" si="119"/>
        <v>4.8658999999999999</v>
      </c>
      <c r="AZ57" s="522">
        <f t="shared" si="120"/>
        <v>3.3182</v>
      </c>
      <c r="BA57" s="523">
        <f t="shared" si="120"/>
        <v>1.5477000000000001</v>
      </c>
    </row>
    <row r="58" spans="1:53" s="213" customFormat="1" ht="14.1" customHeight="1" x14ac:dyDescent="0.2">
      <c r="A58" s="642">
        <v>8</v>
      </c>
      <c r="B58" s="218">
        <v>2455</v>
      </c>
      <c r="C58" s="643">
        <v>600080145</v>
      </c>
      <c r="D58" s="211">
        <v>72741601</v>
      </c>
      <c r="E58" s="218" t="s">
        <v>293</v>
      </c>
      <c r="F58" s="212">
        <v>3117</v>
      </c>
      <c r="G58" s="211" t="s">
        <v>92</v>
      </c>
      <c r="H58" s="644" t="s">
        <v>83</v>
      </c>
      <c r="I58" s="516">
        <v>299781</v>
      </c>
      <c r="J58" s="645">
        <v>220752</v>
      </c>
      <c r="K58" s="645">
        <v>0</v>
      </c>
      <c r="L58" s="517">
        <v>74614</v>
      </c>
      <c r="M58" s="517">
        <v>4415</v>
      </c>
      <c r="N58" s="645">
        <v>0</v>
      </c>
      <c r="O58" s="432">
        <v>0.65</v>
      </c>
      <c r="P58" s="518">
        <v>0.65</v>
      </c>
      <c r="Q58" s="710">
        <v>0</v>
      </c>
      <c r="R58" s="520">
        <v>0</v>
      </c>
      <c r="S58" s="507">
        <v>-15724</v>
      </c>
      <c r="T58" s="507">
        <v>0</v>
      </c>
      <c r="U58" s="507">
        <v>0</v>
      </c>
      <c r="V58" s="507">
        <f t="shared" si="104"/>
        <v>-15724</v>
      </c>
      <c r="W58" s="507">
        <v>0</v>
      </c>
      <c r="X58" s="507">
        <v>0</v>
      </c>
      <c r="Y58" s="507">
        <v>0</v>
      </c>
      <c r="Z58" s="507">
        <f t="shared" si="105"/>
        <v>0</v>
      </c>
      <c r="AA58" s="507">
        <f t="shared" si="106"/>
        <v>-15724</v>
      </c>
      <c r="AB58" s="180">
        <f t="shared" si="107"/>
        <v>-5315</v>
      </c>
      <c r="AC58" s="180">
        <f t="shared" si="108"/>
        <v>-314</v>
      </c>
      <c r="AD58" s="507">
        <v>0</v>
      </c>
      <c r="AE58" s="507">
        <v>0</v>
      </c>
      <c r="AF58" s="507">
        <f t="shared" si="109"/>
        <v>0</v>
      </c>
      <c r="AG58" s="507">
        <f t="shared" si="110"/>
        <v>-21353</v>
      </c>
      <c r="AH58" s="522">
        <v>0</v>
      </c>
      <c r="AI58" s="522">
        <v>0</v>
      </c>
      <c r="AJ58" s="522">
        <v>-0.04</v>
      </c>
      <c r="AK58" s="522">
        <v>0</v>
      </c>
      <c r="AL58" s="522">
        <v>0</v>
      </c>
      <c r="AM58" s="522">
        <v>0</v>
      </c>
      <c r="AN58" s="522">
        <v>0</v>
      </c>
      <c r="AO58" s="522">
        <f t="shared" si="111"/>
        <v>-0.04</v>
      </c>
      <c r="AP58" s="522">
        <f t="shared" si="112"/>
        <v>0</v>
      </c>
      <c r="AQ58" s="523">
        <f t="shared" si="113"/>
        <v>-0.04</v>
      </c>
      <c r="AR58" s="520">
        <f t="shared" si="114"/>
        <v>278428</v>
      </c>
      <c r="AS58" s="507">
        <f t="shared" si="115"/>
        <v>205028</v>
      </c>
      <c r="AT58" s="501">
        <f t="shared" si="116"/>
        <v>0</v>
      </c>
      <c r="AU58" s="501">
        <f t="shared" si="2"/>
        <v>0</v>
      </c>
      <c r="AV58" s="507">
        <f t="shared" si="117"/>
        <v>69299</v>
      </c>
      <c r="AW58" s="507">
        <f t="shared" si="117"/>
        <v>4101</v>
      </c>
      <c r="AX58" s="507">
        <f t="shared" si="118"/>
        <v>0</v>
      </c>
      <c r="AY58" s="522">
        <f t="shared" si="119"/>
        <v>0.61</v>
      </c>
      <c r="AZ58" s="522">
        <f t="shared" si="120"/>
        <v>0.61</v>
      </c>
      <c r="BA58" s="523">
        <f t="shared" si="120"/>
        <v>0</v>
      </c>
    </row>
    <row r="59" spans="1:53" s="213" customFormat="1" ht="14.1" customHeight="1" x14ac:dyDescent="0.2">
      <c r="A59" s="642">
        <v>8</v>
      </c>
      <c r="B59" s="211">
        <v>2455</v>
      </c>
      <c r="C59" s="643">
        <v>600080145</v>
      </c>
      <c r="D59" s="211">
        <v>72741601</v>
      </c>
      <c r="E59" s="211" t="s">
        <v>293</v>
      </c>
      <c r="F59" s="212">
        <v>3141</v>
      </c>
      <c r="G59" s="211" t="s">
        <v>89</v>
      </c>
      <c r="H59" s="644" t="s">
        <v>83</v>
      </c>
      <c r="I59" s="516">
        <v>674347</v>
      </c>
      <c r="J59" s="645">
        <v>494395</v>
      </c>
      <c r="K59" s="645">
        <v>0</v>
      </c>
      <c r="L59" s="517">
        <v>167106</v>
      </c>
      <c r="M59" s="517">
        <v>9888</v>
      </c>
      <c r="N59" s="645">
        <v>2958</v>
      </c>
      <c r="O59" s="432">
        <v>1.68</v>
      </c>
      <c r="P59" s="518">
        <v>0</v>
      </c>
      <c r="Q59" s="710">
        <v>1.68</v>
      </c>
      <c r="R59" s="520">
        <v>0</v>
      </c>
      <c r="S59" s="507">
        <v>0</v>
      </c>
      <c r="T59" s="507">
        <v>0</v>
      </c>
      <c r="U59" s="507">
        <v>0</v>
      </c>
      <c r="V59" s="507">
        <f t="shared" si="104"/>
        <v>0</v>
      </c>
      <c r="W59" s="507">
        <v>0</v>
      </c>
      <c r="X59" s="507">
        <v>0</v>
      </c>
      <c r="Y59" s="507">
        <v>0</v>
      </c>
      <c r="Z59" s="507">
        <f t="shared" si="105"/>
        <v>0</v>
      </c>
      <c r="AA59" s="507">
        <f t="shared" si="106"/>
        <v>0</v>
      </c>
      <c r="AB59" s="180">
        <f t="shared" si="107"/>
        <v>0</v>
      </c>
      <c r="AC59" s="180">
        <f t="shared" si="108"/>
        <v>0</v>
      </c>
      <c r="AD59" s="507">
        <v>0</v>
      </c>
      <c r="AE59" s="507">
        <v>0</v>
      </c>
      <c r="AF59" s="507">
        <f t="shared" si="109"/>
        <v>0</v>
      </c>
      <c r="AG59" s="507">
        <f t="shared" si="110"/>
        <v>0</v>
      </c>
      <c r="AH59" s="522">
        <v>0</v>
      </c>
      <c r="AI59" s="522">
        <v>0</v>
      </c>
      <c r="AJ59" s="522">
        <v>0</v>
      </c>
      <c r="AK59" s="522">
        <v>0</v>
      </c>
      <c r="AL59" s="522">
        <v>0</v>
      </c>
      <c r="AM59" s="522">
        <v>0</v>
      </c>
      <c r="AN59" s="522">
        <v>0</v>
      </c>
      <c r="AO59" s="522">
        <f t="shared" si="111"/>
        <v>0</v>
      </c>
      <c r="AP59" s="522">
        <f t="shared" si="112"/>
        <v>0</v>
      </c>
      <c r="AQ59" s="523">
        <f t="shared" si="113"/>
        <v>0</v>
      </c>
      <c r="AR59" s="520">
        <f t="shared" si="114"/>
        <v>674347</v>
      </c>
      <c r="AS59" s="507">
        <f t="shared" si="115"/>
        <v>494395</v>
      </c>
      <c r="AT59" s="501">
        <f t="shared" si="116"/>
        <v>0</v>
      </c>
      <c r="AU59" s="501">
        <f t="shared" si="2"/>
        <v>0</v>
      </c>
      <c r="AV59" s="507">
        <f t="shared" si="117"/>
        <v>167106</v>
      </c>
      <c r="AW59" s="507">
        <f t="shared" si="117"/>
        <v>9888</v>
      </c>
      <c r="AX59" s="507">
        <f t="shared" si="118"/>
        <v>2958</v>
      </c>
      <c r="AY59" s="522">
        <f t="shared" si="119"/>
        <v>1.68</v>
      </c>
      <c r="AZ59" s="522">
        <f t="shared" si="120"/>
        <v>0</v>
      </c>
      <c r="BA59" s="523">
        <f t="shared" si="120"/>
        <v>1.68</v>
      </c>
    </row>
    <row r="60" spans="1:53" s="213" customFormat="1" ht="14.1" customHeight="1" x14ac:dyDescent="0.2">
      <c r="A60" s="642">
        <v>8</v>
      </c>
      <c r="B60" s="218">
        <v>2455</v>
      </c>
      <c r="C60" s="643">
        <v>600080145</v>
      </c>
      <c r="D60" s="211">
        <v>72741601</v>
      </c>
      <c r="E60" s="218" t="s">
        <v>293</v>
      </c>
      <c r="F60" s="212">
        <v>3143</v>
      </c>
      <c r="G60" s="211" t="s">
        <v>150</v>
      </c>
      <c r="H60" s="219" t="s">
        <v>87</v>
      </c>
      <c r="I60" s="516">
        <v>629768</v>
      </c>
      <c r="J60" s="431">
        <v>463747</v>
      </c>
      <c r="K60" s="431">
        <v>0</v>
      </c>
      <c r="L60" s="517">
        <v>156746</v>
      </c>
      <c r="M60" s="517">
        <v>9275</v>
      </c>
      <c r="N60" s="645">
        <v>0</v>
      </c>
      <c r="O60" s="432">
        <v>0.92859999999999998</v>
      </c>
      <c r="P60" s="436">
        <v>0.92859999999999998</v>
      </c>
      <c r="Q60" s="710">
        <v>0</v>
      </c>
      <c r="R60" s="520">
        <v>0</v>
      </c>
      <c r="S60" s="507">
        <v>0</v>
      </c>
      <c r="T60" s="507">
        <v>0</v>
      </c>
      <c r="U60" s="507">
        <v>0</v>
      </c>
      <c r="V60" s="507">
        <f t="shared" si="104"/>
        <v>0</v>
      </c>
      <c r="W60" s="507">
        <v>0</v>
      </c>
      <c r="X60" s="507">
        <v>0</v>
      </c>
      <c r="Y60" s="507">
        <v>0</v>
      </c>
      <c r="Z60" s="507">
        <f t="shared" si="105"/>
        <v>0</v>
      </c>
      <c r="AA60" s="507">
        <f t="shared" si="106"/>
        <v>0</v>
      </c>
      <c r="AB60" s="180">
        <f t="shared" si="107"/>
        <v>0</v>
      </c>
      <c r="AC60" s="180">
        <f t="shared" si="108"/>
        <v>0</v>
      </c>
      <c r="AD60" s="507">
        <v>0</v>
      </c>
      <c r="AE60" s="507">
        <v>0</v>
      </c>
      <c r="AF60" s="507">
        <f t="shared" si="109"/>
        <v>0</v>
      </c>
      <c r="AG60" s="507">
        <f t="shared" si="110"/>
        <v>0</v>
      </c>
      <c r="AH60" s="522">
        <v>0</v>
      </c>
      <c r="AI60" s="522">
        <v>0</v>
      </c>
      <c r="AJ60" s="522">
        <v>0</v>
      </c>
      <c r="AK60" s="522">
        <v>0</v>
      </c>
      <c r="AL60" s="522">
        <v>0</v>
      </c>
      <c r="AM60" s="522">
        <v>0</v>
      </c>
      <c r="AN60" s="522">
        <v>0</v>
      </c>
      <c r="AO60" s="522">
        <f t="shared" si="111"/>
        <v>0</v>
      </c>
      <c r="AP60" s="522">
        <f t="shared" si="112"/>
        <v>0</v>
      </c>
      <c r="AQ60" s="523">
        <f t="shared" si="113"/>
        <v>0</v>
      </c>
      <c r="AR60" s="520">
        <f t="shared" si="114"/>
        <v>629768</v>
      </c>
      <c r="AS60" s="507">
        <f t="shared" si="115"/>
        <v>463747</v>
      </c>
      <c r="AT60" s="501">
        <f t="shared" si="116"/>
        <v>0</v>
      </c>
      <c r="AU60" s="501">
        <f t="shared" si="2"/>
        <v>0</v>
      </c>
      <c r="AV60" s="507">
        <f t="shared" si="117"/>
        <v>156746</v>
      </c>
      <c r="AW60" s="507">
        <f t="shared" si="117"/>
        <v>9275</v>
      </c>
      <c r="AX60" s="507">
        <f t="shared" si="118"/>
        <v>0</v>
      </c>
      <c r="AY60" s="522">
        <f t="shared" si="119"/>
        <v>0.92859999999999998</v>
      </c>
      <c r="AZ60" s="522">
        <f t="shared" si="120"/>
        <v>0.92859999999999998</v>
      </c>
      <c r="BA60" s="523">
        <f t="shared" si="120"/>
        <v>0</v>
      </c>
    </row>
    <row r="61" spans="1:53" s="213" customFormat="1" ht="14.1" customHeight="1" x14ac:dyDescent="0.2">
      <c r="A61" s="642">
        <v>8</v>
      </c>
      <c r="B61" s="218">
        <v>2455</v>
      </c>
      <c r="C61" s="643">
        <v>600080145</v>
      </c>
      <c r="D61" s="211">
        <v>72741601</v>
      </c>
      <c r="E61" s="218" t="s">
        <v>293</v>
      </c>
      <c r="F61" s="212">
        <v>3143</v>
      </c>
      <c r="G61" s="211" t="s">
        <v>151</v>
      </c>
      <c r="H61" s="219" t="s">
        <v>83</v>
      </c>
      <c r="I61" s="516">
        <v>19662</v>
      </c>
      <c r="J61" s="645">
        <v>13860</v>
      </c>
      <c r="K61" s="645">
        <v>0</v>
      </c>
      <c r="L61" s="517">
        <v>4685</v>
      </c>
      <c r="M61" s="517">
        <v>277</v>
      </c>
      <c r="N61" s="645">
        <v>840</v>
      </c>
      <c r="O61" s="432">
        <v>0.06</v>
      </c>
      <c r="P61" s="518">
        <v>0</v>
      </c>
      <c r="Q61" s="710">
        <v>0.06</v>
      </c>
      <c r="R61" s="520">
        <v>0</v>
      </c>
      <c r="S61" s="507">
        <v>0</v>
      </c>
      <c r="T61" s="507">
        <v>0</v>
      </c>
      <c r="U61" s="507">
        <v>0</v>
      </c>
      <c r="V61" s="507">
        <f t="shared" si="104"/>
        <v>0</v>
      </c>
      <c r="W61" s="507">
        <v>0</v>
      </c>
      <c r="X61" s="507">
        <v>0</v>
      </c>
      <c r="Y61" s="507">
        <v>0</v>
      </c>
      <c r="Z61" s="507">
        <f t="shared" si="105"/>
        <v>0</v>
      </c>
      <c r="AA61" s="507">
        <f t="shared" si="106"/>
        <v>0</v>
      </c>
      <c r="AB61" s="180">
        <f t="shared" si="107"/>
        <v>0</v>
      </c>
      <c r="AC61" s="180">
        <f t="shared" si="108"/>
        <v>0</v>
      </c>
      <c r="AD61" s="507">
        <v>0</v>
      </c>
      <c r="AE61" s="507">
        <v>0</v>
      </c>
      <c r="AF61" s="507">
        <f t="shared" si="109"/>
        <v>0</v>
      </c>
      <c r="AG61" s="507">
        <f t="shared" si="110"/>
        <v>0</v>
      </c>
      <c r="AH61" s="522">
        <v>0</v>
      </c>
      <c r="AI61" s="522">
        <v>0</v>
      </c>
      <c r="AJ61" s="522">
        <v>0</v>
      </c>
      <c r="AK61" s="522">
        <v>0</v>
      </c>
      <c r="AL61" s="522">
        <v>0</v>
      </c>
      <c r="AM61" s="522">
        <v>0</v>
      </c>
      <c r="AN61" s="522">
        <v>0</v>
      </c>
      <c r="AO61" s="522">
        <f t="shared" si="111"/>
        <v>0</v>
      </c>
      <c r="AP61" s="522">
        <f t="shared" si="112"/>
        <v>0</v>
      </c>
      <c r="AQ61" s="523">
        <f t="shared" si="113"/>
        <v>0</v>
      </c>
      <c r="AR61" s="520">
        <f t="shared" si="114"/>
        <v>19662</v>
      </c>
      <c r="AS61" s="507">
        <f t="shared" si="115"/>
        <v>13860</v>
      </c>
      <c r="AT61" s="501">
        <f t="shared" si="116"/>
        <v>0</v>
      </c>
      <c r="AU61" s="501">
        <f t="shared" si="2"/>
        <v>0</v>
      </c>
      <c r="AV61" s="507">
        <f t="shared" si="117"/>
        <v>4685</v>
      </c>
      <c r="AW61" s="507">
        <f t="shared" si="117"/>
        <v>277</v>
      </c>
      <c r="AX61" s="507">
        <f t="shared" si="118"/>
        <v>840</v>
      </c>
      <c r="AY61" s="522">
        <f t="shared" si="119"/>
        <v>0.06</v>
      </c>
      <c r="AZ61" s="522">
        <f t="shared" si="120"/>
        <v>0</v>
      </c>
      <c r="BA61" s="523">
        <f t="shared" si="120"/>
        <v>0.06</v>
      </c>
    </row>
    <row r="62" spans="1:53" s="213" customFormat="1" ht="14.1" customHeight="1" x14ac:dyDescent="0.2">
      <c r="A62" s="238">
        <v>8</v>
      </c>
      <c r="B62" s="214">
        <v>2455</v>
      </c>
      <c r="C62" s="635">
        <v>600080145</v>
      </c>
      <c r="D62" s="214">
        <v>72741601</v>
      </c>
      <c r="E62" s="214" t="s">
        <v>294</v>
      </c>
      <c r="F62" s="222"/>
      <c r="G62" s="216"/>
      <c r="H62" s="217"/>
      <c r="I62" s="636">
        <v>6466929</v>
      </c>
      <c r="J62" s="637">
        <v>4682202</v>
      </c>
      <c r="K62" s="637">
        <v>0</v>
      </c>
      <c r="L62" s="637">
        <v>1582585</v>
      </c>
      <c r="M62" s="637">
        <v>93644</v>
      </c>
      <c r="N62" s="637">
        <v>108498</v>
      </c>
      <c r="O62" s="638">
        <v>10.695399999999999</v>
      </c>
      <c r="P62" s="638">
        <v>6.8968000000000007</v>
      </c>
      <c r="Q62" s="641">
        <v>3.7986</v>
      </c>
      <c r="R62" s="637">
        <f t="shared" ref="R62:BA62" si="121">SUM(R56:R61)</f>
        <v>0</v>
      </c>
      <c r="S62" s="639">
        <f t="shared" si="121"/>
        <v>-15724</v>
      </c>
      <c r="T62" s="639">
        <f t="shared" si="121"/>
        <v>0</v>
      </c>
      <c r="U62" s="639">
        <f t="shared" si="121"/>
        <v>0</v>
      </c>
      <c r="V62" s="639">
        <f t="shared" si="121"/>
        <v>-15724</v>
      </c>
      <c r="W62" s="639">
        <f t="shared" si="121"/>
        <v>0</v>
      </c>
      <c r="X62" s="639">
        <f t="shared" si="121"/>
        <v>0</v>
      </c>
      <c r="Y62" s="639">
        <f t="shared" si="121"/>
        <v>4440</v>
      </c>
      <c r="Z62" s="639">
        <f t="shared" si="121"/>
        <v>4440</v>
      </c>
      <c r="AA62" s="639">
        <f t="shared" si="121"/>
        <v>-11284</v>
      </c>
      <c r="AB62" s="639">
        <f t="shared" si="121"/>
        <v>-5315</v>
      </c>
      <c r="AC62" s="639">
        <f t="shared" si="121"/>
        <v>-314</v>
      </c>
      <c r="AD62" s="639">
        <f t="shared" si="121"/>
        <v>0</v>
      </c>
      <c r="AE62" s="639">
        <f t="shared" si="121"/>
        <v>0</v>
      </c>
      <c r="AF62" s="639">
        <f t="shared" si="121"/>
        <v>0</v>
      </c>
      <c r="AG62" s="639">
        <f t="shared" si="121"/>
        <v>-16913</v>
      </c>
      <c r="AH62" s="640">
        <f t="shared" si="121"/>
        <v>0</v>
      </c>
      <c r="AI62" s="640">
        <f t="shared" si="121"/>
        <v>0</v>
      </c>
      <c r="AJ62" s="640">
        <v>-0.04</v>
      </c>
      <c r="AK62" s="640">
        <f t="shared" ref="AK62:AL62" si="122">SUM(AK56:AK61)</f>
        <v>0</v>
      </c>
      <c r="AL62" s="640">
        <f t="shared" si="122"/>
        <v>0</v>
      </c>
      <c r="AM62" s="640">
        <f t="shared" si="121"/>
        <v>0</v>
      </c>
      <c r="AN62" s="640">
        <f t="shared" si="121"/>
        <v>0</v>
      </c>
      <c r="AO62" s="640">
        <f t="shared" si="121"/>
        <v>-0.04</v>
      </c>
      <c r="AP62" s="640">
        <f t="shared" si="121"/>
        <v>0</v>
      </c>
      <c r="AQ62" s="641">
        <f t="shared" si="121"/>
        <v>-0.04</v>
      </c>
      <c r="AR62" s="637">
        <f t="shared" si="121"/>
        <v>6450016</v>
      </c>
      <c r="AS62" s="639">
        <f t="shared" si="121"/>
        <v>4666478</v>
      </c>
      <c r="AT62" s="639">
        <f t="shared" si="121"/>
        <v>4440</v>
      </c>
      <c r="AU62" s="639">
        <f t="shared" si="121"/>
        <v>4440</v>
      </c>
      <c r="AV62" s="639">
        <f t="shared" si="121"/>
        <v>1577270</v>
      </c>
      <c r="AW62" s="639">
        <f t="shared" si="121"/>
        <v>93330</v>
      </c>
      <c r="AX62" s="639">
        <f t="shared" si="121"/>
        <v>108498</v>
      </c>
      <c r="AY62" s="640">
        <f t="shared" si="121"/>
        <v>10.6554</v>
      </c>
      <c r="AZ62" s="640">
        <f t="shared" si="121"/>
        <v>6.8568000000000007</v>
      </c>
      <c r="BA62" s="641">
        <f t="shared" si="121"/>
        <v>3.7986</v>
      </c>
    </row>
    <row r="63" spans="1:53" s="213" customFormat="1" ht="14.1" customHeight="1" x14ac:dyDescent="0.2">
      <c r="A63" s="642">
        <v>9</v>
      </c>
      <c r="B63" s="218">
        <v>2456</v>
      </c>
      <c r="C63" s="643">
        <v>600079732</v>
      </c>
      <c r="D63" s="211">
        <v>70695911</v>
      </c>
      <c r="E63" s="211" t="s">
        <v>295</v>
      </c>
      <c r="F63" s="212">
        <v>3111</v>
      </c>
      <c r="G63" s="211" t="s">
        <v>86</v>
      </c>
      <c r="H63" s="644" t="s">
        <v>87</v>
      </c>
      <c r="I63" s="516">
        <v>7674902</v>
      </c>
      <c r="J63" s="431">
        <v>5594921</v>
      </c>
      <c r="K63" s="431">
        <v>0</v>
      </c>
      <c r="L63" s="517">
        <v>1891083</v>
      </c>
      <c r="M63" s="517">
        <v>111898</v>
      </c>
      <c r="N63" s="645">
        <v>77000</v>
      </c>
      <c r="O63" s="432">
        <v>12.554600000000001</v>
      </c>
      <c r="P63" s="436">
        <v>10</v>
      </c>
      <c r="Q63" s="709">
        <v>2.5546000000000002</v>
      </c>
      <c r="R63" s="520">
        <v>0</v>
      </c>
      <c r="S63" s="507">
        <v>0</v>
      </c>
      <c r="T63" s="507">
        <v>0</v>
      </c>
      <c r="U63" s="507">
        <v>0</v>
      </c>
      <c r="V63" s="507">
        <f t="shared" ref="V63:V68" si="123">SUM(R63:U63)</f>
        <v>0</v>
      </c>
      <c r="W63" s="507">
        <v>0</v>
      </c>
      <c r="X63" s="507">
        <v>0</v>
      </c>
      <c r="Y63" s="507">
        <v>0</v>
      </c>
      <c r="Z63" s="507">
        <f t="shared" ref="Z63:Z68" si="124">SUM(W63:Y63)</f>
        <v>0</v>
      </c>
      <c r="AA63" s="507">
        <f t="shared" ref="AA63:AA68" si="125">V63+Z63</f>
        <v>0</v>
      </c>
      <c r="AB63" s="180">
        <f t="shared" ref="AB63:AB68" si="126">ROUND((V63+W63)*33.8%,0)</f>
        <v>0</v>
      </c>
      <c r="AC63" s="180">
        <f t="shared" ref="AC63:AC68" si="127">ROUND(V63*2%,0)</f>
        <v>0</v>
      </c>
      <c r="AD63" s="507">
        <v>0</v>
      </c>
      <c r="AE63" s="507">
        <v>0</v>
      </c>
      <c r="AF63" s="507">
        <f t="shared" ref="AF63:AF68" si="128">SUM(AD63:AE63)</f>
        <v>0</v>
      </c>
      <c r="AG63" s="507">
        <f t="shared" ref="AG63:AG68" si="129">AA63+AB63+AC63+AF63</f>
        <v>0</v>
      </c>
      <c r="AH63" s="522">
        <v>0</v>
      </c>
      <c r="AI63" s="522">
        <v>0</v>
      </c>
      <c r="AJ63" s="522">
        <v>0</v>
      </c>
      <c r="AK63" s="522">
        <v>0</v>
      </c>
      <c r="AL63" s="522">
        <v>0</v>
      </c>
      <c r="AM63" s="522">
        <v>0</v>
      </c>
      <c r="AN63" s="522">
        <v>0</v>
      </c>
      <c r="AO63" s="522">
        <f t="shared" ref="AO63:AO68" si="130">AH63+AJ63+AK63+AM63</f>
        <v>0</v>
      </c>
      <c r="AP63" s="522">
        <f t="shared" ref="AP63:AP68" si="131">AI63+AL63+AN63</f>
        <v>0</v>
      </c>
      <c r="AQ63" s="523">
        <f t="shared" ref="AQ63:AQ68" si="132">SUM(AO63:AP63)</f>
        <v>0</v>
      </c>
      <c r="AR63" s="520">
        <f t="shared" ref="AR63:AR68" si="133">I63+AG63</f>
        <v>7674902</v>
      </c>
      <c r="AS63" s="507">
        <f t="shared" ref="AS63:AS68" si="134">J63+V63</f>
        <v>5594921</v>
      </c>
      <c r="AT63" s="501">
        <f t="shared" ref="AT63:AT68" si="135">K63+Z63</f>
        <v>0</v>
      </c>
      <c r="AU63" s="501">
        <f t="shared" si="2"/>
        <v>0</v>
      </c>
      <c r="AV63" s="507">
        <f t="shared" ref="AV63:AW68" si="136">L63+AB63</f>
        <v>1891083</v>
      </c>
      <c r="AW63" s="507">
        <f t="shared" si="136"/>
        <v>111898</v>
      </c>
      <c r="AX63" s="507">
        <f t="shared" ref="AX63:AX68" si="137">N63+AF63</f>
        <v>77000</v>
      </c>
      <c r="AY63" s="522">
        <f t="shared" ref="AY63:AY68" si="138">O63+AQ63</f>
        <v>12.554600000000001</v>
      </c>
      <c r="AZ63" s="522">
        <f t="shared" ref="AZ63:BA68" si="139">P63+AO63</f>
        <v>10</v>
      </c>
      <c r="BA63" s="523">
        <f t="shared" si="139"/>
        <v>2.5546000000000002</v>
      </c>
    </row>
    <row r="64" spans="1:53" s="213" customFormat="1" ht="14.1" customHeight="1" x14ac:dyDescent="0.2">
      <c r="A64" s="642">
        <v>9</v>
      </c>
      <c r="B64" s="211">
        <v>2456</v>
      </c>
      <c r="C64" s="643">
        <v>600079732</v>
      </c>
      <c r="D64" s="211">
        <v>70695911</v>
      </c>
      <c r="E64" s="211" t="s">
        <v>295</v>
      </c>
      <c r="F64" s="212">
        <v>3113</v>
      </c>
      <c r="G64" s="211" t="s">
        <v>149</v>
      </c>
      <c r="H64" s="644" t="s">
        <v>87</v>
      </c>
      <c r="I64" s="516">
        <v>23013641</v>
      </c>
      <c r="J64" s="331">
        <v>16344419</v>
      </c>
      <c r="K64" s="331">
        <v>40000</v>
      </c>
      <c r="L64" s="517">
        <v>5537934</v>
      </c>
      <c r="M64" s="517">
        <v>326888</v>
      </c>
      <c r="N64" s="331">
        <v>764400</v>
      </c>
      <c r="O64" s="432">
        <v>31.602800000000002</v>
      </c>
      <c r="P64" s="332">
        <v>23.080000000000002</v>
      </c>
      <c r="Q64" s="333">
        <v>8.5228000000000002</v>
      </c>
      <c r="R64" s="520">
        <v>10000</v>
      </c>
      <c r="S64" s="507">
        <v>0</v>
      </c>
      <c r="T64" s="507">
        <v>0</v>
      </c>
      <c r="U64" s="507">
        <v>0</v>
      </c>
      <c r="V64" s="507">
        <f t="shared" si="123"/>
        <v>10000</v>
      </c>
      <c r="W64" s="507">
        <v>-10000</v>
      </c>
      <c r="X64" s="507">
        <v>0</v>
      </c>
      <c r="Y64" s="507">
        <v>108425</v>
      </c>
      <c r="Z64" s="507">
        <f t="shared" si="124"/>
        <v>98425</v>
      </c>
      <c r="AA64" s="507">
        <f t="shared" si="125"/>
        <v>108425</v>
      </c>
      <c r="AB64" s="180">
        <f t="shared" si="126"/>
        <v>0</v>
      </c>
      <c r="AC64" s="180">
        <f t="shared" si="127"/>
        <v>200</v>
      </c>
      <c r="AD64" s="507">
        <v>0</v>
      </c>
      <c r="AE64" s="507">
        <v>0</v>
      </c>
      <c r="AF64" s="507">
        <f t="shared" si="128"/>
        <v>0</v>
      </c>
      <c r="AG64" s="507">
        <f t="shared" si="129"/>
        <v>108625</v>
      </c>
      <c r="AH64" s="522">
        <v>0</v>
      </c>
      <c r="AI64" s="522">
        <v>0</v>
      </c>
      <c r="AJ64" s="522">
        <v>0</v>
      </c>
      <c r="AK64" s="522">
        <v>0</v>
      </c>
      <c r="AL64" s="522">
        <v>0</v>
      </c>
      <c r="AM64" s="522">
        <v>0</v>
      </c>
      <c r="AN64" s="522">
        <v>0</v>
      </c>
      <c r="AO64" s="522">
        <f t="shared" si="130"/>
        <v>0</v>
      </c>
      <c r="AP64" s="522">
        <f t="shared" si="131"/>
        <v>0</v>
      </c>
      <c r="AQ64" s="523">
        <f t="shared" si="132"/>
        <v>0</v>
      </c>
      <c r="AR64" s="520">
        <f t="shared" si="133"/>
        <v>23122266</v>
      </c>
      <c r="AS64" s="507">
        <f t="shared" si="134"/>
        <v>16354419</v>
      </c>
      <c r="AT64" s="501">
        <f t="shared" si="135"/>
        <v>138425</v>
      </c>
      <c r="AU64" s="501">
        <f t="shared" si="2"/>
        <v>108425</v>
      </c>
      <c r="AV64" s="507">
        <f t="shared" si="136"/>
        <v>5537934</v>
      </c>
      <c r="AW64" s="507">
        <f t="shared" si="136"/>
        <v>327088</v>
      </c>
      <c r="AX64" s="507">
        <f t="shared" si="137"/>
        <v>764400</v>
      </c>
      <c r="AY64" s="522">
        <f t="shared" si="138"/>
        <v>31.602800000000002</v>
      </c>
      <c r="AZ64" s="522">
        <f t="shared" si="139"/>
        <v>23.080000000000002</v>
      </c>
      <c r="BA64" s="523">
        <f t="shared" si="139"/>
        <v>8.5228000000000002</v>
      </c>
    </row>
    <row r="65" spans="1:53" s="213" customFormat="1" ht="14.1" customHeight="1" x14ac:dyDescent="0.2">
      <c r="A65" s="642">
        <v>9</v>
      </c>
      <c r="B65" s="218">
        <v>2456</v>
      </c>
      <c r="C65" s="643">
        <v>600079732</v>
      </c>
      <c r="D65" s="211">
        <v>70695911</v>
      </c>
      <c r="E65" s="218" t="s">
        <v>295</v>
      </c>
      <c r="F65" s="212">
        <v>3113</v>
      </c>
      <c r="G65" s="211" t="s">
        <v>92</v>
      </c>
      <c r="H65" s="644" t="s">
        <v>83</v>
      </c>
      <c r="I65" s="516">
        <v>1645599</v>
      </c>
      <c r="J65" s="645">
        <v>1211413</v>
      </c>
      <c r="K65" s="645">
        <v>0</v>
      </c>
      <c r="L65" s="517">
        <v>409458</v>
      </c>
      <c r="M65" s="517">
        <v>24228</v>
      </c>
      <c r="N65" s="645">
        <v>500</v>
      </c>
      <c r="O65" s="432">
        <v>3.75</v>
      </c>
      <c r="P65" s="518">
        <v>3.75</v>
      </c>
      <c r="Q65" s="710">
        <v>0</v>
      </c>
      <c r="R65" s="520">
        <v>0</v>
      </c>
      <c r="S65" s="507">
        <v>15724</v>
      </c>
      <c r="T65" s="507">
        <v>0</v>
      </c>
      <c r="U65" s="507">
        <v>0</v>
      </c>
      <c r="V65" s="507">
        <f t="shared" si="123"/>
        <v>15724</v>
      </c>
      <c r="W65" s="507">
        <v>0</v>
      </c>
      <c r="X65" s="507">
        <v>0</v>
      </c>
      <c r="Y65" s="507">
        <v>0</v>
      </c>
      <c r="Z65" s="507">
        <f t="shared" si="124"/>
        <v>0</v>
      </c>
      <c r="AA65" s="507">
        <f t="shared" si="125"/>
        <v>15724</v>
      </c>
      <c r="AB65" s="180">
        <f t="shared" si="126"/>
        <v>5315</v>
      </c>
      <c r="AC65" s="180">
        <f t="shared" si="127"/>
        <v>314</v>
      </c>
      <c r="AD65" s="507">
        <v>0</v>
      </c>
      <c r="AE65" s="507">
        <v>0</v>
      </c>
      <c r="AF65" s="507">
        <f t="shared" si="128"/>
        <v>0</v>
      </c>
      <c r="AG65" s="507">
        <f t="shared" si="129"/>
        <v>21353</v>
      </c>
      <c r="AH65" s="522">
        <v>0</v>
      </c>
      <c r="AI65" s="522">
        <v>0</v>
      </c>
      <c r="AJ65" s="522">
        <v>0.04</v>
      </c>
      <c r="AK65" s="522">
        <v>0</v>
      </c>
      <c r="AL65" s="522">
        <v>0</v>
      </c>
      <c r="AM65" s="522">
        <v>0</v>
      </c>
      <c r="AN65" s="522">
        <v>0</v>
      </c>
      <c r="AO65" s="522">
        <f t="shared" si="130"/>
        <v>0.04</v>
      </c>
      <c r="AP65" s="522">
        <f t="shared" si="131"/>
        <v>0</v>
      </c>
      <c r="AQ65" s="523">
        <f t="shared" si="132"/>
        <v>0.04</v>
      </c>
      <c r="AR65" s="520">
        <f t="shared" si="133"/>
        <v>1666952</v>
      </c>
      <c r="AS65" s="507">
        <f t="shared" si="134"/>
        <v>1227137</v>
      </c>
      <c r="AT65" s="501">
        <f t="shared" si="135"/>
        <v>0</v>
      </c>
      <c r="AU65" s="501">
        <f t="shared" si="2"/>
        <v>0</v>
      </c>
      <c r="AV65" s="507">
        <f t="shared" si="136"/>
        <v>414773</v>
      </c>
      <c r="AW65" s="507">
        <f t="shared" si="136"/>
        <v>24542</v>
      </c>
      <c r="AX65" s="507">
        <f t="shared" si="137"/>
        <v>500</v>
      </c>
      <c r="AY65" s="522">
        <f t="shared" si="138"/>
        <v>3.79</v>
      </c>
      <c r="AZ65" s="522">
        <f t="shared" si="139"/>
        <v>3.79</v>
      </c>
      <c r="BA65" s="523">
        <f t="shared" si="139"/>
        <v>0</v>
      </c>
    </row>
    <row r="66" spans="1:53" s="213" customFormat="1" ht="14.1" customHeight="1" x14ac:dyDescent="0.2">
      <c r="A66" s="642">
        <v>9</v>
      </c>
      <c r="B66" s="211">
        <v>2456</v>
      </c>
      <c r="C66" s="643">
        <v>600079732</v>
      </c>
      <c r="D66" s="211">
        <v>70695911</v>
      </c>
      <c r="E66" s="211" t="s">
        <v>295</v>
      </c>
      <c r="F66" s="212">
        <v>3141</v>
      </c>
      <c r="G66" s="211" t="s">
        <v>89</v>
      </c>
      <c r="H66" s="644" t="s">
        <v>83</v>
      </c>
      <c r="I66" s="516">
        <v>3207432</v>
      </c>
      <c r="J66" s="645">
        <v>2334601</v>
      </c>
      <c r="K66" s="645">
        <v>10000</v>
      </c>
      <c r="L66" s="517">
        <v>792475</v>
      </c>
      <c r="M66" s="517">
        <v>46692</v>
      </c>
      <c r="N66" s="645">
        <v>23664</v>
      </c>
      <c r="O66" s="432">
        <v>7.97</v>
      </c>
      <c r="P66" s="518">
        <v>0</v>
      </c>
      <c r="Q66" s="710">
        <v>7.97</v>
      </c>
      <c r="R66" s="520">
        <v>-10000</v>
      </c>
      <c r="S66" s="507">
        <v>0</v>
      </c>
      <c r="T66" s="507">
        <v>0</v>
      </c>
      <c r="U66" s="507">
        <v>0</v>
      </c>
      <c r="V66" s="507">
        <f t="shared" si="123"/>
        <v>-10000</v>
      </c>
      <c r="W66" s="507">
        <v>10000</v>
      </c>
      <c r="X66" s="507">
        <v>0</v>
      </c>
      <c r="Y66" s="507">
        <v>0</v>
      </c>
      <c r="Z66" s="507">
        <f t="shared" si="124"/>
        <v>10000</v>
      </c>
      <c r="AA66" s="507">
        <f t="shared" si="125"/>
        <v>0</v>
      </c>
      <c r="AB66" s="180">
        <f t="shared" si="126"/>
        <v>0</v>
      </c>
      <c r="AC66" s="180">
        <f t="shared" si="127"/>
        <v>-200</v>
      </c>
      <c r="AD66" s="507">
        <v>0</v>
      </c>
      <c r="AE66" s="507">
        <v>0</v>
      </c>
      <c r="AF66" s="507">
        <f t="shared" si="128"/>
        <v>0</v>
      </c>
      <c r="AG66" s="507">
        <f t="shared" si="129"/>
        <v>-200</v>
      </c>
      <c r="AH66" s="522">
        <v>0</v>
      </c>
      <c r="AI66" s="522">
        <v>0</v>
      </c>
      <c r="AJ66" s="522">
        <v>0</v>
      </c>
      <c r="AK66" s="522">
        <v>0</v>
      </c>
      <c r="AL66" s="522">
        <v>0</v>
      </c>
      <c r="AM66" s="522">
        <v>0</v>
      </c>
      <c r="AN66" s="522">
        <v>0</v>
      </c>
      <c r="AO66" s="522">
        <f t="shared" si="130"/>
        <v>0</v>
      </c>
      <c r="AP66" s="522">
        <f t="shared" si="131"/>
        <v>0</v>
      </c>
      <c r="AQ66" s="523">
        <f t="shared" si="132"/>
        <v>0</v>
      </c>
      <c r="AR66" s="520">
        <f t="shared" si="133"/>
        <v>3207232</v>
      </c>
      <c r="AS66" s="507">
        <f t="shared" si="134"/>
        <v>2324601</v>
      </c>
      <c r="AT66" s="501">
        <f t="shared" si="135"/>
        <v>20000</v>
      </c>
      <c r="AU66" s="501">
        <f t="shared" si="2"/>
        <v>0</v>
      </c>
      <c r="AV66" s="507">
        <f t="shared" si="136"/>
        <v>792475</v>
      </c>
      <c r="AW66" s="507">
        <f t="shared" si="136"/>
        <v>46492</v>
      </c>
      <c r="AX66" s="507">
        <f t="shared" si="137"/>
        <v>23664</v>
      </c>
      <c r="AY66" s="522">
        <f t="shared" si="138"/>
        <v>7.97</v>
      </c>
      <c r="AZ66" s="522">
        <f t="shared" si="139"/>
        <v>0</v>
      </c>
      <c r="BA66" s="523">
        <f t="shared" si="139"/>
        <v>7.97</v>
      </c>
    </row>
    <row r="67" spans="1:53" s="213" customFormat="1" ht="14.1" customHeight="1" x14ac:dyDescent="0.2">
      <c r="A67" s="642">
        <v>9</v>
      </c>
      <c r="B67" s="218">
        <v>2456</v>
      </c>
      <c r="C67" s="643">
        <v>600079732</v>
      </c>
      <c r="D67" s="211">
        <v>70695911</v>
      </c>
      <c r="E67" s="218" t="s">
        <v>295</v>
      </c>
      <c r="F67" s="212">
        <v>3143</v>
      </c>
      <c r="G67" s="211" t="s">
        <v>150</v>
      </c>
      <c r="H67" s="219" t="s">
        <v>87</v>
      </c>
      <c r="I67" s="516">
        <v>1867441</v>
      </c>
      <c r="J67" s="431">
        <v>1345582</v>
      </c>
      <c r="K67" s="431">
        <v>30000</v>
      </c>
      <c r="L67" s="517">
        <v>464947</v>
      </c>
      <c r="M67" s="517">
        <v>26912</v>
      </c>
      <c r="N67" s="645">
        <v>0</v>
      </c>
      <c r="O67" s="432">
        <v>2.7273000000000001</v>
      </c>
      <c r="P67" s="436">
        <v>2.7273000000000001</v>
      </c>
      <c r="Q67" s="710">
        <v>0</v>
      </c>
      <c r="R67" s="520">
        <v>20000</v>
      </c>
      <c r="S67" s="507">
        <v>0</v>
      </c>
      <c r="T67" s="507">
        <v>0</v>
      </c>
      <c r="U67" s="507">
        <v>0</v>
      </c>
      <c r="V67" s="507">
        <f t="shared" si="123"/>
        <v>20000</v>
      </c>
      <c r="W67" s="507">
        <v>-20000</v>
      </c>
      <c r="X67" s="507">
        <v>0</v>
      </c>
      <c r="Y67" s="507">
        <v>0</v>
      </c>
      <c r="Z67" s="507">
        <f t="shared" si="124"/>
        <v>-20000</v>
      </c>
      <c r="AA67" s="507">
        <f t="shared" si="125"/>
        <v>0</v>
      </c>
      <c r="AB67" s="180">
        <f t="shared" si="126"/>
        <v>0</v>
      </c>
      <c r="AC67" s="180">
        <f t="shared" si="127"/>
        <v>400</v>
      </c>
      <c r="AD67" s="507">
        <v>0</v>
      </c>
      <c r="AE67" s="507">
        <v>0</v>
      </c>
      <c r="AF67" s="507">
        <f t="shared" si="128"/>
        <v>0</v>
      </c>
      <c r="AG67" s="507">
        <f t="shared" si="129"/>
        <v>400</v>
      </c>
      <c r="AH67" s="522">
        <v>0</v>
      </c>
      <c r="AI67" s="522">
        <v>0</v>
      </c>
      <c r="AJ67" s="522">
        <v>0</v>
      </c>
      <c r="AK67" s="522">
        <v>0</v>
      </c>
      <c r="AL67" s="522">
        <v>0</v>
      </c>
      <c r="AM67" s="522">
        <v>0</v>
      </c>
      <c r="AN67" s="522">
        <v>0</v>
      </c>
      <c r="AO67" s="522">
        <f t="shared" si="130"/>
        <v>0</v>
      </c>
      <c r="AP67" s="522">
        <f t="shared" si="131"/>
        <v>0</v>
      </c>
      <c r="AQ67" s="523">
        <f t="shared" si="132"/>
        <v>0</v>
      </c>
      <c r="AR67" s="520">
        <f t="shared" si="133"/>
        <v>1867841</v>
      </c>
      <c r="AS67" s="507">
        <f t="shared" si="134"/>
        <v>1365582</v>
      </c>
      <c r="AT67" s="501">
        <f t="shared" si="135"/>
        <v>10000</v>
      </c>
      <c r="AU67" s="501">
        <f t="shared" si="2"/>
        <v>0</v>
      </c>
      <c r="AV67" s="507">
        <f t="shared" si="136"/>
        <v>464947</v>
      </c>
      <c r="AW67" s="507">
        <f t="shared" si="136"/>
        <v>27312</v>
      </c>
      <c r="AX67" s="507">
        <f t="shared" si="137"/>
        <v>0</v>
      </c>
      <c r="AY67" s="522">
        <f t="shared" si="138"/>
        <v>2.7273000000000001</v>
      </c>
      <c r="AZ67" s="522">
        <f t="shared" si="139"/>
        <v>2.7273000000000001</v>
      </c>
      <c r="BA67" s="523">
        <f t="shared" si="139"/>
        <v>0</v>
      </c>
    </row>
    <row r="68" spans="1:53" s="213" customFormat="1" ht="14.1" customHeight="1" x14ac:dyDescent="0.2">
      <c r="A68" s="642">
        <v>9</v>
      </c>
      <c r="B68" s="218">
        <v>2456</v>
      </c>
      <c r="C68" s="643">
        <v>600079732</v>
      </c>
      <c r="D68" s="211">
        <v>70695911</v>
      </c>
      <c r="E68" s="218" t="s">
        <v>295</v>
      </c>
      <c r="F68" s="212">
        <v>3143</v>
      </c>
      <c r="G68" s="211" t="s">
        <v>151</v>
      </c>
      <c r="H68" s="219" t="s">
        <v>83</v>
      </c>
      <c r="I68" s="516">
        <v>68114</v>
      </c>
      <c r="J68" s="645">
        <v>48015</v>
      </c>
      <c r="K68" s="645">
        <v>0</v>
      </c>
      <c r="L68" s="517">
        <v>16229</v>
      </c>
      <c r="M68" s="517">
        <v>960</v>
      </c>
      <c r="N68" s="645">
        <v>2910</v>
      </c>
      <c r="O68" s="432">
        <v>0.2</v>
      </c>
      <c r="P68" s="518">
        <v>0</v>
      </c>
      <c r="Q68" s="710">
        <v>0.2</v>
      </c>
      <c r="R68" s="520">
        <v>0</v>
      </c>
      <c r="S68" s="507">
        <v>0</v>
      </c>
      <c r="T68" s="507">
        <v>0</v>
      </c>
      <c r="U68" s="507">
        <v>0</v>
      </c>
      <c r="V68" s="507">
        <f t="shared" si="123"/>
        <v>0</v>
      </c>
      <c r="W68" s="507">
        <v>0</v>
      </c>
      <c r="X68" s="507">
        <v>0</v>
      </c>
      <c r="Y68" s="507">
        <v>0</v>
      </c>
      <c r="Z68" s="507">
        <f t="shared" si="124"/>
        <v>0</v>
      </c>
      <c r="AA68" s="507">
        <f t="shared" si="125"/>
        <v>0</v>
      </c>
      <c r="AB68" s="180">
        <f t="shared" si="126"/>
        <v>0</v>
      </c>
      <c r="AC68" s="180">
        <f t="shared" si="127"/>
        <v>0</v>
      </c>
      <c r="AD68" s="507">
        <v>0</v>
      </c>
      <c r="AE68" s="507">
        <v>0</v>
      </c>
      <c r="AF68" s="507">
        <f t="shared" si="128"/>
        <v>0</v>
      </c>
      <c r="AG68" s="507">
        <f t="shared" si="129"/>
        <v>0</v>
      </c>
      <c r="AH68" s="522">
        <v>0</v>
      </c>
      <c r="AI68" s="522">
        <v>0</v>
      </c>
      <c r="AJ68" s="522">
        <v>0</v>
      </c>
      <c r="AK68" s="522">
        <v>0</v>
      </c>
      <c r="AL68" s="522">
        <v>0</v>
      </c>
      <c r="AM68" s="522">
        <v>0</v>
      </c>
      <c r="AN68" s="522">
        <v>0</v>
      </c>
      <c r="AO68" s="522">
        <f t="shared" si="130"/>
        <v>0</v>
      </c>
      <c r="AP68" s="522">
        <f t="shared" si="131"/>
        <v>0</v>
      </c>
      <c r="AQ68" s="523">
        <f t="shared" si="132"/>
        <v>0</v>
      </c>
      <c r="AR68" s="520">
        <f t="shared" si="133"/>
        <v>68114</v>
      </c>
      <c r="AS68" s="507">
        <f t="shared" si="134"/>
        <v>48015</v>
      </c>
      <c r="AT68" s="501">
        <f t="shared" si="135"/>
        <v>0</v>
      </c>
      <c r="AU68" s="501">
        <f t="shared" si="2"/>
        <v>0</v>
      </c>
      <c r="AV68" s="507">
        <f t="shared" si="136"/>
        <v>16229</v>
      </c>
      <c r="AW68" s="507">
        <f t="shared" si="136"/>
        <v>960</v>
      </c>
      <c r="AX68" s="507">
        <f t="shared" si="137"/>
        <v>2910</v>
      </c>
      <c r="AY68" s="522">
        <f t="shared" si="138"/>
        <v>0.2</v>
      </c>
      <c r="AZ68" s="522">
        <f t="shared" si="139"/>
        <v>0</v>
      </c>
      <c r="BA68" s="523">
        <f t="shared" si="139"/>
        <v>0.2</v>
      </c>
    </row>
    <row r="69" spans="1:53" s="213" customFormat="1" ht="14.1" customHeight="1" x14ac:dyDescent="0.2">
      <c r="A69" s="238">
        <v>9</v>
      </c>
      <c r="B69" s="214">
        <v>2456</v>
      </c>
      <c r="C69" s="635">
        <v>600079732</v>
      </c>
      <c r="D69" s="214">
        <v>70695911</v>
      </c>
      <c r="E69" s="214" t="s">
        <v>296</v>
      </c>
      <c r="F69" s="215"/>
      <c r="G69" s="216"/>
      <c r="H69" s="217"/>
      <c r="I69" s="636">
        <v>37477129</v>
      </c>
      <c r="J69" s="637">
        <v>26878951</v>
      </c>
      <c r="K69" s="637">
        <v>80000</v>
      </c>
      <c r="L69" s="637">
        <v>9112126</v>
      </c>
      <c r="M69" s="637">
        <v>537578</v>
      </c>
      <c r="N69" s="637">
        <v>868474</v>
      </c>
      <c r="O69" s="638">
        <v>58.804700000000004</v>
      </c>
      <c r="P69" s="638">
        <v>39.557299999999998</v>
      </c>
      <c r="Q69" s="641">
        <v>19.247399999999999</v>
      </c>
      <c r="R69" s="637">
        <f t="shared" ref="R69:BA69" si="140">SUM(R63:R68)</f>
        <v>20000</v>
      </c>
      <c r="S69" s="639">
        <f t="shared" si="140"/>
        <v>15724</v>
      </c>
      <c r="T69" s="639">
        <f t="shared" si="140"/>
        <v>0</v>
      </c>
      <c r="U69" s="639">
        <f t="shared" si="140"/>
        <v>0</v>
      </c>
      <c r="V69" s="639">
        <f t="shared" si="140"/>
        <v>35724</v>
      </c>
      <c r="W69" s="639">
        <f t="shared" si="140"/>
        <v>-20000</v>
      </c>
      <c r="X69" s="639">
        <f t="shared" si="140"/>
        <v>0</v>
      </c>
      <c r="Y69" s="639">
        <f t="shared" si="140"/>
        <v>108425</v>
      </c>
      <c r="Z69" s="639">
        <f t="shared" si="140"/>
        <v>88425</v>
      </c>
      <c r="AA69" s="639">
        <f t="shared" si="140"/>
        <v>124149</v>
      </c>
      <c r="AB69" s="639">
        <f t="shared" si="140"/>
        <v>5315</v>
      </c>
      <c r="AC69" s="639">
        <f t="shared" si="140"/>
        <v>714</v>
      </c>
      <c r="AD69" s="639">
        <f t="shared" si="140"/>
        <v>0</v>
      </c>
      <c r="AE69" s="639">
        <f t="shared" si="140"/>
        <v>0</v>
      </c>
      <c r="AF69" s="639">
        <f t="shared" si="140"/>
        <v>0</v>
      </c>
      <c r="AG69" s="639">
        <f t="shared" si="140"/>
        <v>130178</v>
      </c>
      <c r="AH69" s="640">
        <f t="shared" si="140"/>
        <v>0</v>
      </c>
      <c r="AI69" s="640">
        <f t="shared" si="140"/>
        <v>0</v>
      </c>
      <c r="AJ69" s="640">
        <v>0.04</v>
      </c>
      <c r="AK69" s="640">
        <f t="shared" ref="AK69:AL69" si="141">SUM(AK63:AK68)</f>
        <v>0</v>
      </c>
      <c r="AL69" s="640">
        <f t="shared" si="141"/>
        <v>0</v>
      </c>
      <c r="AM69" s="640">
        <f t="shared" si="140"/>
        <v>0</v>
      </c>
      <c r="AN69" s="640">
        <f t="shared" si="140"/>
        <v>0</v>
      </c>
      <c r="AO69" s="640">
        <f t="shared" si="140"/>
        <v>0.04</v>
      </c>
      <c r="AP69" s="640">
        <f t="shared" si="140"/>
        <v>0</v>
      </c>
      <c r="AQ69" s="641">
        <f t="shared" si="140"/>
        <v>0.04</v>
      </c>
      <c r="AR69" s="637">
        <f t="shared" si="140"/>
        <v>37607307</v>
      </c>
      <c r="AS69" s="639">
        <f t="shared" si="140"/>
        <v>26914675</v>
      </c>
      <c r="AT69" s="639">
        <f t="shared" si="140"/>
        <v>168425</v>
      </c>
      <c r="AU69" s="639">
        <f t="shared" si="140"/>
        <v>108425</v>
      </c>
      <c r="AV69" s="639">
        <f t="shared" si="140"/>
        <v>9117441</v>
      </c>
      <c r="AW69" s="639">
        <f t="shared" si="140"/>
        <v>538292</v>
      </c>
      <c r="AX69" s="639">
        <f t="shared" si="140"/>
        <v>868474</v>
      </c>
      <c r="AY69" s="640">
        <f t="shared" si="140"/>
        <v>58.844700000000003</v>
      </c>
      <c r="AZ69" s="640">
        <f t="shared" si="140"/>
        <v>39.597299999999997</v>
      </c>
      <c r="BA69" s="641">
        <f t="shared" si="140"/>
        <v>19.247399999999999</v>
      </c>
    </row>
    <row r="70" spans="1:53" s="213" customFormat="1" ht="14.1" customHeight="1" x14ac:dyDescent="0.2">
      <c r="A70" s="642">
        <v>10</v>
      </c>
      <c r="B70" s="218">
        <v>2462</v>
      </c>
      <c r="C70" s="643">
        <v>600079813</v>
      </c>
      <c r="D70" s="211">
        <v>72744600</v>
      </c>
      <c r="E70" s="211" t="s">
        <v>297</v>
      </c>
      <c r="F70" s="212">
        <v>3111</v>
      </c>
      <c r="G70" s="211" t="s">
        <v>86</v>
      </c>
      <c r="H70" s="644" t="s">
        <v>87</v>
      </c>
      <c r="I70" s="516">
        <v>1498133</v>
      </c>
      <c r="J70" s="431">
        <v>1092366</v>
      </c>
      <c r="K70" s="431">
        <v>0</v>
      </c>
      <c r="L70" s="517">
        <v>369220</v>
      </c>
      <c r="M70" s="517">
        <v>21847</v>
      </c>
      <c r="N70" s="645">
        <v>14700</v>
      </c>
      <c r="O70" s="432">
        <v>2.4859</v>
      </c>
      <c r="P70" s="436">
        <v>1.9750000000000001</v>
      </c>
      <c r="Q70" s="709">
        <v>0.51090000000000002</v>
      </c>
      <c r="R70" s="520">
        <v>0</v>
      </c>
      <c r="S70" s="507">
        <v>0</v>
      </c>
      <c r="T70" s="507">
        <v>0</v>
      </c>
      <c r="U70" s="507">
        <v>0</v>
      </c>
      <c r="V70" s="507">
        <f t="shared" ref="V70:V75" si="142">SUM(R70:U70)</f>
        <v>0</v>
      </c>
      <c r="W70" s="507">
        <v>0</v>
      </c>
      <c r="X70" s="507">
        <v>0</v>
      </c>
      <c r="Y70" s="507">
        <v>0</v>
      </c>
      <c r="Z70" s="507">
        <f t="shared" ref="Z70:Z75" si="143">SUM(W70:Y70)</f>
        <v>0</v>
      </c>
      <c r="AA70" s="507">
        <f t="shared" ref="AA70:AA75" si="144">V70+Z70</f>
        <v>0</v>
      </c>
      <c r="AB70" s="180">
        <f t="shared" ref="AB70:AB75" si="145">ROUND((V70+W70)*33.8%,0)</f>
        <v>0</v>
      </c>
      <c r="AC70" s="180">
        <f t="shared" ref="AC70:AC75" si="146">ROUND(V70*2%,0)</f>
        <v>0</v>
      </c>
      <c r="AD70" s="507">
        <v>0</v>
      </c>
      <c r="AE70" s="507">
        <v>0</v>
      </c>
      <c r="AF70" s="507">
        <f t="shared" ref="AF70:AF75" si="147">SUM(AD70:AE70)</f>
        <v>0</v>
      </c>
      <c r="AG70" s="507">
        <f t="shared" ref="AG70:AG75" si="148">AA70+AB70+AC70+AF70</f>
        <v>0</v>
      </c>
      <c r="AH70" s="522">
        <v>0</v>
      </c>
      <c r="AI70" s="522">
        <v>0</v>
      </c>
      <c r="AJ70" s="522">
        <v>0</v>
      </c>
      <c r="AK70" s="522">
        <v>0</v>
      </c>
      <c r="AL70" s="522">
        <v>0</v>
      </c>
      <c r="AM70" s="522">
        <v>0</v>
      </c>
      <c r="AN70" s="522">
        <v>0</v>
      </c>
      <c r="AO70" s="522">
        <f t="shared" ref="AO70:AO75" si="149">AH70+AJ70+AK70+AM70</f>
        <v>0</v>
      </c>
      <c r="AP70" s="522">
        <f t="shared" ref="AP70:AP75" si="150">AI70+AL70+AN70</f>
        <v>0</v>
      </c>
      <c r="AQ70" s="523">
        <f t="shared" ref="AQ70:AQ75" si="151">SUM(AO70:AP70)</f>
        <v>0</v>
      </c>
      <c r="AR70" s="520">
        <f t="shared" ref="AR70:AR75" si="152">I70+AG70</f>
        <v>1498133</v>
      </c>
      <c r="AS70" s="507">
        <f t="shared" ref="AS70:AS75" si="153">J70+V70</f>
        <v>1092366</v>
      </c>
      <c r="AT70" s="501">
        <f t="shared" ref="AT70:AT75" si="154">K70+Z70</f>
        <v>0</v>
      </c>
      <c r="AU70" s="501">
        <f t="shared" si="2"/>
        <v>0</v>
      </c>
      <c r="AV70" s="507">
        <f t="shared" ref="AV70:AW75" si="155">L70+AB70</f>
        <v>369220</v>
      </c>
      <c r="AW70" s="507">
        <f t="shared" si="155"/>
        <v>21847</v>
      </c>
      <c r="AX70" s="507">
        <f t="shared" ref="AX70:AX75" si="156">N70+AF70</f>
        <v>14700</v>
      </c>
      <c r="AY70" s="522">
        <f t="shared" ref="AY70:AY75" si="157">O70+AQ70</f>
        <v>2.4859</v>
      </c>
      <c r="AZ70" s="522">
        <f t="shared" ref="AZ70:BA75" si="158">P70+AO70</f>
        <v>1.9750000000000001</v>
      </c>
      <c r="BA70" s="523">
        <f t="shared" si="158"/>
        <v>0.51090000000000002</v>
      </c>
    </row>
    <row r="71" spans="1:53" s="213" customFormat="1" ht="14.1" customHeight="1" x14ac:dyDescent="0.2">
      <c r="A71" s="642">
        <v>10</v>
      </c>
      <c r="B71" s="220">
        <v>2462</v>
      </c>
      <c r="C71" s="643">
        <v>600079813</v>
      </c>
      <c r="D71" s="211">
        <v>72744600</v>
      </c>
      <c r="E71" s="220" t="s">
        <v>297</v>
      </c>
      <c r="F71" s="221">
        <v>3117</v>
      </c>
      <c r="G71" s="220" t="s">
        <v>285</v>
      </c>
      <c r="H71" s="644" t="s">
        <v>87</v>
      </c>
      <c r="I71" s="516">
        <v>3386934</v>
      </c>
      <c r="J71" s="331">
        <v>2322603</v>
      </c>
      <c r="K71" s="331">
        <v>80000</v>
      </c>
      <c r="L71" s="517">
        <v>812079</v>
      </c>
      <c r="M71" s="517">
        <v>46452</v>
      </c>
      <c r="N71" s="331">
        <v>125800</v>
      </c>
      <c r="O71" s="432">
        <v>4.7526000000000002</v>
      </c>
      <c r="P71" s="332">
        <v>3.5323000000000002</v>
      </c>
      <c r="Q71" s="333">
        <v>1.2203000000000002</v>
      </c>
      <c r="R71" s="520">
        <v>0</v>
      </c>
      <c r="S71" s="507">
        <v>0</v>
      </c>
      <c r="T71" s="507">
        <v>0</v>
      </c>
      <c r="U71" s="507">
        <v>-14402</v>
      </c>
      <c r="V71" s="507">
        <f t="shared" si="142"/>
        <v>-14402</v>
      </c>
      <c r="W71" s="507">
        <v>0</v>
      </c>
      <c r="X71" s="507">
        <v>0</v>
      </c>
      <c r="Y71" s="507">
        <v>3996</v>
      </c>
      <c r="Z71" s="507">
        <f t="shared" si="143"/>
        <v>3996</v>
      </c>
      <c r="AA71" s="507">
        <f t="shared" si="144"/>
        <v>-10406</v>
      </c>
      <c r="AB71" s="180">
        <f t="shared" si="145"/>
        <v>-4868</v>
      </c>
      <c r="AC71" s="180">
        <f t="shared" si="146"/>
        <v>-288</v>
      </c>
      <c r="AD71" s="507">
        <v>0</v>
      </c>
      <c r="AE71" s="507">
        <v>19558</v>
      </c>
      <c r="AF71" s="507">
        <f t="shared" si="147"/>
        <v>19558</v>
      </c>
      <c r="AG71" s="507">
        <f t="shared" si="148"/>
        <v>3996</v>
      </c>
      <c r="AH71" s="522">
        <v>-0.02</v>
      </c>
      <c r="AI71" s="522">
        <v>-0.05</v>
      </c>
      <c r="AJ71" s="522">
        <v>0</v>
      </c>
      <c r="AK71" s="522">
        <v>0</v>
      </c>
      <c r="AL71" s="522">
        <v>0</v>
      </c>
      <c r="AM71" s="522">
        <v>0</v>
      </c>
      <c r="AN71" s="522">
        <v>0</v>
      </c>
      <c r="AO71" s="522">
        <f t="shared" si="149"/>
        <v>-0.02</v>
      </c>
      <c r="AP71" s="522">
        <f t="shared" si="150"/>
        <v>-0.05</v>
      </c>
      <c r="AQ71" s="523">
        <f t="shared" si="151"/>
        <v>-7.0000000000000007E-2</v>
      </c>
      <c r="AR71" s="520">
        <f t="shared" si="152"/>
        <v>3390930</v>
      </c>
      <c r="AS71" s="507">
        <f t="shared" si="153"/>
        <v>2308201</v>
      </c>
      <c r="AT71" s="501">
        <f t="shared" si="154"/>
        <v>83996</v>
      </c>
      <c r="AU71" s="501">
        <f t="shared" si="2"/>
        <v>3996</v>
      </c>
      <c r="AV71" s="507">
        <f t="shared" si="155"/>
        <v>807211</v>
      </c>
      <c r="AW71" s="507">
        <f t="shared" si="155"/>
        <v>46164</v>
      </c>
      <c r="AX71" s="507">
        <f t="shared" si="156"/>
        <v>145358</v>
      </c>
      <c r="AY71" s="522">
        <f t="shared" si="157"/>
        <v>4.6825999999999999</v>
      </c>
      <c r="AZ71" s="522">
        <f t="shared" si="158"/>
        <v>3.5123000000000002</v>
      </c>
      <c r="BA71" s="523">
        <f t="shared" si="158"/>
        <v>1.1703000000000001</v>
      </c>
    </row>
    <row r="72" spans="1:53" s="213" customFormat="1" ht="14.1" customHeight="1" x14ac:dyDescent="0.2">
      <c r="A72" s="642">
        <v>10</v>
      </c>
      <c r="B72" s="218">
        <v>2462</v>
      </c>
      <c r="C72" s="643">
        <v>600079813</v>
      </c>
      <c r="D72" s="211">
        <v>72744600</v>
      </c>
      <c r="E72" s="218" t="s">
        <v>297</v>
      </c>
      <c r="F72" s="212">
        <v>3117</v>
      </c>
      <c r="G72" s="211" t="s">
        <v>92</v>
      </c>
      <c r="H72" s="644" t="s">
        <v>83</v>
      </c>
      <c r="I72" s="516">
        <v>1591624</v>
      </c>
      <c r="J72" s="645">
        <v>1172035</v>
      </c>
      <c r="K72" s="645">
        <v>0</v>
      </c>
      <c r="L72" s="517">
        <v>396148</v>
      </c>
      <c r="M72" s="517">
        <v>23441</v>
      </c>
      <c r="N72" s="645">
        <v>0</v>
      </c>
      <c r="O72" s="432">
        <v>3.32</v>
      </c>
      <c r="P72" s="518">
        <v>3.32</v>
      </c>
      <c r="Q72" s="710">
        <v>0</v>
      </c>
      <c r="R72" s="520">
        <v>0</v>
      </c>
      <c r="S72" s="507">
        <v>0</v>
      </c>
      <c r="T72" s="507">
        <v>0</v>
      </c>
      <c r="U72" s="507">
        <v>0</v>
      </c>
      <c r="V72" s="507">
        <f t="shared" si="142"/>
        <v>0</v>
      </c>
      <c r="W72" s="507">
        <v>0</v>
      </c>
      <c r="X72" s="507">
        <v>0</v>
      </c>
      <c r="Y72" s="507">
        <v>0</v>
      </c>
      <c r="Z72" s="507">
        <f t="shared" si="143"/>
        <v>0</v>
      </c>
      <c r="AA72" s="507">
        <f t="shared" si="144"/>
        <v>0</v>
      </c>
      <c r="AB72" s="180">
        <f t="shared" si="145"/>
        <v>0</v>
      </c>
      <c r="AC72" s="180">
        <f t="shared" si="146"/>
        <v>0</v>
      </c>
      <c r="AD72" s="507">
        <v>0</v>
      </c>
      <c r="AE72" s="507">
        <v>0</v>
      </c>
      <c r="AF72" s="507">
        <f t="shared" si="147"/>
        <v>0</v>
      </c>
      <c r="AG72" s="507">
        <f t="shared" si="148"/>
        <v>0</v>
      </c>
      <c r="AH72" s="522">
        <v>0</v>
      </c>
      <c r="AI72" s="522">
        <v>0</v>
      </c>
      <c r="AJ72" s="522">
        <v>0</v>
      </c>
      <c r="AK72" s="522">
        <v>0</v>
      </c>
      <c r="AL72" s="522">
        <v>0</v>
      </c>
      <c r="AM72" s="522">
        <v>0</v>
      </c>
      <c r="AN72" s="522">
        <v>0</v>
      </c>
      <c r="AO72" s="522">
        <f t="shared" si="149"/>
        <v>0</v>
      </c>
      <c r="AP72" s="522">
        <f t="shared" si="150"/>
        <v>0</v>
      </c>
      <c r="AQ72" s="523">
        <f t="shared" si="151"/>
        <v>0</v>
      </c>
      <c r="AR72" s="520">
        <f t="shared" si="152"/>
        <v>1591624</v>
      </c>
      <c r="AS72" s="507">
        <f t="shared" si="153"/>
        <v>1172035</v>
      </c>
      <c r="AT72" s="501">
        <f t="shared" si="154"/>
        <v>0</v>
      </c>
      <c r="AU72" s="501">
        <f t="shared" si="2"/>
        <v>0</v>
      </c>
      <c r="AV72" s="507">
        <f t="shared" si="155"/>
        <v>396148</v>
      </c>
      <c r="AW72" s="507">
        <f t="shared" si="155"/>
        <v>23441</v>
      </c>
      <c r="AX72" s="507">
        <f t="shared" si="156"/>
        <v>0</v>
      </c>
      <c r="AY72" s="522">
        <f t="shared" si="157"/>
        <v>3.32</v>
      </c>
      <c r="AZ72" s="522">
        <f t="shared" si="158"/>
        <v>3.32</v>
      </c>
      <c r="BA72" s="523">
        <f t="shared" si="158"/>
        <v>0</v>
      </c>
    </row>
    <row r="73" spans="1:53" s="213" customFormat="1" ht="14.1" customHeight="1" x14ac:dyDescent="0.2">
      <c r="A73" s="642">
        <v>10</v>
      </c>
      <c r="B73" s="211">
        <v>2462</v>
      </c>
      <c r="C73" s="643">
        <v>600079813</v>
      </c>
      <c r="D73" s="211">
        <v>72744600</v>
      </c>
      <c r="E73" s="211" t="s">
        <v>297</v>
      </c>
      <c r="F73" s="212">
        <v>3141</v>
      </c>
      <c r="G73" s="211" t="s">
        <v>89</v>
      </c>
      <c r="H73" s="644" t="s">
        <v>83</v>
      </c>
      <c r="I73" s="516">
        <v>595839</v>
      </c>
      <c r="J73" s="645">
        <v>436883</v>
      </c>
      <c r="K73" s="645">
        <v>0</v>
      </c>
      <c r="L73" s="517">
        <v>147666</v>
      </c>
      <c r="M73" s="517">
        <v>8738</v>
      </c>
      <c r="N73" s="645">
        <v>2552</v>
      </c>
      <c r="O73" s="432">
        <v>1.49</v>
      </c>
      <c r="P73" s="518">
        <v>0</v>
      </c>
      <c r="Q73" s="710">
        <v>1.49</v>
      </c>
      <c r="R73" s="520">
        <v>0</v>
      </c>
      <c r="S73" s="507">
        <v>0</v>
      </c>
      <c r="T73" s="507">
        <v>0</v>
      </c>
      <c r="U73" s="507">
        <v>0</v>
      </c>
      <c r="V73" s="507">
        <f t="shared" si="142"/>
        <v>0</v>
      </c>
      <c r="W73" s="507">
        <v>0</v>
      </c>
      <c r="X73" s="507">
        <v>0</v>
      </c>
      <c r="Y73" s="507">
        <v>0</v>
      </c>
      <c r="Z73" s="507">
        <f t="shared" si="143"/>
        <v>0</v>
      </c>
      <c r="AA73" s="507">
        <f t="shared" si="144"/>
        <v>0</v>
      </c>
      <c r="AB73" s="180">
        <f t="shared" si="145"/>
        <v>0</v>
      </c>
      <c r="AC73" s="180">
        <f t="shared" si="146"/>
        <v>0</v>
      </c>
      <c r="AD73" s="507">
        <v>0</v>
      </c>
      <c r="AE73" s="507">
        <v>0</v>
      </c>
      <c r="AF73" s="507">
        <f t="shared" si="147"/>
        <v>0</v>
      </c>
      <c r="AG73" s="507">
        <f t="shared" si="148"/>
        <v>0</v>
      </c>
      <c r="AH73" s="522">
        <v>0</v>
      </c>
      <c r="AI73" s="522">
        <v>0</v>
      </c>
      <c r="AJ73" s="522">
        <v>0</v>
      </c>
      <c r="AK73" s="522">
        <v>0</v>
      </c>
      <c r="AL73" s="522">
        <v>0</v>
      </c>
      <c r="AM73" s="522">
        <v>0</v>
      </c>
      <c r="AN73" s="522">
        <v>0</v>
      </c>
      <c r="AO73" s="522">
        <f t="shared" si="149"/>
        <v>0</v>
      </c>
      <c r="AP73" s="522">
        <f t="shared" si="150"/>
        <v>0</v>
      </c>
      <c r="AQ73" s="523">
        <f t="shared" si="151"/>
        <v>0</v>
      </c>
      <c r="AR73" s="520">
        <f t="shared" si="152"/>
        <v>595839</v>
      </c>
      <c r="AS73" s="507">
        <f t="shared" si="153"/>
        <v>436883</v>
      </c>
      <c r="AT73" s="501">
        <f t="shared" si="154"/>
        <v>0</v>
      </c>
      <c r="AU73" s="501">
        <f t="shared" si="2"/>
        <v>0</v>
      </c>
      <c r="AV73" s="507">
        <f t="shared" si="155"/>
        <v>147666</v>
      </c>
      <c r="AW73" s="507">
        <f t="shared" si="155"/>
        <v>8738</v>
      </c>
      <c r="AX73" s="507">
        <f t="shared" si="156"/>
        <v>2552</v>
      </c>
      <c r="AY73" s="522">
        <f t="shared" si="157"/>
        <v>1.49</v>
      </c>
      <c r="AZ73" s="522">
        <f t="shared" si="158"/>
        <v>0</v>
      </c>
      <c r="BA73" s="523">
        <f t="shared" si="158"/>
        <v>1.49</v>
      </c>
    </row>
    <row r="74" spans="1:53" s="213" customFormat="1" ht="14.1" customHeight="1" x14ac:dyDescent="0.2">
      <c r="A74" s="642">
        <v>10</v>
      </c>
      <c r="B74" s="218">
        <v>2462</v>
      </c>
      <c r="C74" s="643">
        <v>600079813</v>
      </c>
      <c r="D74" s="211">
        <v>72744600</v>
      </c>
      <c r="E74" s="218" t="s">
        <v>297</v>
      </c>
      <c r="F74" s="212">
        <v>3143</v>
      </c>
      <c r="G74" s="211" t="s">
        <v>150</v>
      </c>
      <c r="H74" s="219" t="s">
        <v>87</v>
      </c>
      <c r="I74" s="516">
        <v>575639</v>
      </c>
      <c r="J74" s="431">
        <v>423887</v>
      </c>
      <c r="K74" s="431">
        <v>0</v>
      </c>
      <c r="L74" s="517">
        <v>143274</v>
      </c>
      <c r="M74" s="517">
        <v>8478</v>
      </c>
      <c r="N74" s="645">
        <v>0</v>
      </c>
      <c r="O74" s="432">
        <v>1.0055000000000001</v>
      </c>
      <c r="P74" s="436">
        <v>1.0055000000000001</v>
      </c>
      <c r="Q74" s="710">
        <v>0</v>
      </c>
      <c r="R74" s="520">
        <v>0</v>
      </c>
      <c r="S74" s="507">
        <v>0</v>
      </c>
      <c r="T74" s="507">
        <v>0</v>
      </c>
      <c r="U74" s="507">
        <v>0</v>
      </c>
      <c r="V74" s="507">
        <f t="shared" si="142"/>
        <v>0</v>
      </c>
      <c r="W74" s="507">
        <v>0</v>
      </c>
      <c r="X74" s="507">
        <v>0</v>
      </c>
      <c r="Y74" s="507">
        <v>0</v>
      </c>
      <c r="Z74" s="507">
        <f t="shared" si="143"/>
        <v>0</v>
      </c>
      <c r="AA74" s="507">
        <f t="shared" si="144"/>
        <v>0</v>
      </c>
      <c r="AB74" s="180">
        <f t="shared" si="145"/>
        <v>0</v>
      </c>
      <c r="AC74" s="180">
        <f t="shared" si="146"/>
        <v>0</v>
      </c>
      <c r="AD74" s="507">
        <v>0</v>
      </c>
      <c r="AE74" s="507">
        <v>0</v>
      </c>
      <c r="AF74" s="507">
        <f t="shared" si="147"/>
        <v>0</v>
      </c>
      <c r="AG74" s="507">
        <f t="shared" si="148"/>
        <v>0</v>
      </c>
      <c r="AH74" s="522">
        <v>0</v>
      </c>
      <c r="AI74" s="522">
        <v>0</v>
      </c>
      <c r="AJ74" s="522">
        <v>0</v>
      </c>
      <c r="AK74" s="522">
        <v>0</v>
      </c>
      <c r="AL74" s="522">
        <v>0</v>
      </c>
      <c r="AM74" s="522">
        <v>0</v>
      </c>
      <c r="AN74" s="522">
        <v>0</v>
      </c>
      <c r="AO74" s="522">
        <f t="shared" si="149"/>
        <v>0</v>
      </c>
      <c r="AP74" s="522">
        <f t="shared" si="150"/>
        <v>0</v>
      </c>
      <c r="AQ74" s="523">
        <f t="shared" si="151"/>
        <v>0</v>
      </c>
      <c r="AR74" s="520">
        <f t="shared" si="152"/>
        <v>575639</v>
      </c>
      <c r="AS74" s="507">
        <f t="shared" si="153"/>
        <v>423887</v>
      </c>
      <c r="AT74" s="501">
        <f t="shared" si="154"/>
        <v>0</v>
      </c>
      <c r="AU74" s="501">
        <f t="shared" si="2"/>
        <v>0</v>
      </c>
      <c r="AV74" s="507">
        <f t="shared" si="155"/>
        <v>143274</v>
      </c>
      <c r="AW74" s="507">
        <f t="shared" si="155"/>
        <v>8478</v>
      </c>
      <c r="AX74" s="507">
        <f t="shared" si="156"/>
        <v>0</v>
      </c>
      <c r="AY74" s="522">
        <f t="shared" si="157"/>
        <v>1.0055000000000001</v>
      </c>
      <c r="AZ74" s="522">
        <f t="shared" si="158"/>
        <v>1.0055000000000001</v>
      </c>
      <c r="BA74" s="523">
        <f t="shared" si="158"/>
        <v>0</v>
      </c>
    </row>
    <row r="75" spans="1:53" s="213" customFormat="1" ht="14.1" customHeight="1" x14ac:dyDescent="0.2">
      <c r="A75" s="642">
        <v>10</v>
      </c>
      <c r="B75" s="218">
        <v>2462</v>
      </c>
      <c r="C75" s="643">
        <v>600079813</v>
      </c>
      <c r="D75" s="211">
        <v>72744600</v>
      </c>
      <c r="E75" s="218" t="s">
        <v>297</v>
      </c>
      <c r="F75" s="212">
        <v>3143</v>
      </c>
      <c r="G75" s="211" t="s">
        <v>151</v>
      </c>
      <c r="H75" s="219" t="s">
        <v>83</v>
      </c>
      <c r="I75" s="516">
        <v>14044</v>
      </c>
      <c r="J75" s="645">
        <v>9900</v>
      </c>
      <c r="K75" s="645">
        <v>0</v>
      </c>
      <c r="L75" s="517">
        <v>3346</v>
      </c>
      <c r="M75" s="517">
        <v>198</v>
      </c>
      <c r="N75" s="645">
        <v>600</v>
      </c>
      <c r="O75" s="432">
        <v>0.04</v>
      </c>
      <c r="P75" s="518">
        <v>0</v>
      </c>
      <c r="Q75" s="710">
        <v>0.04</v>
      </c>
      <c r="R75" s="520">
        <v>0</v>
      </c>
      <c r="S75" s="507">
        <v>0</v>
      </c>
      <c r="T75" s="507">
        <v>0</v>
      </c>
      <c r="U75" s="507">
        <v>0</v>
      </c>
      <c r="V75" s="507">
        <f t="shared" si="142"/>
        <v>0</v>
      </c>
      <c r="W75" s="507">
        <v>0</v>
      </c>
      <c r="X75" s="507">
        <v>0</v>
      </c>
      <c r="Y75" s="507">
        <v>0</v>
      </c>
      <c r="Z75" s="507">
        <f t="shared" si="143"/>
        <v>0</v>
      </c>
      <c r="AA75" s="507">
        <f t="shared" si="144"/>
        <v>0</v>
      </c>
      <c r="AB75" s="180">
        <f t="shared" si="145"/>
        <v>0</v>
      </c>
      <c r="AC75" s="180">
        <f t="shared" si="146"/>
        <v>0</v>
      </c>
      <c r="AD75" s="507">
        <v>0</v>
      </c>
      <c r="AE75" s="507">
        <v>0</v>
      </c>
      <c r="AF75" s="507">
        <f t="shared" si="147"/>
        <v>0</v>
      </c>
      <c r="AG75" s="507">
        <f t="shared" si="148"/>
        <v>0</v>
      </c>
      <c r="AH75" s="522">
        <v>0</v>
      </c>
      <c r="AI75" s="522">
        <v>0</v>
      </c>
      <c r="AJ75" s="522">
        <v>0</v>
      </c>
      <c r="AK75" s="522">
        <v>0</v>
      </c>
      <c r="AL75" s="522">
        <v>0</v>
      </c>
      <c r="AM75" s="522">
        <v>0</v>
      </c>
      <c r="AN75" s="522">
        <v>0</v>
      </c>
      <c r="AO75" s="522">
        <f t="shared" si="149"/>
        <v>0</v>
      </c>
      <c r="AP75" s="522">
        <f t="shared" si="150"/>
        <v>0</v>
      </c>
      <c r="AQ75" s="523">
        <f t="shared" si="151"/>
        <v>0</v>
      </c>
      <c r="AR75" s="520">
        <f t="shared" si="152"/>
        <v>14044</v>
      </c>
      <c r="AS75" s="507">
        <f t="shared" si="153"/>
        <v>9900</v>
      </c>
      <c r="AT75" s="501">
        <f t="shared" si="154"/>
        <v>0</v>
      </c>
      <c r="AU75" s="501">
        <f t="shared" si="2"/>
        <v>0</v>
      </c>
      <c r="AV75" s="507">
        <f t="shared" si="155"/>
        <v>3346</v>
      </c>
      <c r="AW75" s="507">
        <f t="shared" si="155"/>
        <v>198</v>
      </c>
      <c r="AX75" s="507">
        <f t="shared" si="156"/>
        <v>600</v>
      </c>
      <c r="AY75" s="522">
        <f t="shared" si="157"/>
        <v>0.04</v>
      </c>
      <c r="AZ75" s="522">
        <f t="shared" si="158"/>
        <v>0</v>
      </c>
      <c r="BA75" s="523">
        <f t="shared" si="158"/>
        <v>0.04</v>
      </c>
    </row>
    <row r="76" spans="1:53" s="213" customFormat="1" ht="14.1" customHeight="1" x14ac:dyDescent="0.2">
      <c r="A76" s="238">
        <v>10</v>
      </c>
      <c r="B76" s="214">
        <v>2462</v>
      </c>
      <c r="C76" s="635">
        <v>600079813</v>
      </c>
      <c r="D76" s="214">
        <v>72744600</v>
      </c>
      <c r="E76" s="214" t="s">
        <v>298</v>
      </c>
      <c r="F76" s="222"/>
      <c r="G76" s="216"/>
      <c r="H76" s="217"/>
      <c r="I76" s="636">
        <v>7662213</v>
      </c>
      <c r="J76" s="637">
        <v>5457674</v>
      </c>
      <c r="K76" s="637">
        <v>80000</v>
      </c>
      <c r="L76" s="637">
        <v>1871733</v>
      </c>
      <c r="M76" s="637">
        <v>109154</v>
      </c>
      <c r="N76" s="637">
        <v>143652</v>
      </c>
      <c r="O76" s="638">
        <v>13.093999999999999</v>
      </c>
      <c r="P76" s="638">
        <v>9.8328000000000007</v>
      </c>
      <c r="Q76" s="641">
        <v>3.2612000000000005</v>
      </c>
      <c r="R76" s="637">
        <f t="shared" ref="R76:BA76" si="159">SUM(R70:R75)</f>
        <v>0</v>
      </c>
      <c r="S76" s="639">
        <f t="shared" si="159"/>
        <v>0</v>
      </c>
      <c r="T76" s="639">
        <f t="shared" si="159"/>
        <v>0</v>
      </c>
      <c r="U76" s="639">
        <f t="shared" si="159"/>
        <v>-14402</v>
      </c>
      <c r="V76" s="639">
        <f t="shared" si="159"/>
        <v>-14402</v>
      </c>
      <c r="W76" s="639">
        <f t="shared" si="159"/>
        <v>0</v>
      </c>
      <c r="X76" s="639">
        <f t="shared" si="159"/>
        <v>0</v>
      </c>
      <c r="Y76" s="639">
        <f t="shared" si="159"/>
        <v>3996</v>
      </c>
      <c r="Z76" s="639">
        <f t="shared" si="159"/>
        <v>3996</v>
      </c>
      <c r="AA76" s="639">
        <f t="shared" si="159"/>
        <v>-10406</v>
      </c>
      <c r="AB76" s="639">
        <f t="shared" si="159"/>
        <v>-4868</v>
      </c>
      <c r="AC76" s="639">
        <f t="shared" si="159"/>
        <v>-288</v>
      </c>
      <c r="AD76" s="639">
        <f t="shared" si="159"/>
        <v>0</v>
      </c>
      <c r="AE76" s="639">
        <f t="shared" si="159"/>
        <v>19558</v>
      </c>
      <c r="AF76" s="639">
        <f t="shared" si="159"/>
        <v>19558</v>
      </c>
      <c r="AG76" s="639">
        <f t="shared" si="159"/>
        <v>3996</v>
      </c>
      <c r="AH76" s="640">
        <f t="shared" si="159"/>
        <v>-0.02</v>
      </c>
      <c r="AI76" s="640">
        <f t="shared" si="159"/>
        <v>-0.05</v>
      </c>
      <c r="AJ76" s="640">
        <v>0</v>
      </c>
      <c r="AK76" s="640">
        <f t="shared" ref="AK76:AL76" si="160">SUM(AK70:AK75)</f>
        <v>0</v>
      </c>
      <c r="AL76" s="640">
        <f t="shared" si="160"/>
        <v>0</v>
      </c>
      <c r="AM76" s="640">
        <f t="shared" si="159"/>
        <v>0</v>
      </c>
      <c r="AN76" s="640">
        <f t="shared" si="159"/>
        <v>0</v>
      </c>
      <c r="AO76" s="640">
        <f t="shared" si="159"/>
        <v>-0.02</v>
      </c>
      <c r="AP76" s="640">
        <f t="shared" si="159"/>
        <v>-0.05</v>
      </c>
      <c r="AQ76" s="641">
        <f t="shared" si="159"/>
        <v>-7.0000000000000007E-2</v>
      </c>
      <c r="AR76" s="637">
        <f t="shared" si="159"/>
        <v>7666209</v>
      </c>
      <c r="AS76" s="639">
        <f t="shared" si="159"/>
        <v>5443272</v>
      </c>
      <c r="AT76" s="639">
        <f t="shared" si="159"/>
        <v>83996</v>
      </c>
      <c r="AU76" s="639">
        <f t="shared" si="159"/>
        <v>3996</v>
      </c>
      <c r="AV76" s="639">
        <f t="shared" si="159"/>
        <v>1866865</v>
      </c>
      <c r="AW76" s="639">
        <f t="shared" si="159"/>
        <v>108866</v>
      </c>
      <c r="AX76" s="639">
        <f t="shared" si="159"/>
        <v>163210</v>
      </c>
      <c r="AY76" s="640">
        <f t="shared" si="159"/>
        <v>13.023999999999999</v>
      </c>
      <c r="AZ76" s="640">
        <f t="shared" si="159"/>
        <v>9.8127999999999993</v>
      </c>
      <c r="BA76" s="641">
        <f t="shared" si="159"/>
        <v>3.2111999999999998</v>
      </c>
    </row>
    <row r="77" spans="1:53" s="213" customFormat="1" ht="14.1" customHeight="1" x14ac:dyDescent="0.2">
      <c r="A77" s="642">
        <v>11</v>
      </c>
      <c r="B77" s="218">
        <v>2464</v>
      </c>
      <c r="C77" s="643">
        <v>600080081</v>
      </c>
      <c r="D77" s="211">
        <v>72753846</v>
      </c>
      <c r="E77" s="211" t="s">
        <v>299</v>
      </c>
      <c r="F77" s="212">
        <v>3111</v>
      </c>
      <c r="G77" s="211" t="s">
        <v>86</v>
      </c>
      <c r="H77" s="644" t="s">
        <v>87</v>
      </c>
      <c r="I77" s="516">
        <v>1621503</v>
      </c>
      <c r="J77" s="431">
        <v>1185790</v>
      </c>
      <c r="K77" s="431">
        <v>0</v>
      </c>
      <c r="L77" s="517">
        <v>400797</v>
      </c>
      <c r="M77" s="517">
        <v>23716</v>
      </c>
      <c r="N77" s="645">
        <v>11200</v>
      </c>
      <c r="O77" s="432">
        <v>2.6729000000000003</v>
      </c>
      <c r="P77" s="436">
        <v>2.2120000000000002</v>
      </c>
      <c r="Q77" s="709">
        <v>0.46089999999999998</v>
      </c>
      <c r="R77" s="520">
        <v>0</v>
      </c>
      <c r="S77" s="507">
        <v>0</v>
      </c>
      <c r="T77" s="507">
        <v>0</v>
      </c>
      <c r="U77" s="507">
        <v>0</v>
      </c>
      <c r="V77" s="507">
        <f t="shared" ref="V77:V82" si="161">SUM(R77:U77)</f>
        <v>0</v>
      </c>
      <c r="W77" s="507">
        <v>0</v>
      </c>
      <c r="X77" s="507">
        <v>0</v>
      </c>
      <c r="Y77" s="507">
        <v>0</v>
      </c>
      <c r="Z77" s="507">
        <f t="shared" ref="Z77:Z82" si="162">SUM(W77:Y77)</f>
        <v>0</v>
      </c>
      <c r="AA77" s="507">
        <f t="shared" ref="AA77:AA82" si="163">V77+Z77</f>
        <v>0</v>
      </c>
      <c r="AB77" s="180">
        <f t="shared" ref="AB77:AB82" si="164">ROUND((V77+W77)*33.8%,0)</f>
        <v>0</v>
      </c>
      <c r="AC77" s="180">
        <f t="shared" ref="AC77:AC82" si="165">ROUND(V77*2%,0)</f>
        <v>0</v>
      </c>
      <c r="AD77" s="507">
        <v>0</v>
      </c>
      <c r="AE77" s="507">
        <v>0</v>
      </c>
      <c r="AF77" s="507">
        <f t="shared" ref="AF77:AF82" si="166">SUM(AD77:AE77)</f>
        <v>0</v>
      </c>
      <c r="AG77" s="507">
        <f t="shared" ref="AG77:AG82" si="167">AA77+AB77+AC77+AF77</f>
        <v>0</v>
      </c>
      <c r="AH77" s="522">
        <v>0</v>
      </c>
      <c r="AI77" s="522">
        <v>0</v>
      </c>
      <c r="AJ77" s="522">
        <v>0</v>
      </c>
      <c r="AK77" s="522">
        <v>0</v>
      </c>
      <c r="AL77" s="522">
        <v>0</v>
      </c>
      <c r="AM77" s="522">
        <v>0</v>
      </c>
      <c r="AN77" s="522">
        <v>0</v>
      </c>
      <c r="AO77" s="522">
        <f t="shared" ref="AO77:AO82" si="168">AH77+AJ77+AK77+AM77</f>
        <v>0</v>
      </c>
      <c r="AP77" s="522">
        <f t="shared" ref="AP77:AP82" si="169">AI77+AL77+AN77</f>
        <v>0</v>
      </c>
      <c r="AQ77" s="523">
        <f t="shared" ref="AQ77:AQ82" si="170">SUM(AO77:AP77)</f>
        <v>0</v>
      </c>
      <c r="AR77" s="520">
        <f t="shared" ref="AR77:AR82" si="171">I77+AG77</f>
        <v>1621503</v>
      </c>
      <c r="AS77" s="507">
        <f t="shared" ref="AS77:AS82" si="172">J77+V77</f>
        <v>1185790</v>
      </c>
      <c r="AT77" s="501">
        <f t="shared" ref="AT77:AT82" si="173">K77+Z77</f>
        <v>0</v>
      </c>
      <c r="AU77" s="501">
        <f t="shared" ref="AU77:AU128" si="174">Y77</f>
        <v>0</v>
      </c>
      <c r="AV77" s="507">
        <f t="shared" ref="AV77:AW82" si="175">L77+AB77</f>
        <v>400797</v>
      </c>
      <c r="AW77" s="507">
        <f t="shared" si="175"/>
        <v>23716</v>
      </c>
      <c r="AX77" s="507">
        <f t="shared" ref="AX77:AX82" si="176">N77+AF77</f>
        <v>11200</v>
      </c>
      <c r="AY77" s="522">
        <f t="shared" ref="AY77:AY82" si="177">O77+AQ77</f>
        <v>2.6729000000000003</v>
      </c>
      <c r="AZ77" s="522">
        <f t="shared" ref="AZ77:BA82" si="178">P77+AO77</f>
        <v>2.2120000000000002</v>
      </c>
      <c r="BA77" s="523">
        <f t="shared" si="178"/>
        <v>0.46089999999999998</v>
      </c>
    </row>
    <row r="78" spans="1:53" s="213" customFormat="1" ht="14.1" customHeight="1" x14ac:dyDescent="0.2">
      <c r="A78" s="642">
        <v>11</v>
      </c>
      <c r="B78" s="220">
        <v>2464</v>
      </c>
      <c r="C78" s="643">
        <v>600080081</v>
      </c>
      <c r="D78" s="211">
        <v>72753846</v>
      </c>
      <c r="E78" s="220" t="s">
        <v>299</v>
      </c>
      <c r="F78" s="221">
        <v>3117</v>
      </c>
      <c r="G78" s="220" t="s">
        <v>285</v>
      </c>
      <c r="H78" s="644" t="s">
        <v>87</v>
      </c>
      <c r="I78" s="516">
        <v>931376</v>
      </c>
      <c r="J78" s="331">
        <v>654108</v>
      </c>
      <c r="K78" s="331">
        <v>21000</v>
      </c>
      <c r="L78" s="517">
        <v>228186</v>
      </c>
      <c r="M78" s="517">
        <v>13082</v>
      </c>
      <c r="N78" s="331">
        <v>15000</v>
      </c>
      <c r="O78" s="432">
        <v>1.3354000000000001</v>
      </c>
      <c r="P78" s="332">
        <v>0.68230000000000002</v>
      </c>
      <c r="Q78" s="333">
        <v>0.65310000000000012</v>
      </c>
      <c r="R78" s="520">
        <v>3500</v>
      </c>
      <c r="S78" s="507">
        <v>0</v>
      </c>
      <c r="T78" s="507">
        <v>0</v>
      </c>
      <c r="U78" s="507">
        <v>0</v>
      </c>
      <c r="V78" s="507">
        <f t="shared" si="161"/>
        <v>3500</v>
      </c>
      <c r="W78" s="507">
        <v>-3500</v>
      </c>
      <c r="X78" s="507">
        <v>0</v>
      </c>
      <c r="Y78" s="507">
        <v>740</v>
      </c>
      <c r="Z78" s="507">
        <f t="shared" si="162"/>
        <v>-2760</v>
      </c>
      <c r="AA78" s="507">
        <f t="shared" si="163"/>
        <v>740</v>
      </c>
      <c r="AB78" s="180">
        <f t="shared" si="164"/>
        <v>0</v>
      </c>
      <c r="AC78" s="180">
        <f t="shared" si="165"/>
        <v>70</v>
      </c>
      <c r="AD78" s="507">
        <v>0</v>
      </c>
      <c r="AE78" s="507">
        <v>0</v>
      </c>
      <c r="AF78" s="507">
        <f t="shared" si="166"/>
        <v>0</v>
      </c>
      <c r="AG78" s="507">
        <f t="shared" si="167"/>
        <v>810</v>
      </c>
      <c r="AH78" s="522">
        <v>0</v>
      </c>
      <c r="AI78" s="522">
        <v>0.02</v>
      </c>
      <c r="AJ78" s="522">
        <v>0</v>
      </c>
      <c r="AK78" s="522">
        <v>0</v>
      </c>
      <c r="AL78" s="522">
        <v>0</v>
      </c>
      <c r="AM78" s="522">
        <v>0</v>
      </c>
      <c r="AN78" s="522">
        <v>0</v>
      </c>
      <c r="AO78" s="522">
        <f t="shared" si="168"/>
        <v>0</v>
      </c>
      <c r="AP78" s="522">
        <f t="shared" si="169"/>
        <v>0.02</v>
      </c>
      <c r="AQ78" s="523">
        <f t="shared" si="170"/>
        <v>0.02</v>
      </c>
      <c r="AR78" s="520">
        <f t="shared" si="171"/>
        <v>932186</v>
      </c>
      <c r="AS78" s="507">
        <f t="shared" si="172"/>
        <v>657608</v>
      </c>
      <c r="AT78" s="501">
        <f t="shared" si="173"/>
        <v>18240</v>
      </c>
      <c r="AU78" s="501">
        <f t="shared" si="174"/>
        <v>740</v>
      </c>
      <c r="AV78" s="507">
        <f t="shared" si="175"/>
        <v>228186</v>
      </c>
      <c r="AW78" s="507">
        <f t="shared" si="175"/>
        <v>13152</v>
      </c>
      <c r="AX78" s="507">
        <f t="shared" si="176"/>
        <v>15000</v>
      </c>
      <c r="AY78" s="522">
        <f t="shared" si="177"/>
        <v>1.3554000000000002</v>
      </c>
      <c r="AZ78" s="522">
        <f t="shared" si="178"/>
        <v>0.68230000000000002</v>
      </c>
      <c r="BA78" s="523">
        <f t="shared" si="178"/>
        <v>0.67310000000000014</v>
      </c>
    </row>
    <row r="79" spans="1:53" s="213" customFormat="1" ht="14.1" customHeight="1" x14ac:dyDescent="0.2">
      <c r="A79" s="642">
        <v>11</v>
      </c>
      <c r="B79" s="218">
        <v>2464</v>
      </c>
      <c r="C79" s="643">
        <v>600080081</v>
      </c>
      <c r="D79" s="211">
        <v>72753846</v>
      </c>
      <c r="E79" s="218" t="s">
        <v>299</v>
      </c>
      <c r="F79" s="212">
        <v>3117</v>
      </c>
      <c r="G79" s="211" t="s">
        <v>92</v>
      </c>
      <c r="H79" s="644" t="s">
        <v>83</v>
      </c>
      <c r="I79" s="516">
        <v>515162</v>
      </c>
      <c r="J79" s="645">
        <v>379354</v>
      </c>
      <c r="K79" s="645">
        <v>0</v>
      </c>
      <c r="L79" s="517">
        <v>128221</v>
      </c>
      <c r="M79" s="517">
        <v>7587</v>
      </c>
      <c r="N79" s="645">
        <v>0</v>
      </c>
      <c r="O79" s="432">
        <v>1.19</v>
      </c>
      <c r="P79" s="518">
        <v>1.19</v>
      </c>
      <c r="Q79" s="710">
        <v>0</v>
      </c>
      <c r="R79" s="520">
        <v>0</v>
      </c>
      <c r="S79" s="507">
        <v>26381</v>
      </c>
      <c r="T79" s="507">
        <v>0</v>
      </c>
      <c r="U79" s="507">
        <v>0</v>
      </c>
      <c r="V79" s="507">
        <f t="shared" si="161"/>
        <v>26381</v>
      </c>
      <c r="W79" s="507">
        <v>0</v>
      </c>
      <c r="X79" s="507">
        <v>0</v>
      </c>
      <c r="Y79" s="507">
        <v>0</v>
      </c>
      <c r="Z79" s="507">
        <f t="shared" si="162"/>
        <v>0</v>
      </c>
      <c r="AA79" s="507">
        <f t="shared" si="163"/>
        <v>26381</v>
      </c>
      <c r="AB79" s="180">
        <f t="shared" si="164"/>
        <v>8917</v>
      </c>
      <c r="AC79" s="180">
        <f t="shared" si="165"/>
        <v>528</v>
      </c>
      <c r="AD79" s="507">
        <v>0</v>
      </c>
      <c r="AE79" s="507">
        <v>0</v>
      </c>
      <c r="AF79" s="507">
        <f t="shared" si="166"/>
        <v>0</v>
      </c>
      <c r="AG79" s="507">
        <f t="shared" si="167"/>
        <v>35826</v>
      </c>
      <c r="AH79" s="522">
        <v>0</v>
      </c>
      <c r="AI79" s="522">
        <v>0</v>
      </c>
      <c r="AJ79" s="522">
        <v>0.13</v>
      </c>
      <c r="AK79" s="522">
        <v>0</v>
      </c>
      <c r="AL79" s="522">
        <v>0</v>
      </c>
      <c r="AM79" s="522">
        <v>0</v>
      </c>
      <c r="AN79" s="522">
        <v>0</v>
      </c>
      <c r="AO79" s="522">
        <f t="shared" si="168"/>
        <v>0.13</v>
      </c>
      <c r="AP79" s="522">
        <f t="shared" si="169"/>
        <v>0</v>
      </c>
      <c r="AQ79" s="523">
        <f t="shared" si="170"/>
        <v>0.13</v>
      </c>
      <c r="AR79" s="520">
        <f t="shared" si="171"/>
        <v>550988</v>
      </c>
      <c r="AS79" s="507">
        <f t="shared" si="172"/>
        <v>405735</v>
      </c>
      <c r="AT79" s="501">
        <f t="shared" si="173"/>
        <v>0</v>
      </c>
      <c r="AU79" s="501">
        <f t="shared" si="174"/>
        <v>0</v>
      </c>
      <c r="AV79" s="507">
        <f t="shared" si="175"/>
        <v>137138</v>
      </c>
      <c r="AW79" s="507">
        <f t="shared" si="175"/>
        <v>8115</v>
      </c>
      <c r="AX79" s="507">
        <f t="shared" si="176"/>
        <v>0</v>
      </c>
      <c r="AY79" s="522">
        <f t="shared" si="177"/>
        <v>1.3199999999999998</v>
      </c>
      <c r="AZ79" s="522">
        <f t="shared" si="178"/>
        <v>1.3199999999999998</v>
      </c>
      <c r="BA79" s="523">
        <f t="shared" si="178"/>
        <v>0</v>
      </c>
    </row>
    <row r="80" spans="1:53" s="213" customFormat="1" ht="14.1" customHeight="1" x14ac:dyDescent="0.2">
      <c r="A80" s="642">
        <v>11</v>
      </c>
      <c r="B80" s="211">
        <v>2464</v>
      </c>
      <c r="C80" s="643">
        <v>600080081</v>
      </c>
      <c r="D80" s="211">
        <v>72753846</v>
      </c>
      <c r="E80" s="211" t="s">
        <v>299</v>
      </c>
      <c r="F80" s="212">
        <v>3141</v>
      </c>
      <c r="G80" s="211" t="s">
        <v>89</v>
      </c>
      <c r="H80" s="644" t="s">
        <v>83</v>
      </c>
      <c r="I80" s="516">
        <v>327531</v>
      </c>
      <c r="J80" s="645">
        <v>240289</v>
      </c>
      <c r="K80" s="645">
        <v>0</v>
      </c>
      <c r="L80" s="517">
        <v>81218</v>
      </c>
      <c r="M80" s="517">
        <v>4806</v>
      </c>
      <c r="N80" s="645">
        <v>1218</v>
      </c>
      <c r="O80" s="432">
        <v>0.82</v>
      </c>
      <c r="P80" s="518">
        <v>0</v>
      </c>
      <c r="Q80" s="710">
        <v>0.82</v>
      </c>
      <c r="R80" s="520">
        <v>0</v>
      </c>
      <c r="S80" s="507">
        <v>0</v>
      </c>
      <c r="T80" s="507">
        <v>0</v>
      </c>
      <c r="U80" s="507">
        <v>0</v>
      </c>
      <c r="V80" s="507">
        <f t="shared" si="161"/>
        <v>0</v>
      </c>
      <c r="W80" s="507">
        <v>0</v>
      </c>
      <c r="X80" s="507">
        <v>0</v>
      </c>
      <c r="Y80" s="507">
        <v>0</v>
      </c>
      <c r="Z80" s="507">
        <f t="shared" si="162"/>
        <v>0</v>
      </c>
      <c r="AA80" s="507">
        <f t="shared" si="163"/>
        <v>0</v>
      </c>
      <c r="AB80" s="180">
        <f t="shared" si="164"/>
        <v>0</v>
      </c>
      <c r="AC80" s="180">
        <f t="shared" si="165"/>
        <v>0</v>
      </c>
      <c r="AD80" s="507">
        <v>0</v>
      </c>
      <c r="AE80" s="507">
        <v>0</v>
      </c>
      <c r="AF80" s="507">
        <f t="shared" si="166"/>
        <v>0</v>
      </c>
      <c r="AG80" s="507">
        <f t="shared" si="167"/>
        <v>0</v>
      </c>
      <c r="AH80" s="522">
        <v>0</v>
      </c>
      <c r="AI80" s="522">
        <v>0</v>
      </c>
      <c r="AJ80" s="522">
        <v>0</v>
      </c>
      <c r="AK80" s="522">
        <v>0</v>
      </c>
      <c r="AL80" s="522">
        <v>0</v>
      </c>
      <c r="AM80" s="522">
        <v>0</v>
      </c>
      <c r="AN80" s="522">
        <v>0</v>
      </c>
      <c r="AO80" s="522">
        <f t="shared" si="168"/>
        <v>0</v>
      </c>
      <c r="AP80" s="522">
        <f t="shared" si="169"/>
        <v>0</v>
      </c>
      <c r="AQ80" s="523">
        <f t="shared" si="170"/>
        <v>0</v>
      </c>
      <c r="AR80" s="520">
        <f t="shared" si="171"/>
        <v>327531</v>
      </c>
      <c r="AS80" s="507">
        <f t="shared" si="172"/>
        <v>240289</v>
      </c>
      <c r="AT80" s="501">
        <f t="shared" si="173"/>
        <v>0</v>
      </c>
      <c r="AU80" s="501">
        <f t="shared" si="174"/>
        <v>0</v>
      </c>
      <c r="AV80" s="507">
        <f t="shared" si="175"/>
        <v>81218</v>
      </c>
      <c r="AW80" s="507">
        <f t="shared" si="175"/>
        <v>4806</v>
      </c>
      <c r="AX80" s="507">
        <f t="shared" si="176"/>
        <v>1218</v>
      </c>
      <c r="AY80" s="522">
        <f t="shared" si="177"/>
        <v>0.82</v>
      </c>
      <c r="AZ80" s="522">
        <f t="shared" si="178"/>
        <v>0</v>
      </c>
      <c r="BA80" s="523">
        <f t="shared" si="178"/>
        <v>0.82</v>
      </c>
    </row>
    <row r="81" spans="1:53" s="213" customFormat="1" ht="14.1" customHeight="1" x14ac:dyDescent="0.2">
      <c r="A81" s="642">
        <v>11</v>
      </c>
      <c r="B81" s="218">
        <v>2464</v>
      </c>
      <c r="C81" s="643">
        <v>600080081</v>
      </c>
      <c r="D81" s="211">
        <v>72753846</v>
      </c>
      <c r="E81" s="218" t="s">
        <v>299</v>
      </c>
      <c r="F81" s="212">
        <v>3143</v>
      </c>
      <c r="G81" s="211" t="s">
        <v>150</v>
      </c>
      <c r="H81" s="219" t="s">
        <v>87</v>
      </c>
      <c r="I81" s="516">
        <v>227524</v>
      </c>
      <c r="J81" s="431">
        <v>167543</v>
      </c>
      <c r="K81" s="431">
        <v>0</v>
      </c>
      <c r="L81" s="517">
        <v>56630</v>
      </c>
      <c r="M81" s="517">
        <v>3351</v>
      </c>
      <c r="N81" s="645">
        <v>0</v>
      </c>
      <c r="O81" s="432">
        <v>0.5</v>
      </c>
      <c r="P81" s="436">
        <v>0.5</v>
      </c>
      <c r="Q81" s="710">
        <v>0</v>
      </c>
      <c r="R81" s="520">
        <v>0</v>
      </c>
      <c r="S81" s="507">
        <v>0</v>
      </c>
      <c r="T81" s="507">
        <v>0</v>
      </c>
      <c r="U81" s="507">
        <v>0</v>
      </c>
      <c r="V81" s="507">
        <f t="shared" si="161"/>
        <v>0</v>
      </c>
      <c r="W81" s="507">
        <v>0</v>
      </c>
      <c r="X81" s="507">
        <v>0</v>
      </c>
      <c r="Y81" s="507">
        <v>0</v>
      </c>
      <c r="Z81" s="507">
        <f t="shared" si="162"/>
        <v>0</v>
      </c>
      <c r="AA81" s="507">
        <f t="shared" si="163"/>
        <v>0</v>
      </c>
      <c r="AB81" s="180">
        <f t="shared" si="164"/>
        <v>0</v>
      </c>
      <c r="AC81" s="180">
        <f t="shared" si="165"/>
        <v>0</v>
      </c>
      <c r="AD81" s="507">
        <v>0</v>
      </c>
      <c r="AE81" s="507">
        <v>0</v>
      </c>
      <c r="AF81" s="507">
        <f t="shared" si="166"/>
        <v>0</v>
      </c>
      <c r="AG81" s="507">
        <f t="shared" si="167"/>
        <v>0</v>
      </c>
      <c r="AH81" s="522">
        <v>0</v>
      </c>
      <c r="AI81" s="522">
        <v>0</v>
      </c>
      <c r="AJ81" s="522">
        <v>0</v>
      </c>
      <c r="AK81" s="522">
        <v>0</v>
      </c>
      <c r="AL81" s="522">
        <v>0</v>
      </c>
      <c r="AM81" s="522">
        <v>0</v>
      </c>
      <c r="AN81" s="522">
        <v>0</v>
      </c>
      <c r="AO81" s="522">
        <f t="shared" si="168"/>
        <v>0</v>
      </c>
      <c r="AP81" s="522">
        <f t="shared" si="169"/>
        <v>0</v>
      </c>
      <c r="AQ81" s="523">
        <f t="shared" si="170"/>
        <v>0</v>
      </c>
      <c r="AR81" s="520">
        <f t="shared" si="171"/>
        <v>227524</v>
      </c>
      <c r="AS81" s="507">
        <f t="shared" si="172"/>
        <v>167543</v>
      </c>
      <c r="AT81" s="501">
        <f t="shared" si="173"/>
        <v>0</v>
      </c>
      <c r="AU81" s="501">
        <f t="shared" si="174"/>
        <v>0</v>
      </c>
      <c r="AV81" s="507">
        <f t="shared" si="175"/>
        <v>56630</v>
      </c>
      <c r="AW81" s="507">
        <f t="shared" si="175"/>
        <v>3351</v>
      </c>
      <c r="AX81" s="507">
        <f t="shared" si="176"/>
        <v>0</v>
      </c>
      <c r="AY81" s="522">
        <f t="shared" si="177"/>
        <v>0.5</v>
      </c>
      <c r="AZ81" s="522">
        <f t="shared" si="178"/>
        <v>0.5</v>
      </c>
      <c r="BA81" s="523">
        <f t="shared" si="178"/>
        <v>0</v>
      </c>
    </row>
    <row r="82" spans="1:53" s="213" customFormat="1" ht="14.1" customHeight="1" x14ac:dyDescent="0.2">
      <c r="A82" s="642">
        <v>11</v>
      </c>
      <c r="B82" s="218">
        <v>2464</v>
      </c>
      <c r="C82" s="643">
        <v>600080081</v>
      </c>
      <c r="D82" s="211">
        <v>72753846</v>
      </c>
      <c r="E82" s="218" t="s">
        <v>299</v>
      </c>
      <c r="F82" s="212">
        <v>3143</v>
      </c>
      <c r="G82" s="211" t="s">
        <v>151</v>
      </c>
      <c r="H82" s="219" t="s">
        <v>83</v>
      </c>
      <c r="I82" s="516">
        <v>3512</v>
      </c>
      <c r="J82" s="645">
        <v>2475</v>
      </c>
      <c r="K82" s="645">
        <v>0</v>
      </c>
      <c r="L82" s="517">
        <v>837</v>
      </c>
      <c r="M82" s="517">
        <v>50</v>
      </c>
      <c r="N82" s="645">
        <v>150</v>
      </c>
      <c r="O82" s="432">
        <v>0.01</v>
      </c>
      <c r="P82" s="518">
        <v>0</v>
      </c>
      <c r="Q82" s="710">
        <v>0.01</v>
      </c>
      <c r="R82" s="520">
        <v>0</v>
      </c>
      <c r="S82" s="507">
        <v>0</v>
      </c>
      <c r="T82" s="507">
        <v>0</v>
      </c>
      <c r="U82" s="507">
        <v>0</v>
      </c>
      <c r="V82" s="507">
        <f t="shared" si="161"/>
        <v>0</v>
      </c>
      <c r="W82" s="507">
        <v>0</v>
      </c>
      <c r="X82" s="507">
        <v>0</v>
      </c>
      <c r="Y82" s="507">
        <v>0</v>
      </c>
      <c r="Z82" s="507">
        <f t="shared" si="162"/>
        <v>0</v>
      </c>
      <c r="AA82" s="507">
        <f t="shared" si="163"/>
        <v>0</v>
      </c>
      <c r="AB82" s="180">
        <f t="shared" si="164"/>
        <v>0</v>
      </c>
      <c r="AC82" s="180">
        <f t="shared" si="165"/>
        <v>0</v>
      </c>
      <c r="AD82" s="507">
        <v>0</v>
      </c>
      <c r="AE82" s="507">
        <v>0</v>
      </c>
      <c r="AF82" s="507">
        <f t="shared" si="166"/>
        <v>0</v>
      </c>
      <c r="AG82" s="507">
        <f t="shared" si="167"/>
        <v>0</v>
      </c>
      <c r="AH82" s="522">
        <v>0</v>
      </c>
      <c r="AI82" s="522">
        <v>0</v>
      </c>
      <c r="AJ82" s="522">
        <v>0</v>
      </c>
      <c r="AK82" s="522">
        <v>0</v>
      </c>
      <c r="AL82" s="522">
        <v>0</v>
      </c>
      <c r="AM82" s="522">
        <v>0</v>
      </c>
      <c r="AN82" s="522">
        <v>0</v>
      </c>
      <c r="AO82" s="522">
        <f t="shared" si="168"/>
        <v>0</v>
      </c>
      <c r="AP82" s="522">
        <f t="shared" si="169"/>
        <v>0</v>
      </c>
      <c r="AQ82" s="523">
        <f t="shared" si="170"/>
        <v>0</v>
      </c>
      <c r="AR82" s="520">
        <f t="shared" si="171"/>
        <v>3512</v>
      </c>
      <c r="AS82" s="507">
        <f t="shared" si="172"/>
        <v>2475</v>
      </c>
      <c r="AT82" s="501">
        <f t="shared" si="173"/>
        <v>0</v>
      </c>
      <c r="AU82" s="501">
        <f t="shared" si="174"/>
        <v>0</v>
      </c>
      <c r="AV82" s="507">
        <f t="shared" si="175"/>
        <v>837</v>
      </c>
      <c r="AW82" s="507">
        <f t="shared" si="175"/>
        <v>50</v>
      </c>
      <c r="AX82" s="507">
        <f t="shared" si="176"/>
        <v>150</v>
      </c>
      <c r="AY82" s="522">
        <f t="shared" si="177"/>
        <v>0.01</v>
      </c>
      <c r="AZ82" s="522">
        <f t="shared" si="178"/>
        <v>0</v>
      </c>
      <c r="BA82" s="523">
        <f t="shared" si="178"/>
        <v>0.01</v>
      </c>
    </row>
    <row r="83" spans="1:53" s="213" customFormat="1" ht="14.1" customHeight="1" x14ac:dyDescent="0.2">
      <c r="A83" s="238">
        <v>11</v>
      </c>
      <c r="B83" s="214">
        <v>2464</v>
      </c>
      <c r="C83" s="635">
        <v>600080081</v>
      </c>
      <c r="D83" s="214">
        <v>72753846</v>
      </c>
      <c r="E83" s="214" t="s">
        <v>300</v>
      </c>
      <c r="F83" s="222"/>
      <c r="G83" s="216"/>
      <c r="H83" s="217"/>
      <c r="I83" s="636">
        <v>3626608</v>
      </c>
      <c r="J83" s="637">
        <v>2629559</v>
      </c>
      <c r="K83" s="637">
        <v>21000</v>
      </c>
      <c r="L83" s="637">
        <v>895889</v>
      </c>
      <c r="M83" s="637">
        <v>52592</v>
      </c>
      <c r="N83" s="637">
        <v>27568</v>
      </c>
      <c r="O83" s="638">
        <v>6.5282999999999998</v>
      </c>
      <c r="P83" s="638">
        <v>4.5843000000000007</v>
      </c>
      <c r="Q83" s="641">
        <v>1.9440000000000002</v>
      </c>
      <c r="R83" s="637">
        <f t="shared" ref="R83:BA83" si="179">SUM(R77:R82)</f>
        <v>3500</v>
      </c>
      <c r="S83" s="639">
        <f t="shared" si="179"/>
        <v>26381</v>
      </c>
      <c r="T83" s="639">
        <f t="shared" si="179"/>
        <v>0</v>
      </c>
      <c r="U83" s="639">
        <f t="shared" si="179"/>
        <v>0</v>
      </c>
      <c r="V83" s="639">
        <f t="shared" si="179"/>
        <v>29881</v>
      </c>
      <c r="W83" s="639">
        <f t="shared" si="179"/>
        <v>-3500</v>
      </c>
      <c r="X83" s="639">
        <f t="shared" si="179"/>
        <v>0</v>
      </c>
      <c r="Y83" s="639">
        <f t="shared" si="179"/>
        <v>740</v>
      </c>
      <c r="Z83" s="639">
        <f t="shared" si="179"/>
        <v>-2760</v>
      </c>
      <c r="AA83" s="639">
        <f t="shared" si="179"/>
        <v>27121</v>
      </c>
      <c r="AB83" s="639">
        <f t="shared" si="179"/>
        <v>8917</v>
      </c>
      <c r="AC83" s="639">
        <f t="shared" si="179"/>
        <v>598</v>
      </c>
      <c r="AD83" s="639">
        <f t="shared" si="179"/>
        <v>0</v>
      </c>
      <c r="AE83" s="639">
        <f t="shared" si="179"/>
        <v>0</v>
      </c>
      <c r="AF83" s="639">
        <f t="shared" si="179"/>
        <v>0</v>
      </c>
      <c r="AG83" s="639">
        <f t="shared" si="179"/>
        <v>36636</v>
      </c>
      <c r="AH83" s="640">
        <f t="shared" si="179"/>
        <v>0</v>
      </c>
      <c r="AI83" s="640">
        <f t="shared" si="179"/>
        <v>0.02</v>
      </c>
      <c r="AJ83" s="640">
        <v>0.13</v>
      </c>
      <c r="AK83" s="640">
        <f t="shared" ref="AK83:AL83" si="180">SUM(AK77:AK82)</f>
        <v>0</v>
      </c>
      <c r="AL83" s="640">
        <f t="shared" si="180"/>
        <v>0</v>
      </c>
      <c r="AM83" s="640">
        <f t="shared" si="179"/>
        <v>0</v>
      </c>
      <c r="AN83" s="640">
        <f t="shared" si="179"/>
        <v>0</v>
      </c>
      <c r="AO83" s="640">
        <f t="shared" si="179"/>
        <v>0.13</v>
      </c>
      <c r="AP83" s="640">
        <f t="shared" si="179"/>
        <v>0.02</v>
      </c>
      <c r="AQ83" s="641">
        <f t="shared" si="179"/>
        <v>0.15</v>
      </c>
      <c r="AR83" s="637">
        <f t="shared" si="179"/>
        <v>3663244</v>
      </c>
      <c r="AS83" s="639">
        <f t="shared" si="179"/>
        <v>2659440</v>
      </c>
      <c r="AT83" s="639">
        <f t="shared" si="179"/>
        <v>18240</v>
      </c>
      <c r="AU83" s="639">
        <f t="shared" si="179"/>
        <v>740</v>
      </c>
      <c r="AV83" s="639">
        <f t="shared" si="179"/>
        <v>904806</v>
      </c>
      <c r="AW83" s="639">
        <f t="shared" si="179"/>
        <v>53190</v>
      </c>
      <c r="AX83" s="639">
        <f t="shared" si="179"/>
        <v>27568</v>
      </c>
      <c r="AY83" s="640">
        <f t="shared" si="179"/>
        <v>6.6783000000000001</v>
      </c>
      <c r="AZ83" s="640">
        <f t="shared" si="179"/>
        <v>4.7142999999999997</v>
      </c>
      <c r="BA83" s="641">
        <f t="shared" si="179"/>
        <v>1.9640000000000002</v>
      </c>
    </row>
    <row r="84" spans="1:53" s="213" customFormat="1" ht="14.1" customHeight="1" x14ac:dyDescent="0.2">
      <c r="A84" s="642">
        <v>12</v>
      </c>
      <c r="B84" s="218">
        <v>2467</v>
      </c>
      <c r="C84" s="643">
        <v>600079708</v>
      </c>
      <c r="D84" s="211">
        <v>71012303</v>
      </c>
      <c r="E84" s="211" t="s">
        <v>301</v>
      </c>
      <c r="F84" s="212">
        <v>3111</v>
      </c>
      <c r="G84" s="211" t="s">
        <v>86</v>
      </c>
      <c r="H84" s="644" t="s">
        <v>87</v>
      </c>
      <c r="I84" s="516">
        <v>1450264</v>
      </c>
      <c r="J84" s="431">
        <v>1046051</v>
      </c>
      <c r="K84" s="431">
        <v>12800</v>
      </c>
      <c r="L84" s="517">
        <v>357892</v>
      </c>
      <c r="M84" s="517">
        <v>20921</v>
      </c>
      <c r="N84" s="645">
        <v>12600</v>
      </c>
      <c r="O84" s="432">
        <v>2.4308999999999998</v>
      </c>
      <c r="P84" s="436">
        <v>1.97</v>
      </c>
      <c r="Q84" s="709">
        <v>0.46089999999999998</v>
      </c>
      <c r="R84" s="520">
        <v>0</v>
      </c>
      <c r="S84" s="507">
        <v>0</v>
      </c>
      <c r="T84" s="507">
        <v>0</v>
      </c>
      <c r="U84" s="507">
        <v>0</v>
      </c>
      <c r="V84" s="507">
        <f t="shared" ref="V84:V89" si="181">SUM(R84:U84)</f>
        <v>0</v>
      </c>
      <c r="W84" s="507">
        <v>0</v>
      </c>
      <c r="X84" s="507">
        <v>0</v>
      </c>
      <c r="Y84" s="507">
        <v>0</v>
      </c>
      <c r="Z84" s="507">
        <f t="shared" ref="Z84:Z89" si="182">SUM(W84:Y84)</f>
        <v>0</v>
      </c>
      <c r="AA84" s="507">
        <f t="shared" ref="AA84:AA89" si="183">V84+Z84</f>
        <v>0</v>
      </c>
      <c r="AB84" s="180">
        <f t="shared" ref="AB84:AB89" si="184">ROUND((V84+W84)*33.8%,0)</f>
        <v>0</v>
      </c>
      <c r="AC84" s="180">
        <f t="shared" ref="AC84:AC89" si="185">ROUND(V84*2%,0)</f>
        <v>0</v>
      </c>
      <c r="AD84" s="507">
        <v>0</v>
      </c>
      <c r="AE84" s="507">
        <v>0</v>
      </c>
      <c r="AF84" s="507">
        <f t="shared" ref="AF84:AF89" si="186">SUM(AD84:AE84)</f>
        <v>0</v>
      </c>
      <c r="AG84" s="507">
        <f t="shared" ref="AG84:AG89" si="187">AA84+AB84+AC84+AF84</f>
        <v>0</v>
      </c>
      <c r="AH84" s="522">
        <v>0</v>
      </c>
      <c r="AI84" s="522">
        <v>0</v>
      </c>
      <c r="AJ84" s="522">
        <v>0</v>
      </c>
      <c r="AK84" s="522">
        <v>0</v>
      </c>
      <c r="AL84" s="522">
        <v>0</v>
      </c>
      <c r="AM84" s="522">
        <v>0</v>
      </c>
      <c r="AN84" s="522">
        <v>0</v>
      </c>
      <c r="AO84" s="522">
        <f t="shared" ref="AO84:AO89" si="188">AH84+AJ84+AK84+AM84</f>
        <v>0</v>
      </c>
      <c r="AP84" s="522">
        <f t="shared" ref="AP84:AP89" si="189">AI84+AL84+AN84</f>
        <v>0</v>
      </c>
      <c r="AQ84" s="523">
        <f t="shared" ref="AQ84:AQ89" si="190">SUM(AO84:AP84)</f>
        <v>0</v>
      </c>
      <c r="AR84" s="520">
        <f t="shared" ref="AR84:AR89" si="191">I84+AG84</f>
        <v>1450264</v>
      </c>
      <c r="AS84" s="507">
        <f t="shared" ref="AS84:AS89" si="192">J84+V84</f>
        <v>1046051</v>
      </c>
      <c r="AT84" s="501">
        <f t="shared" ref="AT84:AT89" si="193">K84+Z84</f>
        <v>12800</v>
      </c>
      <c r="AU84" s="501">
        <f t="shared" si="174"/>
        <v>0</v>
      </c>
      <c r="AV84" s="507">
        <f t="shared" ref="AV84:AW89" si="194">L84+AB84</f>
        <v>357892</v>
      </c>
      <c r="AW84" s="507">
        <f t="shared" si="194"/>
        <v>20921</v>
      </c>
      <c r="AX84" s="507">
        <f t="shared" ref="AX84:AX89" si="195">N84+AF84</f>
        <v>12600</v>
      </c>
      <c r="AY84" s="522">
        <f t="shared" ref="AY84:AY89" si="196">O84+AQ84</f>
        <v>2.4308999999999998</v>
      </c>
      <c r="AZ84" s="522">
        <f t="shared" ref="AZ84:BA89" si="197">P84+AO84</f>
        <v>1.97</v>
      </c>
      <c r="BA84" s="523">
        <f t="shared" si="197"/>
        <v>0.46089999999999998</v>
      </c>
    </row>
    <row r="85" spans="1:53" s="213" customFormat="1" ht="14.1" customHeight="1" x14ac:dyDescent="0.2">
      <c r="A85" s="642">
        <v>12</v>
      </c>
      <c r="B85" s="220">
        <v>2467</v>
      </c>
      <c r="C85" s="643">
        <v>600079708</v>
      </c>
      <c r="D85" s="211">
        <v>71012303</v>
      </c>
      <c r="E85" s="220" t="s">
        <v>301</v>
      </c>
      <c r="F85" s="221">
        <v>3117</v>
      </c>
      <c r="G85" s="220" t="s">
        <v>285</v>
      </c>
      <c r="H85" s="644" t="s">
        <v>87</v>
      </c>
      <c r="I85" s="516">
        <v>2344295</v>
      </c>
      <c r="J85" s="331">
        <v>1695357</v>
      </c>
      <c r="K85" s="331">
        <v>0</v>
      </c>
      <c r="L85" s="517">
        <v>573030</v>
      </c>
      <c r="M85" s="517">
        <v>33908</v>
      </c>
      <c r="N85" s="331">
        <v>42000</v>
      </c>
      <c r="O85" s="432">
        <v>3.9481999999999999</v>
      </c>
      <c r="P85" s="332">
        <v>2.4544999999999999</v>
      </c>
      <c r="Q85" s="333">
        <v>1.4937</v>
      </c>
      <c r="R85" s="520">
        <v>0</v>
      </c>
      <c r="S85" s="507">
        <v>0</v>
      </c>
      <c r="T85" s="507">
        <v>0</v>
      </c>
      <c r="U85" s="507">
        <v>0</v>
      </c>
      <c r="V85" s="507">
        <f t="shared" si="181"/>
        <v>0</v>
      </c>
      <c r="W85" s="507">
        <v>0</v>
      </c>
      <c r="X85" s="507">
        <v>0</v>
      </c>
      <c r="Y85" s="507">
        <v>2072</v>
      </c>
      <c r="Z85" s="507">
        <f t="shared" si="182"/>
        <v>2072</v>
      </c>
      <c r="AA85" s="507">
        <f t="shared" si="183"/>
        <v>2072</v>
      </c>
      <c r="AB85" s="180">
        <f t="shared" si="184"/>
        <v>0</v>
      </c>
      <c r="AC85" s="180">
        <f t="shared" si="185"/>
        <v>0</v>
      </c>
      <c r="AD85" s="507">
        <v>0</v>
      </c>
      <c r="AE85" s="507">
        <v>0</v>
      </c>
      <c r="AF85" s="507">
        <f t="shared" si="186"/>
        <v>0</v>
      </c>
      <c r="AG85" s="507">
        <f t="shared" si="187"/>
        <v>2072</v>
      </c>
      <c r="AH85" s="522">
        <v>0</v>
      </c>
      <c r="AI85" s="522">
        <v>0</v>
      </c>
      <c r="AJ85" s="522">
        <v>0</v>
      </c>
      <c r="AK85" s="522">
        <v>0</v>
      </c>
      <c r="AL85" s="522">
        <v>0</v>
      </c>
      <c r="AM85" s="522">
        <v>0</v>
      </c>
      <c r="AN85" s="522">
        <v>0</v>
      </c>
      <c r="AO85" s="522">
        <f t="shared" si="188"/>
        <v>0</v>
      </c>
      <c r="AP85" s="522">
        <f t="shared" si="189"/>
        <v>0</v>
      </c>
      <c r="AQ85" s="523">
        <f t="shared" si="190"/>
        <v>0</v>
      </c>
      <c r="AR85" s="520">
        <f t="shared" si="191"/>
        <v>2346367</v>
      </c>
      <c r="AS85" s="507">
        <f t="shared" si="192"/>
        <v>1695357</v>
      </c>
      <c r="AT85" s="501">
        <f t="shared" si="193"/>
        <v>2072</v>
      </c>
      <c r="AU85" s="501">
        <f t="shared" si="174"/>
        <v>2072</v>
      </c>
      <c r="AV85" s="507">
        <f t="shared" si="194"/>
        <v>573030</v>
      </c>
      <c r="AW85" s="507">
        <f t="shared" si="194"/>
        <v>33908</v>
      </c>
      <c r="AX85" s="507">
        <f t="shared" si="195"/>
        <v>42000</v>
      </c>
      <c r="AY85" s="522">
        <f t="shared" si="196"/>
        <v>3.9481999999999999</v>
      </c>
      <c r="AZ85" s="522">
        <f t="shared" si="197"/>
        <v>2.4544999999999999</v>
      </c>
      <c r="BA85" s="523">
        <f t="shared" si="197"/>
        <v>1.4937</v>
      </c>
    </row>
    <row r="86" spans="1:53" s="213" customFormat="1" ht="14.1" customHeight="1" x14ac:dyDescent="0.2">
      <c r="A86" s="642">
        <v>12</v>
      </c>
      <c r="B86" s="218">
        <v>2467</v>
      </c>
      <c r="C86" s="643">
        <v>600079708</v>
      </c>
      <c r="D86" s="211">
        <v>71012303</v>
      </c>
      <c r="E86" s="218" t="s">
        <v>301</v>
      </c>
      <c r="F86" s="212">
        <v>3117</v>
      </c>
      <c r="G86" s="211" t="s">
        <v>92</v>
      </c>
      <c r="H86" s="644" t="s">
        <v>83</v>
      </c>
      <c r="I86" s="516">
        <v>15900</v>
      </c>
      <c r="J86" s="645">
        <v>11340</v>
      </c>
      <c r="K86" s="645">
        <v>0</v>
      </c>
      <c r="L86" s="517">
        <v>3833</v>
      </c>
      <c r="M86" s="517">
        <v>227</v>
      </c>
      <c r="N86" s="645">
        <v>500</v>
      </c>
      <c r="O86" s="432">
        <v>0.03</v>
      </c>
      <c r="P86" s="518">
        <v>0.03</v>
      </c>
      <c r="Q86" s="710">
        <v>0</v>
      </c>
      <c r="R86" s="520">
        <v>0</v>
      </c>
      <c r="S86" s="507">
        <v>0</v>
      </c>
      <c r="T86" s="507">
        <v>0</v>
      </c>
      <c r="U86" s="507">
        <v>0</v>
      </c>
      <c r="V86" s="507">
        <f t="shared" si="181"/>
        <v>0</v>
      </c>
      <c r="W86" s="507">
        <v>0</v>
      </c>
      <c r="X86" s="507">
        <v>0</v>
      </c>
      <c r="Y86" s="507">
        <v>0</v>
      </c>
      <c r="Z86" s="507">
        <f t="shared" si="182"/>
        <v>0</v>
      </c>
      <c r="AA86" s="507">
        <f t="shared" si="183"/>
        <v>0</v>
      </c>
      <c r="AB86" s="180">
        <f t="shared" si="184"/>
        <v>0</v>
      </c>
      <c r="AC86" s="180">
        <f t="shared" si="185"/>
        <v>0</v>
      </c>
      <c r="AD86" s="507">
        <v>0</v>
      </c>
      <c r="AE86" s="507">
        <v>0</v>
      </c>
      <c r="AF86" s="507">
        <f t="shared" si="186"/>
        <v>0</v>
      </c>
      <c r="AG86" s="507">
        <f t="shared" si="187"/>
        <v>0</v>
      </c>
      <c r="AH86" s="522">
        <v>0</v>
      </c>
      <c r="AI86" s="522">
        <v>0</v>
      </c>
      <c r="AJ86" s="522">
        <v>0</v>
      </c>
      <c r="AK86" s="522">
        <v>0</v>
      </c>
      <c r="AL86" s="522">
        <v>0</v>
      </c>
      <c r="AM86" s="522">
        <v>0</v>
      </c>
      <c r="AN86" s="522">
        <v>0</v>
      </c>
      <c r="AO86" s="522">
        <f t="shared" si="188"/>
        <v>0</v>
      </c>
      <c r="AP86" s="522">
        <f t="shared" si="189"/>
        <v>0</v>
      </c>
      <c r="AQ86" s="523">
        <f t="shared" si="190"/>
        <v>0</v>
      </c>
      <c r="AR86" s="520">
        <f t="shared" si="191"/>
        <v>15900</v>
      </c>
      <c r="AS86" s="507">
        <f t="shared" si="192"/>
        <v>11340</v>
      </c>
      <c r="AT86" s="501">
        <f t="shared" si="193"/>
        <v>0</v>
      </c>
      <c r="AU86" s="501">
        <f t="shared" si="174"/>
        <v>0</v>
      </c>
      <c r="AV86" s="507">
        <f t="shared" si="194"/>
        <v>3833</v>
      </c>
      <c r="AW86" s="507">
        <f t="shared" si="194"/>
        <v>227</v>
      </c>
      <c r="AX86" s="507">
        <f t="shared" si="195"/>
        <v>500</v>
      </c>
      <c r="AY86" s="522">
        <f t="shared" si="196"/>
        <v>0.03</v>
      </c>
      <c r="AZ86" s="522">
        <f t="shared" si="197"/>
        <v>0.03</v>
      </c>
      <c r="BA86" s="523">
        <f t="shared" si="197"/>
        <v>0</v>
      </c>
    </row>
    <row r="87" spans="1:53" s="213" customFormat="1" ht="14.1" customHeight="1" x14ac:dyDescent="0.2">
      <c r="A87" s="642">
        <v>12</v>
      </c>
      <c r="B87" s="211">
        <v>2467</v>
      </c>
      <c r="C87" s="643">
        <v>600079708</v>
      </c>
      <c r="D87" s="211">
        <v>71012303</v>
      </c>
      <c r="E87" s="211" t="s">
        <v>301</v>
      </c>
      <c r="F87" s="212">
        <v>3141</v>
      </c>
      <c r="G87" s="211" t="s">
        <v>89</v>
      </c>
      <c r="H87" s="644" t="s">
        <v>83</v>
      </c>
      <c r="I87" s="516">
        <v>455822</v>
      </c>
      <c r="J87" s="645">
        <v>334290</v>
      </c>
      <c r="K87" s="645">
        <v>0</v>
      </c>
      <c r="L87" s="517">
        <v>112990</v>
      </c>
      <c r="M87" s="517">
        <v>6686</v>
      </c>
      <c r="N87" s="645">
        <v>1856</v>
      </c>
      <c r="O87" s="432">
        <v>1.1399999999999999</v>
      </c>
      <c r="P87" s="518">
        <v>0</v>
      </c>
      <c r="Q87" s="710">
        <v>1.1399999999999999</v>
      </c>
      <c r="R87" s="520">
        <v>0</v>
      </c>
      <c r="S87" s="507">
        <v>0</v>
      </c>
      <c r="T87" s="507">
        <v>0</v>
      </c>
      <c r="U87" s="507">
        <v>0</v>
      </c>
      <c r="V87" s="507">
        <f t="shared" si="181"/>
        <v>0</v>
      </c>
      <c r="W87" s="507">
        <v>0</v>
      </c>
      <c r="X87" s="507">
        <v>0</v>
      </c>
      <c r="Y87" s="507">
        <v>0</v>
      </c>
      <c r="Z87" s="507">
        <f t="shared" si="182"/>
        <v>0</v>
      </c>
      <c r="AA87" s="507">
        <f t="shared" si="183"/>
        <v>0</v>
      </c>
      <c r="AB87" s="180">
        <f t="shared" si="184"/>
        <v>0</v>
      </c>
      <c r="AC87" s="180">
        <f t="shared" si="185"/>
        <v>0</v>
      </c>
      <c r="AD87" s="507">
        <v>0</v>
      </c>
      <c r="AE87" s="507">
        <v>0</v>
      </c>
      <c r="AF87" s="507">
        <f t="shared" si="186"/>
        <v>0</v>
      </c>
      <c r="AG87" s="507">
        <f t="shared" si="187"/>
        <v>0</v>
      </c>
      <c r="AH87" s="522">
        <v>0</v>
      </c>
      <c r="AI87" s="522">
        <v>0</v>
      </c>
      <c r="AJ87" s="522">
        <v>0</v>
      </c>
      <c r="AK87" s="522">
        <v>0</v>
      </c>
      <c r="AL87" s="522">
        <v>0</v>
      </c>
      <c r="AM87" s="522">
        <v>0</v>
      </c>
      <c r="AN87" s="522">
        <v>0</v>
      </c>
      <c r="AO87" s="522">
        <f t="shared" si="188"/>
        <v>0</v>
      </c>
      <c r="AP87" s="522">
        <f t="shared" si="189"/>
        <v>0</v>
      </c>
      <c r="AQ87" s="523">
        <f t="shared" si="190"/>
        <v>0</v>
      </c>
      <c r="AR87" s="520">
        <f t="shared" si="191"/>
        <v>455822</v>
      </c>
      <c r="AS87" s="507">
        <f t="shared" si="192"/>
        <v>334290</v>
      </c>
      <c r="AT87" s="501">
        <f t="shared" si="193"/>
        <v>0</v>
      </c>
      <c r="AU87" s="501">
        <f t="shared" si="174"/>
        <v>0</v>
      </c>
      <c r="AV87" s="507">
        <f t="shared" si="194"/>
        <v>112990</v>
      </c>
      <c r="AW87" s="507">
        <f t="shared" si="194"/>
        <v>6686</v>
      </c>
      <c r="AX87" s="507">
        <f t="shared" si="195"/>
        <v>1856</v>
      </c>
      <c r="AY87" s="522">
        <f t="shared" si="196"/>
        <v>1.1399999999999999</v>
      </c>
      <c r="AZ87" s="522">
        <f t="shared" si="197"/>
        <v>0</v>
      </c>
      <c r="BA87" s="523">
        <f t="shared" si="197"/>
        <v>1.1399999999999999</v>
      </c>
    </row>
    <row r="88" spans="1:53" s="213" customFormat="1" ht="14.1" customHeight="1" x14ac:dyDescent="0.2">
      <c r="A88" s="642">
        <v>12</v>
      </c>
      <c r="B88" s="218">
        <v>2467</v>
      </c>
      <c r="C88" s="643">
        <v>600079708</v>
      </c>
      <c r="D88" s="211">
        <v>71012303</v>
      </c>
      <c r="E88" s="218" t="s">
        <v>301</v>
      </c>
      <c r="F88" s="212">
        <v>3143</v>
      </c>
      <c r="G88" s="211" t="s">
        <v>150</v>
      </c>
      <c r="H88" s="219" t="s">
        <v>87</v>
      </c>
      <c r="I88" s="516">
        <v>337358</v>
      </c>
      <c r="J88" s="431">
        <v>248423</v>
      </c>
      <c r="K88" s="431">
        <v>0</v>
      </c>
      <c r="L88" s="517">
        <v>83967</v>
      </c>
      <c r="M88" s="517">
        <v>4968</v>
      </c>
      <c r="N88" s="645">
        <v>0</v>
      </c>
      <c r="O88" s="432">
        <v>0.6</v>
      </c>
      <c r="P88" s="436">
        <v>0.6</v>
      </c>
      <c r="Q88" s="710">
        <v>0</v>
      </c>
      <c r="R88" s="520">
        <v>0</v>
      </c>
      <c r="S88" s="507">
        <v>0</v>
      </c>
      <c r="T88" s="507">
        <v>0</v>
      </c>
      <c r="U88" s="507">
        <v>0</v>
      </c>
      <c r="V88" s="507">
        <f t="shared" si="181"/>
        <v>0</v>
      </c>
      <c r="W88" s="507">
        <v>0</v>
      </c>
      <c r="X88" s="507">
        <v>0</v>
      </c>
      <c r="Y88" s="507">
        <v>0</v>
      </c>
      <c r="Z88" s="507">
        <f t="shared" si="182"/>
        <v>0</v>
      </c>
      <c r="AA88" s="507">
        <f t="shared" si="183"/>
        <v>0</v>
      </c>
      <c r="AB88" s="180">
        <f t="shared" si="184"/>
        <v>0</v>
      </c>
      <c r="AC88" s="180">
        <f t="shared" si="185"/>
        <v>0</v>
      </c>
      <c r="AD88" s="507">
        <v>0</v>
      </c>
      <c r="AE88" s="507">
        <v>0</v>
      </c>
      <c r="AF88" s="507">
        <f t="shared" si="186"/>
        <v>0</v>
      </c>
      <c r="AG88" s="507">
        <f t="shared" si="187"/>
        <v>0</v>
      </c>
      <c r="AH88" s="522">
        <v>0</v>
      </c>
      <c r="AI88" s="522">
        <v>0</v>
      </c>
      <c r="AJ88" s="522">
        <v>0</v>
      </c>
      <c r="AK88" s="522">
        <v>0</v>
      </c>
      <c r="AL88" s="522">
        <v>0</v>
      </c>
      <c r="AM88" s="522">
        <v>0</v>
      </c>
      <c r="AN88" s="522">
        <v>0</v>
      </c>
      <c r="AO88" s="522">
        <f t="shared" si="188"/>
        <v>0</v>
      </c>
      <c r="AP88" s="522">
        <f t="shared" si="189"/>
        <v>0</v>
      </c>
      <c r="AQ88" s="523">
        <f t="shared" si="190"/>
        <v>0</v>
      </c>
      <c r="AR88" s="520">
        <f t="shared" si="191"/>
        <v>337358</v>
      </c>
      <c r="AS88" s="507">
        <f t="shared" si="192"/>
        <v>248423</v>
      </c>
      <c r="AT88" s="501">
        <f t="shared" si="193"/>
        <v>0</v>
      </c>
      <c r="AU88" s="501">
        <f t="shared" si="174"/>
        <v>0</v>
      </c>
      <c r="AV88" s="507">
        <f t="shared" si="194"/>
        <v>83967</v>
      </c>
      <c r="AW88" s="507">
        <f t="shared" si="194"/>
        <v>4968</v>
      </c>
      <c r="AX88" s="507">
        <f t="shared" si="195"/>
        <v>0</v>
      </c>
      <c r="AY88" s="522">
        <f t="shared" si="196"/>
        <v>0.6</v>
      </c>
      <c r="AZ88" s="522">
        <f t="shared" si="197"/>
        <v>0.6</v>
      </c>
      <c r="BA88" s="523">
        <f t="shared" si="197"/>
        <v>0</v>
      </c>
    </row>
    <row r="89" spans="1:53" s="213" customFormat="1" ht="14.1" customHeight="1" x14ac:dyDescent="0.2">
      <c r="A89" s="642">
        <v>12</v>
      </c>
      <c r="B89" s="218">
        <v>2467</v>
      </c>
      <c r="C89" s="643">
        <v>600079708</v>
      </c>
      <c r="D89" s="211">
        <v>71012303</v>
      </c>
      <c r="E89" s="218" t="s">
        <v>301</v>
      </c>
      <c r="F89" s="212">
        <v>3143</v>
      </c>
      <c r="G89" s="211" t="s">
        <v>151</v>
      </c>
      <c r="H89" s="219" t="s">
        <v>83</v>
      </c>
      <c r="I89" s="516">
        <v>9831</v>
      </c>
      <c r="J89" s="645">
        <v>6930</v>
      </c>
      <c r="K89" s="645">
        <v>0</v>
      </c>
      <c r="L89" s="517">
        <v>2342</v>
      </c>
      <c r="M89" s="517">
        <v>139</v>
      </c>
      <c r="N89" s="645">
        <v>420</v>
      </c>
      <c r="O89" s="432">
        <v>0.03</v>
      </c>
      <c r="P89" s="518">
        <v>0</v>
      </c>
      <c r="Q89" s="710">
        <v>0.03</v>
      </c>
      <c r="R89" s="520">
        <v>0</v>
      </c>
      <c r="S89" s="507">
        <v>0</v>
      </c>
      <c r="T89" s="507">
        <v>0</v>
      </c>
      <c r="U89" s="507">
        <v>0</v>
      </c>
      <c r="V89" s="507">
        <f t="shared" si="181"/>
        <v>0</v>
      </c>
      <c r="W89" s="507">
        <v>0</v>
      </c>
      <c r="X89" s="507">
        <v>0</v>
      </c>
      <c r="Y89" s="507">
        <v>0</v>
      </c>
      <c r="Z89" s="507">
        <f t="shared" si="182"/>
        <v>0</v>
      </c>
      <c r="AA89" s="507">
        <f t="shared" si="183"/>
        <v>0</v>
      </c>
      <c r="AB89" s="180">
        <f t="shared" si="184"/>
        <v>0</v>
      </c>
      <c r="AC89" s="180">
        <f t="shared" si="185"/>
        <v>0</v>
      </c>
      <c r="AD89" s="507">
        <v>0</v>
      </c>
      <c r="AE89" s="507">
        <v>0</v>
      </c>
      <c r="AF89" s="507">
        <f t="shared" si="186"/>
        <v>0</v>
      </c>
      <c r="AG89" s="507">
        <f t="shared" si="187"/>
        <v>0</v>
      </c>
      <c r="AH89" s="522">
        <v>0</v>
      </c>
      <c r="AI89" s="522">
        <v>0</v>
      </c>
      <c r="AJ89" s="522">
        <v>0</v>
      </c>
      <c r="AK89" s="522">
        <v>0</v>
      </c>
      <c r="AL89" s="522">
        <v>0</v>
      </c>
      <c r="AM89" s="522">
        <v>0</v>
      </c>
      <c r="AN89" s="522">
        <v>0</v>
      </c>
      <c r="AO89" s="522">
        <f t="shared" si="188"/>
        <v>0</v>
      </c>
      <c r="AP89" s="522">
        <f t="shared" si="189"/>
        <v>0</v>
      </c>
      <c r="AQ89" s="523">
        <f t="shared" si="190"/>
        <v>0</v>
      </c>
      <c r="AR89" s="520">
        <f t="shared" si="191"/>
        <v>9831</v>
      </c>
      <c r="AS89" s="507">
        <f t="shared" si="192"/>
        <v>6930</v>
      </c>
      <c r="AT89" s="501">
        <f t="shared" si="193"/>
        <v>0</v>
      </c>
      <c r="AU89" s="501">
        <f t="shared" si="174"/>
        <v>0</v>
      </c>
      <c r="AV89" s="507">
        <f t="shared" si="194"/>
        <v>2342</v>
      </c>
      <c r="AW89" s="507">
        <f t="shared" si="194"/>
        <v>139</v>
      </c>
      <c r="AX89" s="507">
        <f t="shared" si="195"/>
        <v>420</v>
      </c>
      <c r="AY89" s="522">
        <f t="shared" si="196"/>
        <v>0.03</v>
      </c>
      <c r="AZ89" s="522">
        <f t="shared" si="197"/>
        <v>0</v>
      </c>
      <c r="BA89" s="523">
        <f t="shared" si="197"/>
        <v>0.03</v>
      </c>
    </row>
    <row r="90" spans="1:53" s="213" customFormat="1" ht="14.1" customHeight="1" x14ac:dyDescent="0.2">
      <c r="A90" s="238">
        <v>12</v>
      </c>
      <c r="B90" s="214">
        <v>2467</v>
      </c>
      <c r="C90" s="635">
        <v>600079708</v>
      </c>
      <c r="D90" s="214">
        <v>71012303</v>
      </c>
      <c r="E90" s="214" t="s">
        <v>302</v>
      </c>
      <c r="F90" s="222"/>
      <c r="G90" s="216"/>
      <c r="H90" s="217"/>
      <c r="I90" s="636">
        <v>4613470</v>
      </c>
      <c r="J90" s="637">
        <v>3342391</v>
      </c>
      <c r="K90" s="637">
        <v>12800</v>
      </c>
      <c r="L90" s="637">
        <v>1134054</v>
      </c>
      <c r="M90" s="637">
        <v>66849</v>
      </c>
      <c r="N90" s="637">
        <v>57376</v>
      </c>
      <c r="O90" s="638">
        <v>8.1790999999999983</v>
      </c>
      <c r="P90" s="638">
        <v>5.0545</v>
      </c>
      <c r="Q90" s="641">
        <v>3.1245999999999996</v>
      </c>
      <c r="R90" s="637">
        <f t="shared" ref="R90:BA90" si="198">SUM(R84:R89)</f>
        <v>0</v>
      </c>
      <c r="S90" s="639">
        <f t="shared" si="198"/>
        <v>0</v>
      </c>
      <c r="T90" s="639">
        <f t="shared" si="198"/>
        <v>0</v>
      </c>
      <c r="U90" s="639">
        <f t="shared" si="198"/>
        <v>0</v>
      </c>
      <c r="V90" s="639">
        <f t="shared" si="198"/>
        <v>0</v>
      </c>
      <c r="W90" s="639">
        <f t="shared" si="198"/>
        <v>0</v>
      </c>
      <c r="X90" s="639">
        <f t="shared" si="198"/>
        <v>0</v>
      </c>
      <c r="Y90" s="639">
        <f t="shared" si="198"/>
        <v>2072</v>
      </c>
      <c r="Z90" s="639">
        <f t="shared" si="198"/>
        <v>2072</v>
      </c>
      <c r="AA90" s="639">
        <f t="shared" si="198"/>
        <v>2072</v>
      </c>
      <c r="AB90" s="639">
        <f t="shared" si="198"/>
        <v>0</v>
      </c>
      <c r="AC90" s="639">
        <f t="shared" si="198"/>
        <v>0</v>
      </c>
      <c r="AD90" s="639">
        <f t="shared" si="198"/>
        <v>0</v>
      </c>
      <c r="AE90" s="639">
        <f t="shared" si="198"/>
        <v>0</v>
      </c>
      <c r="AF90" s="639">
        <f t="shared" si="198"/>
        <v>0</v>
      </c>
      <c r="AG90" s="639">
        <f t="shared" si="198"/>
        <v>2072</v>
      </c>
      <c r="AH90" s="640">
        <f t="shared" si="198"/>
        <v>0</v>
      </c>
      <c r="AI90" s="640">
        <f t="shared" si="198"/>
        <v>0</v>
      </c>
      <c r="AJ90" s="640">
        <v>0</v>
      </c>
      <c r="AK90" s="640">
        <f t="shared" ref="AK90:AL90" si="199">SUM(AK84:AK89)</f>
        <v>0</v>
      </c>
      <c r="AL90" s="640">
        <f t="shared" si="199"/>
        <v>0</v>
      </c>
      <c r="AM90" s="640">
        <f t="shared" si="198"/>
        <v>0</v>
      </c>
      <c r="AN90" s="640">
        <f t="shared" si="198"/>
        <v>0</v>
      </c>
      <c r="AO90" s="640">
        <f t="shared" si="198"/>
        <v>0</v>
      </c>
      <c r="AP90" s="640">
        <f t="shared" si="198"/>
        <v>0</v>
      </c>
      <c r="AQ90" s="641">
        <f t="shared" si="198"/>
        <v>0</v>
      </c>
      <c r="AR90" s="637">
        <f t="shared" si="198"/>
        <v>4615542</v>
      </c>
      <c r="AS90" s="639">
        <f t="shared" si="198"/>
        <v>3342391</v>
      </c>
      <c r="AT90" s="639">
        <f t="shared" si="198"/>
        <v>14872</v>
      </c>
      <c r="AU90" s="639">
        <f t="shared" si="198"/>
        <v>2072</v>
      </c>
      <c r="AV90" s="639">
        <f t="shared" si="198"/>
        <v>1134054</v>
      </c>
      <c r="AW90" s="639">
        <f t="shared" si="198"/>
        <v>66849</v>
      </c>
      <c r="AX90" s="639">
        <f t="shared" si="198"/>
        <v>57376</v>
      </c>
      <c r="AY90" s="640">
        <f t="shared" si="198"/>
        <v>8.1790999999999983</v>
      </c>
      <c r="AZ90" s="640">
        <f t="shared" si="198"/>
        <v>5.0545</v>
      </c>
      <c r="BA90" s="641">
        <f t="shared" si="198"/>
        <v>3.1245999999999996</v>
      </c>
    </row>
    <row r="91" spans="1:53" s="213" customFormat="1" ht="14.1" customHeight="1" x14ac:dyDescent="0.2">
      <c r="A91" s="642">
        <v>13</v>
      </c>
      <c r="B91" s="218">
        <v>2408</v>
      </c>
      <c r="C91" s="643">
        <v>600079058</v>
      </c>
      <c r="D91" s="211">
        <v>72741511</v>
      </c>
      <c r="E91" s="211" t="s">
        <v>303</v>
      </c>
      <c r="F91" s="212">
        <v>3111</v>
      </c>
      <c r="G91" s="211" t="s">
        <v>86</v>
      </c>
      <c r="H91" s="644" t="s">
        <v>87</v>
      </c>
      <c r="I91" s="516">
        <v>1978324</v>
      </c>
      <c r="J91" s="431">
        <v>1448029</v>
      </c>
      <c r="K91" s="431">
        <v>0</v>
      </c>
      <c r="L91" s="517">
        <v>489434</v>
      </c>
      <c r="M91" s="517">
        <v>28961</v>
      </c>
      <c r="N91" s="645">
        <v>11900</v>
      </c>
      <c r="O91" s="432">
        <v>3.1558999999999999</v>
      </c>
      <c r="P91" s="436">
        <v>2.371</v>
      </c>
      <c r="Q91" s="709">
        <v>0.78489999999999993</v>
      </c>
      <c r="R91" s="520">
        <v>-15000</v>
      </c>
      <c r="S91" s="507">
        <v>0</v>
      </c>
      <c r="T91" s="507">
        <v>0</v>
      </c>
      <c r="U91" s="507">
        <v>0</v>
      </c>
      <c r="V91" s="507">
        <f>SUM(R91:U91)</f>
        <v>-15000</v>
      </c>
      <c r="W91" s="507">
        <v>15000</v>
      </c>
      <c r="X91" s="507">
        <v>0</v>
      </c>
      <c r="Y91" s="507">
        <v>0</v>
      </c>
      <c r="Z91" s="507">
        <f t="shared" ref="Z91:Z93" si="200">SUM(W91:Y91)</f>
        <v>15000</v>
      </c>
      <c r="AA91" s="507">
        <f>V91+Z91</f>
        <v>0</v>
      </c>
      <c r="AB91" s="180">
        <f t="shared" ref="AB91:AB93" si="201">ROUND((V91+W91)*33.8%,0)</f>
        <v>0</v>
      </c>
      <c r="AC91" s="180">
        <f>ROUND(V91*2%,0)</f>
        <v>-300</v>
      </c>
      <c r="AD91" s="507">
        <v>0</v>
      </c>
      <c r="AE91" s="507">
        <v>0</v>
      </c>
      <c r="AF91" s="507">
        <f>SUM(AD91:AE91)</f>
        <v>0</v>
      </c>
      <c r="AG91" s="507">
        <f>AA91+AB91+AC91+AF91</f>
        <v>-300</v>
      </c>
      <c r="AH91" s="522">
        <v>0</v>
      </c>
      <c r="AI91" s="522">
        <v>-0.08</v>
      </c>
      <c r="AJ91" s="522">
        <v>0</v>
      </c>
      <c r="AK91" s="522">
        <v>0</v>
      </c>
      <c r="AL91" s="522">
        <v>0</v>
      </c>
      <c r="AM91" s="522">
        <v>0</v>
      </c>
      <c r="AN91" s="522">
        <v>0</v>
      </c>
      <c r="AO91" s="522">
        <f>AH91+AJ91+AK91+AM91</f>
        <v>0</v>
      </c>
      <c r="AP91" s="522">
        <f>AI91+AL91+AN91</f>
        <v>-0.08</v>
      </c>
      <c r="AQ91" s="523">
        <f>SUM(AO91:AP91)</f>
        <v>-0.08</v>
      </c>
      <c r="AR91" s="520">
        <f>I91+AG91</f>
        <v>1978024</v>
      </c>
      <c r="AS91" s="507">
        <f>J91+V91</f>
        <v>1433029</v>
      </c>
      <c r="AT91" s="501">
        <f>K91+Z91</f>
        <v>15000</v>
      </c>
      <c r="AU91" s="501">
        <f t="shared" si="174"/>
        <v>0</v>
      </c>
      <c r="AV91" s="507">
        <f t="shared" ref="AV91:AW93" si="202">L91+AB91</f>
        <v>489434</v>
      </c>
      <c r="AW91" s="507">
        <f t="shared" si="202"/>
        <v>28661</v>
      </c>
      <c r="AX91" s="507">
        <f>N91+AF91</f>
        <v>11900</v>
      </c>
      <c r="AY91" s="522">
        <f>O91+AQ91</f>
        <v>3.0758999999999999</v>
      </c>
      <c r="AZ91" s="522">
        <f t="shared" ref="AZ91:BA93" si="203">P91+AO91</f>
        <v>2.371</v>
      </c>
      <c r="BA91" s="523">
        <f t="shared" si="203"/>
        <v>0.70489999999999997</v>
      </c>
    </row>
    <row r="92" spans="1:53" s="213" customFormat="1" ht="14.1" customHeight="1" x14ac:dyDescent="0.2">
      <c r="A92" s="642">
        <v>13</v>
      </c>
      <c r="B92" s="211">
        <v>2408</v>
      </c>
      <c r="C92" s="643">
        <v>600079058</v>
      </c>
      <c r="D92" s="211">
        <v>72741511</v>
      </c>
      <c r="E92" s="211" t="s">
        <v>303</v>
      </c>
      <c r="F92" s="212">
        <v>3111</v>
      </c>
      <c r="G92" s="211" t="s">
        <v>92</v>
      </c>
      <c r="H92" s="644" t="s">
        <v>83</v>
      </c>
      <c r="I92" s="516">
        <v>461179</v>
      </c>
      <c r="J92" s="645">
        <v>339602</v>
      </c>
      <c r="K92" s="645">
        <v>0</v>
      </c>
      <c r="L92" s="517">
        <v>114785</v>
      </c>
      <c r="M92" s="517">
        <v>6792</v>
      </c>
      <c r="N92" s="645">
        <v>0</v>
      </c>
      <c r="O92" s="432">
        <v>1</v>
      </c>
      <c r="P92" s="518">
        <v>1</v>
      </c>
      <c r="Q92" s="710">
        <v>0</v>
      </c>
      <c r="R92" s="520">
        <v>0</v>
      </c>
      <c r="S92" s="507">
        <v>0</v>
      </c>
      <c r="T92" s="507">
        <v>0</v>
      </c>
      <c r="U92" s="507">
        <v>0</v>
      </c>
      <c r="V92" s="507">
        <f>SUM(R92:U92)</f>
        <v>0</v>
      </c>
      <c r="W92" s="507">
        <v>0</v>
      </c>
      <c r="X92" s="507">
        <v>0</v>
      </c>
      <c r="Y92" s="507">
        <v>0</v>
      </c>
      <c r="Z92" s="507">
        <f t="shared" si="200"/>
        <v>0</v>
      </c>
      <c r="AA92" s="507">
        <f>V92+Z92</f>
        <v>0</v>
      </c>
      <c r="AB92" s="180">
        <f t="shared" si="201"/>
        <v>0</v>
      </c>
      <c r="AC92" s="180">
        <f>ROUND(V92*2%,0)</f>
        <v>0</v>
      </c>
      <c r="AD92" s="507">
        <v>0</v>
      </c>
      <c r="AE92" s="507">
        <v>0</v>
      </c>
      <c r="AF92" s="507">
        <f>SUM(AD92:AE92)</f>
        <v>0</v>
      </c>
      <c r="AG92" s="507">
        <f>AA92+AB92+AC92+AF92</f>
        <v>0</v>
      </c>
      <c r="AH92" s="522">
        <v>0</v>
      </c>
      <c r="AI92" s="522">
        <v>0</v>
      </c>
      <c r="AJ92" s="522">
        <v>0</v>
      </c>
      <c r="AK92" s="522">
        <v>0</v>
      </c>
      <c r="AL92" s="522">
        <v>0</v>
      </c>
      <c r="AM92" s="522">
        <v>0</v>
      </c>
      <c r="AN92" s="522">
        <v>0</v>
      </c>
      <c r="AO92" s="522">
        <f>AH92+AJ92+AK92+AM92</f>
        <v>0</v>
      </c>
      <c r="AP92" s="522">
        <f>AI92+AL92+AN92</f>
        <v>0</v>
      </c>
      <c r="AQ92" s="523">
        <f>SUM(AO92:AP92)</f>
        <v>0</v>
      </c>
      <c r="AR92" s="520">
        <f>I92+AG92</f>
        <v>461179</v>
      </c>
      <c r="AS92" s="507">
        <f>J92+V92</f>
        <v>339602</v>
      </c>
      <c r="AT92" s="501">
        <f>K92+Z92</f>
        <v>0</v>
      </c>
      <c r="AU92" s="501">
        <f t="shared" si="174"/>
        <v>0</v>
      </c>
      <c r="AV92" s="507">
        <f t="shared" si="202"/>
        <v>114785</v>
      </c>
      <c r="AW92" s="507">
        <f t="shared" si="202"/>
        <v>6792</v>
      </c>
      <c r="AX92" s="507">
        <f>N92+AF92</f>
        <v>0</v>
      </c>
      <c r="AY92" s="522">
        <f>O92+AQ92</f>
        <v>1</v>
      </c>
      <c r="AZ92" s="522">
        <f t="shared" si="203"/>
        <v>1</v>
      </c>
      <c r="BA92" s="523">
        <f t="shared" si="203"/>
        <v>0</v>
      </c>
    </row>
    <row r="93" spans="1:53" s="213" customFormat="1" ht="14.1" customHeight="1" x14ac:dyDescent="0.2">
      <c r="A93" s="642">
        <v>13</v>
      </c>
      <c r="B93" s="211">
        <v>2408</v>
      </c>
      <c r="C93" s="643">
        <v>600079058</v>
      </c>
      <c r="D93" s="211">
        <v>72741511</v>
      </c>
      <c r="E93" s="211" t="s">
        <v>303</v>
      </c>
      <c r="F93" s="212">
        <v>3141</v>
      </c>
      <c r="G93" s="211" t="s">
        <v>89</v>
      </c>
      <c r="H93" s="644" t="s">
        <v>83</v>
      </c>
      <c r="I93" s="516">
        <v>509575</v>
      </c>
      <c r="J93" s="645">
        <v>373659</v>
      </c>
      <c r="K93" s="645">
        <v>0</v>
      </c>
      <c r="L93" s="517">
        <v>126297</v>
      </c>
      <c r="M93" s="517">
        <v>7473</v>
      </c>
      <c r="N93" s="645">
        <v>2146</v>
      </c>
      <c r="O93" s="432">
        <v>1.27</v>
      </c>
      <c r="P93" s="518">
        <v>0</v>
      </c>
      <c r="Q93" s="710">
        <v>1.27</v>
      </c>
      <c r="R93" s="520">
        <v>0</v>
      </c>
      <c r="S93" s="507">
        <v>0</v>
      </c>
      <c r="T93" s="507">
        <v>0</v>
      </c>
      <c r="U93" s="507">
        <v>0</v>
      </c>
      <c r="V93" s="507">
        <f>SUM(R93:U93)</f>
        <v>0</v>
      </c>
      <c r="W93" s="507">
        <v>0</v>
      </c>
      <c r="X93" s="507">
        <v>0</v>
      </c>
      <c r="Y93" s="507">
        <v>0</v>
      </c>
      <c r="Z93" s="507">
        <f t="shared" si="200"/>
        <v>0</v>
      </c>
      <c r="AA93" s="507">
        <f>V93+Z93</f>
        <v>0</v>
      </c>
      <c r="AB93" s="180">
        <f t="shared" si="201"/>
        <v>0</v>
      </c>
      <c r="AC93" s="180">
        <f>ROUND(V93*2%,0)</f>
        <v>0</v>
      </c>
      <c r="AD93" s="507">
        <v>0</v>
      </c>
      <c r="AE93" s="507">
        <v>0</v>
      </c>
      <c r="AF93" s="507">
        <f>SUM(AD93:AE93)</f>
        <v>0</v>
      </c>
      <c r="AG93" s="507">
        <f>AA93+AB93+AC93+AF93</f>
        <v>0</v>
      </c>
      <c r="AH93" s="522">
        <v>0</v>
      </c>
      <c r="AI93" s="522">
        <v>0</v>
      </c>
      <c r="AJ93" s="522">
        <v>0</v>
      </c>
      <c r="AK93" s="522">
        <v>0</v>
      </c>
      <c r="AL93" s="522">
        <v>0</v>
      </c>
      <c r="AM93" s="522">
        <v>0</v>
      </c>
      <c r="AN93" s="522">
        <v>0</v>
      </c>
      <c r="AO93" s="522">
        <f>AH93+AJ93+AK93+AM93</f>
        <v>0</v>
      </c>
      <c r="AP93" s="522">
        <f>AI93+AL93+AN93</f>
        <v>0</v>
      </c>
      <c r="AQ93" s="523">
        <f>SUM(AO93:AP93)</f>
        <v>0</v>
      </c>
      <c r="AR93" s="520">
        <f>I93+AG93</f>
        <v>509575</v>
      </c>
      <c r="AS93" s="507">
        <f>J93+V93</f>
        <v>373659</v>
      </c>
      <c r="AT93" s="501">
        <f>K93+Z93</f>
        <v>0</v>
      </c>
      <c r="AU93" s="501">
        <f t="shared" si="174"/>
        <v>0</v>
      </c>
      <c r="AV93" s="507">
        <f t="shared" si="202"/>
        <v>126297</v>
      </c>
      <c r="AW93" s="507">
        <f t="shared" si="202"/>
        <v>7473</v>
      </c>
      <c r="AX93" s="507">
        <f>N93+AF93</f>
        <v>2146</v>
      </c>
      <c r="AY93" s="522">
        <f>O93+AQ93</f>
        <v>1.27</v>
      </c>
      <c r="AZ93" s="522">
        <f t="shared" si="203"/>
        <v>0</v>
      </c>
      <c r="BA93" s="523">
        <f t="shared" si="203"/>
        <v>1.27</v>
      </c>
    </row>
    <row r="94" spans="1:53" s="213" customFormat="1" ht="14.1" customHeight="1" x14ac:dyDescent="0.2">
      <c r="A94" s="238">
        <v>13</v>
      </c>
      <c r="B94" s="214">
        <v>2408</v>
      </c>
      <c r="C94" s="635">
        <v>600079058</v>
      </c>
      <c r="D94" s="214">
        <v>72741511</v>
      </c>
      <c r="E94" s="214" t="s">
        <v>304</v>
      </c>
      <c r="F94" s="215"/>
      <c r="G94" s="216"/>
      <c r="H94" s="217"/>
      <c r="I94" s="636">
        <v>2949078</v>
      </c>
      <c r="J94" s="637">
        <v>2161290</v>
      </c>
      <c r="K94" s="637">
        <v>0</v>
      </c>
      <c r="L94" s="637">
        <v>730516</v>
      </c>
      <c r="M94" s="637">
        <v>43226</v>
      </c>
      <c r="N94" s="637">
        <v>14046</v>
      </c>
      <c r="O94" s="638">
        <v>5.4259000000000004</v>
      </c>
      <c r="P94" s="638">
        <v>3.371</v>
      </c>
      <c r="Q94" s="641">
        <v>2.0548999999999999</v>
      </c>
      <c r="R94" s="637">
        <f t="shared" ref="R94:BA94" si="204">SUM(R91:R93)</f>
        <v>-15000</v>
      </c>
      <c r="S94" s="639">
        <f t="shared" si="204"/>
        <v>0</v>
      </c>
      <c r="T94" s="639">
        <f t="shared" si="204"/>
        <v>0</v>
      </c>
      <c r="U94" s="639">
        <f t="shared" si="204"/>
        <v>0</v>
      </c>
      <c r="V94" s="639">
        <f t="shared" si="204"/>
        <v>-15000</v>
      </c>
      <c r="W94" s="639">
        <f t="shared" si="204"/>
        <v>15000</v>
      </c>
      <c r="X94" s="639">
        <f t="shared" si="204"/>
        <v>0</v>
      </c>
      <c r="Y94" s="639">
        <f t="shared" si="204"/>
        <v>0</v>
      </c>
      <c r="Z94" s="639">
        <f t="shared" si="204"/>
        <v>15000</v>
      </c>
      <c r="AA94" s="639">
        <f t="shared" si="204"/>
        <v>0</v>
      </c>
      <c r="AB94" s="639">
        <f t="shared" si="204"/>
        <v>0</v>
      </c>
      <c r="AC94" s="639">
        <f t="shared" si="204"/>
        <v>-300</v>
      </c>
      <c r="AD94" s="639">
        <f t="shared" si="204"/>
        <v>0</v>
      </c>
      <c r="AE94" s="639">
        <f t="shared" si="204"/>
        <v>0</v>
      </c>
      <c r="AF94" s="639">
        <f t="shared" si="204"/>
        <v>0</v>
      </c>
      <c r="AG94" s="639">
        <f t="shared" si="204"/>
        <v>-300</v>
      </c>
      <c r="AH94" s="640">
        <f t="shared" si="204"/>
        <v>0</v>
      </c>
      <c r="AI94" s="640">
        <f t="shared" si="204"/>
        <v>-0.08</v>
      </c>
      <c r="AJ94" s="640">
        <v>0</v>
      </c>
      <c r="AK94" s="640">
        <f t="shared" ref="AK94:AL94" si="205">SUM(AK91:AK93)</f>
        <v>0</v>
      </c>
      <c r="AL94" s="640">
        <f t="shared" si="205"/>
        <v>0</v>
      </c>
      <c r="AM94" s="640">
        <f t="shared" si="204"/>
        <v>0</v>
      </c>
      <c r="AN94" s="640">
        <f t="shared" si="204"/>
        <v>0</v>
      </c>
      <c r="AO94" s="640">
        <f t="shared" si="204"/>
        <v>0</v>
      </c>
      <c r="AP94" s="640">
        <f t="shared" si="204"/>
        <v>-0.08</v>
      </c>
      <c r="AQ94" s="641">
        <f t="shared" si="204"/>
        <v>-0.08</v>
      </c>
      <c r="AR94" s="637">
        <f t="shared" si="204"/>
        <v>2948778</v>
      </c>
      <c r="AS94" s="639">
        <f t="shared" si="204"/>
        <v>2146290</v>
      </c>
      <c r="AT94" s="639">
        <f t="shared" si="204"/>
        <v>15000</v>
      </c>
      <c r="AU94" s="639">
        <f t="shared" si="204"/>
        <v>0</v>
      </c>
      <c r="AV94" s="639">
        <f t="shared" si="204"/>
        <v>730516</v>
      </c>
      <c r="AW94" s="639">
        <f t="shared" si="204"/>
        <v>42926</v>
      </c>
      <c r="AX94" s="639">
        <f t="shared" si="204"/>
        <v>14046</v>
      </c>
      <c r="AY94" s="640">
        <f t="shared" si="204"/>
        <v>5.3459000000000003</v>
      </c>
      <c r="AZ94" s="640">
        <f t="shared" si="204"/>
        <v>3.371</v>
      </c>
      <c r="BA94" s="641">
        <f t="shared" si="204"/>
        <v>1.9748999999999999</v>
      </c>
    </row>
    <row r="95" spans="1:53" s="213" customFormat="1" ht="14.1" customHeight="1" x14ac:dyDescent="0.2">
      <c r="A95" s="642">
        <v>14</v>
      </c>
      <c r="B95" s="211">
        <v>2304</v>
      </c>
      <c r="C95" s="643">
        <v>600080382</v>
      </c>
      <c r="D95" s="211">
        <v>72743417</v>
      </c>
      <c r="E95" s="211" t="s">
        <v>305</v>
      </c>
      <c r="F95" s="212">
        <v>3113</v>
      </c>
      <c r="G95" s="211" t="s">
        <v>149</v>
      </c>
      <c r="H95" s="644" t="s">
        <v>87</v>
      </c>
      <c r="I95" s="516">
        <v>4412647</v>
      </c>
      <c r="J95" s="331">
        <v>3195248</v>
      </c>
      <c r="K95" s="331">
        <v>0</v>
      </c>
      <c r="L95" s="517">
        <v>1079994</v>
      </c>
      <c r="M95" s="517">
        <v>63905</v>
      </c>
      <c r="N95" s="331">
        <v>73500</v>
      </c>
      <c r="O95" s="432">
        <v>6.4465000000000003</v>
      </c>
      <c r="P95" s="332">
        <v>4.8182</v>
      </c>
      <c r="Q95" s="333">
        <v>1.6282999999999999</v>
      </c>
      <c r="R95" s="520">
        <v>0</v>
      </c>
      <c r="S95" s="507">
        <v>0</v>
      </c>
      <c r="T95" s="507">
        <v>0</v>
      </c>
      <c r="U95" s="507">
        <v>0</v>
      </c>
      <c r="V95" s="507">
        <f>SUM(R95:U95)</f>
        <v>0</v>
      </c>
      <c r="W95" s="507">
        <v>0</v>
      </c>
      <c r="X95" s="507">
        <v>0</v>
      </c>
      <c r="Y95" s="507">
        <v>16162</v>
      </c>
      <c r="Z95" s="507">
        <f t="shared" ref="Z95:Z99" si="206">SUM(W95:Y95)</f>
        <v>16162</v>
      </c>
      <c r="AA95" s="507">
        <f>V95+Z95</f>
        <v>16162</v>
      </c>
      <c r="AB95" s="180">
        <f t="shared" ref="AB95:AB99" si="207">ROUND((V95+W95)*33.8%,0)</f>
        <v>0</v>
      </c>
      <c r="AC95" s="180">
        <f>ROUND(V95*2%,0)</f>
        <v>0</v>
      </c>
      <c r="AD95" s="507">
        <v>0</v>
      </c>
      <c r="AE95" s="507">
        <v>0</v>
      </c>
      <c r="AF95" s="507">
        <f>SUM(AD95:AE95)</f>
        <v>0</v>
      </c>
      <c r="AG95" s="507">
        <f>AA95+AB95+AC95+AF95</f>
        <v>16162</v>
      </c>
      <c r="AH95" s="522">
        <v>0</v>
      </c>
      <c r="AI95" s="522">
        <v>0</v>
      </c>
      <c r="AJ95" s="522">
        <v>0</v>
      </c>
      <c r="AK95" s="522">
        <v>0</v>
      </c>
      <c r="AL95" s="522">
        <v>0</v>
      </c>
      <c r="AM95" s="522">
        <v>0</v>
      </c>
      <c r="AN95" s="522">
        <v>0</v>
      </c>
      <c r="AO95" s="522">
        <f>AH95+AJ95+AK95+AM95</f>
        <v>0</v>
      </c>
      <c r="AP95" s="522">
        <f>AI95+AL95+AN95</f>
        <v>0</v>
      </c>
      <c r="AQ95" s="523">
        <f>SUM(AO95:AP95)</f>
        <v>0</v>
      </c>
      <c r="AR95" s="520">
        <f>I95+AG95</f>
        <v>4428809</v>
      </c>
      <c r="AS95" s="507">
        <f>J95+V95</f>
        <v>3195248</v>
      </c>
      <c r="AT95" s="501">
        <f>K95+Z95</f>
        <v>16162</v>
      </c>
      <c r="AU95" s="501">
        <f t="shared" si="174"/>
        <v>16162</v>
      </c>
      <c r="AV95" s="507">
        <f t="shared" ref="AV95:AW99" si="208">L95+AB95</f>
        <v>1079994</v>
      </c>
      <c r="AW95" s="507">
        <f t="shared" si="208"/>
        <v>63905</v>
      </c>
      <c r="AX95" s="507">
        <f>N95+AF95</f>
        <v>73500</v>
      </c>
      <c r="AY95" s="522">
        <f>O95+AQ95</f>
        <v>6.4465000000000003</v>
      </c>
      <c r="AZ95" s="522">
        <f t="shared" ref="AZ95:BA99" si="209">P95+AO95</f>
        <v>4.8182</v>
      </c>
      <c r="BA95" s="523">
        <f t="shared" si="209"/>
        <v>1.6282999999999999</v>
      </c>
    </row>
    <row r="96" spans="1:53" s="213" customFormat="1" ht="14.1" customHeight="1" x14ac:dyDescent="0.2">
      <c r="A96" s="642">
        <v>14</v>
      </c>
      <c r="B96" s="211">
        <v>2304</v>
      </c>
      <c r="C96" s="643">
        <v>600080382</v>
      </c>
      <c r="D96" s="211">
        <v>72743417</v>
      </c>
      <c r="E96" s="211" t="s">
        <v>305</v>
      </c>
      <c r="F96" s="212">
        <v>3113</v>
      </c>
      <c r="G96" s="524" t="s">
        <v>88</v>
      </c>
      <c r="H96" s="644" t="s">
        <v>87</v>
      </c>
      <c r="I96" s="516">
        <v>832431</v>
      </c>
      <c r="J96" s="431">
        <v>612983</v>
      </c>
      <c r="K96" s="431">
        <v>0</v>
      </c>
      <c r="L96" s="517">
        <v>207188</v>
      </c>
      <c r="M96" s="517">
        <v>12260</v>
      </c>
      <c r="N96" s="645">
        <v>0</v>
      </c>
      <c r="O96" s="432">
        <v>1.7222</v>
      </c>
      <c r="P96" s="436">
        <v>1.7222</v>
      </c>
      <c r="Q96" s="710">
        <v>0</v>
      </c>
      <c r="R96" s="520">
        <v>0</v>
      </c>
      <c r="S96" s="507">
        <v>0</v>
      </c>
      <c r="T96" s="507">
        <v>0</v>
      </c>
      <c r="U96" s="507">
        <v>0</v>
      </c>
      <c r="V96" s="507">
        <f>SUM(R96:U96)</f>
        <v>0</v>
      </c>
      <c r="W96" s="507">
        <v>0</v>
      </c>
      <c r="X96" s="507">
        <v>0</v>
      </c>
      <c r="Y96" s="507">
        <v>0</v>
      </c>
      <c r="Z96" s="507">
        <f t="shared" si="206"/>
        <v>0</v>
      </c>
      <c r="AA96" s="507">
        <f>V96+Z96</f>
        <v>0</v>
      </c>
      <c r="AB96" s="180">
        <f t="shared" si="207"/>
        <v>0</v>
      </c>
      <c r="AC96" s="180">
        <f>ROUND(V96*2%,0)</f>
        <v>0</v>
      </c>
      <c r="AD96" s="507">
        <v>0</v>
      </c>
      <c r="AE96" s="507">
        <v>0</v>
      </c>
      <c r="AF96" s="507">
        <f>SUM(AD96:AE96)</f>
        <v>0</v>
      </c>
      <c r="AG96" s="507">
        <f>AA96+AB96+AC96+AF96</f>
        <v>0</v>
      </c>
      <c r="AH96" s="522">
        <v>0</v>
      </c>
      <c r="AI96" s="522">
        <v>0</v>
      </c>
      <c r="AJ96" s="522">
        <v>0</v>
      </c>
      <c r="AK96" s="522">
        <v>0</v>
      </c>
      <c r="AL96" s="522">
        <v>0</v>
      </c>
      <c r="AM96" s="522">
        <v>0</v>
      </c>
      <c r="AN96" s="522">
        <v>0</v>
      </c>
      <c r="AO96" s="522">
        <f>AH96+AJ96+AK96+AM96</f>
        <v>0</v>
      </c>
      <c r="AP96" s="522">
        <f>AI96+AL96+AN96</f>
        <v>0</v>
      </c>
      <c r="AQ96" s="523">
        <f>SUM(AO96:AP96)</f>
        <v>0</v>
      </c>
      <c r="AR96" s="520">
        <f>I96+AG96</f>
        <v>832431</v>
      </c>
      <c r="AS96" s="507">
        <f>J96+V96</f>
        <v>612983</v>
      </c>
      <c r="AT96" s="501">
        <f>K96+Z96</f>
        <v>0</v>
      </c>
      <c r="AU96" s="501">
        <f t="shared" si="174"/>
        <v>0</v>
      </c>
      <c r="AV96" s="507">
        <f t="shared" si="208"/>
        <v>207188</v>
      </c>
      <c r="AW96" s="507">
        <f t="shared" si="208"/>
        <v>12260</v>
      </c>
      <c r="AX96" s="507">
        <f>N96+AF96</f>
        <v>0</v>
      </c>
      <c r="AY96" s="522">
        <f>O96+AQ96</f>
        <v>1.7222</v>
      </c>
      <c r="AZ96" s="522">
        <f t="shared" si="209"/>
        <v>1.7222</v>
      </c>
      <c r="BA96" s="523">
        <f t="shared" si="209"/>
        <v>0</v>
      </c>
    </row>
    <row r="97" spans="1:53" s="213" customFormat="1" ht="14.1" customHeight="1" x14ac:dyDescent="0.2">
      <c r="A97" s="642">
        <v>14</v>
      </c>
      <c r="B97" s="211">
        <v>2304</v>
      </c>
      <c r="C97" s="643">
        <v>600080382</v>
      </c>
      <c r="D97" s="211">
        <v>72743417</v>
      </c>
      <c r="E97" s="211" t="s">
        <v>305</v>
      </c>
      <c r="F97" s="212">
        <v>3113</v>
      </c>
      <c r="G97" s="211" t="s">
        <v>92</v>
      </c>
      <c r="H97" s="644" t="s">
        <v>83</v>
      </c>
      <c r="I97" s="516">
        <v>468880</v>
      </c>
      <c r="J97" s="645">
        <v>345273</v>
      </c>
      <c r="K97" s="645">
        <v>0</v>
      </c>
      <c r="L97" s="517">
        <v>116702</v>
      </c>
      <c r="M97" s="517">
        <v>6905</v>
      </c>
      <c r="N97" s="645">
        <v>0</v>
      </c>
      <c r="O97" s="432">
        <v>1.01</v>
      </c>
      <c r="P97" s="518">
        <v>1.01</v>
      </c>
      <c r="Q97" s="710">
        <v>0</v>
      </c>
      <c r="R97" s="520">
        <v>0</v>
      </c>
      <c r="S97" s="507">
        <v>0</v>
      </c>
      <c r="T97" s="507">
        <v>0</v>
      </c>
      <c r="U97" s="507">
        <v>0</v>
      </c>
      <c r="V97" s="507">
        <f>SUM(R97:U97)</f>
        <v>0</v>
      </c>
      <c r="W97" s="507">
        <v>0</v>
      </c>
      <c r="X97" s="507">
        <v>0</v>
      </c>
      <c r="Y97" s="507">
        <v>0</v>
      </c>
      <c r="Z97" s="507">
        <f t="shared" si="206"/>
        <v>0</v>
      </c>
      <c r="AA97" s="507">
        <f>V97+Z97</f>
        <v>0</v>
      </c>
      <c r="AB97" s="180">
        <f t="shared" si="207"/>
        <v>0</v>
      </c>
      <c r="AC97" s="180">
        <f>ROUND(V97*2%,0)</f>
        <v>0</v>
      </c>
      <c r="AD97" s="507">
        <v>0</v>
      </c>
      <c r="AE97" s="507">
        <v>0</v>
      </c>
      <c r="AF97" s="507">
        <f>SUM(AD97:AE97)</f>
        <v>0</v>
      </c>
      <c r="AG97" s="507">
        <f>AA97+AB97+AC97+AF97</f>
        <v>0</v>
      </c>
      <c r="AH97" s="522">
        <v>0</v>
      </c>
      <c r="AI97" s="522">
        <v>0</v>
      </c>
      <c r="AJ97" s="522">
        <v>0</v>
      </c>
      <c r="AK97" s="522">
        <v>0</v>
      </c>
      <c r="AL97" s="522">
        <v>0</v>
      </c>
      <c r="AM97" s="522">
        <v>0</v>
      </c>
      <c r="AN97" s="522">
        <v>0</v>
      </c>
      <c r="AO97" s="522">
        <f>AH97+AJ97+AK97+AM97</f>
        <v>0</v>
      </c>
      <c r="AP97" s="522">
        <f>AI97+AL97+AN97</f>
        <v>0</v>
      </c>
      <c r="AQ97" s="523">
        <f>SUM(AO97:AP97)</f>
        <v>0</v>
      </c>
      <c r="AR97" s="520">
        <f>I97+AG97</f>
        <v>468880</v>
      </c>
      <c r="AS97" s="507">
        <f>J97+V97</f>
        <v>345273</v>
      </c>
      <c r="AT97" s="501">
        <f>K97+Z97</f>
        <v>0</v>
      </c>
      <c r="AU97" s="501">
        <f t="shared" si="174"/>
        <v>0</v>
      </c>
      <c r="AV97" s="507">
        <f t="shared" si="208"/>
        <v>116702</v>
      </c>
      <c r="AW97" s="507">
        <f t="shared" si="208"/>
        <v>6905</v>
      </c>
      <c r="AX97" s="507">
        <f>N97+AF97</f>
        <v>0</v>
      </c>
      <c r="AY97" s="522">
        <f>O97+AQ97</f>
        <v>1.01</v>
      </c>
      <c r="AZ97" s="522">
        <f t="shared" si="209"/>
        <v>1.01</v>
      </c>
      <c r="BA97" s="523">
        <f t="shared" si="209"/>
        <v>0</v>
      </c>
    </row>
    <row r="98" spans="1:53" s="213" customFormat="1" ht="14.1" customHeight="1" x14ac:dyDescent="0.2">
      <c r="A98" s="642">
        <v>14</v>
      </c>
      <c r="B98" s="211">
        <v>2304</v>
      </c>
      <c r="C98" s="643">
        <v>600080382</v>
      </c>
      <c r="D98" s="211">
        <v>72743417</v>
      </c>
      <c r="E98" s="211" t="s">
        <v>305</v>
      </c>
      <c r="F98" s="212">
        <v>3143</v>
      </c>
      <c r="G98" s="211" t="s">
        <v>150</v>
      </c>
      <c r="H98" s="644" t="s">
        <v>87</v>
      </c>
      <c r="I98" s="516">
        <v>274877</v>
      </c>
      <c r="J98" s="431">
        <v>202413</v>
      </c>
      <c r="K98" s="431">
        <v>0</v>
      </c>
      <c r="L98" s="517">
        <v>68416</v>
      </c>
      <c r="M98" s="517">
        <v>4048</v>
      </c>
      <c r="N98" s="645">
        <v>0</v>
      </c>
      <c r="O98" s="432">
        <v>0.5</v>
      </c>
      <c r="P98" s="436">
        <v>0.5</v>
      </c>
      <c r="Q98" s="710">
        <v>0</v>
      </c>
      <c r="R98" s="520">
        <v>0</v>
      </c>
      <c r="S98" s="507">
        <v>0</v>
      </c>
      <c r="T98" s="507">
        <v>0</v>
      </c>
      <c r="U98" s="507">
        <v>0</v>
      </c>
      <c r="V98" s="507">
        <f>SUM(R98:U98)</f>
        <v>0</v>
      </c>
      <c r="W98" s="507">
        <v>0</v>
      </c>
      <c r="X98" s="507">
        <v>0</v>
      </c>
      <c r="Y98" s="507">
        <v>0</v>
      </c>
      <c r="Z98" s="507">
        <f t="shared" si="206"/>
        <v>0</v>
      </c>
      <c r="AA98" s="507">
        <f>V98+Z98</f>
        <v>0</v>
      </c>
      <c r="AB98" s="180">
        <f t="shared" si="207"/>
        <v>0</v>
      </c>
      <c r="AC98" s="180">
        <f>ROUND(V98*2%,0)</f>
        <v>0</v>
      </c>
      <c r="AD98" s="507">
        <v>0</v>
      </c>
      <c r="AE98" s="507">
        <v>0</v>
      </c>
      <c r="AF98" s="507">
        <f>SUM(AD98:AE98)</f>
        <v>0</v>
      </c>
      <c r="AG98" s="507">
        <f>AA98+AB98+AC98+AF98</f>
        <v>0</v>
      </c>
      <c r="AH98" s="522">
        <v>0</v>
      </c>
      <c r="AI98" s="522">
        <v>0</v>
      </c>
      <c r="AJ98" s="522">
        <v>0</v>
      </c>
      <c r="AK98" s="522">
        <v>0</v>
      </c>
      <c r="AL98" s="522">
        <v>0</v>
      </c>
      <c r="AM98" s="522">
        <v>0</v>
      </c>
      <c r="AN98" s="522">
        <v>0</v>
      </c>
      <c r="AO98" s="522">
        <f>AH98+AJ98+AK98+AM98</f>
        <v>0</v>
      </c>
      <c r="AP98" s="522">
        <f>AI98+AL98+AN98</f>
        <v>0</v>
      </c>
      <c r="AQ98" s="523">
        <f>SUM(AO98:AP98)</f>
        <v>0</v>
      </c>
      <c r="AR98" s="520">
        <f>I98+AG98</f>
        <v>274877</v>
      </c>
      <c r="AS98" s="507">
        <f>J98+V98</f>
        <v>202413</v>
      </c>
      <c r="AT98" s="501">
        <f>K98+Z98</f>
        <v>0</v>
      </c>
      <c r="AU98" s="501">
        <f t="shared" si="174"/>
        <v>0</v>
      </c>
      <c r="AV98" s="507">
        <f t="shared" si="208"/>
        <v>68416</v>
      </c>
      <c r="AW98" s="507">
        <f t="shared" si="208"/>
        <v>4048</v>
      </c>
      <c r="AX98" s="507">
        <f>N98+AF98</f>
        <v>0</v>
      </c>
      <c r="AY98" s="522">
        <f>O98+AQ98</f>
        <v>0.5</v>
      </c>
      <c r="AZ98" s="522">
        <f t="shared" si="209"/>
        <v>0.5</v>
      </c>
      <c r="BA98" s="523">
        <f t="shared" si="209"/>
        <v>0</v>
      </c>
    </row>
    <row r="99" spans="1:53" s="213" customFormat="1" ht="14.1" customHeight="1" x14ac:dyDescent="0.2">
      <c r="A99" s="642">
        <v>14</v>
      </c>
      <c r="B99" s="211">
        <v>2304</v>
      </c>
      <c r="C99" s="643">
        <v>600080382</v>
      </c>
      <c r="D99" s="211">
        <v>72743417</v>
      </c>
      <c r="E99" s="211" t="s">
        <v>305</v>
      </c>
      <c r="F99" s="212">
        <v>3143</v>
      </c>
      <c r="G99" s="211" t="s">
        <v>151</v>
      </c>
      <c r="H99" s="219" t="s">
        <v>83</v>
      </c>
      <c r="I99" s="516">
        <v>7022</v>
      </c>
      <c r="J99" s="431">
        <v>4950</v>
      </c>
      <c r="K99" s="431">
        <v>0</v>
      </c>
      <c r="L99" s="517">
        <v>1673</v>
      </c>
      <c r="M99" s="517">
        <v>99</v>
      </c>
      <c r="N99" s="645">
        <v>300</v>
      </c>
      <c r="O99" s="432">
        <v>0.02</v>
      </c>
      <c r="P99" s="436">
        <v>0</v>
      </c>
      <c r="Q99" s="710">
        <v>0.02</v>
      </c>
      <c r="R99" s="520">
        <v>0</v>
      </c>
      <c r="S99" s="507">
        <v>0</v>
      </c>
      <c r="T99" s="507">
        <v>0</v>
      </c>
      <c r="U99" s="507">
        <v>0</v>
      </c>
      <c r="V99" s="507">
        <f>SUM(R99:U99)</f>
        <v>0</v>
      </c>
      <c r="W99" s="507">
        <v>0</v>
      </c>
      <c r="X99" s="507">
        <v>0</v>
      </c>
      <c r="Y99" s="507">
        <v>0</v>
      </c>
      <c r="Z99" s="507">
        <f t="shared" si="206"/>
        <v>0</v>
      </c>
      <c r="AA99" s="507">
        <f>V99+Z99</f>
        <v>0</v>
      </c>
      <c r="AB99" s="180">
        <f t="shared" si="207"/>
        <v>0</v>
      </c>
      <c r="AC99" s="180">
        <f>ROUND(V99*2%,0)</f>
        <v>0</v>
      </c>
      <c r="AD99" s="507">
        <v>0</v>
      </c>
      <c r="AE99" s="507">
        <v>0</v>
      </c>
      <c r="AF99" s="507">
        <f>SUM(AD99:AE99)</f>
        <v>0</v>
      </c>
      <c r="AG99" s="507">
        <f>AA99+AB99+AC99+AF99</f>
        <v>0</v>
      </c>
      <c r="AH99" s="522">
        <v>0</v>
      </c>
      <c r="AI99" s="522">
        <v>0</v>
      </c>
      <c r="AJ99" s="522">
        <v>0</v>
      </c>
      <c r="AK99" s="522">
        <v>0</v>
      </c>
      <c r="AL99" s="522">
        <v>0</v>
      </c>
      <c r="AM99" s="522">
        <v>0</v>
      </c>
      <c r="AN99" s="522">
        <v>0</v>
      </c>
      <c r="AO99" s="522">
        <f>AH99+AJ99+AK99+AM99</f>
        <v>0</v>
      </c>
      <c r="AP99" s="522">
        <f>AI99+AL99+AN99</f>
        <v>0</v>
      </c>
      <c r="AQ99" s="523">
        <f>SUM(AO99:AP99)</f>
        <v>0</v>
      </c>
      <c r="AR99" s="520">
        <f>I99+AG99</f>
        <v>7022</v>
      </c>
      <c r="AS99" s="507">
        <f>J99+V99</f>
        <v>4950</v>
      </c>
      <c r="AT99" s="501">
        <f>K99+Z99</f>
        <v>0</v>
      </c>
      <c r="AU99" s="501">
        <f t="shared" si="174"/>
        <v>0</v>
      </c>
      <c r="AV99" s="507">
        <f t="shared" si="208"/>
        <v>1673</v>
      </c>
      <c r="AW99" s="507">
        <f t="shared" si="208"/>
        <v>99</v>
      </c>
      <c r="AX99" s="507">
        <f>N99+AF99</f>
        <v>300</v>
      </c>
      <c r="AY99" s="522">
        <f>O99+AQ99</f>
        <v>0.02</v>
      </c>
      <c r="AZ99" s="522">
        <f t="shared" si="209"/>
        <v>0</v>
      </c>
      <c r="BA99" s="523">
        <f t="shared" si="209"/>
        <v>0.02</v>
      </c>
    </row>
    <row r="100" spans="1:53" s="213" customFormat="1" ht="14.1" customHeight="1" x14ac:dyDescent="0.2">
      <c r="A100" s="238">
        <v>14</v>
      </c>
      <c r="B100" s="214">
        <v>2304</v>
      </c>
      <c r="C100" s="635">
        <v>600080382</v>
      </c>
      <c r="D100" s="214">
        <v>72743417</v>
      </c>
      <c r="E100" s="214" t="s">
        <v>306</v>
      </c>
      <c r="F100" s="215"/>
      <c r="G100" s="216"/>
      <c r="H100" s="217"/>
      <c r="I100" s="636">
        <v>5995857</v>
      </c>
      <c r="J100" s="639">
        <v>4360867</v>
      </c>
      <c r="K100" s="639">
        <v>0</v>
      </c>
      <c r="L100" s="639">
        <v>1473973</v>
      </c>
      <c r="M100" s="639">
        <v>87217</v>
      </c>
      <c r="N100" s="639">
        <v>73800</v>
      </c>
      <c r="O100" s="640">
        <v>9.6987000000000005</v>
      </c>
      <c r="P100" s="640">
        <v>8.0503999999999998</v>
      </c>
      <c r="Q100" s="641">
        <v>1.6482999999999999</v>
      </c>
      <c r="R100" s="637">
        <f t="shared" ref="R100:BA100" si="210">SUM(R95:R99)</f>
        <v>0</v>
      </c>
      <c r="S100" s="639">
        <f t="shared" si="210"/>
        <v>0</v>
      </c>
      <c r="T100" s="639">
        <f t="shared" si="210"/>
        <v>0</v>
      </c>
      <c r="U100" s="639">
        <f t="shared" si="210"/>
        <v>0</v>
      </c>
      <c r="V100" s="639">
        <f t="shared" si="210"/>
        <v>0</v>
      </c>
      <c r="W100" s="639">
        <f t="shared" si="210"/>
        <v>0</v>
      </c>
      <c r="X100" s="639">
        <f t="shared" si="210"/>
        <v>0</v>
      </c>
      <c r="Y100" s="639">
        <f t="shared" si="210"/>
        <v>16162</v>
      </c>
      <c r="Z100" s="639">
        <f t="shared" si="210"/>
        <v>16162</v>
      </c>
      <c r="AA100" s="639">
        <f t="shared" si="210"/>
        <v>16162</v>
      </c>
      <c r="AB100" s="639">
        <f t="shared" si="210"/>
        <v>0</v>
      </c>
      <c r="AC100" s="639">
        <f t="shared" si="210"/>
        <v>0</v>
      </c>
      <c r="AD100" s="639">
        <f t="shared" si="210"/>
        <v>0</v>
      </c>
      <c r="AE100" s="639">
        <f t="shared" si="210"/>
        <v>0</v>
      </c>
      <c r="AF100" s="639">
        <f t="shared" si="210"/>
        <v>0</v>
      </c>
      <c r="AG100" s="639">
        <f t="shared" si="210"/>
        <v>16162</v>
      </c>
      <c r="AH100" s="640">
        <f t="shared" si="210"/>
        <v>0</v>
      </c>
      <c r="AI100" s="640">
        <f t="shared" si="210"/>
        <v>0</v>
      </c>
      <c r="AJ100" s="640">
        <v>0</v>
      </c>
      <c r="AK100" s="640">
        <f t="shared" ref="AK100:AL100" si="211">SUM(AK95:AK99)</f>
        <v>0</v>
      </c>
      <c r="AL100" s="640">
        <f t="shared" si="211"/>
        <v>0</v>
      </c>
      <c r="AM100" s="640">
        <f t="shared" si="210"/>
        <v>0</v>
      </c>
      <c r="AN100" s="640">
        <f t="shared" si="210"/>
        <v>0</v>
      </c>
      <c r="AO100" s="640">
        <f t="shared" si="210"/>
        <v>0</v>
      </c>
      <c r="AP100" s="640">
        <f t="shared" si="210"/>
        <v>0</v>
      </c>
      <c r="AQ100" s="641">
        <f t="shared" si="210"/>
        <v>0</v>
      </c>
      <c r="AR100" s="637">
        <f t="shared" si="210"/>
        <v>6012019</v>
      </c>
      <c r="AS100" s="639">
        <f t="shared" si="210"/>
        <v>4360867</v>
      </c>
      <c r="AT100" s="639">
        <f t="shared" si="210"/>
        <v>16162</v>
      </c>
      <c r="AU100" s="639">
        <f t="shared" si="210"/>
        <v>16162</v>
      </c>
      <c r="AV100" s="639">
        <f t="shared" si="210"/>
        <v>1473973</v>
      </c>
      <c r="AW100" s="639">
        <f t="shared" si="210"/>
        <v>87217</v>
      </c>
      <c r="AX100" s="639">
        <f t="shared" si="210"/>
        <v>73800</v>
      </c>
      <c r="AY100" s="640">
        <f t="shared" si="210"/>
        <v>9.6987000000000005</v>
      </c>
      <c r="AZ100" s="640">
        <f t="shared" si="210"/>
        <v>8.0503999999999998</v>
      </c>
      <c r="BA100" s="641">
        <f t="shared" si="210"/>
        <v>1.6482999999999999</v>
      </c>
    </row>
    <row r="101" spans="1:53" s="213" customFormat="1" ht="14.1" customHeight="1" x14ac:dyDescent="0.2">
      <c r="A101" s="642">
        <v>15</v>
      </c>
      <c r="B101" s="218">
        <v>2438</v>
      </c>
      <c r="C101" s="643">
        <v>600079384</v>
      </c>
      <c r="D101" s="211">
        <v>72741911</v>
      </c>
      <c r="E101" s="211" t="s">
        <v>307</v>
      </c>
      <c r="F101" s="212">
        <v>3111</v>
      </c>
      <c r="G101" s="211" t="s">
        <v>86</v>
      </c>
      <c r="H101" s="644" t="s">
        <v>87</v>
      </c>
      <c r="I101" s="516">
        <v>7752955</v>
      </c>
      <c r="J101" s="431">
        <v>5494829</v>
      </c>
      <c r="K101" s="431">
        <v>52000</v>
      </c>
      <c r="L101" s="517">
        <v>1874829</v>
      </c>
      <c r="M101" s="517">
        <v>109897</v>
      </c>
      <c r="N101" s="645">
        <v>221400</v>
      </c>
      <c r="O101" s="432">
        <v>13.3771</v>
      </c>
      <c r="P101" s="436">
        <v>10.354900000000001</v>
      </c>
      <c r="Q101" s="709">
        <v>3.0222000000000002</v>
      </c>
      <c r="R101" s="520">
        <v>-33000</v>
      </c>
      <c r="S101" s="507">
        <v>0</v>
      </c>
      <c r="T101" s="507">
        <v>0</v>
      </c>
      <c r="U101" s="507">
        <v>0</v>
      </c>
      <c r="V101" s="507">
        <f>SUM(R101:U101)</f>
        <v>-33000</v>
      </c>
      <c r="W101" s="507">
        <v>33000</v>
      </c>
      <c r="X101" s="507">
        <v>0</v>
      </c>
      <c r="Y101" s="507">
        <v>0</v>
      </c>
      <c r="Z101" s="507">
        <f t="shared" ref="Z101:Z103" si="212">SUM(W101:Y101)</f>
        <v>33000</v>
      </c>
      <c r="AA101" s="507">
        <f>V101+Z101</f>
        <v>0</v>
      </c>
      <c r="AB101" s="180">
        <f t="shared" ref="AB101:AB103" si="213">ROUND((V101+W101)*33.8%,0)</f>
        <v>0</v>
      </c>
      <c r="AC101" s="180">
        <f>ROUND(V101*2%,0)</f>
        <v>-660</v>
      </c>
      <c r="AD101" s="507">
        <v>0</v>
      </c>
      <c r="AE101" s="507">
        <v>0</v>
      </c>
      <c r="AF101" s="507">
        <f>SUM(AD101:AE101)</f>
        <v>0</v>
      </c>
      <c r="AG101" s="507">
        <f>AA101+AB101+AC101+AF101</f>
        <v>-660</v>
      </c>
      <c r="AH101" s="522">
        <v>0</v>
      </c>
      <c r="AI101" s="522">
        <v>0.21</v>
      </c>
      <c r="AJ101" s="522">
        <v>0</v>
      </c>
      <c r="AK101" s="522">
        <v>0</v>
      </c>
      <c r="AL101" s="522">
        <v>0</v>
      </c>
      <c r="AM101" s="522">
        <v>0</v>
      </c>
      <c r="AN101" s="522">
        <v>0</v>
      </c>
      <c r="AO101" s="522">
        <f>AH101+AJ101+AK101+AM101</f>
        <v>0</v>
      </c>
      <c r="AP101" s="522">
        <f>AI101+AL101+AN101</f>
        <v>0.21</v>
      </c>
      <c r="AQ101" s="523">
        <f>SUM(AO101:AP101)</f>
        <v>0.21</v>
      </c>
      <c r="AR101" s="520">
        <f>I101+AG101</f>
        <v>7752295</v>
      </c>
      <c r="AS101" s="507">
        <f>J101+V101</f>
        <v>5461829</v>
      </c>
      <c r="AT101" s="501">
        <f>K101+Z101</f>
        <v>85000</v>
      </c>
      <c r="AU101" s="501">
        <f t="shared" si="174"/>
        <v>0</v>
      </c>
      <c r="AV101" s="507">
        <f t="shared" ref="AV101:AW103" si="214">L101+AB101</f>
        <v>1874829</v>
      </c>
      <c r="AW101" s="507">
        <f t="shared" si="214"/>
        <v>109237</v>
      </c>
      <c r="AX101" s="507">
        <f>N101+AF101</f>
        <v>221400</v>
      </c>
      <c r="AY101" s="522">
        <f>O101+AQ101</f>
        <v>13.587100000000001</v>
      </c>
      <c r="AZ101" s="522">
        <f t="shared" ref="AZ101:BA103" si="215">P101+AO101</f>
        <v>10.354900000000001</v>
      </c>
      <c r="BA101" s="523">
        <f t="shared" si="215"/>
        <v>3.2322000000000002</v>
      </c>
    </row>
    <row r="102" spans="1:53" s="213" customFormat="1" ht="14.1" customHeight="1" x14ac:dyDescent="0.2">
      <c r="A102" s="642">
        <v>15</v>
      </c>
      <c r="B102" s="211">
        <v>2438</v>
      </c>
      <c r="C102" s="643">
        <v>600079384</v>
      </c>
      <c r="D102" s="211">
        <v>72741911</v>
      </c>
      <c r="E102" s="211" t="s">
        <v>307</v>
      </c>
      <c r="F102" s="212">
        <v>3111</v>
      </c>
      <c r="G102" s="211" t="s">
        <v>92</v>
      </c>
      <c r="H102" s="644" t="s">
        <v>83</v>
      </c>
      <c r="I102" s="516">
        <v>1931800</v>
      </c>
      <c r="J102" s="645">
        <v>1422533</v>
      </c>
      <c r="K102" s="645">
        <v>0</v>
      </c>
      <c r="L102" s="517">
        <v>480816</v>
      </c>
      <c r="M102" s="517">
        <v>28451</v>
      </c>
      <c r="N102" s="645">
        <v>0</v>
      </c>
      <c r="O102" s="432">
        <v>4.3899999999999997</v>
      </c>
      <c r="P102" s="518">
        <v>4.3899999999999997</v>
      </c>
      <c r="Q102" s="710">
        <v>0</v>
      </c>
      <c r="R102" s="520">
        <v>0</v>
      </c>
      <c r="S102" s="507">
        <v>-30823</v>
      </c>
      <c r="T102" s="507">
        <v>0</v>
      </c>
      <c r="U102" s="507">
        <v>0</v>
      </c>
      <c r="V102" s="507">
        <f>SUM(R102:U102)</f>
        <v>-30823</v>
      </c>
      <c r="W102" s="507">
        <v>0</v>
      </c>
      <c r="X102" s="507">
        <v>0</v>
      </c>
      <c r="Y102" s="507">
        <v>0</v>
      </c>
      <c r="Z102" s="507">
        <f t="shared" si="212"/>
        <v>0</v>
      </c>
      <c r="AA102" s="507">
        <f>V102+Z102</f>
        <v>-30823</v>
      </c>
      <c r="AB102" s="180">
        <f t="shared" si="213"/>
        <v>-10418</v>
      </c>
      <c r="AC102" s="180">
        <f>ROUND(V102*2%,0)</f>
        <v>-616</v>
      </c>
      <c r="AD102" s="507">
        <v>0</v>
      </c>
      <c r="AE102" s="507">
        <v>0</v>
      </c>
      <c r="AF102" s="507">
        <f>SUM(AD102:AE102)</f>
        <v>0</v>
      </c>
      <c r="AG102" s="507">
        <f>AA102+AB102+AC102+AF102</f>
        <v>-41857</v>
      </c>
      <c r="AH102" s="522">
        <v>0</v>
      </c>
      <c r="AI102" s="522">
        <v>0</v>
      </c>
      <c r="AJ102" s="522">
        <v>-0.04</v>
      </c>
      <c r="AK102" s="522">
        <v>0</v>
      </c>
      <c r="AL102" s="522">
        <v>0</v>
      </c>
      <c r="AM102" s="522">
        <v>0</v>
      </c>
      <c r="AN102" s="522">
        <v>0</v>
      </c>
      <c r="AO102" s="522">
        <f>AH102+AJ102+AK102+AM102</f>
        <v>-0.04</v>
      </c>
      <c r="AP102" s="522">
        <f>AI102+AL102+AN102</f>
        <v>0</v>
      </c>
      <c r="AQ102" s="523">
        <f>SUM(AO102:AP102)</f>
        <v>-0.04</v>
      </c>
      <c r="AR102" s="520">
        <f>I102+AG102</f>
        <v>1889943</v>
      </c>
      <c r="AS102" s="507">
        <f>J102+V102</f>
        <v>1391710</v>
      </c>
      <c r="AT102" s="501">
        <f>K102+Z102</f>
        <v>0</v>
      </c>
      <c r="AU102" s="501">
        <f t="shared" si="174"/>
        <v>0</v>
      </c>
      <c r="AV102" s="507">
        <f t="shared" si="214"/>
        <v>470398</v>
      </c>
      <c r="AW102" s="507">
        <f t="shared" si="214"/>
        <v>27835</v>
      </c>
      <c r="AX102" s="507">
        <f>N102+AF102</f>
        <v>0</v>
      </c>
      <c r="AY102" s="522">
        <f>O102+AQ102</f>
        <v>4.3499999999999996</v>
      </c>
      <c r="AZ102" s="522">
        <f t="shared" si="215"/>
        <v>4.3499999999999996</v>
      </c>
      <c r="BA102" s="523">
        <f t="shared" si="215"/>
        <v>0</v>
      </c>
    </row>
    <row r="103" spans="1:53" s="213" customFormat="1" ht="14.1" customHeight="1" x14ac:dyDescent="0.2">
      <c r="A103" s="642">
        <v>15</v>
      </c>
      <c r="B103" s="211">
        <v>2438</v>
      </c>
      <c r="C103" s="643">
        <v>600079384</v>
      </c>
      <c r="D103" s="211">
        <v>72741911</v>
      </c>
      <c r="E103" s="211" t="s">
        <v>307</v>
      </c>
      <c r="F103" s="212">
        <v>3141</v>
      </c>
      <c r="G103" s="211" t="s">
        <v>89</v>
      </c>
      <c r="H103" s="644" t="s">
        <v>83</v>
      </c>
      <c r="I103" s="516">
        <v>2370117</v>
      </c>
      <c r="J103" s="645">
        <v>1732957</v>
      </c>
      <c r="K103" s="645">
        <v>0</v>
      </c>
      <c r="L103" s="517">
        <v>585739</v>
      </c>
      <c r="M103" s="517">
        <v>34659</v>
      </c>
      <c r="N103" s="645">
        <v>16762</v>
      </c>
      <c r="O103" s="432">
        <v>5.89</v>
      </c>
      <c r="P103" s="518">
        <v>0</v>
      </c>
      <c r="Q103" s="710">
        <v>5.89</v>
      </c>
      <c r="R103" s="520">
        <v>0</v>
      </c>
      <c r="S103" s="507">
        <v>0</v>
      </c>
      <c r="T103" s="507">
        <v>0</v>
      </c>
      <c r="U103" s="507">
        <v>0</v>
      </c>
      <c r="V103" s="507">
        <f>SUM(R103:U103)</f>
        <v>0</v>
      </c>
      <c r="W103" s="507">
        <v>0</v>
      </c>
      <c r="X103" s="507">
        <v>0</v>
      </c>
      <c r="Y103" s="507">
        <v>0</v>
      </c>
      <c r="Z103" s="507">
        <f t="shared" si="212"/>
        <v>0</v>
      </c>
      <c r="AA103" s="507">
        <f>V103+Z103</f>
        <v>0</v>
      </c>
      <c r="AB103" s="180">
        <f t="shared" si="213"/>
        <v>0</v>
      </c>
      <c r="AC103" s="180">
        <f>ROUND(V103*2%,0)</f>
        <v>0</v>
      </c>
      <c r="AD103" s="507">
        <v>0</v>
      </c>
      <c r="AE103" s="507">
        <v>0</v>
      </c>
      <c r="AF103" s="507">
        <f>SUM(AD103:AE103)</f>
        <v>0</v>
      </c>
      <c r="AG103" s="507">
        <f>AA103+AB103+AC103+AF103</f>
        <v>0</v>
      </c>
      <c r="AH103" s="522">
        <v>0</v>
      </c>
      <c r="AI103" s="522">
        <v>0</v>
      </c>
      <c r="AJ103" s="522">
        <v>0</v>
      </c>
      <c r="AK103" s="522">
        <v>0</v>
      </c>
      <c r="AL103" s="522">
        <v>0</v>
      </c>
      <c r="AM103" s="522">
        <v>0</v>
      </c>
      <c r="AN103" s="522">
        <v>0</v>
      </c>
      <c r="AO103" s="522">
        <f>AH103+AJ103+AK103+AM103</f>
        <v>0</v>
      </c>
      <c r="AP103" s="522">
        <f>AI103+AL103+AN103</f>
        <v>0</v>
      </c>
      <c r="AQ103" s="523">
        <f>SUM(AO103:AP103)</f>
        <v>0</v>
      </c>
      <c r="AR103" s="520">
        <f>I103+AG103</f>
        <v>2370117</v>
      </c>
      <c r="AS103" s="507">
        <f>J103+V103</f>
        <v>1732957</v>
      </c>
      <c r="AT103" s="501">
        <f>K103+Z103</f>
        <v>0</v>
      </c>
      <c r="AU103" s="501">
        <f t="shared" si="174"/>
        <v>0</v>
      </c>
      <c r="AV103" s="507">
        <f t="shared" si="214"/>
        <v>585739</v>
      </c>
      <c r="AW103" s="507">
        <f t="shared" si="214"/>
        <v>34659</v>
      </c>
      <c r="AX103" s="507">
        <f>N103+AF103</f>
        <v>16762</v>
      </c>
      <c r="AY103" s="522">
        <f>O103+AQ103</f>
        <v>5.89</v>
      </c>
      <c r="AZ103" s="522">
        <f t="shared" si="215"/>
        <v>0</v>
      </c>
      <c r="BA103" s="523">
        <f t="shared" si="215"/>
        <v>5.89</v>
      </c>
    </row>
    <row r="104" spans="1:53" s="213" customFormat="1" ht="14.1" customHeight="1" x14ac:dyDescent="0.2">
      <c r="A104" s="238">
        <v>15</v>
      </c>
      <c r="B104" s="214">
        <v>2438</v>
      </c>
      <c r="C104" s="635">
        <v>600079384</v>
      </c>
      <c r="D104" s="214">
        <v>72741911</v>
      </c>
      <c r="E104" s="214" t="s">
        <v>308</v>
      </c>
      <c r="F104" s="215"/>
      <c r="G104" s="216"/>
      <c r="H104" s="217"/>
      <c r="I104" s="636">
        <v>12054872</v>
      </c>
      <c r="J104" s="637">
        <v>8650319</v>
      </c>
      <c r="K104" s="637">
        <v>52000</v>
      </c>
      <c r="L104" s="637">
        <v>2941384</v>
      </c>
      <c r="M104" s="637">
        <v>173007</v>
      </c>
      <c r="N104" s="637">
        <v>238162</v>
      </c>
      <c r="O104" s="638">
        <v>23.6571</v>
      </c>
      <c r="P104" s="638">
        <v>14.744900000000001</v>
      </c>
      <c r="Q104" s="641">
        <v>8.9122000000000003</v>
      </c>
      <c r="R104" s="637">
        <f t="shared" ref="R104:BA104" si="216">SUM(R101:R103)</f>
        <v>-33000</v>
      </c>
      <c r="S104" s="639">
        <f t="shared" si="216"/>
        <v>-30823</v>
      </c>
      <c r="T104" s="639">
        <f t="shared" si="216"/>
        <v>0</v>
      </c>
      <c r="U104" s="639">
        <f t="shared" si="216"/>
        <v>0</v>
      </c>
      <c r="V104" s="639">
        <f t="shared" si="216"/>
        <v>-63823</v>
      </c>
      <c r="W104" s="639">
        <f t="shared" si="216"/>
        <v>33000</v>
      </c>
      <c r="X104" s="639">
        <f t="shared" si="216"/>
        <v>0</v>
      </c>
      <c r="Y104" s="639">
        <f t="shared" si="216"/>
        <v>0</v>
      </c>
      <c r="Z104" s="639">
        <f t="shared" si="216"/>
        <v>33000</v>
      </c>
      <c r="AA104" s="639">
        <f t="shared" si="216"/>
        <v>-30823</v>
      </c>
      <c r="AB104" s="639">
        <f t="shared" si="216"/>
        <v>-10418</v>
      </c>
      <c r="AC104" s="639">
        <f t="shared" si="216"/>
        <v>-1276</v>
      </c>
      <c r="AD104" s="639">
        <f t="shared" si="216"/>
        <v>0</v>
      </c>
      <c r="AE104" s="639">
        <f t="shared" si="216"/>
        <v>0</v>
      </c>
      <c r="AF104" s="639">
        <f t="shared" si="216"/>
        <v>0</v>
      </c>
      <c r="AG104" s="639">
        <f t="shared" si="216"/>
        <v>-42517</v>
      </c>
      <c r="AH104" s="640">
        <f t="shared" si="216"/>
        <v>0</v>
      </c>
      <c r="AI104" s="640">
        <f t="shared" si="216"/>
        <v>0.21</v>
      </c>
      <c r="AJ104" s="640">
        <v>-0.04</v>
      </c>
      <c r="AK104" s="640">
        <f t="shared" ref="AK104:AL104" si="217">SUM(AK101:AK103)</f>
        <v>0</v>
      </c>
      <c r="AL104" s="640">
        <f t="shared" si="217"/>
        <v>0</v>
      </c>
      <c r="AM104" s="640">
        <f t="shared" si="216"/>
        <v>0</v>
      </c>
      <c r="AN104" s="640">
        <f t="shared" si="216"/>
        <v>0</v>
      </c>
      <c r="AO104" s="640">
        <f t="shared" si="216"/>
        <v>-0.04</v>
      </c>
      <c r="AP104" s="640">
        <f t="shared" si="216"/>
        <v>0.21</v>
      </c>
      <c r="AQ104" s="641">
        <f t="shared" si="216"/>
        <v>0.16999999999999998</v>
      </c>
      <c r="AR104" s="637">
        <f t="shared" si="216"/>
        <v>12012355</v>
      </c>
      <c r="AS104" s="639">
        <f t="shared" si="216"/>
        <v>8586496</v>
      </c>
      <c r="AT104" s="639">
        <f t="shared" si="216"/>
        <v>85000</v>
      </c>
      <c r="AU104" s="639">
        <f t="shared" si="216"/>
        <v>0</v>
      </c>
      <c r="AV104" s="639">
        <f t="shared" si="216"/>
        <v>2930966</v>
      </c>
      <c r="AW104" s="639">
        <f t="shared" si="216"/>
        <v>171731</v>
      </c>
      <c r="AX104" s="639">
        <f t="shared" si="216"/>
        <v>238162</v>
      </c>
      <c r="AY104" s="640">
        <f t="shared" si="216"/>
        <v>23.827100000000002</v>
      </c>
      <c r="AZ104" s="640">
        <f t="shared" si="216"/>
        <v>14.7049</v>
      </c>
      <c r="BA104" s="641">
        <f t="shared" si="216"/>
        <v>9.1221999999999994</v>
      </c>
    </row>
    <row r="105" spans="1:53" s="213" customFormat="1" ht="14.1" customHeight="1" x14ac:dyDescent="0.2">
      <c r="A105" s="642">
        <v>16</v>
      </c>
      <c r="B105" s="211">
        <v>2315</v>
      </c>
      <c r="C105" s="643">
        <v>600080447</v>
      </c>
      <c r="D105" s="211">
        <v>46744819</v>
      </c>
      <c r="E105" s="211" t="s">
        <v>309</v>
      </c>
      <c r="F105" s="212">
        <v>3233</v>
      </c>
      <c r="G105" s="211" t="s">
        <v>82</v>
      </c>
      <c r="H105" s="644" t="s">
        <v>83</v>
      </c>
      <c r="I105" s="516">
        <v>2102878</v>
      </c>
      <c r="J105" s="645">
        <v>1446809</v>
      </c>
      <c r="K105" s="645">
        <v>100000</v>
      </c>
      <c r="L105" s="517">
        <v>522821</v>
      </c>
      <c r="M105" s="517">
        <v>28936</v>
      </c>
      <c r="N105" s="645">
        <v>4312</v>
      </c>
      <c r="O105" s="432">
        <v>3.5</v>
      </c>
      <c r="P105" s="518">
        <v>2.5</v>
      </c>
      <c r="Q105" s="710">
        <v>1</v>
      </c>
      <c r="R105" s="520">
        <v>0</v>
      </c>
      <c r="S105" s="507">
        <v>0</v>
      </c>
      <c r="T105" s="507">
        <v>0</v>
      </c>
      <c r="U105" s="507">
        <v>0</v>
      </c>
      <c r="V105" s="507">
        <f>SUM(R105:U105)</f>
        <v>0</v>
      </c>
      <c r="W105" s="507">
        <v>0</v>
      </c>
      <c r="X105" s="507">
        <v>0</v>
      </c>
      <c r="Y105" s="507">
        <v>0</v>
      </c>
      <c r="Z105" s="507">
        <f>SUM(W105:Y105)</f>
        <v>0</v>
      </c>
      <c r="AA105" s="507">
        <f>V105+Z105</f>
        <v>0</v>
      </c>
      <c r="AB105" s="180">
        <f>ROUND((V105+W105)*33.8%,0)</f>
        <v>0</v>
      </c>
      <c r="AC105" s="180">
        <f>ROUND(V105*2%,0)</f>
        <v>0</v>
      </c>
      <c r="AD105" s="507">
        <v>0</v>
      </c>
      <c r="AE105" s="507">
        <v>0</v>
      </c>
      <c r="AF105" s="507">
        <f>SUM(AD105:AE105)</f>
        <v>0</v>
      </c>
      <c r="AG105" s="507">
        <f>AA105+AB105+AC105+AF105</f>
        <v>0</v>
      </c>
      <c r="AH105" s="522">
        <v>-0.08</v>
      </c>
      <c r="AI105" s="522">
        <v>-0.06</v>
      </c>
      <c r="AJ105" s="522">
        <v>0</v>
      </c>
      <c r="AK105" s="522">
        <v>0</v>
      </c>
      <c r="AL105" s="522">
        <v>0</v>
      </c>
      <c r="AM105" s="522">
        <v>0</v>
      </c>
      <c r="AN105" s="522">
        <v>0</v>
      </c>
      <c r="AO105" s="522">
        <f>AH105+AJ105+AK105+AM105</f>
        <v>-0.08</v>
      </c>
      <c r="AP105" s="522">
        <f>AI105+AL105+AN105</f>
        <v>-0.06</v>
      </c>
      <c r="AQ105" s="523">
        <f>SUM(AO105:AP105)</f>
        <v>-0.14000000000000001</v>
      </c>
      <c r="AR105" s="520">
        <f>I105+AG105</f>
        <v>2102878</v>
      </c>
      <c r="AS105" s="507">
        <f>J105+V105</f>
        <v>1446809</v>
      </c>
      <c r="AT105" s="501">
        <f>K105+Z105</f>
        <v>100000</v>
      </c>
      <c r="AU105" s="501">
        <f t="shared" si="174"/>
        <v>0</v>
      </c>
      <c r="AV105" s="507">
        <f>L105+AB105</f>
        <v>522821</v>
      </c>
      <c r="AW105" s="507">
        <f>M105+AC105</f>
        <v>28936</v>
      </c>
      <c r="AX105" s="507">
        <f>N105+AF105</f>
        <v>4312</v>
      </c>
      <c r="AY105" s="522">
        <f>O105+AQ105</f>
        <v>3.36</v>
      </c>
      <c r="AZ105" s="522">
        <f>P105+AO105</f>
        <v>2.42</v>
      </c>
      <c r="BA105" s="523">
        <f>Q105+AP105</f>
        <v>0.94</v>
      </c>
    </row>
    <row r="106" spans="1:53" s="213" customFormat="1" ht="14.1" customHeight="1" x14ac:dyDescent="0.2">
      <c r="A106" s="238">
        <v>16</v>
      </c>
      <c r="B106" s="214">
        <v>2315</v>
      </c>
      <c r="C106" s="635">
        <v>600080447</v>
      </c>
      <c r="D106" s="214">
        <v>46744819</v>
      </c>
      <c r="E106" s="214" t="s">
        <v>310</v>
      </c>
      <c r="F106" s="215"/>
      <c r="G106" s="216"/>
      <c r="H106" s="217"/>
      <c r="I106" s="636">
        <v>2102878</v>
      </c>
      <c r="J106" s="637">
        <v>1446809</v>
      </c>
      <c r="K106" s="637">
        <v>100000</v>
      </c>
      <c r="L106" s="637">
        <v>522821</v>
      </c>
      <c r="M106" s="637">
        <v>28936</v>
      </c>
      <c r="N106" s="637">
        <v>4312</v>
      </c>
      <c r="O106" s="638">
        <v>3.5</v>
      </c>
      <c r="P106" s="638">
        <v>2.5</v>
      </c>
      <c r="Q106" s="641">
        <v>1</v>
      </c>
      <c r="R106" s="637">
        <f t="shared" ref="R106:BA106" si="218">SUM(R105:R105)</f>
        <v>0</v>
      </c>
      <c r="S106" s="639">
        <f t="shared" si="218"/>
        <v>0</v>
      </c>
      <c r="T106" s="639">
        <f t="shared" si="218"/>
        <v>0</v>
      </c>
      <c r="U106" s="639">
        <f t="shared" si="218"/>
        <v>0</v>
      </c>
      <c r="V106" s="639">
        <f t="shared" si="218"/>
        <v>0</v>
      </c>
      <c r="W106" s="639">
        <f t="shared" si="218"/>
        <v>0</v>
      </c>
      <c r="X106" s="639">
        <f t="shared" si="218"/>
        <v>0</v>
      </c>
      <c r="Y106" s="639">
        <f t="shared" si="218"/>
        <v>0</v>
      </c>
      <c r="Z106" s="639">
        <f t="shared" si="218"/>
        <v>0</v>
      </c>
      <c r="AA106" s="639">
        <f t="shared" si="218"/>
        <v>0</v>
      </c>
      <c r="AB106" s="639">
        <f t="shared" si="218"/>
        <v>0</v>
      </c>
      <c r="AC106" s="639">
        <f t="shared" si="218"/>
        <v>0</v>
      </c>
      <c r="AD106" s="639">
        <f t="shared" si="218"/>
        <v>0</v>
      </c>
      <c r="AE106" s="639">
        <f t="shared" si="218"/>
        <v>0</v>
      </c>
      <c r="AF106" s="639">
        <f t="shared" si="218"/>
        <v>0</v>
      </c>
      <c r="AG106" s="639">
        <f t="shared" si="218"/>
        <v>0</v>
      </c>
      <c r="AH106" s="640">
        <f t="shared" si="218"/>
        <v>-0.08</v>
      </c>
      <c r="AI106" s="640">
        <f t="shared" si="218"/>
        <v>-0.06</v>
      </c>
      <c r="AJ106" s="640">
        <v>0</v>
      </c>
      <c r="AK106" s="640">
        <f t="shared" ref="AK106:AL106" si="219">SUM(AK105:AK105)</f>
        <v>0</v>
      </c>
      <c r="AL106" s="640">
        <f t="shared" si="219"/>
        <v>0</v>
      </c>
      <c r="AM106" s="640">
        <f t="shared" si="218"/>
        <v>0</v>
      </c>
      <c r="AN106" s="640">
        <f t="shared" si="218"/>
        <v>0</v>
      </c>
      <c r="AO106" s="640">
        <f t="shared" si="218"/>
        <v>-0.08</v>
      </c>
      <c r="AP106" s="640">
        <f t="shared" si="218"/>
        <v>-0.06</v>
      </c>
      <c r="AQ106" s="641">
        <f t="shared" si="218"/>
        <v>-0.14000000000000001</v>
      </c>
      <c r="AR106" s="637">
        <f t="shared" si="218"/>
        <v>2102878</v>
      </c>
      <c r="AS106" s="639">
        <f t="shared" si="218"/>
        <v>1446809</v>
      </c>
      <c r="AT106" s="639">
        <f t="shared" si="218"/>
        <v>100000</v>
      </c>
      <c r="AU106" s="639">
        <f t="shared" si="218"/>
        <v>0</v>
      </c>
      <c r="AV106" s="639">
        <f t="shared" si="218"/>
        <v>522821</v>
      </c>
      <c r="AW106" s="639">
        <f t="shared" si="218"/>
        <v>28936</v>
      </c>
      <c r="AX106" s="639">
        <f t="shared" si="218"/>
        <v>4312</v>
      </c>
      <c r="AY106" s="640">
        <f t="shared" si="218"/>
        <v>3.36</v>
      </c>
      <c r="AZ106" s="640">
        <f t="shared" si="218"/>
        <v>2.42</v>
      </c>
      <c r="BA106" s="641">
        <f t="shared" si="218"/>
        <v>0.94</v>
      </c>
    </row>
    <row r="107" spans="1:53" s="213" customFormat="1" ht="14.1" customHeight="1" x14ac:dyDescent="0.2">
      <c r="A107" s="642">
        <v>17</v>
      </c>
      <c r="B107" s="211">
        <v>2494</v>
      </c>
      <c r="C107" s="643">
        <v>600080315</v>
      </c>
      <c r="D107" s="211">
        <v>72741996</v>
      </c>
      <c r="E107" s="211" t="s">
        <v>311</v>
      </c>
      <c r="F107" s="212">
        <v>3113</v>
      </c>
      <c r="G107" s="211" t="s">
        <v>149</v>
      </c>
      <c r="H107" s="644" t="s">
        <v>87</v>
      </c>
      <c r="I107" s="516">
        <v>23969870</v>
      </c>
      <c r="J107" s="331">
        <v>16962702</v>
      </c>
      <c r="K107" s="331">
        <v>90000</v>
      </c>
      <c r="L107" s="517">
        <v>5763813</v>
      </c>
      <c r="M107" s="517">
        <v>339255</v>
      </c>
      <c r="N107" s="331">
        <v>814100</v>
      </c>
      <c r="O107" s="432">
        <v>33.467500000000001</v>
      </c>
      <c r="P107" s="332">
        <v>25.2881</v>
      </c>
      <c r="Q107" s="333">
        <v>8.1793999999999993</v>
      </c>
      <c r="R107" s="520">
        <v>-10000</v>
      </c>
      <c r="S107" s="507">
        <v>0</v>
      </c>
      <c r="T107" s="507">
        <v>0</v>
      </c>
      <c r="U107" s="507">
        <v>0</v>
      </c>
      <c r="V107" s="507">
        <f>SUM(R107:U107)</f>
        <v>-10000</v>
      </c>
      <c r="W107" s="507">
        <v>10000</v>
      </c>
      <c r="X107" s="507">
        <v>0</v>
      </c>
      <c r="Y107" s="507">
        <v>254560</v>
      </c>
      <c r="Z107" s="507">
        <f t="shared" ref="Z107:Z111" si="220">SUM(W107:Y107)</f>
        <v>264560</v>
      </c>
      <c r="AA107" s="507">
        <f>V107+Z107</f>
        <v>254560</v>
      </c>
      <c r="AB107" s="180">
        <f t="shared" ref="AB107:AB111" si="221">ROUND((V107+W107)*33.8%,0)</f>
        <v>0</v>
      </c>
      <c r="AC107" s="180">
        <f>ROUND(V107*2%,0)</f>
        <v>-200</v>
      </c>
      <c r="AD107" s="507">
        <v>0</v>
      </c>
      <c r="AE107" s="507">
        <v>0</v>
      </c>
      <c r="AF107" s="507">
        <f>SUM(AD107:AE107)</f>
        <v>0</v>
      </c>
      <c r="AG107" s="507">
        <f>AA107+AB107+AC107+AF107</f>
        <v>254360</v>
      </c>
      <c r="AH107" s="522">
        <v>0</v>
      </c>
      <c r="AI107" s="522">
        <v>-0.05</v>
      </c>
      <c r="AJ107" s="522">
        <v>0</v>
      </c>
      <c r="AK107" s="522">
        <v>0</v>
      </c>
      <c r="AL107" s="522">
        <v>0</v>
      </c>
      <c r="AM107" s="522">
        <v>0</v>
      </c>
      <c r="AN107" s="522">
        <v>0</v>
      </c>
      <c r="AO107" s="522">
        <f>AH107+AJ107+AK107+AM107</f>
        <v>0</v>
      </c>
      <c r="AP107" s="522">
        <f>AI107+AL107+AN107</f>
        <v>-0.05</v>
      </c>
      <c r="AQ107" s="523">
        <f>SUM(AO107:AP107)</f>
        <v>-0.05</v>
      </c>
      <c r="AR107" s="520">
        <f>I107+AG107</f>
        <v>24224230</v>
      </c>
      <c r="AS107" s="507">
        <f>J107+V107</f>
        <v>16952702</v>
      </c>
      <c r="AT107" s="501">
        <f>K107+Z107</f>
        <v>354560</v>
      </c>
      <c r="AU107" s="501">
        <f t="shared" si="174"/>
        <v>254560</v>
      </c>
      <c r="AV107" s="507">
        <f t="shared" ref="AV107:AW111" si="222">L107+AB107</f>
        <v>5763813</v>
      </c>
      <c r="AW107" s="507">
        <f t="shared" si="222"/>
        <v>339055</v>
      </c>
      <c r="AX107" s="507">
        <f>N107+AF107</f>
        <v>814100</v>
      </c>
      <c r="AY107" s="522">
        <f>O107+AQ107</f>
        <v>33.417500000000004</v>
      </c>
      <c r="AZ107" s="522">
        <f t="shared" ref="AZ107:BA111" si="223">P107+AO107</f>
        <v>25.2881</v>
      </c>
      <c r="BA107" s="523">
        <f t="shared" si="223"/>
        <v>8.1293999999999986</v>
      </c>
    </row>
    <row r="108" spans="1:53" s="213" customFormat="1" ht="14.1" customHeight="1" x14ac:dyDescent="0.2">
      <c r="A108" s="642">
        <v>17</v>
      </c>
      <c r="B108" s="211">
        <v>2494</v>
      </c>
      <c r="C108" s="643">
        <v>600080315</v>
      </c>
      <c r="D108" s="211">
        <v>72741996</v>
      </c>
      <c r="E108" s="211" t="s">
        <v>311</v>
      </c>
      <c r="F108" s="212">
        <v>3113</v>
      </c>
      <c r="G108" s="524" t="s">
        <v>88</v>
      </c>
      <c r="H108" s="644" t="s">
        <v>87</v>
      </c>
      <c r="I108" s="516">
        <v>526698</v>
      </c>
      <c r="J108" s="645">
        <v>387848</v>
      </c>
      <c r="K108" s="645">
        <v>0</v>
      </c>
      <c r="L108" s="517">
        <v>131093</v>
      </c>
      <c r="M108" s="517">
        <v>7757</v>
      </c>
      <c r="N108" s="645">
        <v>0</v>
      </c>
      <c r="O108" s="432">
        <v>1.01</v>
      </c>
      <c r="P108" s="518">
        <v>1.01</v>
      </c>
      <c r="Q108" s="710">
        <v>0</v>
      </c>
      <c r="R108" s="520">
        <v>0</v>
      </c>
      <c r="S108" s="507">
        <v>0</v>
      </c>
      <c r="T108" s="507">
        <v>0</v>
      </c>
      <c r="U108" s="507">
        <v>0</v>
      </c>
      <c r="V108" s="507">
        <f>SUM(R108:U108)</f>
        <v>0</v>
      </c>
      <c r="W108" s="507">
        <v>0</v>
      </c>
      <c r="X108" s="507">
        <v>0</v>
      </c>
      <c r="Y108" s="507">
        <v>0</v>
      </c>
      <c r="Z108" s="507">
        <f t="shared" si="220"/>
        <v>0</v>
      </c>
      <c r="AA108" s="507">
        <f>V108+Z108</f>
        <v>0</v>
      </c>
      <c r="AB108" s="180">
        <f t="shared" si="221"/>
        <v>0</v>
      </c>
      <c r="AC108" s="180">
        <f>ROUND(V108*2%,0)</f>
        <v>0</v>
      </c>
      <c r="AD108" s="507">
        <v>0</v>
      </c>
      <c r="AE108" s="507">
        <v>0</v>
      </c>
      <c r="AF108" s="507">
        <f>SUM(AD108:AE108)</f>
        <v>0</v>
      </c>
      <c r="AG108" s="507">
        <f>AA108+AB108+AC108+AF108</f>
        <v>0</v>
      </c>
      <c r="AH108" s="522">
        <v>0</v>
      </c>
      <c r="AI108" s="522">
        <v>0</v>
      </c>
      <c r="AJ108" s="522">
        <v>0</v>
      </c>
      <c r="AK108" s="522">
        <v>0</v>
      </c>
      <c r="AL108" s="522">
        <v>0</v>
      </c>
      <c r="AM108" s="522">
        <v>0</v>
      </c>
      <c r="AN108" s="522">
        <v>0</v>
      </c>
      <c r="AO108" s="522">
        <f>AH108+AJ108+AK108+AM108</f>
        <v>0</v>
      </c>
      <c r="AP108" s="522">
        <f>AI108+AL108+AN108</f>
        <v>0</v>
      </c>
      <c r="AQ108" s="523">
        <f>SUM(AO108:AP108)</f>
        <v>0</v>
      </c>
      <c r="AR108" s="520">
        <f>I108+AG108</f>
        <v>526698</v>
      </c>
      <c r="AS108" s="507">
        <f>J108+V108</f>
        <v>387848</v>
      </c>
      <c r="AT108" s="501">
        <f>K108+Z108</f>
        <v>0</v>
      </c>
      <c r="AU108" s="501">
        <f t="shared" si="174"/>
        <v>0</v>
      </c>
      <c r="AV108" s="507">
        <f t="shared" si="222"/>
        <v>131093</v>
      </c>
      <c r="AW108" s="507">
        <f t="shared" si="222"/>
        <v>7757</v>
      </c>
      <c r="AX108" s="507">
        <f>N108+AF108</f>
        <v>0</v>
      </c>
      <c r="AY108" s="522">
        <f>O108+AQ108</f>
        <v>1.01</v>
      </c>
      <c r="AZ108" s="522">
        <f t="shared" si="223"/>
        <v>1.01</v>
      </c>
      <c r="BA108" s="523">
        <f t="shared" si="223"/>
        <v>0</v>
      </c>
    </row>
    <row r="109" spans="1:53" s="213" customFormat="1" ht="14.1" customHeight="1" x14ac:dyDescent="0.2">
      <c r="A109" s="642">
        <v>17</v>
      </c>
      <c r="B109" s="218">
        <v>2494</v>
      </c>
      <c r="C109" s="643">
        <v>600080315</v>
      </c>
      <c r="D109" s="211">
        <v>72741996</v>
      </c>
      <c r="E109" s="218" t="s">
        <v>311</v>
      </c>
      <c r="F109" s="212">
        <v>3113</v>
      </c>
      <c r="G109" s="211" t="s">
        <v>92</v>
      </c>
      <c r="H109" s="644" t="s">
        <v>83</v>
      </c>
      <c r="I109" s="516">
        <v>2544261</v>
      </c>
      <c r="J109" s="645">
        <v>1873535</v>
      </c>
      <c r="K109" s="645">
        <v>0</v>
      </c>
      <c r="L109" s="517">
        <v>633255</v>
      </c>
      <c r="M109" s="517">
        <v>37471</v>
      </c>
      <c r="N109" s="645">
        <v>0</v>
      </c>
      <c r="O109" s="432">
        <v>5.36</v>
      </c>
      <c r="P109" s="518">
        <v>5.36</v>
      </c>
      <c r="Q109" s="710">
        <v>0</v>
      </c>
      <c r="R109" s="520">
        <v>0</v>
      </c>
      <c r="S109" s="507">
        <v>35860</v>
      </c>
      <c r="T109" s="507">
        <v>0</v>
      </c>
      <c r="U109" s="507">
        <v>0</v>
      </c>
      <c r="V109" s="507">
        <f>SUM(R109:U109)</f>
        <v>35860</v>
      </c>
      <c r="W109" s="507">
        <v>0</v>
      </c>
      <c r="X109" s="507">
        <v>0</v>
      </c>
      <c r="Y109" s="507">
        <v>0</v>
      </c>
      <c r="Z109" s="507">
        <f t="shared" si="220"/>
        <v>0</v>
      </c>
      <c r="AA109" s="507">
        <f>V109+Z109</f>
        <v>35860</v>
      </c>
      <c r="AB109" s="180">
        <f t="shared" si="221"/>
        <v>12121</v>
      </c>
      <c r="AC109" s="180">
        <f>ROUND(V109*2%,0)</f>
        <v>717</v>
      </c>
      <c r="AD109" s="507">
        <v>33500</v>
      </c>
      <c r="AE109" s="507">
        <v>0</v>
      </c>
      <c r="AF109" s="507">
        <f>SUM(AD109:AE109)</f>
        <v>33500</v>
      </c>
      <c r="AG109" s="507">
        <f>AA109+AB109+AC109+AF109</f>
        <v>82198</v>
      </c>
      <c r="AH109" s="522">
        <v>0</v>
      </c>
      <c r="AI109" s="522">
        <v>0</v>
      </c>
      <c r="AJ109" s="522">
        <v>0.11</v>
      </c>
      <c r="AK109" s="522">
        <v>0</v>
      </c>
      <c r="AL109" s="522">
        <v>0</v>
      </c>
      <c r="AM109" s="522">
        <v>0</v>
      </c>
      <c r="AN109" s="522">
        <v>0</v>
      </c>
      <c r="AO109" s="522">
        <f>AH109+AJ109+AK109+AM109</f>
        <v>0.11</v>
      </c>
      <c r="AP109" s="522">
        <f>AI109+AL109+AN109</f>
        <v>0</v>
      </c>
      <c r="AQ109" s="523">
        <f>SUM(AO109:AP109)</f>
        <v>0.11</v>
      </c>
      <c r="AR109" s="520">
        <f>I109+AG109</f>
        <v>2626459</v>
      </c>
      <c r="AS109" s="507">
        <f>J109+V109</f>
        <v>1909395</v>
      </c>
      <c r="AT109" s="501">
        <f>K109+Z109</f>
        <v>0</v>
      </c>
      <c r="AU109" s="501">
        <f t="shared" si="174"/>
        <v>0</v>
      </c>
      <c r="AV109" s="507">
        <f t="shared" si="222"/>
        <v>645376</v>
      </c>
      <c r="AW109" s="507">
        <f t="shared" si="222"/>
        <v>38188</v>
      </c>
      <c r="AX109" s="507">
        <f>N109+AF109</f>
        <v>33500</v>
      </c>
      <c r="AY109" s="522">
        <f>O109+AQ109</f>
        <v>5.4700000000000006</v>
      </c>
      <c r="AZ109" s="522">
        <f t="shared" si="223"/>
        <v>5.4700000000000006</v>
      </c>
      <c r="BA109" s="523">
        <f t="shared" si="223"/>
        <v>0</v>
      </c>
    </row>
    <row r="110" spans="1:53" s="213" customFormat="1" ht="14.1" customHeight="1" x14ac:dyDescent="0.2">
      <c r="A110" s="642">
        <v>17</v>
      </c>
      <c r="B110" s="218">
        <v>2494</v>
      </c>
      <c r="C110" s="643">
        <v>600080315</v>
      </c>
      <c r="D110" s="211">
        <v>72741996</v>
      </c>
      <c r="E110" s="218" t="s">
        <v>311</v>
      </c>
      <c r="F110" s="212">
        <v>3143</v>
      </c>
      <c r="G110" s="211" t="s">
        <v>150</v>
      </c>
      <c r="H110" s="219" t="s">
        <v>87</v>
      </c>
      <c r="I110" s="516">
        <v>1491901</v>
      </c>
      <c r="J110" s="431">
        <v>1083823</v>
      </c>
      <c r="K110" s="431">
        <v>15000</v>
      </c>
      <c r="L110" s="517">
        <v>371402</v>
      </c>
      <c r="M110" s="517">
        <v>21676</v>
      </c>
      <c r="N110" s="645">
        <v>0</v>
      </c>
      <c r="O110" s="432">
        <v>2.238</v>
      </c>
      <c r="P110" s="436">
        <v>2.238</v>
      </c>
      <c r="Q110" s="710">
        <v>0</v>
      </c>
      <c r="R110" s="520">
        <v>0</v>
      </c>
      <c r="S110" s="507">
        <v>0</v>
      </c>
      <c r="T110" s="507">
        <v>0</v>
      </c>
      <c r="U110" s="507">
        <v>0</v>
      </c>
      <c r="V110" s="507">
        <f>SUM(R110:U110)</f>
        <v>0</v>
      </c>
      <c r="W110" s="507">
        <v>0</v>
      </c>
      <c r="X110" s="507">
        <v>0</v>
      </c>
      <c r="Y110" s="507">
        <v>0</v>
      </c>
      <c r="Z110" s="507">
        <f t="shared" si="220"/>
        <v>0</v>
      </c>
      <c r="AA110" s="507">
        <f>V110+Z110</f>
        <v>0</v>
      </c>
      <c r="AB110" s="180">
        <f t="shared" si="221"/>
        <v>0</v>
      </c>
      <c r="AC110" s="180">
        <f>ROUND(V110*2%,0)</f>
        <v>0</v>
      </c>
      <c r="AD110" s="507">
        <v>0</v>
      </c>
      <c r="AE110" s="507">
        <v>0</v>
      </c>
      <c r="AF110" s="507">
        <f>SUM(AD110:AE110)</f>
        <v>0</v>
      </c>
      <c r="AG110" s="507">
        <f>AA110+AB110+AC110+AF110</f>
        <v>0</v>
      </c>
      <c r="AH110" s="522">
        <v>0</v>
      </c>
      <c r="AI110" s="522">
        <v>0</v>
      </c>
      <c r="AJ110" s="522">
        <v>0</v>
      </c>
      <c r="AK110" s="522">
        <v>0</v>
      </c>
      <c r="AL110" s="522">
        <v>0</v>
      </c>
      <c r="AM110" s="522">
        <v>0</v>
      </c>
      <c r="AN110" s="522">
        <v>0</v>
      </c>
      <c r="AO110" s="522">
        <f>AH110+AJ110+AK110+AM110</f>
        <v>0</v>
      </c>
      <c r="AP110" s="522">
        <f>AI110+AL110+AN110</f>
        <v>0</v>
      </c>
      <c r="AQ110" s="523">
        <f>SUM(AO110:AP110)</f>
        <v>0</v>
      </c>
      <c r="AR110" s="520">
        <f>I110+AG110</f>
        <v>1491901</v>
      </c>
      <c r="AS110" s="507">
        <f>J110+V110</f>
        <v>1083823</v>
      </c>
      <c r="AT110" s="501">
        <f>K110+Z110</f>
        <v>15000</v>
      </c>
      <c r="AU110" s="501">
        <f t="shared" si="174"/>
        <v>0</v>
      </c>
      <c r="AV110" s="507">
        <f t="shared" si="222"/>
        <v>371402</v>
      </c>
      <c r="AW110" s="507">
        <f t="shared" si="222"/>
        <v>21676</v>
      </c>
      <c r="AX110" s="507">
        <f>N110+AF110</f>
        <v>0</v>
      </c>
      <c r="AY110" s="522">
        <f>O110+AQ110</f>
        <v>2.238</v>
      </c>
      <c r="AZ110" s="522">
        <f t="shared" si="223"/>
        <v>2.238</v>
      </c>
      <c r="BA110" s="523">
        <f t="shared" si="223"/>
        <v>0</v>
      </c>
    </row>
    <row r="111" spans="1:53" s="213" customFormat="1" ht="14.1" customHeight="1" x14ac:dyDescent="0.2">
      <c r="A111" s="642">
        <v>17</v>
      </c>
      <c r="B111" s="218">
        <v>2494</v>
      </c>
      <c r="C111" s="643">
        <v>600080315</v>
      </c>
      <c r="D111" s="211">
        <v>72741996</v>
      </c>
      <c r="E111" s="218" t="s">
        <v>311</v>
      </c>
      <c r="F111" s="212">
        <v>3143</v>
      </c>
      <c r="G111" s="211" t="s">
        <v>151</v>
      </c>
      <c r="H111" s="219" t="s">
        <v>83</v>
      </c>
      <c r="I111" s="516">
        <v>60390</v>
      </c>
      <c r="J111" s="645">
        <v>42570</v>
      </c>
      <c r="K111" s="645">
        <v>0</v>
      </c>
      <c r="L111" s="517">
        <v>14389</v>
      </c>
      <c r="M111" s="517">
        <v>851</v>
      </c>
      <c r="N111" s="645">
        <v>2580</v>
      </c>
      <c r="O111" s="432">
        <v>0.18</v>
      </c>
      <c r="P111" s="518">
        <v>0</v>
      </c>
      <c r="Q111" s="710">
        <v>0.18</v>
      </c>
      <c r="R111" s="520">
        <v>0</v>
      </c>
      <c r="S111" s="507">
        <v>0</v>
      </c>
      <c r="T111" s="507">
        <v>0</v>
      </c>
      <c r="U111" s="507">
        <v>0</v>
      </c>
      <c r="V111" s="507">
        <f>SUM(R111:U111)</f>
        <v>0</v>
      </c>
      <c r="W111" s="507">
        <v>0</v>
      </c>
      <c r="X111" s="507">
        <v>0</v>
      </c>
      <c r="Y111" s="507">
        <v>0</v>
      </c>
      <c r="Z111" s="507">
        <f t="shared" si="220"/>
        <v>0</v>
      </c>
      <c r="AA111" s="507">
        <f>V111+Z111</f>
        <v>0</v>
      </c>
      <c r="AB111" s="180">
        <f t="shared" si="221"/>
        <v>0</v>
      </c>
      <c r="AC111" s="180">
        <f>ROUND(V111*2%,0)</f>
        <v>0</v>
      </c>
      <c r="AD111" s="507">
        <v>0</v>
      </c>
      <c r="AE111" s="507">
        <v>0</v>
      </c>
      <c r="AF111" s="507">
        <f>SUM(AD111:AE111)</f>
        <v>0</v>
      </c>
      <c r="AG111" s="507">
        <f>AA111+AB111+AC111+AF111</f>
        <v>0</v>
      </c>
      <c r="AH111" s="522">
        <v>0</v>
      </c>
      <c r="AI111" s="522">
        <v>0</v>
      </c>
      <c r="AJ111" s="522">
        <v>0</v>
      </c>
      <c r="AK111" s="522">
        <v>0</v>
      </c>
      <c r="AL111" s="522">
        <v>0</v>
      </c>
      <c r="AM111" s="522">
        <v>0</v>
      </c>
      <c r="AN111" s="522">
        <v>0</v>
      </c>
      <c r="AO111" s="522">
        <f>AH111+AJ111+AK111+AM111</f>
        <v>0</v>
      </c>
      <c r="AP111" s="522">
        <f>AI111+AL111+AN111</f>
        <v>0</v>
      </c>
      <c r="AQ111" s="523">
        <f>SUM(AO111:AP111)</f>
        <v>0</v>
      </c>
      <c r="AR111" s="520">
        <f>I111+AG111</f>
        <v>60390</v>
      </c>
      <c r="AS111" s="507">
        <f>J111+V111</f>
        <v>42570</v>
      </c>
      <c r="AT111" s="501">
        <f>K111+Z111</f>
        <v>0</v>
      </c>
      <c r="AU111" s="501">
        <f t="shared" si="174"/>
        <v>0</v>
      </c>
      <c r="AV111" s="507">
        <f t="shared" si="222"/>
        <v>14389</v>
      </c>
      <c r="AW111" s="507">
        <f t="shared" si="222"/>
        <v>851</v>
      </c>
      <c r="AX111" s="507">
        <f>N111+AF111</f>
        <v>2580</v>
      </c>
      <c r="AY111" s="522">
        <f>O111+AQ111</f>
        <v>0.18</v>
      </c>
      <c r="AZ111" s="522">
        <f t="shared" si="223"/>
        <v>0</v>
      </c>
      <c r="BA111" s="523">
        <f t="shared" si="223"/>
        <v>0.18</v>
      </c>
    </row>
    <row r="112" spans="1:53" s="213" customFormat="1" ht="14.1" customHeight="1" x14ac:dyDescent="0.2">
      <c r="A112" s="238">
        <v>17</v>
      </c>
      <c r="B112" s="214">
        <v>2494</v>
      </c>
      <c r="C112" s="635">
        <v>600080315</v>
      </c>
      <c r="D112" s="214">
        <v>72741996</v>
      </c>
      <c r="E112" s="214" t="s">
        <v>312</v>
      </c>
      <c r="F112" s="215"/>
      <c r="G112" s="216"/>
      <c r="H112" s="217"/>
      <c r="I112" s="636">
        <v>28593120</v>
      </c>
      <c r="J112" s="637">
        <v>20350478</v>
      </c>
      <c r="K112" s="637">
        <v>105000</v>
      </c>
      <c r="L112" s="637">
        <v>6913952</v>
      </c>
      <c r="M112" s="637">
        <v>407010</v>
      </c>
      <c r="N112" s="637">
        <v>816680</v>
      </c>
      <c r="O112" s="638">
        <v>42.255499999999998</v>
      </c>
      <c r="P112" s="638">
        <v>33.896100000000004</v>
      </c>
      <c r="Q112" s="641">
        <v>8.3593999999999991</v>
      </c>
      <c r="R112" s="637">
        <f t="shared" ref="R112:BA112" si="224">SUM(R107:R111)</f>
        <v>-10000</v>
      </c>
      <c r="S112" s="639">
        <f t="shared" si="224"/>
        <v>35860</v>
      </c>
      <c r="T112" s="639">
        <f t="shared" si="224"/>
        <v>0</v>
      </c>
      <c r="U112" s="639">
        <f t="shared" si="224"/>
        <v>0</v>
      </c>
      <c r="V112" s="639">
        <f t="shared" si="224"/>
        <v>25860</v>
      </c>
      <c r="W112" s="639">
        <f t="shared" si="224"/>
        <v>10000</v>
      </c>
      <c r="X112" s="639">
        <f t="shared" si="224"/>
        <v>0</v>
      </c>
      <c r="Y112" s="639">
        <f t="shared" si="224"/>
        <v>254560</v>
      </c>
      <c r="Z112" s="639">
        <f t="shared" si="224"/>
        <v>264560</v>
      </c>
      <c r="AA112" s="639">
        <f t="shared" si="224"/>
        <v>290420</v>
      </c>
      <c r="AB112" s="639">
        <f t="shared" si="224"/>
        <v>12121</v>
      </c>
      <c r="AC112" s="639">
        <f t="shared" si="224"/>
        <v>517</v>
      </c>
      <c r="AD112" s="639">
        <f t="shared" si="224"/>
        <v>33500</v>
      </c>
      <c r="AE112" s="639">
        <f t="shared" si="224"/>
        <v>0</v>
      </c>
      <c r="AF112" s="639">
        <f t="shared" si="224"/>
        <v>33500</v>
      </c>
      <c r="AG112" s="639">
        <f t="shared" si="224"/>
        <v>336558</v>
      </c>
      <c r="AH112" s="640">
        <f t="shared" si="224"/>
        <v>0</v>
      </c>
      <c r="AI112" s="640">
        <f t="shared" si="224"/>
        <v>-0.05</v>
      </c>
      <c r="AJ112" s="640">
        <v>0.11</v>
      </c>
      <c r="AK112" s="640">
        <f t="shared" ref="AK112:AL112" si="225">SUM(AK107:AK111)</f>
        <v>0</v>
      </c>
      <c r="AL112" s="640">
        <f t="shared" si="225"/>
        <v>0</v>
      </c>
      <c r="AM112" s="640">
        <f t="shared" si="224"/>
        <v>0</v>
      </c>
      <c r="AN112" s="640">
        <f t="shared" si="224"/>
        <v>0</v>
      </c>
      <c r="AO112" s="640">
        <f t="shared" si="224"/>
        <v>0.11</v>
      </c>
      <c r="AP112" s="640">
        <f t="shared" si="224"/>
        <v>-0.05</v>
      </c>
      <c r="AQ112" s="641">
        <f t="shared" si="224"/>
        <v>0.06</v>
      </c>
      <c r="AR112" s="637">
        <f t="shared" si="224"/>
        <v>28929678</v>
      </c>
      <c r="AS112" s="639">
        <f t="shared" si="224"/>
        <v>20376338</v>
      </c>
      <c r="AT112" s="639">
        <f t="shared" si="224"/>
        <v>369560</v>
      </c>
      <c r="AU112" s="639">
        <f t="shared" si="224"/>
        <v>254560</v>
      </c>
      <c r="AV112" s="639">
        <f t="shared" si="224"/>
        <v>6926073</v>
      </c>
      <c r="AW112" s="639">
        <f t="shared" si="224"/>
        <v>407527</v>
      </c>
      <c r="AX112" s="639">
        <f t="shared" si="224"/>
        <v>850180</v>
      </c>
      <c r="AY112" s="640">
        <f t="shared" si="224"/>
        <v>42.3155</v>
      </c>
      <c r="AZ112" s="640">
        <f t="shared" si="224"/>
        <v>34.006100000000004</v>
      </c>
      <c r="BA112" s="641">
        <f t="shared" si="224"/>
        <v>8.3093999999999983</v>
      </c>
    </row>
    <row r="113" spans="1:53" s="213" customFormat="1" ht="14.1" customHeight="1" x14ac:dyDescent="0.2">
      <c r="A113" s="642">
        <v>18</v>
      </c>
      <c r="B113" s="211">
        <v>2301</v>
      </c>
      <c r="C113" s="643">
        <v>600080226</v>
      </c>
      <c r="D113" s="211">
        <v>72741830</v>
      </c>
      <c r="E113" s="211" t="s">
        <v>313</v>
      </c>
      <c r="F113" s="212">
        <v>3231</v>
      </c>
      <c r="G113" s="211" t="s">
        <v>154</v>
      </c>
      <c r="H113" s="644" t="s">
        <v>87</v>
      </c>
      <c r="I113" s="516">
        <v>3813586</v>
      </c>
      <c r="J113" s="331">
        <v>2798013</v>
      </c>
      <c r="K113" s="331">
        <v>0</v>
      </c>
      <c r="L113" s="517">
        <v>945728</v>
      </c>
      <c r="M113" s="517">
        <v>55960</v>
      </c>
      <c r="N113" s="331">
        <v>13885</v>
      </c>
      <c r="O113" s="432">
        <v>5.5127999999999995</v>
      </c>
      <c r="P113" s="332">
        <v>4.8666999999999998</v>
      </c>
      <c r="Q113" s="333">
        <v>0.64610000000000001</v>
      </c>
      <c r="R113" s="520">
        <v>0</v>
      </c>
      <c r="S113" s="507">
        <v>0</v>
      </c>
      <c r="T113" s="507">
        <v>0</v>
      </c>
      <c r="U113" s="507">
        <v>-3682</v>
      </c>
      <c r="V113" s="507">
        <f>SUM(R113:U113)</f>
        <v>-3682</v>
      </c>
      <c r="W113" s="507">
        <v>0</v>
      </c>
      <c r="X113" s="507">
        <v>0</v>
      </c>
      <c r="Y113" s="507">
        <v>0</v>
      </c>
      <c r="Z113" s="507">
        <f>SUM(W113:Y113)</f>
        <v>0</v>
      </c>
      <c r="AA113" s="507">
        <f>V113+Z113</f>
        <v>-3682</v>
      </c>
      <c r="AB113" s="180">
        <f>ROUND((V113+W113)*33.8%,0)+1</f>
        <v>-1244</v>
      </c>
      <c r="AC113" s="180">
        <f>ROUND(V113*2%,0)</f>
        <v>-74</v>
      </c>
      <c r="AD113" s="507">
        <v>0</v>
      </c>
      <c r="AE113" s="507">
        <v>5000</v>
      </c>
      <c r="AF113" s="507">
        <f>SUM(AD113:AE113)</f>
        <v>5000</v>
      </c>
      <c r="AG113" s="507">
        <f>AA113+AB113+AC113+AF113</f>
        <v>0</v>
      </c>
      <c r="AH113" s="522">
        <v>0</v>
      </c>
      <c r="AI113" s="522">
        <v>0</v>
      </c>
      <c r="AJ113" s="522">
        <v>0</v>
      </c>
      <c r="AK113" s="522">
        <v>0</v>
      </c>
      <c r="AL113" s="522">
        <v>0</v>
      </c>
      <c r="AM113" s="522">
        <v>0</v>
      </c>
      <c r="AN113" s="522">
        <v>0</v>
      </c>
      <c r="AO113" s="522">
        <f>AH113+AJ113+AK113+AM113</f>
        <v>0</v>
      </c>
      <c r="AP113" s="522">
        <f>AI113+AL113+AN113</f>
        <v>0</v>
      </c>
      <c r="AQ113" s="523">
        <f>SUM(AO113:AP113)</f>
        <v>0</v>
      </c>
      <c r="AR113" s="520">
        <f>I113+AG113</f>
        <v>3813586</v>
      </c>
      <c r="AS113" s="507">
        <f>J113+V113</f>
        <v>2794331</v>
      </c>
      <c r="AT113" s="501">
        <f>K113+Z113</f>
        <v>0</v>
      </c>
      <c r="AU113" s="501">
        <f t="shared" si="174"/>
        <v>0</v>
      </c>
      <c r="AV113" s="507">
        <f>L113+AB113</f>
        <v>944484</v>
      </c>
      <c r="AW113" s="507">
        <f>M113+AC113</f>
        <v>55886</v>
      </c>
      <c r="AX113" s="507">
        <f>N113+AF113</f>
        <v>18885</v>
      </c>
      <c r="AY113" s="522">
        <f>O113+AQ113</f>
        <v>5.5127999999999995</v>
      </c>
      <c r="AZ113" s="522">
        <f>P113+AO113</f>
        <v>4.8666999999999998</v>
      </c>
      <c r="BA113" s="523">
        <f>Q113+AP113</f>
        <v>0.64610000000000001</v>
      </c>
    </row>
    <row r="114" spans="1:53" s="213" customFormat="1" ht="14.1" customHeight="1" x14ac:dyDescent="0.2">
      <c r="A114" s="238">
        <v>18</v>
      </c>
      <c r="B114" s="214">
        <v>2301</v>
      </c>
      <c r="C114" s="635">
        <v>600080226</v>
      </c>
      <c r="D114" s="214">
        <v>72741830</v>
      </c>
      <c r="E114" s="214" t="s">
        <v>314</v>
      </c>
      <c r="F114" s="215"/>
      <c r="G114" s="216"/>
      <c r="H114" s="217"/>
      <c r="I114" s="223">
        <v>3813586</v>
      </c>
      <c r="J114" s="354">
        <v>2798013</v>
      </c>
      <c r="K114" s="354">
        <v>0</v>
      </c>
      <c r="L114" s="354">
        <v>945728</v>
      </c>
      <c r="M114" s="354">
        <v>55960</v>
      </c>
      <c r="N114" s="354">
        <v>13885</v>
      </c>
      <c r="O114" s="437">
        <v>5.5127999999999995</v>
      </c>
      <c r="P114" s="437">
        <v>4.8666999999999998</v>
      </c>
      <c r="Q114" s="226">
        <v>0.64610000000000001</v>
      </c>
      <c r="R114" s="354">
        <f t="shared" ref="R114:BA114" si="226">SUM(R113)</f>
        <v>0</v>
      </c>
      <c r="S114" s="224">
        <f t="shared" si="226"/>
        <v>0</v>
      </c>
      <c r="T114" s="224">
        <f t="shared" si="226"/>
        <v>0</v>
      </c>
      <c r="U114" s="224">
        <f t="shared" si="226"/>
        <v>-3682</v>
      </c>
      <c r="V114" s="224">
        <f t="shared" si="226"/>
        <v>-3682</v>
      </c>
      <c r="W114" s="224">
        <f t="shared" si="226"/>
        <v>0</v>
      </c>
      <c r="X114" s="224">
        <f t="shared" si="226"/>
        <v>0</v>
      </c>
      <c r="Y114" s="224">
        <f t="shared" si="226"/>
        <v>0</v>
      </c>
      <c r="Z114" s="224">
        <f t="shared" si="226"/>
        <v>0</v>
      </c>
      <c r="AA114" s="224">
        <f t="shared" si="226"/>
        <v>-3682</v>
      </c>
      <c r="AB114" s="224">
        <f t="shared" si="226"/>
        <v>-1244</v>
      </c>
      <c r="AC114" s="224">
        <f t="shared" si="226"/>
        <v>-74</v>
      </c>
      <c r="AD114" s="224">
        <f t="shared" si="226"/>
        <v>0</v>
      </c>
      <c r="AE114" s="224">
        <f t="shared" si="226"/>
        <v>5000</v>
      </c>
      <c r="AF114" s="224">
        <f t="shared" si="226"/>
        <v>5000</v>
      </c>
      <c r="AG114" s="224">
        <f t="shared" si="226"/>
        <v>0</v>
      </c>
      <c r="AH114" s="225">
        <f t="shared" si="226"/>
        <v>0</v>
      </c>
      <c r="AI114" s="225">
        <f t="shared" si="226"/>
        <v>0</v>
      </c>
      <c r="AJ114" s="225">
        <v>0</v>
      </c>
      <c r="AK114" s="225">
        <f t="shared" ref="AK114:AL114" si="227">SUM(AK113)</f>
        <v>0</v>
      </c>
      <c r="AL114" s="225">
        <f t="shared" si="227"/>
        <v>0</v>
      </c>
      <c r="AM114" s="225">
        <f t="shared" si="226"/>
        <v>0</v>
      </c>
      <c r="AN114" s="225">
        <f t="shared" si="226"/>
        <v>0</v>
      </c>
      <c r="AO114" s="225">
        <f t="shared" si="226"/>
        <v>0</v>
      </c>
      <c r="AP114" s="225">
        <f t="shared" si="226"/>
        <v>0</v>
      </c>
      <c r="AQ114" s="226">
        <f t="shared" si="226"/>
        <v>0</v>
      </c>
      <c r="AR114" s="354">
        <f t="shared" si="226"/>
        <v>3813586</v>
      </c>
      <c r="AS114" s="224">
        <f t="shared" si="226"/>
        <v>2794331</v>
      </c>
      <c r="AT114" s="224">
        <f t="shared" si="226"/>
        <v>0</v>
      </c>
      <c r="AU114" s="224">
        <f t="shared" si="226"/>
        <v>0</v>
      </c>
      <c r="AV114" s="224">
        <f t="shared" si="226"/>
        <v>944484</v>
      </c>
      <c r="AW114" s="224">
        <f t="shared" si="226"/>
        <v>55886</v>
      </c>
      <c r="AX114" s="224">
        <f t="shared" si="226"/>
        <v>18885</v>
      </c>
      <c r="AY114" s="225">
        <f t="shared" si="226"/>
        <v>5.5127999999999995</v>
      </c>
      <c r="AZ114" s="225">
        <f t="shared" si="226"/>
        <v>4.8666999999999998</v>
      </c>
      <c r="BA114" s="226">
        <f t="shared" si="226"/>
        <v>0.64610000000000001</v>
      </c>
    </row>
    <row r="115" spans="1:53" s="213" customFormat="1" ht="14.1" customHeight="1" x14ac:dyDescent="0.2">
      <c r="A115" s="642">
        <v>19</v>
      </c>
      <c r="B115" s="218">
        <v>2497</v>
      </c>
      <c r="C115" s="643">
        <v>600080064</v>
      </c>
      <c r="D115" s="211">
        <v>72744189</v>
      </c>
      <c r="E115" s="211" t="s">
        <v>315</v>
      </c>
      <c r="F115" s="212">
        <v>3111</v>
      </c>
      <c r="G115" s="211" t="s">
        <v>86</v>
      </c>
      <c r="H115" s="644" t="s">
        <v>87</v>
      </c>
      <c r="I115" s="516">
        <v>5997284</v>
      </c>
      <c r="J115" s="431">
        <v>4371417</v>
      </c>
      <c r="K115" s="431">
        <v>0</v>
      </c>
      <c r="L115" s="517">
        <v>1477539</v>
      </c>
      <c r="M115" s="517">
        <v>87428</v>
      </c>
      <c r="N115" s="645">
        <v>60900</v>
      </c>
      <c r="O115" s="432">
        <v>10.043699999999999</v>
      </c>
      <c r="P115" s="436">
        <v>8</v>
      </c>
      <c r="Q115" s="709">
        <v>2.0436999999999999</v>
      </c>
      <c r="R115" s="520">
        <v>-18000</v>
      </c>
      <c r="S115" s="507">
        <v>0</v>
      </c>
      <c r="T115" s="507">
        <v>0</v>
      </c>
      <c r="U115" s="507">
        <v>0</v>
      </c>
      <c r="V115" s="507">
        <f t="shared" ref="V115:V122" si="228">SUM(R115:U115)</f>
        <v>-18000</v>
      </c>
      <c r="W115" s="507">
        <v>18000</v>
      </c>
      <c r="X115" s="507">
        <v>0</v>
      </c>
      <c r="Y115" s="507">
        <v>0</v>
      </c>
      <c r="Z115" s="507">
        <f t="shared" ref="Z115:Z122" si="229">SUM(W115:Y115)</f>
        <v>18000</v>
      </c>
      <c r="AA115" s="507">
        <f t="shared" ref="AA115:AA122" si="230">V115+Z115</f>
        <v>0</v>
      </c>
      <c r="AB115" s="180">
        <f t="shared" ref="AB115:AB122" si="231">ROUND((V115+W115)*33.8%,0)</f>
        <v>0</v>
      </c>
      <c r="AC115" s="180">
        <f t="shared" ref="AC115:AC122" si="232">ROUND(V115*2%,0)</f>
        <v>-360</v>
      </c>
      <c r="AD115" s="507">
        <v>0</v>
      </c>
      <c r="AE115" s="507">
        <v>0</v>
      </c>
      <c r="AF115" s="507">
        <f t="shared" ref="AF115:AF122" si="233">SUM(AD115:AE115)</f>
        <v>0</v>
      </c>
      <c r="AG115" s="507">
        <f t="shared" ref="AG115:AG122" si="234">AA115+AB115+AC115+AF115</f>
        <v>-360</v>
      </c>
      <c r="AH115" s="522">
        <v>0</v>
      </c>
      <c r="AI115" s="522">
        <v>0</v>
      </c>
      <c r="AJ115" s="522">
        <v>0</v>
      </c>
      <c r="AK115" s="522">
        <v>0</v>
      </c>
      <c r="AL115" s="522">
        <v>0</v>
      </c>
      <c r="AM115" s="522">
        <v>0</v>
      </c>
      <c r="AN115" s="522">
        <v>0</v>
      </c>
      <c r="AO115" s="522">
        <f t="shared" ref="AO115:AO122" si="235">AH115+AJ115+AK115+AM115</f>
        <v>0</v>
      </c>
      <c r="AP115" s="522">
        <f t="shared" ref="AP115:AP122" si="236">AI115+AL115+AN115</f>
        <v>0</v>
      </c>
      <c r="AQ115" s="523">
        <f t="shared" ref="AQ115:AQ122" si="237">SUM(AO115:AP115)</f>
        <v>0</v>
      </c>
      <c r="AR115" s="520">
        <f t="shared" ref="AR115:AR122" si="238">I115+AG115</f>
        <v>5996924</v>
      </c>
      <c r="AS115" s="507">
        <f t="shared" ref="AS115:AS122" si="239">J115+V115</f>
        <v>4353417</v>
      </c>
      <c r="AT115" s="501">
        <f t="shared" ref="AT115:AT122" si="240">K115+Z115</f>
        <v>18000</v>
      </c>
      <c r="AU115" s="501">
        <f t="shared" si="174"/>
        <v>0</v>
      </c>
      <c r="AV115" s="507">
        <f t="shared" ref="AV115:AW122" si="241">L115+AB115</f>
        <v>1477539</v>
      </c>
      <c r="AW115" s="507">
        <f t="shared" si="241"/>
        <v>87068</v>
      </c>
      <c r="AX115" s="507">
        <f t="shared" ref="AX115:AX122" si="242">N115+AF115</f>
        <v>60900</v>
      </c>
      <c r="AY115" s="522">
        <f t="shared" ref="AY115:AY122" si="243">O115+AQ115</f>
        <v>10.043699999999999</v>
      </c>
      <c r="AZ115" s="522">
        <f t="shared" ref="AZ115:BA122" si="244">P115+AO115</f>
        <v>8</v>
      </c>
      <c r="BA115" s="523">
        <f t="shared" si="244"/>
        <v>2.0436999999999999</v>
      </c>
    </row>
    <row r="116" spans="1:53" s="213" customFormat="1" ht="14.1" customHeight="1" x14ac:dyDescent="0.2">
      <c r="A116" s="642">
        <v>19</v>
      </c>
      <c r="B116" s="211">
        <v>2497</v>
      </c>
      <c r="C116" s="643">
        <v>600080064</v>
      </c>
      <c r="D116" s="211">
        <v>72744189</v>
      </c>
      <c r="E116" s="211" t="s">
        <v>315</v>
      </c>
      <c r="F116" s="212">
        <v>3113</v>
      </c>
      <c r="G116" s="211" t="s">
        <v>149</v>
      </c>
      <c r="H116" s="644" t="s">
        <v>87</v>
      </c>
      <c r="I116" s="516">
        <v>19346968</v>
      </c>
      <c r="J116" s="331">
        <v>13790860</v>
      </c>
      <c r="K116" s="331">
        <v>60000</v>
      </c>
      <c r="L116" s="517">
        <v>4681591</v>
      </c>
      <c r="M116" s="517">
        <v>275817</v>
      </c>
      <c r="N116" s="331">
        <v>538700</v>
      </c>
      <c r="O116" s="432">
        <v>27.8444</v>
      </c>
      <c r="P116" s="332">
        <v>20.184799999999999</v>
      </c>
      <c r="Q116" s="333">
        <v>7.6595999999999993</v>
      </c>
      <c r="R116" s="520">
        <v>0</v>
      </c>
      <c r="S116" s="507">
        <v>0</v>
      </c>
      <c r="T116" s="507">
        <v>0</v>
      </c>
      <c r="U116" s="507">
        <v>0</v>
      </c>
      <c r="V116" s="507">
        <f t="shared" si="228"/>
        <v>0</v>
      </c>
      <c r="W116" s="507">
        <v>0</v>
      </c>
      <c r="X116" s="507">
        <v>0</v>
      </c>
      <c r="Y116" s="507">
        <v>74562</v>
      </c>
      <c r="Z116" s="507">
        <f t="shared" si="229"/>
        <v>74562</v>
      </c>
      <c r="AA116" s="507">
        <f t="shared" si="230"/>
        <v>74562</v>
      </c>
      <c r="AB116" s="180">
        <f t="shared" si="231"/>
        <v>0</v>
      </c>
      <c r="AC116" s="180">
        <f t="shared" si="232"/>
        <v>0</v>
      </c>
      <c r="AD116" s="507">
        <v>0</v>
      </c>
      <c r="AE116" s="507">
        <v>0</v>
      </c>
      <c r="AF116" s="507">
        <f t="shared" si="233"/>
        <v>0</v>
      </c>
      <c r="AG116" s="507">
        <f t="shared" si="234"/>
        <v>74562</v>
      </c>
      <c r="AH116" s="522">
        <v>0</v>
      </c>
      <c r="AI116" s="522">
        <v>0</v>
      </c>
      <c r="AJ116" s="522">
        <v>0</v>
      </c>
      <c r="AK116" s="522">
        <v>0</v>
      </c>
      <c r="AL116" s="522">
        <v>0</v>
      </c>
      <c r="AM116" s="522">
        <v>0</v>
      </c>
      <c r="AN116" s="522">
        <v>0</v>
      </c>
      <c r="AO116" s="522">
        <f t="shared" si="235"/>
        <v>0</v>
      </c>
      <c r="AP116" s="522">
        <f t="shared" si="236"/>
        <v>0</v>
      </c>
      <c r="AQ116" s="523">
        <f t="shared" si="237"/>
        <v>0</v>
      </c>
      <c r="AR116" s="520">
        <f t="shared" si="238"/>
        <v>19421530</v>
      </c>
      <c r="AS116" s="507">
        <f t="shared" si="239"/>
        <v>13790860</v>
      </c>
      <c r="AT116" s="501">
        <f t="shared" si="240"/>
        <v>134562</v>
      </c>
      <c r="AU116" s="501">
        <f t="shared" si="174"/>
        <v>74562</v>
      </c>
      <c r="AV116" s="507">
        <f t="shared" si="241"/>
        <v>4681591</v>
      </c>
      <c r="AW116" s="507">
        <f t="shared" si="241"/>
        <v>275817</v>
      </c>
      <c r="AX116" s="507">
        <f t="shared" si="242"/>
        <v>538700</v>
      </c>
      <c r="AY116" s="522">
        <f t="shared" si="243"/>
        <v>27.8444</v>
      </c>
      <c r="AZ116" s="522">
        <f t="shared" si="244"/>
        <v>20.184799999999999</v>
      </c>
      <c r="BA116" s="523">
        <f t="shared" si="244"/>
        <v>7.6595999999999993</v>
      </c>
    </row>
    <row r="117" spans="1:53" s="213" customFormat="1" ht="14.1" customHeight="1" x14ac:dyDescent="0.2">
      <c r="A117" s="642">
        <v>19</v>
      </c>
      <c r="B117" s="211">
        <v>2497</v>
      </c>
      <c r="C117" s="643">
        <v>600080064</v>
      </c>
      <c r="D117" s="211">
        <v>72744189</v>
      </c>
      <c r="E117" s="211" t="s">
        <v>315</v>
      </c>
      <c r="F117" s="212">
        <v>3113</v>
      </c>
      <c r="G117" s="524" t="s">
        <v>88</v>
      </c>
      <c r="H117" s="644" t="s">
        <v>87</v>
      </c>
      <c r="I117" s="516">
        <v>1573211</v>
      </c>
      <c r="J117" s="431">
        <v>1158476</v>
      </c>
      <c r="K117" s="431">
        <v>0</v>
      </c>
      <c r="L117" s="517">
        <v>391565</v>
      </c>
      <c r="M117" s="517">
        <v>23170</v>
      </c>
      <c r="N117" s="645">
        <v>0</v>
      </c>
      <c r="O117" s="432">
        <v>2.9445999999999999</v>
      </c>
      <c r="P117" s="436">
        <v>2.9445999999999999</v>
      </c>
      <c r="Q117" s="710">
        <v>0</v>
      </c>
      <c r="R117" s="520">
        <v>0</v>
      </c>
      <c r="S117" s="507">
        <v>0</v>
      </c>
      <c r="T117" s="507">
        <v>0</v>
      </c>
      <c r="U117" s="507">
        <v>0</v>
      </c>
      <c r="V117" s="507">
        <f t="shared" si="228"/>
        <v>0</v>
      </c>
      <c r="W117" s="507">
        <v>0</v>
      </c>
      <c r="X117" s="507">
        <v>0</v>
      </c>
      <c r="Y117" s="507">
        <v>0</v>
      </c>
      <c r="Z117" s="507">
        <f t="shared" si="229"/>
        <v>0</v>
      </c>
      <c r="AA117" s="507">
        <f t="shared" si="230"/>
        <v>0</v>
      </c>
      <c r="AB117" s="180">
        <f t="shared" si="231"/>
        <v>0</v>
      </c>
      <c r="AC117" s="180">
        <f t="shared" si="232"/>
        <v>0</v>
      </c>
      <c r="AD117" s="507">
        <v>0</v>
      </c>
      <c r="AE117" s="507">
        <v>0</v>
      </c>
      <c r="AF117" s="507">
        <f t="shared" si="233"/>
        <v>0</v>
      </c>
      <c r="AG117" s="507">
        <f t="shared" si="234"/>
        <v>0</v>
      </c>
      <c r="AH117" s="522">
        <v>0</v>
      </c>
      <c r="AI117" s="522">
        <v>0</v>
      </c>
      <c r="AJ117" s="522">
        <v>0</v>
      </c>
      <c r="AK117" s="522">
        <v>0</v>
      </c>
      <c r="AL117" s="522">
        <v>0</v>
      </c>
      <c r="AM117" s="522">
        <v>0</v>
      </c>
      <c r="AN117" s="522">
        <v>0</v>
      </c>
      <c r="AO117" s="522">
        <f t="shared" si="235"/>
        <v>0</v>
      </c>
      <c r="AP117" s="522">
        <f t="shared" si="236"/>
        <v>0</v>
      </c>
      <c r="AQ117" s="523">
        <f t="shared" si="237"/>
        <v>0</v>
      </c>
      <c r="AR117" s="520">
        <f t="shared" si="238"/>
        <v>1573211</v>
      </c>
      <c r="AS117" s="507">
        <f t="shared" si="239"/>
        <v>1158476</v>
      </c>
      <c r="AT117" s="501">
        <f t="shared" si="240"/>
        <v>0</v>
      </c>
      <c r="AU117" s="501">
        <f t="shared" si="174"/>
        <v>0</v>
      </c>
      <c r="AV117" s="507">
        <f t="shared" si="241"/>
        <v>391565</v>
      </c>
      <c r="AW117" s="507">
        <f t="shared" si="241"/>
        <v>23170</v>
      </c>
      <c r="AX117" s="507">
        <f t="shared" si="242"/>
        <v>0</v>
      </c>
      <c r="AY117" s="522">
        <f t="shared" si="243"/>
        <v>2.9445999999999999</v>
      </c>
      <c r="AZ117" s="522">
        <f t="shared" si="244"/>
        <v>2.9445999999999999</v>
      </c>
      <c r="BA117" s="523">
        <f t="shared" si="244"/>
        <v>0</v>
      </c>
    </row>
    <row r="118" spans="1:53" s="213" customFormat="1" ht="14.1" customHeight="1" x14ac:dyDescent="0.2">
      <c r="A118" s="642">
        <v>19</v>
      </c>
      <c r="B118" s="218">
        <v>2497</v>
      </c>
      <c r="C118" s="643">
        <v>600080064</v>
      </c>
      <c r="D118" s="211">
        <v>72744189</v>
      </c>
      <c r="E118" s="218" t="s">
        <v>315</v>
      </c>
      <c r="F118" s="212">
        <v>3113</v>
      </c>
      <c r="G118" s="211" t="s">
        <v>92</v>
      </c>
      <c r="H118" s="644" t="s">
        <v>83</v>
      </c>
      <c r="I118" s="516">
        <v>4208879</v>
      </c>
      <c r="J118" s="645">
        <v>3098954</v>
      </c>
      <c r="K118" s="645">
        <v>0</v>
      </c>
      <c r="L118" s="517">
        <v>1047446</v>
      </c>
      <c r="M118" s="517">
        <v>61979</v>
      </c>
      <c r="N118" s="645">
        <v>500</v>
      </c>
      <c r="O118" s="432">
        <v>9.0300000000000011</v>
      </c>
      <c r="P118" s="518">
        <v>9.0300000000000011</v>
      </c>
      <c r="Q118" s="710">
        <v>0</v>
      </c>
      <c r="R118" s="520">
        <v>0</v>
      </c>
      <c r="S118" s="507">
        <v>97508</v>
      </c>
      <c r="T118" s="507">
        <v>0</v>
      </c>
      <c r="U118" s="507">
        <v>0</v>
      </c>
      <c r="V118" s="507">
        <f t="shared" si="228"/>
        <v>97508</v>
      </c>
      <c r="W118" s="507">
        <v>0</v>
      </c>
      <c r="X118" s="507">
        <v>0</v>
      </c>
      <c r="Y118" s="507">
        <v>0</v>
      </c>
      <c r="Z118" s="507">
        <f t="shared" si="229"/>
        <v>0</v>
      </c>
      <c r="AA118" s="507">
        <f t="shared" si="230"/>
        <v>97508</v>
      </c>
      <c r="AB118" s="180">
        <f t="shared" si="231"/>
        <v>32958</v>
      </c>
      <c r="AC118" s="180">
        <f t="shared" si="232"/>
        <v>1950</v>
      </c>
      <c r="AD118" s="507">
        <v>9750</v>
      </c>
      <c r="AE118" s="507">
        <v>0</v>
      </c>
      <c r="AF118" s="507">
        <f t="shared" si="233"/>
        <v>9750</v>
      </c>
      <c r="AG118" s="507">
        <f t="shared" si="234"/>
        <v>142166</v>
      </c>
      <c r="AH118" s="522">
        <v>0</v>
      </c>
      <c r="AI118" s="522">
        <v>0</v>
      </c>
      <c r="AJ118" s="522">
        <v>0.34</v>
      </c>
      <c r="AK118" s="522">
        <v>0</v>
      </c>
      <c r="AL118" s="522">
        <v>0</v>
      </c>
      <c r="AM118" s="522">
        <v>0</v>
      </c>
      <c r="AN118" s="522">
        <v>0</v>
      </c>
      <c r="AO118" s="522">
        <f t="shared" si="235"/>
        <v>0.34</v>
      </c>
      <c r="AP118" s="522">
        <f t="shared" si="236"/>
        <v>0</v>
      </c>
      <c r="AQ118" s="523">
        <f t="shared" si="237"/>
        <v>0.34</v>
      </c>
      <c r="AR118" s="520">
        <f t="shared" si="238"/>
        <v>4351045</v>
      </c>
      <c r="AS118" s="507">
        <f t="shared" si="239"/>
        <v>3196462</v>
      </c>
      <c r="AT118" s="501">
        <f t="shared" si="240"/>
        <v>0</v>
      </c>
      <c r="AU118" s="501">
        <f t="shared" si="174"/>
        <v>0</v>
      </c>
      <c r="AV118" s="507">
        <f t="shared" si="241"/>
        <v>1080404</v>
      </c>
      <c r="AW118" s="507">
        <f t="shared" si="241"/>
        <v>63929</v>
      </c>
      <c r="AX118" s="507">
        <f t="shared" si="242"/>
        <v>10250</v>
      </c>
      <c r="AY118" s="522">
        <f t="shared" si="243"/>
        <v>9.370000000000001</v>
      </c>
      <c r="AZ118" s="522">
        <f t="shared" si="244"/>
        <v>9.370000000000001</v>
      </c>
      <c r="BA118" s="523">
        <f t="shared" si="244"/>
        <v>0</v>
      </c>
    </row>
    <row r="119" spans="1:53" s="213" customFormat="1" ht="14.1" customHeight="1" x14ac:dyDescent="0.2">
      <c r="A119" s="642">
        <v>19</v>
      </c>
      <c r="B119" s="211">
        <v>2497</v>
      </c>
      <c r="C119" s="643">
        <v>600080064</v>
      </c>
      <c r="D119" s="211">
        <v>72744189</v>
      </c>
      <c r="E119" s="211" t="s">
        <v>315</v>
      </c>
      <c r="F119" s="212">
        <v>3141</v>
      </c>
      <c r="G119" s="211" t="s">
        <v>89</v>
      </c>
      <c r="H119" s="644" t="s">
        <v>83</v>
      </c>
      <c r="I119" s="516">
        <v>1937312</v>
      </c>
      <c r="J119" s="645">
        <v>1395839</v>
      </c>
      <c r="K119" s="645">
        <v>20000</v>
      </c>
      <c r="L119" s="517">
        <v>478554</v>
      </c>
      <c r="M119" s="517">
        <v>27917</v>
      </c>
      <c r="N119" s="645">
        <v>15002</v>
      </c>
      <c r="O119" s="432">
        <v>4.8099999999999996</v>
      </c>
      <c r="P119" s="518">
        <v>0</v>
      </c>
      <c r="Q119" s="710">
        <v>4.8099999999999996</v>
      </c>
      <c r="R119" s="520">
        <v>-15000</v>
      </c>
      <c r="S119" s="507">
        <v>0</v>
      </c>
      <c r="T119" s="507">
        <v>0</v>
      </c>
      <c r="U119" s="507">
        <v>0</v>
      </c>
      <c r="V119" s="507">
        <f t="shared" si="228"/>
        <v>-15000</v>
      </c>
      <c r="W119" s="507">
        <v>15000</v>
      </c>
      <c r="X119" s="507">
        <v>0</v>
      </c>
      <c r="Y119" s="507">
        <v>0</v>
      </c>
      <c r="Z119" s="507">
        <f t="shared" si="229"/>
        <v>15000</v>
      </c>
      <c r="AA119" s="507">
        <f t="shared" si="230"/>
        <v>0</v>
      </c>
      <c r="AB119" s="180">
        <f t="shared" si="231"/>
        <v>0</v>
      </c>
      <c r="AC119" s="180">
        <f t="shared" si="232"/>
        <v>-300</v>
      </c>
      <c r="AD119" s="507">
        <v>0</v>
      </c>
      <c r="AE119" s="507">
        <v>0</v>
      </c>
      <c r="AF119" s="507">
        <f t="shared" si="233"/>
        <v>0</v>
      </c>
      <c r="AG119" s="507">
        <f t="shared" si="234"/>
        <v>-300</v>
      </c>
      <c r="AH119" s="522">
        <v>0</v>
      </c>
      <c r="AI119" s="522">
        <v>0</v>
      </c>
      <c r="AJ119" s="522">
        <v>0</v>
      </c>
      <c r="AK119" s="522">
        <v>0</v>
      </c>
      <c r="AL119" s="522">
        <v>0</v>
      </c>
      <c r="AM119" s="522">
        <v>0</v>
      </c>
      <c r="AN119" s="522">
        <v>0</v>
      </c>
      <c r="AO119" s="522">
        <f t="shared" si="235"/>
        <v>0</v>
      </c>
      <c r="AP119" s="522">
        <f t="shared" si="236"/>
        <v>0</v>
      </c>
      <c r="AQ119" s="523">
        <f t="shared" si="237"/>
        <v>0</v>
      </c>
      <c r="AR119" s="520">
        <f t="shared" si="238"/>
        <v>1937012</v>
      </c>
      <c r="AS119" s="507">
        <f t="shared" si="239"/>
        <v>1380839</v>
      </c>
      <c r="AT119" s="501">
        <f t="shared" si="240"/>
        <v>35000</v>
      </c>
      <c r="AU119" s="501">
        <f t="shared" si="174"/>
        <v>0</v>
      </c>
      <c r="AV119" s="507">
        <f t="shared" si="241"/>
        <v>478554</v>
      </c>
      <c r="AW119" s="507">
        <f t="shared" si="241"/>
        <v>27617</v>
      </c>
      <c r="AX119" s="507">
        <f t="shared" si="242"/>
        <v>15002</v>
      </c>
      <c r="AY119" s="522">
        <f t="shared" si="243"/>
        <v>4.8099999999999996</v>
      </c>
      <c r="AZ119" s="522">
        <f t="shared" si="244"/>
        <v>0</v>
      </c>
      <c r="BA119" s="523">
        <f t="shared" si="244"/>
        <v>4.8099999999999996</v>
      </c>
    </row>
    <row r="120" spans="1:53" s="213" customFormat="1" ht="14.1" customHeight="1" x14ac:dyDescent="0.2">
      <c r="A120" s="642">
        <v>19</v>
      </c>
      <c r="B120" s="218">
        <v>2497</v>
      </c>
      <c r="C120" s="643">
        <v>600080064</v>
      </c>
      <c r="D120" s="211">
        <v>72744189</v>
      </c>
      <c r="E120" s="218" t="s">
        <v>315</v>
      </c>
      <c r="F120" s="212">
        <v>3143</v>
      </c>
      <c r="G120" s="211" t="s">
        <v>150</v>
      </c>
      <c r="H120" s="219" t="s">
        <v>87</v>
      </c>
      <c r="I120" s="516">
        <v>1144463</v>
      </c>
      <c r="J120" s="431">
        <v>823051</v>
      </c>
      <c r="K120" s="431">
        <v>20000</v>
      </c>
      <c r="L120" s="517">
        <v>284951</v>
      </c>
      <c r="M120" s="517">
        <v>16461</v>
      </c>
      <c r="N120" s="645">
        <v>0</v>
      </c>
      <c r="O120" s="432">
        <v>2.0215999999999998</v>
      </c>
      <c r="P120" s="436">
        <v>2.0215999999999998</v>
      </c>
      <c r="Q120" s="710">
        <v>0</v>
      </c>
      <c r="R120" s="520">
        <v>-15000</v>
      </c>
      <c r="S120" s="507">
        <v>0</v>
      </c>
      <c r="T120" s="507">
        <v>0</v>
      </c>
      <c r="U120" s="507">
        <v>-109093</v>
      </c>
      <c r="V120" s="507">
        <f t="shared" si="228"/>
        <v>-124093</v>
      </c>
      <c r="W120" s="507">
        <v>15000</v>
      </c>
      <c r="X120" s="507">
        <v>0</v>
      </c>
      <c r="Y120" s="507">
        <v>0</v>
      </c>
      <c r="Z120" s="507">
        <f t="shared" si="229"/>
        <v>15000</v>
      </c>
      <c r="AA120" s="507">
        <f t="shared" si="230"/>
        <v>-109093</v>
      </c>
      <c r="AB120" s="180">
        <f t="shared" si="231"/>
        <v>-36873</v>
      </c>
      <c r="AC120" s="180">
        <f t="shared" si="232"/>
        <v>-2482</v>
      </c>
      <c r="AD120" s="507">
        <v>0</v>
      </c>
      <c r="AE120" s="507">
        <v>0</v>
      </c>
      <c r="AF120" s="507">
        <f t="shared" si="233"/>
        <v>0</v>
      </c>
      <c r="AG120" s="507">
        <f t="shared" si="234"/>
        <v>-148448</v>
      </c>
      <c r="AH120" s="522">
        <v>0</v>
      </c>
      <c r="AI120" s="522">
        <v>0</v>
      </c>
      <c r="AJ120" s="522">
        <v>0</v>
      </c>
      <c r="AK120" s="522">
        <v>0</v>
      </c>
      <c r="AL120" s="522">
        <v>0</v>
      </c>
      <c r="AM120" s="522">
        <v>-0.26</v>
      </c>
      <c r="AN120" s="522">
        <v>0</v>
      </c>
      <c r="AO120" s="522">
        <f t="shared" si="235"/>
        <v>-0.26</v>
      </c>
      <c r="AP120" s="522">
        <f t="shared" si="236"/>
        <v>0</v>
      </c>
      <c r="AQ120" s="523">
        <f t="shared" si="237"/>
        <v>-0.26</v>
      </c>
      <c r="AR120" s="520">
        <f t="shared" si="238"/>
        <v>996015</v>
      </c>
      <c r="AS120" s="507">
        <f t="shared" si="239"/>
        <v>698958</v>
      </c>
      <c r="AT120" s="501">
        <f t="shared" si="240"/>
        <v>35000</v>
      </c>
      <c r="AU120" s="501">
        <f t="shared" si="174"/>
        <v>0</v>
      </c>
      <c r="AV120" s="507">
        <f t="shared" si="241"/>
        <v>248078</v>
      </c>
      <c r="AW120" s="507">
        <f t="shared" si="241"/>
        <v>13979</v>
      </c>
      <c r="AX120" s="507">
        <f>N120+AF120</f>
        <v>0</v>
      </c>
      <c r="AY120" s="522">
        <f t="shared" si="243"/>
        <v>1.7615999999999998</v>
      </c>
      <c r="AZ120" s="522">
        <f t="shared" si="244"/>
        <v>1.7615999999999998</v>
      </c>
      <c r="BA120" s="523">
        <f t="shared" si="244"/>
        <v>0</v>
      </c>
    </row>
    <row r="121" spans="1:53" s="213" customFormat="1" ht="14.1" customHeight="1" x14ac:dyDescent="0.2">
      <c r="A121" s="642">
        <v>19</v>
      </c>
      <c r="B121" s="218">
        <v>2497</v>
      </c>
      <c r="C121" s="643">
        <v>600080064</v>
      </c>
      <c r="D121" s="211">
        <v>72744189</v>
      </c>
      <c r="E121" s="218" t="s">
        <v>315</v>
      </c>
      <c r="F121" s="212">
        <v>3143</v>
      </c>
      <c r="G121" s="211" t="s">
        <v>151</v>
      </c>
      <c r="H121" s="219" t="s">
        <v>83</v>
      </c>
      <c r="I121" s="516">
        <v>37920</v>
      </c>
      <c r="J121" s="645">
        <v>26730</v>
      </c>
      <c r="K121" s="645">
        <v>0</v>
      </c>
      <c r="L121" s="517">
        <v>9035</v>
      </c>
      <c r="M121" s="517">
        <v>535</v>
      </c>
      <c r="N121" s="645">
        <v>1620</v>
      </c>
      <c r="O121" s="432">
        <v>0.11</v>
      </c>
      <c r="P121" s="518">
        <v>0</v>
      </c>
      <c r="Q121" s="710">
        <v>0.11</v>
      </c>
      <c r="R121" s="520">
        <v>0</v>
      </c>
      <c r="S121" s="507">
        <v>0</v>
      </c>
      <c r="T121" s="507">
        <v>0</v>
      </c>
      <c r="U121" s="507">
        <v>0</v>
      </c>
      <c r="V121" s="507">
        <f t="shared" si="228"/>
        <v>0</v>
      </c>
      <c r="W121" s="507">
        <v>0</v>
      </c>
      <c r="X121" s="507">
        <v>0</v>
      </c>
      <c r="Y121" s="507">
        <v>0</v>
      </c>
      <c r="Z121" s="507">
        <f t="shared" si="229"/>
        <v>0</v>
      </c>
      <c r="AA121" s="507">
        <f t="shared" si="230"/>
        <v>0</v>
      </c>
      <c r="AB121" s="180">
        <f t="shared" si="231"/>
        <v>0</v>
      </c>
      <c r="AC121" s="180">
        <f t="shared" si="232"/>
        <v>0</v>
      </c>
      <c r="AD121" s="507">
        <v>0</v>
      </c>
      <c r="AE121" s="507">
        <v>0</v>
      </c>
      <c r="AF121" s="507">
        <f t="shared" si="233"/>
        <v>0</v>
      </c>
      <c r="AG121" s="507">
        <f t="shared" si="234"/>
        <v>0</v>
      </c>
      <c r="AH121" s="522">
        <v>0</v>
      </c>
      <c r="AI121" s="522">
        <v>0</v>
      </c>
      <c r="AJ121" s="522">
        <v>0</v>
      </c>
      <c r="AK121" s="522">
        <v>0</v>
      </c>
      <c r="AL121" s="522">
        <v>0</v>
      </c>
      <c r="AM121" s="522">
        <v>0</v>
      </c>
      <c r="AN121" s="522">
        <v>0</v>
      </c>
      <c r="AO121" s="522">
        <f t="shared" si="235"/>
        <v>0</v>
      </c>
      <c r="AP121" s="522">
        <f t="shared" si="236"/>
        <v>0</v>
      </c>
      <c r="AQ121" s="523">
        <f t="shared" si="237"/>
        <v>0</v>
      </c>
      <c r="AR121" s="520">
        <f t="shared" si="238"/>
        <v>37920</v>
      </c>
      <c r="AS121" s="507">
        <f t="shared" si="239"/>
        <v>26730</v>
      </c>
      <c r="AT121" s="501">
        <f t="shared" si="240"/>
        <v>0</v>
      </c>
      <c r="AU121" s="501">
        <f t="shared" si="174"/>
        <v>0</v>
      </c>
      <c r="AV121" s="507">
        <f t="shared" si="241"/>
        <v>9035</v>
      </c>
      <c r="AW121" s="507">
        <f t="shared" si="241"/>
        <v>535</v>
      </c>
      <c r="AX121" s="507">
        <f t="shared" si="242"/>
        <v>1620</v>
      </c>
      <c r="AY121" s="522">
        <f t="shared" si="243"/>
        <v>0.11</v>
      </c>
      <c r="AZ121" s="522">
        <f t="shared" si="244"/>
        <v>0</v>
      </c>
      <c r="BA121" s="523">
        <f t="shared" si="244"/>
        <v>0.11</v>
      </c>
    </row>
    <row r="122" spans="1:53" s="213" customFormat="1" ht="14.1" customHeight="1" x14ac:dyDescent="0.2">
      <c r="A122" s="642">
        <v>19</v>
      </c>
      <c r="B122" s="218">
        <v>2497</v>
      </c>
      <c r="C122" s="643">
        <v>600080064</v>
      </c>
      <c r="D122" s="211">
        <v>72744189</v>
      </c>
      <c r="E122" s="218" t="s">
        <v>315</v>
      </c>
      <c r="F122" s="212">
        <v>3143</v>
      </c>
      <c r="G122" s="211" t="s">
        <v>169</v>
      </c>
      <c r="H122" s="219" t="s">
        <v>83</v>
      </c>
      <c r="I122" s="516">
        <v>335379</v>
      </c>
      <c r="J122" s="645">
        <v>236450</v>
      </c>
      <c r="K122" s="645">
        <v>10000</v>
      </c>
      <c r="L122" s="517">
        <v>83300</v>
      </c>
      <c r="M122" s="517">
        <v>4729</v>
      </c>
      <c r="N122" s="645">
        <v>900</v>
      </c>
      <c r="O122" s="432">
        <v>0.56000000000000005</v>
      </c>
      <c r="P122" s="518">
        <v>0.5</v>
      </c>
      <c r="Q122" s="710">
        <v>0.06</v>
      </c>
      <c r="R122" s="520">
        <v>0</v>
      </c>
      <c r="S122" s="507">
        <v>0</v>
      </c>
      <c r="T122" s="507">
        <v>0</v>
      </c>
      <c r="U122" s="507">
        <v>0</v>
      </c>
      <c r="V122" s="507">
        <f t="shared" si="228"/>
        <v>0</v>
      </c>
      <c r="W122" s="507">
        <v>0</v>
      </c>
      <c r="X122" s="507">
        <v>0</v>
      </c>
      <c r="Y122" s="507">
        <v>0</v>
      </c>
      <c r="Z122" s="507">
        <f t="shared" si="229"/>
        <v>0</v>
      </c>
      <c r="AA122" s="507">
        <f t="shared" si="230"/>
        <v>0</v>
      </c>
      <c r="AB122" s="180">
        <f t="shared" si="231"/>
        <v>0</v>
      </c>
      <c r="AC122" s="180">
        <f t="shared" si="232"/>
        <v>0</v>
      </c>
      <c r="AD122" s="507">
        <v>0</v>
      </c>
      <c r="AE122" s="507">
        <v>0</v>
      </c>
      <c r="AF122" s="507">
        <f t="shared" si="233"/>
        <v>0</v>
      </c>
      <c r="AG122" s="507">
        <f t="shared" si="234"/>
        <v>0</v>
      </c>
      <c r="AH122" s="522">
        <v>0</v>
      </c>
      <c r="AI122" s="522">
        <v>0</v>
      </c>
      <c r="AJ122" s="522">
        <v>0</v>
      </c>
      <c r="AK122" s="522">
        <v>0</v>
      </c>
      <c r="AL122" s="522">
        <v>0</v>
      </c>
      <c r="AM122" s="522">
        <v>0</v>
      </c>
      <c r="AN122" s="522">
        <v>0</v>
      </c>
      <c r="AO122" s="522">
        <f t="shared" si="235"/>
        <v>0</v>
      </c>
      <c r="AP122" s="522">
        <f t="shared" si="236"/>
        <v>0</v>
      </c>
      <c r="AQ122" s="523">
        <f t="shared" si="237"/>
        <v>0</v>
      </c>
      <c r="AR122" s="520">
        <f t="shared" si="238"/>
        <v>335379</v>
      </c>
      <c r="AS122" s="507">
        <f t="shared" si="239"/>
        <v>236450</v>
      </c>
      <c r="AT122" s="501">
        <f t="shared" si="240"/>
        <v>10000</v>
      </c>
      <c r="AU122" s="501">
        <f t="shared" si="174"/>
        <v>0</v>
      </c>
      <c r="AV122" s="507">
        <f t="shared" si="241"/>
        <v>83300</v>
      </c>
      <c r="AW122" s="507">
        <f t="shared" si="241"/>
        <v>4729</v>
      </c>
      <c r="AX122" s="507">
        <f t="shared" si="242"/>
        <v>900</v>
      </c>
      <c r="AY122" s="522">
        <f t="shared" si="243"/>
        <v>0.56000000000000005</v>
      </c>
      <c r="AZ122" s="522">
        <f t="shared" si="244"/>
        <v>0.5</v>
      </c>
      <c r="BA122" s="523">
        <f t="shared" si="244"/>
        <v>0.06</v>
      </c>
    </row>
    <row r="123" spans="1:53" s="213" customFormat="1" ht="14.1" customHeight="1" x14ac:dyDescent="0.2">
      <c r="A123" s="238">
        <v>19</v>
      </c>
      <c r="B123" s="214">
        <v>2497</v>
      </c>
      <c r="C123" s="635">
        <v>600080064</v>
      </c>
      <c r="D123" s="214">
        <v>72744189</v>
      </c>
      <c r="E123" s="214" t="s">
        <v>316</v>
      </c>
      <c r="F123" s="215"/>
      <c r="G123" s="216"/>
      <c r="H123" s="217"/>
      <c r="I123" s="636">
        <v>34581416</v>
      </c>
      <c r="J123" s="637">
        <v>24901777</v>
      </c>
      <c r="K123" s="637">
        <v>110000</v>
      </c>
      <c r="L123" s="637">
        <v>8453981</v>
      </c>
      <c r="M123" s="637">
        <v>498036</v>
      </c>
      <c r="N123" s="637">
        <v>617622</v>
      </c>
      <c r="O123" s="638">
        <v>57.364300000000007</v>
      </c>
      <c r="P123" s="638">
        <v>42.681000000000004</v>
      </c>
      <c r="Q123" s="641">
        <v>14.683299999999997</v>
      </c>
      <c r="R123" s="637">
        <f t="shared" ref="R123:BA123" si="245">SUM(R115:R122)</f>
        <v>-48000</v>
      </c>
      <c r="S123" s="639">
        <f t="shared" si="245"/>
        <v>97508</v>
      </c>
      <c r="T123" s="639">
        <f t="shared" si="245"/>
        <v>0</v>
      </c>
      <c r="U123" s="639">
        <f t="shared" si="245"/>
        <v>-109093</v>
      </c>
      <c r="V123" s="639">
        <f t="shared" si="245"/>
        <v>-59585</v>
      </c>
      <c r="W123" s="639">
        <f t="shared" si="245"/>
        <v>48000</v>
      </c>
      <c r="X123" s="639">
        <f t="shared" si="245"/>
        <v>0</v>
      </c>
      <c r="Y123" s="639">
        <f t="shared" si="245"/>
        <v>74562</v>
      </c>
      <c r="Z123" s="639">
        <f t="shared" si="245"/>
        <v>122562</v>
      </c>
      <c r="AA123" s="639">
        <f t="shared" si="245"/>
        <v>62977</v>
      </c>
      <c r="AB123" s="639">
        <f t="shared" si="245"/>
        <v>-3915</v>
      </c>
      <c r="AC123" s="639">
        <f t="shared" si="245"/>
        <v>-1192</v>
      </c>
      <c r="AD123" s="639">
        <f t="shared" si="245"/>
        <v>9750</v>
      </c>
      <c r="AE123" s="639">
        <f t="shared" si="245"/>
        <v>0</v>
      </c>
      <c r="AF123" s="639">
        <f t="shared" si="245"/>
        <v>9750</v>
      </c>
      <c r="AG123" s="639">
        <f t="shared" si="245"/>
        <v>67620</v>
      </c>
      <c r="AH123" s="640">
        <f t="shared" si="245"/>
        <v>0</v>
      </c>
      <c r="AI123" s="640">
        <f t="shared" si="245"/>
        <v>0</v>
      </c>
      <c r="AJ123" s="640">
        <v>0.34</v>
      </c>
      <c r="AK123" s="640">
        <f t="shared" ref="AK123:AL123" si="246">SUM(AK115:AK122)</f>
        <v>0</v>
      </c>
      <c r="AL123" s="640">
        <f t="shared" si="246"/>
        <v>0</v>
      </c>
      <c r="AM123" s="640">
        <f t="shared" si="245"/>
        <v>-0.26</v>
      </c>
      <c r="AN123" s="640">
        <f t="shared" si="245"/>
        <v>0</v>
      </c>
      <c r="AO123" s="640">
        <f t="shared" si="245"/>
        <v>8.0000000000000016E-2</v>
      </c>
      <c r="AP123" s="640">
        <f t="shared" si="245"/>
        <v>0</v>
      </c>
      <c r="AQ123" s="641">
        <f t="shared" si="245"/>
        <v>8.0000000000000016E-2</v>
      </c>
      <c r="AR123" s="637">
        <f t="shared" si="245"/>
        <v>34649036</v>
      </c>
      <c r="AS123" s="639">
        <f t="shared" si="245"/>
        <v>24842192</v>
      </c>
      <c r="AT123" s="639">
        <f t="shared" si="245"/>
        <v>232562</v>
      </c>
      <c r="AU123" s="639">
        <f t="shared" si="245"/>
        <v>74562</v>
      </c>
      <c r="AV123" s="639">
        <f t="shared" si="245"/>
        <v>8450066</v>
      </c>
      <c r="AW123" s="639">
        <f t="shared" si="245"/>
        <v>496844</v>
      </c>
      <c r="AX123" s="639">
        <f t="shared" si="245"/>
        <v>627372</v>
      </c>
      <c r="AY123" s="640">
        <f t="shared" si="245"/>
        <v>57.444300000000013</v>
      </c>
      <c r="AZ123" s="640">
        <f t="shared" si="245"/>
        <v>42.761000000000003</v>
      </c>
      <c r="BA123" s="641">
        <f t="shared" si="245"/>
        <v>14.683299999999997</v>
      </c>
    </row>
    <row r="124" spans="1:53" s="213" customFormat="1" ht="14.1" customHeight="1" x14ac:dyDescent="0.2">
      <c r="A124" s="642">
        <v>20</v>
      </c>
      <c r="B124" s="218">
        <v>2446</v>
      </c>
      <c r="C124" s="643">
        <v>600080129</v>
      </c>
      <c r="D124" s="211">
        <v>72743522</v>
      </c>
      <c r="E124" s="211" t="s">
        <v>317</v>
      </c>
      <c r="F124" s="212">
        <v>3111</v>
      </c>
      <c r="G124" s="211" t="s">
        <v>86</v>
      </c>
      <c r="H124" s="644" t="s">
        <v>87</v>
      </c>
      <c r="I124" s="516">
        <v>2110775</v>
      </c>
      <c r="J124" s="431">
        <v>1514002</v>
      </c>
      <c r="K124" s="431">
        <v>20000</v>
      </c>
      <c r="L124" s="517">
        <v>518493</v>
      </c>
      <c r="M124" s="517">
        <v>30280</v>
      </c>
      <c r="N124" s="645">
        <v>28000</v>
      </c>
      <c r="O124" s="432">
        <v>3.9218000000000002</v>
      </c>
      <c r="P124" s="436">
        <v>3</v>
      </c>
      <c r="Q124" s="709">
        <v>0.92179999999999995</v>
      </c>
      <c r="R124" s="520">
        <v>10000</v>
      </c>
      <c r="S124" s="507">
        <v>0</v>
      </c>
      <c r="T124" s="507">
        <v>0</v>
      </c>
      <c r="U124" s="507">
        <v>0</v>
      </c>
      <c r="V124" s="507">
        <f>SUM(R124:U124)</f>
        <v>10000</v>
      </c>
      <c r="W124" s="507">
        <v>-10000</v>
      </c>
      <c r="X124" s="507">
        <v>0</v>
      </c>
      <c r="Y124" s="507">
        <v>0</v>
      </c>
      <c r="Z124" s="507">
        <f t="shared" ref="Z124:Z128" si="247">SUM(W124:Y124)</f>
        <v>-10000</v>
      </c>
      <c r="AA124" s="507">
        <f>V124+Z124</f>
        <v>0</v>
      </c>
      <c r="AB124" s="180">
        <f t="shared" ref="AB124:AB128" si="248">ROUND((V124+W124)*33.8%,0)</f>
        <v>0</v>
      </c>
      <c r="AC124" s="180">
        <f>ROUND(V124*2%,0)</f>
        <v>200</v>
      </c>
      <c r="AD124" s="507">
        <v>0</v>
      </c>
      <c r="AE124" s="507">
        <v>0</v>
      </c>
      <c r="AF124" s="507">
        <f>SUM(AD124:AE124)</f>
        <v>0</v>
      </c>
      <c r="AG124" s="507">
        <f>AA124+AB124+AC124+AF124</f>
        <v>200</v>
      </c>
      <c r="AH124" s="522">
        <v>0</v>
      </c>
      <c r="AI124" s="522">
        <v>0</v>
      </c>
      <c r="AJ124" s="522">
        <v>0</v>
      </c>
      <c r="AK124" s="522">
        <v>0</v>
      </c>
      <c r="AL124" s="522">
        <v>0</v>
      </c>
      <c r="AM124" s="522">
        <v>0</v>
      </c>
      <c r="AN124" s="522">
        <v>0</v>
      </c>
      <c r="AO124" s="522">
        <f>AH124+AJ124+AK124+AM124</f>
        <v>0</v>
      </c>
      <c r="AP124" s="522">
        <f>AI124+AL124+AN124</f>
        <v>0</v>
      </c>
      <c r="AQ124" s="523">
        <f>SUM(AO124:AP124)</f>
        <v>0</v>
      </c>
      <c r="AR124" s="520">
        <f>I124+AG124</f>
        <v>2110975</v>
      </c>
      <c r="AS124" s="507">
        <f>J124+V124</f>
        <v>1524002</v>
      </c>
      <c r="AT124" s="501">
        <f>K124+Z124</f>
        <v>10000</v>
      </c>
      <c r="AU124" s="501">
        <f t="shared" si="174"/>
        <v>0</v>
      </c>
      <c r="AV124" s="507">
        <f t="shared" ref="AV124:AW128" si="249">L124+AB124</f>
        <v>518493</v>
      </c>
      <c r="AW124" s="507">
        <f t="shared" si="249"/>
        <v>30480</v>
      </c>
      <c r="AX124" s="507">
        <f>N124+AF124</f>
        <v>28000</v>
      </c>
      <c r="AY124" s="522">
        <f>O124+AQ124</f>
        <v>3.9218000000000002</v>
      </c>
      <c r="AZ124" s="522">
        <f t="shared" ref="AZ124:BA128" si="250">P124+AO124</f>
        <v>3</v>
      </c>
      <c r="BA124" s="523">
        <f t="shared" si="250"/>
        <v>0.92179999999999995</v>
      </c>
    </row>
    <row r="125" spans="1:53" s="213" customFormat="1" ht="14.1" customHeight="1" x14ac:dyDescent="0.2">
      <c r="A125" s="642">
        <v>20</v>
      </c>
      <c r="B125" s="220">
        <v>2446</v>
      </c>
      <c r="C125" s="643">
        <v>600080129</v>
      </c>
      <c r="D125" s="211">
        <v>72743522</v>
      </c>
      <c r="E125" s="220" t="s">
        <v>317</v>
      </c>
      <c r="F125" s="221">
        <v>3117</v>
      </c>
      <c r="G125" s="220" t="s">
        <v>285</v>
      </c>
      <c r="H125" s="644" t="s">
        <v>87</v>
      </c>
      <c r="I125" s="516">
        <v>5790957</v>
      </c>
      <c r="J125" s="331">
        <v>4094640</v>
      </c>
      <c r="K125" s="331">
        <v>22000</v>
      </c>
      <c r="L125" s="517">
        <v>1391424</v>
      </c>
      <c r="M125" s="517">
        <v>81893</v>
      </c>
      <c r="N125" s="331">
        <v>201000</v>
      </c>
      <c r="O125" s="432">
        <v>8.7024000000000008</v>
      </c>
      <c r="P125" s="332">
        <v>5.7270000000000003</v>
      </c>
      <c r="Q125" s="333">
        <v>2.9754</v>
      </c>
      <c r="R125" s="520">
        <v>0</v>
      </c>
      <c r="S125" s="507">
        <v>0</v>
      </c>
      <c r="T125" s="507">
        <v>0</v>
      </c>
      <c r="U125" s="507">
        <v>0</v>
      </c>
      <c r="V125" s="507">
        <f>SUM(R125:U125)</f>
        <v>0</v>
      </c>
      <c r="W125" s="507">
        <v>0</v>
      </c>
      <c r="X125" s="507">
        <v>0</v>
      </c>
      <c r="Y125" s="507">
        <v>21815</v>
      </c>
      <c r="Z125" s="507">
        <f t="shared" si="247"/>
        <v>21815</v>
      </c>
      <c r="AA125" s="507">
        <f>V125+Z125</f>
        <v>21815</v>
      </c>
      <c r="AB125" s="180">
        <f t="shared" si="248"/>
        <v>0</v>
      </c>
      <c r="AC125" s="180">
        <f>ROUND(V125*2%,0)</f>
        <v>0</v>
      </c>
      <c r="AD125" s="507">
        <v>0</v>
      </c>
      <c r="AE125" s="507">
        <v>0</v>
      </c>
      <c r="AF125" s="507">
        <f>SUM(AD125:AE125)</f>
        <v>0</v>
      </c>
      <c r="AG125" s="507">
        <f>AA125+AB125+AC125+AF125</f>
        <v>21815</v>
      </c>
      <c r="AH125" s="522">
        <v>0</v>
      </c>
      <c r="AI125" s="522">
        <v>0</v>
      </c>
      <c r="AJ125" s="522">
        <v>0</v>
      </c>
      <c r="AK125" s="522">
        <v>0</v>
      </c>
      <c r="AL125" s="522">
        <v>0</v>
      </c>
      <c r="AM125" s="522">
        <v>0</v>
      </c>
      <c r="AN125" s="522">
        <v>0</v>
      </c>
      <c r="AO125" s="522">
        <f>AH125+AJ125+AK125+AM125</f>
        <v>0</v>
      </c>
      <c r="AP125" s="522">
        <f>AI125+AL125+AN125</f>
        <v>0</v>
      </c>
      <c r="AQ125" s="523">
        <f>SUM(AO125:AP125)</f>
        <v>0</v>
      </c>
      <c r="AR125" s="520">
        <f>I125+AG125</f>
        <v>5812772</v>
      </c>
      <c r="AS125" s="507">
        <f>J125+V125</f>
        <v>4094640</v>
      </c>
      <c r="AT125" s="501">
        <f>K125+Z125</f>
        <v>43815</v>
      </c>
      <c r="AU125" s="501">
        <f t="shared" si="174"/>
        <v>21815</v>
      </c>
      <c r="AV125" s="507">
        <f t="shared" si="249"/>
        <v>1391424</v>
      </c>
      <c r="AW125" s="507">
        <f t="shared" si="249"/>
        <v>81893</v>
      </c>
      <c r="AX125" s="507">
        <f>N125+AF125</f>
        <v>201000</v>
      </c>
      <c r="AY125" s="522">
        <f>O125+AQ125</f>
        <v>8.7024000000000008</v>
      </c>
      <c r="AZ125" s="522">
        <f t="shared" si="250"/>
        <v>5.7270000000000003</v>
      </c>
      <c r="BA125" s="523">
        <f t="shared" si="250"/>
        <v>2.9754</v>
      </c>
    </row>
    <row r="126" spans="1:53" s="213" customFormat="1" ht="14.1" customHeight="1" x14ac:dyDescent="0.2">
      <c r="A126" s="642">
        <v>20</v>
      </c>
      <c r="B126" s="218">
        <v>2446</v>
      </c>
      <c r="C126" s="643">
        <v>600080129</v>
      </c>
      <c r="D126" s="211">
        <v>72743522</v>
      </c>
      <c r="E126" s="218" t="s">
        <v>317</v>
      </c>
      <c r="F126" s="212">
        <v>3117</v>
      </c>
      <c r="G126" s="211" t="s">
        <v>92</v>
      </c>
      <c r="H126" s="644" t="s">
        <v>83</v>
      </c>
      <c r="I126" s="516">
        <v>1169839</v>
      </c>
      <c r="J126" s="645">
        <v>858497</v>
      </c>
      <c r="K126" s="645">
        <v>0</v>
      </c>
      <c r="L126" s="517">
        <v>290172</v>
      </c>
      <c r="M126" s="517">
        <v>17170</v>
      </c>
      <c r="N126" s="645">
        <v>4000</v>
      </c>
      <c r="O126" s="432">
        <v>2.52</v>
      </c>
      <c r="P126" s="518">
        <v>2.52</v>
      </c>
      <c r="Q126" s="710">
        <v>0</v>
      </c>
      <c r="R126" s="520">
        <v>0</v>
      </c>
      <c r="S126" s="507">
        <v>15120</v>
      </c>
      <c r="T126" s="507">
        <v>0</v>
      </c>
      <c r="U126" s="507">
        <v>0</v>
      </c>
      <c r="V126" s="507">
        <f>SUM(R126:U126)</f>
        <v>15120</v>
      </c>
      <c r="W126" s="507">
        <v>0</v>
      </c>
      <c r="X126" s="507">
        <v>0</v>
      </c>
      <c r="Y126" s="507">
        <v>0</v>
      </c>
      <c r="Z126" s="507">
        <f t="shared" si="247"/>
        <v>0</v>
      </c>
      <c r="AA126" s="507">
        <f>V126+Z126</f>
        <v>15120</v>
      </c>
      <c r="AB126" s="180">
        <f t="shared" si="248"/>
        <v>5111</v>
      </c>
      <c r="AC126" s="180">
        <f>ROUND(V126*2%,0)</f>
        <v>302</v>
      </c>
      <c r="AD126" s="507">
        <v>0</v>
      </c>
      <c r="AE126" s="507">
        <v>0</v>
      </c>
      <c r="AF126" s="507">
        <f>SUM(AD126:AE126)</f>
        <v>0</v>
      </c>
      <c r="AG126" s="507">
        <f>AA126+AB126+AC126+AF126</f>
        <v>20533</v>
      </c>
      <c r="AH126" s="522">
        <v>0</v>
      </c>
      <c r="AI126" s="522">
        <v>0</v>
      </c>
      <c r="AJ126" s="522">
        <v>0.03</v>
      </c>
      <c r="AK126" s="522">
        <v>0</v>
      </c>
      <c r="AL126" s="522">
        <v>0</v>
      </c>
      <c r="AM126" s="522">
        <v>0</v>
      </c>
      <c r="AN126" s="522">
        <v>0</v>
      </c>
      <c r="AO126" s="522">
        <f>AH126+AJ126+AK126+AM126</f>
        <v>0.03</v>
      </c>
      <c r="AP126" s="522">
        <f>AI126+AL126+AN126</f>
        <v>0</v>
      </c>
      <c r="AQ126" s="523">
        <f>SUM(AO126:AP126)</f>
        <v>0.03</v>
      </c>
      <c r="AR126" s="520">
        <f>I126+AG126</f>
        <v>1190372</v>
      </c>
      <c r="AS126" s="507">
        <f>J126+V126</f>
        <v>873617</v>
      </c>
      <c r="AT126" s="501">
        <f>K126+Z126</f>
        <v>0</v>
      </c>
      <c r="AU126" s="501">
        <f t="shared" si="174"/>
        <v>0</v>
      </c>
      <c r="AV126" s="507">
        <f t="shared" si="249"/>
        <v>295283</v>
      </c>
      <c r="AW126" s="507">
        <f t="shared" si="249"/>
        <v>17472</v>
      </c>
      <c r="AX126" s="507">
        <f>N126+AF126</f>
        <v>4000</v>
      </c>
      <c r="AY126" s="522">
        <f>O126+AQ126</f>
        <v>2.5499999999999998</v>
      </c>
      <c r="AZ126" s="522">
        <f t="shared" si="250"/>
        <v>2.5499999999999998</v>
      </c>
      <c r="BA126" s="523">
        <f t="shared" si="250"/>
        <v>0</v>
      </c>
    </row>
    <row r="127" spans="1:53" s="213" customFormat="1" ht="14.1" customHeight="1" x14ac:dyDescent="0.2">
      <c r="A127" s="642">
        <v>20</v>
      </c>
      <c r="B127" s="218">
        <v>2446</v>
      </c>
      <c r="C127" s="643">
        <v>600080129</v>
      </c>
      <c r="D127" s="211">
        <v>72743522</v>
      </c>
      <c r="E127" s="218" t="s">
        <v>317</v>
      </c>
      <c r="F127" s="212">
        <v>3143</v>
      </c>
      <c r="G127" s="211" t="s">
        <v>150</v>
      </c>
      <c r="H127" s="219" t="s">
        <v>87</v>
      </c>
      <c r="I127" s="516">
        <v>853432</v>
      </c>
      <c r="J127" s="431">
        <v>628448</v>
      </c>
      <c r="K127" s="431">
        <v>0</v>
      </c>
      <c r="L127" s="517">
        <v>212415</v>
      </c>
      <c r="M127" s="517">
        <v>12569</v>
      </c>
      <c r="N127" s="645">
        <v>0</v>
      </c>
      <c r="O127" s="432">
        <v>1.448</v>
      </c>
      <c r="P127" s="436">
        <v>1.448</v>
      </c>
      <c r="Q127" s="710">
        <v>0</v>
      </c>
      <c r="R127" s="520">
        <v>0</v>
      </c>
      <c r="S127" s="507">
        <v>0</v>
      </c>
      <c r="T127" s="507">
        <v>0</v>
      </c>
      <c r="U127" s="507">
        <v>0</v>
      </c>
      <c r="V127" s="507">
        <f>SUM(R127:U127)</f>
        <v>0</v>
      </c>
      <c r="W127" s="507">
        <v>0</v>
      </c>
      <c r="X127" s="507">
        <v>0</v>
      </c>
      <c r="Y127" s="507">
        <v>0</v>
      </c>
      <c r="Z127" s="507">
        <f t="shared" si="247"/>
        <v>0</v>
      </c>
      <c r="AA127" s="507">
        <f>V127+Z127</f>
        <v>0</v>
      </c>
      <c r="AB127" s="180">
        <f t="shared" si="248"/>
        <v>0</v>
      </c>
      <c r="AC127" s="180">
        <f>ROUND(V127*2%,0)</f>
        <v>0</v>
      </c>
      <c r="AD127" s="507">
        <v>0</v>
      </c>
      <c r="AE127" s="507">
        <v>0</v>
      </c>
      <c r="AF127" s="507">
        <f>SUM(AD127:AE127)</f>
        <v>0</v>
      </c>
      <c r="AG127" s="507">
        <f>AA127+AB127+AC127+AF127</f>
        <v>0</v>
      </c>
      <c r="AH127" s="522">
        <v>0</v>
      </c>
      <c r="AI127" s="522">
        <v>0</v>
      </c>
      <c r="AJ127" s="522">
        <v>0</v>
      </c>
      <c r="AK127" s="522">
        <v>0</v>
      </c>
      <c r="AL127" s="522">
        <v>0</v>
      </c>
      <c r="AM127" s="522">
        <v>0</v>
      </c>
      <c r="AN127" s="522">
        <v>0</v>
      </c>
      <c r="AO127" s="522">
        <f>AH127+AJ127+AK127+AM127</f>
        <v>0</v>
      </c>
      <c r="AP127" s="522">
        <f>AI127+AL127+AN127</f>
        <v>0</v>
      </c>
      <c r="AQ127" s="523">
        <f>SUM(AO127:AP127)</f>
        <v>0</v>
      </c>
      <c r="AR127" s="520">
        <f>I127+AG127</f>
        <v>853432</v>
      </c>
      <c r="AS127" s="507">
        <f>J127+V127</f>
        <v>628448</v>
      </c>
      <c r="AT127" s="501">
        <f>K127+Z127</f>
        <v>0</v>
      </c>
      <c r="AU127" s="501">
        <f t="shared" si="174"/>
        <v>0</v>
      </c>
      <c r="AV127" s="507">
        <f t="shared" si="249"/>
        <v>212415</v>
      </c>
      <c r="AW127" s="507">
        <f t="shared" si="249"/>
        <v>12569</v>
      </c>
      <c r="AX127" s="507">
        <f>N127+AF127</f>
        <v>0</v>
      </c>
      <c r="AY127" s="522">
        <f>O127+AQ127</f>
        <v>1.448</v>
      </c>
      <c r="AZ127" s="522">
        <f t="shared" si="250"/>
        <v>1.448</v>
      </c>
      <c r="BA127" s="523">
        <f t="shared" si="250"/>
        <v>0</v>
      </c>
    </row>
    <row r="128" spans="1:53" s="213" customFormat="1" ht="14.1" customHeight="1" x14ac:dyDescent="0.2">
      <c r="A128" s="642">
        <v>20</v>
      </c>
      <c r="B128" s="218">
        <v>2446</v>
      </c>
      <c r="C128" s="643">
        <v>600080129</v>
      </c>
      <c r="D128" s="211">
        <v>72743522</v>
      </c>
      <c r="E128" s="218" t="s">
        <v>317</v>
      </c>
      <c r="F128" s="212">
        <v>3143</v>
      </c>
      <c r="G128" s="211" t="s">
        <v>151</v>
      </c>
      <c r="H128" s="219" t="s">
        <v>83</v>
      </c>
      <c r="I128" s="516">
        <v>22471</v>
      </c>
      <c r="J128" s="645">
        <v>15840</v>
      </c>
      <c r="K128" s="645">
        <v>0</v>
      </c>
      <c r="L128" s="517">
        <v>5354</v>
      </c>
      <c r="M128" s="517">
        <v>317</v>
      </c>
      <c r="N128" s="645">
        <v>960</v>
      </c>
      <c r="O128" s="432">
        <v>7.0000000000000007E-2</v>
      </c>
      <c r="P128" s="518">
        <v>0</v>
      </c>
      <c r="Q128" s="710">
        <v>7.0000000000000007E-2</v>
      </c>
      <c r="R128" s="520">
        <v>0</v>
      </c>
      <c r="S128" s="507">
        <v>0</v>
      </c>
      <c r="T128" s="507">
        <v>0</v>
      </c>
      <c r="U128" s="507">
        <v>0</v>
      </c>
      <c r="V128" s="507">
        <f>SUM(R128:U128)</f>
        <v>0</v>
      </c>
      <c r="W128" s="507">
        <v>0</v>
      </c>
      <c r="X128" s="507">
        <v>0</v>
      </c>
      <c r="Y128" s="507">
        <v>0</v>
      </c>
      <c r="Z128" s="507">
        <f t="shared" si="247"/>
        <v>0</v>
      </c>
      <c r="AA128" s="507">
        <f>V128+Z128</f>
        <v>0</v>
      </c>
      <c r="AB128" s="180">
        <f t="shared" si="248"/>
        <v>0</v>
      </c>
      <c r="AC128" s="180">
        <f>ROUND(V128*2%,0)</f>
        <v>0</v>
      </c>
      <c r="AD128" s="507">
        <v>0</v>
      </c>
      <c r="AE128" s="507">
        <v>0</v>
      </c>
      <c r="AF128" s="507">
        <f>SUM(AD128:AE128)</f>
        <v>0</v>
      </c>
      <c r="AG128" s="507">
        <f>AA128+AB128+AC128+AF128</f>
        <v>0</v>
      </c>
      <c r="AH128" s="522">
        <v>0</v>
      </c>
      <c r="AI128" s="522">
        <v>0</v>
      </c>
      <c r="AJ128" s="522">
        <v>0</v>
      </c>
      <c r="AK128" s="522">
        <v>0</v>
      </c>
      <c r="AL128" s="522">
        <v>0</v>
      </c>
      <c r="AM128" s="522">
        <v>0</v>
      </c>
      <c r="AN128" s="522">
        <v>0</v>
      </c>
      <c r="AO128" s="522">
        <f>AH128+AJ128+AK128+AM128</f>
        <v>0</v>
      </c>
      <c r="AP128" s="522">
        <f>AI128+AL128+AN128</f>
        <v>0</v>
      </c>
      <c r="AQ128" s="523">
        <f>SUM(AO128:AP128)</f>
        <v>0</v>
      </c>
      <c r="AR128" s="520">
        <f>I128+AG128</f>
        <v>22471</v>
      </c>
      <c r="AS128" s="507">
        <f>J128+V128</f>
        <v>15840</v>
      </c>
      <c r="AT128" s="501">
        <f>K128+Z128</f>
        <v>0</v>
      </c>
      <c r="AU128" s="501">
        <f t="shared" si="174"/>
        <v>0</v>
      </c>
      <c r="AV128" s="507">
        <f t="shared" si="249"/>
        <v>5354</v>
      </c>
      <c r="AW128" s="507">
        <f t="shared" si="249"/>
        <v>317</v>
      </c>
      <c r="AX128" s="507">
        <f>N128+AF128</f>
        <v>960</v>
      </c>
      <c r="AY128" s="522">
        <f>O128+AQ128</f>
        <v>7.0000000000000007E-2</v>
      </c>
      <c r="AZ128" s="522">
        <f t="shared" si="250"/>
        <v>0</v>
      </c>
      <c r="BA128" s="523">
        <f t="shared" si="250"/>
        <v>7.0000000000000007E-2</v>
      </c>
    </row>
    <row r="129" spans="1:57" s="213" customFormat="1" ht="14.1" customHeight="1" thickBot="1" x14ac:dyDescent="0.25">
      <c r="A129" s="239">
        <v>20</v>
      </c>
      <c r="B129" s="227">
        <v>2446</v>
      </c>
      <c r="C129" s="646">
        <v>600080129</v>
      </c>
      <c r="D129" s="227">
        <v>72743522</v>
      </c>
      <c r="E129" s="227" t="s">
        <v>318</v>
      </c>
      <c r="F129" s="228"/>
      <c r="G129" s="229"/>
      <c r="H129" s="230"/>
      <c r="I129" s="647">
        <v>9947474</v>
      </c>
      <c r="J129" s="648">
        <v>7111427</v>
      </c>
      <c r="K129" s="648">
        <v>42000</v>
      </c>
      <c r="L129" s="648">
        <v>2417858</v>
      </c>
      <c r="M129" s="648">
        <v>142229</v>
      </c>
      <c r="N129" s="648">
        <v>233960</v>
      </c>
      <c r="O129" s="649">
        <v>16.662200000000002</v>
      </c>
      <c r="P129" s="649">
        <v>12.695</v>
      </c>
      <c r="Q129" s="652">
        <v>3.9671999999999996</v>
      </c>
      <c r="R129" s="708">
        <f t="shared" ref="R129:BA129" si="251">SUM(R124:R128)</f>
        <v>10000</v>
      </c>
      <c r="S129" s="703">
        <f t="shared" si="251"/>
        <v>15120</v>
      </c>
      <c r="T129" s="703">
        <f t="shared" si="251"/>
        <v>0</v>
      </c>
      <c r="U129" s="703">
        <f t="shared" si="251"/>
        <v>0</v>
      </c>
      <c r="V129" s="703">
        <f t="shared" si="251"/>
        <v>25120</v>
      </c>
      <c r="W129" s="703">
        <f t="shared" si="251"/>
        <v>-10000</v>
      </c>
      <c r="X129" s="703">
        <f t="shared" si="251"/>
        <v>0</v>
      </c>
      <c r="Y129" s="703">
        <f t="shared" si="251"/>
        <v>21815</v>
      </c>
      <c r="Z129" s="703">
        <f t="shared" si="251"/>
        <v>11815</v>
      </c>
      <c r="AA129" s="703">
        <f t="shared" si="251"/>
        <v>36935</v>
      </c>
      <c r="AB129" s="703">
        <f t="shared" si="251"/>
        <v>5111</v>
      </c>
      <c r="AC129" s="703">
        <f t="shared" si="251"/>
        <v>502</v>
      </c>
      <c r="AD129" s="703">
        <f t="shared" si="251"/>
        <v>0</v>
      </c>
      <c r="AE129" s="703">
        <f t="shared" si="251"/>
        <v>0</v>
      </c>
      <c r="AF129" s="703">
        <f t="shared" si="251"/>
        <v>0</v>
      </c>
      <c r="AG129" s="703">
        <f t="shared" si="251"/>
        <v>42548</v>
      </c>
      <c r="AH129" s="704">
        <f t="shared" si="251"/>
        <v>0</v>
      </c>
      <c r="AI129" s="704">
        <f t="shared" si="251"/>
        <v>0</v>
      </c>
      <c r="AJ129" s="704">
        <v>0.03</v>
      </c>
      <c r="AK129" s="704">
        <f t="shared" ref="AK129:AL129" si="252">SUM(AK124:AK128)</f>
        <v>0</v>
      </c>
      <c r="AL129" s="704">
        <f t="shared" si="252"/>
        <v>0</v>
      </c>
      <c r="AM129" s="704">
        <f t="shared" si="251"/>
        <v>0</v>
      </c>
      <c r="AN129" s="704">
        <f t="shared" si="251"/>
        <v>0</v>
      </c>
      <c r="AO129" s="704">
        <f t="shared" si="251"/>
        <v>0.03</v>
      </c>
      <c r="AP129" s="704">
        <f t="shared" si="251"/>
        <v>0</v>
      </c>
      <c r="AQ129" s="705">
        <f t="shared" si="251"/>
        <v>0.03</v>
      </c>
      <c r="AR129" s="648">
        <f t="shared" si="251"/>
        <v>9990022</v>
      </c>
      <c r="AS129" s="650">
        <f t="shared" si="251"/>
        <v>7136547</v>
      </c>
      <c r="AT129" s="650">
        <f t="shared" si="251"/>
        <v>53815</v>
      </c>
      <c r="AU129" s="650">
        <f t="shared" si="251"/>
        <v>21815</v>
      </c>
      <c r="AV129" s="650">
        <f t="shared" si="251"/>
        <v>2422969</v>
      </c>
      <c r="AW129" s="650">
        <f t="shared" si="251"/>
        <v>142731</v>
      </c>
      <c r="AX129" s="650">
        <f t="shared" si="251"/>
        <v>233960</v>
      </c>
      <c r="AY129" s="651">
        <f t="shared" si="251"/>
        <v>16.692200000000003</v>
      </c>
      <c r="AZ129" s="651">
        <f t="shared" si="251"/>
        <v>12.725000000000001</v>
      </c>
      <c r="BA129" s="652">
        <f t="shared" si="251"/>
        <v>3.9671999999999996</v>
      </c>
    </row>
    <row r="130" spans="1:57" s="213" customFormat="1" ht="14.1" customHeight="1" thickBot="1" x14ac:dyDescent="0.25">
      <c r="A130" s="240"/>
      <c r="B130" s="231"/>
      <c r="C130" s="231"/>
      <c r="D130" s="231"/>
      <c r="E130" s="231" t="s">
        <v>319</v>
      </c>
      <c r="F130" s="231"/>
      <c r="G130" s="231"/>
      <c r="H130" s="232"/>
      <c r="I130" s="653">
        <f t="shared" ref="I130:BA130" si="253">I129+I123+I114+I112+I106+I104+I100+I94+I90+I83+I76+I69+I62+I55+I48+I41+I34+I27+I18+I13</f>
        <v>304348534</v>
      </c>
      <c r="J130" s="654">
        <f>J129+J123+J114+J112+J106+J104+J100+J94+J90+J83+J76+J69+J62+J55+J48+J41+J34+J27+J18+J13</f>
        <v>218111747</v>
      </c>
      <c r="K130" s="654">
        <f>K129+K123+K114+K112+K106+K104+K100+K94+K90+K83+K76+K69+K62+K55+K48+K41+K34+K27+K18+K13</f>
        <v>1349563</v>
      </c>
      <c r="L130" s="654">
        <f t="shared" si="253"/>
        <v>74150416</v>
      </c>
      <c r="M130" s="654">
        <f t="shared" si="253"/>
        <v>4362238</v>
      </c>
      <c r="N130" s="654">
        <f t="shared" si="253"/>
        <v>6374570</v>
      </c>
      <c r="O130" s="655">
        <f t="shared" si="253"/>
        <v>490.65050000000008</v>
      </c>
      <c r="P130" s="655">
        <f t="shared" si="253"/>
        <v>352.20949999999999</v>
      </c>
      <c r="Q130" s="657">
        <f t="shared" si="253"/>
        <v>138.441</v>
      </c>
      <c r="R130" s="699">
        <f t="shared" si="253"/>
        <v>-84550</v>
      </c>
      <c r="S130" s="700">
        <f t="shared" si="253"/>
        <v>353507</v>
      </c>
      <c r="T130" s="700">
        <f t="shared" si="253"/>
        <v>0</v>
      </c>
      <c r="U130" s="700">
        <f t="shared" si="253"/>
        <v>-162935</v>
      </c>
      <c r="V130" s="700">
        <f t="shared" si="253"/>
        <v>106022</v>
      </c>
      <c r="W130" s="700">
        <f t="shared" si="253"/>
        <v>84550</v>
      </c>
      <c r="X130" s="700">
        <f t="shared" si="253"/>
        <v>0</v>
      </c>
      <c r="Y130" s="700">
        <f t="shared" si="253"/>
        <v>926613</v>
      </c>
      <c r="Z130" s="700">
        <f t="shared" si="253"/>
        <v>1011163</v>
      </c>
      <c r="AA130" s="700">
        <f t="shared" si="253"/>
        <v>1117185</v>
      </c>
      <c r="AB130" s="700">
        <f t="shared" si="253"/>
        <v>64416</v>
      </c>
      <c r="AC130" s="700">
        <f t="shared" si="253"/>
        <v>2120</v>
      </c>
      <c r="AD130" s="700">
        <f t="shared" si="253"/>
        <v>49500</v>
      </c>
      <c r="AE130" s="700">
        <f t="shared" si="253"/>
        <v>124558</v>
      </c>
      <c r="AF130" s="700">
        <f t="shared" si="253"/>
        <v>174058</v>
      </c>
      <c r="AG130" s="700">
        <f t="shared" si="253"/>
        <v>1357779</v>
      </c>
      <c r="AH130" s="701">
        <f t="shared" si="253"/>
        <v>-0.1</v>
      </c>
      <c r="AI130" s="701">
        <f t="shared" si="253"/>
        <v>-0.12000000000000001</v>
      </c>
      <c r="AJ130" s="701">
        <f t="shared" si="253"/>
        <v>1.054</v>
      </c>
      <c r="AK130" s="701">
        <f t="shared" ref="AK130:AL130" si="254">AK129+AK123+AK114+AK112+AK106+AK104+AK100+AK94+AK90+AK83+AK76+AK69+AK62+AK55+AK48+AK41+AK34+AK27+AK18+AK13</f>
        <v>0</v>
      </c>
      <c r="AL130" s="701">
        <f t="shared" si="254"/>
        <v>0</v>
      </c>
      <c r="AM130" s="701">
        <f t="shared" si="253"/>
        <v>-0.2</v>
      </c>
      <c r="AN130" s="701">
        <f t="shared" si="253"/>
        <v>0</v>
      </c>
      <c r="AO130" s="701">
        <f t="shared" si="253"/>
        <v>0.754</v>
      </c>
      <c r="AP130" s="701">
        <f t="shared" si="253"/>
        <v>-0.12000000000000001</v>
      </c>
      <c r="AQ130" s="702">
        <f t="shared" si="253"/>
        <v>0.6339999999999999</v>
      </c>
      <c r="AR130" s="653">
        <f t="shared" si="253"/>
        <v>305706313</v>
      </c>
      <c r="AS130" s="231">
        <f t="shared" si="253"/>
        <v>218217769</v>
      </c>
      <c r="AT130" s="231">
        <f t="shared" si="253"/>
        <v>2360726</v>
      </c>
      <c r="AU130" s="231">
        <f t="shared" si="253"/>
        <v>926613</v>
      </c>
      <c r="AV130" s="231">
        <f t="shared" si="253"/>
        <v>74214832</v>
      </c>
      <c r="AW130" s="231">
        <f t="shared" si="253"/>
        <v>4364358</v>
      </c>
      <c r="AX130" s="231">
        <f t="shared" si="253"/>
        <v>6548628</v>
      </c>
      <c r="AY130" s="656">
        <f t="shared" si="253"/>
        <v>491.28450000000009</v>
      </c>
      <c r="AZ130" s="656">
        <f t="shared" si="253"/>
        <v>352.96349999999995</v>
      </c>
      <c r="BA130" s="657">
        <f t="shared" si="253"/>
        <v>138.321</v>
      </c>
    </row>
    <row r="131" spans="1:57" s="213" customFormat="1" ht="14.1" customHeight="1" x14ac:dyDescent="0.2">
      <c r="A131" s="658"/>
      <c r="E131" s="233"/>
      <c r="F131" s="233"/>
      <c r="G131" s="233"/>
      <c r="H131" s="233"/>
      <c r="I131" s="530">
        <f>SUM(J130:N130)</f>
        <v>304348534</v>
      </c>
      <c r="J131" s="530"/>
      <c r="K131" s="530"/>
      <c r="L131" s="530"/>
      <c r="M131" s="530"/>
      <c r="N131" s="530"/>
      <c r="O131" s="531">
        <f>SUM(P130:Q130)</f>
        <v>490.65049999999997</v>
      </c>
      <c r="P131" s="531"/>
      <c r="Q131" s="531"/>
      <c r="R131" s="530">
        <f>W130</f>
        <v>84550</v>
      </c>
      <c r="S131" s="193"/>
      <c r="T131" s="193"/>
      <c r="U131" s="193"/>
      <c r="V131" s="684">
        <f>SUM(R130:U130)</f>
        <v>106022</v>
      </c>
      <c r="W131" s="628"/>
      <c r="X131" s="628"/>
      <c r="Y131" s="628"/>
      <c r="Z131" s="627">
        <f>SUM(W130:Y130)</f>
        <v>1011163</v>
      </c>
      <c r="AA131" s="684">
        <f>V130+Z130</f>
        <v>1117185</v>
      </c>
      <c r="AB131" s="263"/>
      <c r="AC131" s="263"/>
      <c r="AD131" s="685"/>
      <c r="AE131" s="685"/>
      <c r="AF131" s="684">
        <f>SUM(AD130:AE130)</f>
        <v>174058</v>
      </c>
      <c r="AG131" s="684">
        <f>AA130+AB130+AC130+AF130</f>
        <v>1357779</v>
      </c>
      <c r="AH131" s="686"/>
      <c r="AI131" s="686"/>
      <c r="AJ131" s="686"/>
      <c r="AK131" s="686"/>
      <c r="AL131" s="686"/>
      <c r="AM131" s="686"/>
      <c r="AN131" s="686"/>
      <c r="AO131" s="687">
        <f>AH130+AJ130+AM130</f>
        <v>0.754</v>
      </c>
      <c r="AP131" s="687">
        <f>AI130+AN130</f>
        <v>-0.12000000000000001</v>
      </c>
      <c r="AQ131" s="687">
        <f>SUM(AO130:AP130)</f>
        <v>0.63400000000000001</v>
      </c>
      <c r="AR131" s="321">
        <f>AS130+AT130+AV130+AW130+AX130</f>
        <v>305706313</v>
      </c>
      <c r="AS131" s="192"/>
      <c r="AT131" s="192"/>
      <c r="AU131" s="321">
        <f>Y130</f>
        <v>926613</v>
      </c>
      <c r="AV131" s="192"/>
      <c r="AW131" s="192"/>
      <c r="AX131" s="199"/>
      <c r="AY131" s="193">
        <f>SUM(AZ130:BA130)</f>
        <v>491.28449999999998</v>
      </c>
      <c r="AZ131" s="192"/>
      <c r="BA131" s="192"/>
    </row>
    <row r="132" spans="1:57" customFormat="1" ht="13.5" thickBot="1" x14ac:dyDescent="0.25">
      <c r="A132" s="780"/>
      <c r="B132" s="780"/>
      <c r="C132" s="780"/>
      <c r="D132" s="16"/>
      <c r="E132" s="12"/>
      <c r="F132" s="16"/>
      <c r="G132" s="36"/>
      <c r="H132" s="12"/>
      <c r="I132" s="194">
        <f ca="1">SUM(J133:N133)</f>
        <v>304348534</v>
      </c>
      <c r="J132" s="195"/>
      <c r="K132" s="195"/>
      <c r="L132" s="195"/>
      <c r="M132" s="195"/>
      <c r="N132" s="195"/>
      <c r="O132" s="196">
        <f ca="1">SUM(P133:Q133)</f>
        <v>490.65050000000008</v>
      </c>
      <c r="P132" s="342"/>
      <c r="Q132" s="342"/>
      <c r="R132" s="366"/>
      <c r="S132" s="366"/>
      <c r="T132" s="366"/>
      <c r="U132" s="366"/>
      <c r="V132" s="532">
        <f ca="1">SUM(R133:U133)</f>
        <v>106022</v>
      </c>
      <c r="W132" s="533"/>
      <c r="X132" s="533"/>
      <c r="Y132" s="533"/>
      <c r="Z132" s="532">
        <f ca="1">SUM(W133:Y133)</f>
        <v>1011163</v>
      </c>
      <c r="AA132" s="532">
        <f ca="1">V133+Z133</f>
        <v>1117185</v>
      </c>
      <c r="AB132" s="365"/>
      <c r="AC132" s="365"/>
      <c r="AD132" s="533"/>
      <c r="AE132" s="533"/>
      <c r="AF132" s="532">
        <f ca="1">SUM(AD133:AE133)</f>
        <v>174058</v>
      </c>
      <c r="AG132" s="532">
        <f ca="1">AA133+AB133+AC133+AF133</f>
        <v>1357779</v>
      </c>
      <c r="AH132" s="534"/>
      <c r="AI132" s="534"/>
      <c r="AJ132" s="534"/>
      <c r="AK132" s="534"/>
      <c r="AL132" s="534"/>
      <c r="AM132" s="534"/>
      <c r="AN132" s="534"/>
      <c r="AO132" s="535">
        <f ca="1">AH133+AJ133+AM133</f>
        <v>0.75400000000000023</v>
      </c>
      <c r="AP132" s="535">
        <f ca="1">AI133+AN133</f>
        <v>-0.12000000000000001</v>
      </c>
      <c r="AQ132" s="535">
        <f ca="1">SUM(AO133:AP133)</f>
        <v>0.63400000000000012</v>
      </c>
      <c r="AR132" s="373">
        <f ca="1">AS133+AT133+AV133+AW133+AX133</f>
        <v>305706313</v>
      </c>
      <c r="AS132" s="374"/>
      <c r="AT132" s="374"/>
      <c r="AU132" s="707"/>
      <c r="AV132" s="374"/>
      <c r="AW132" s="374"/>
      <c r="AX132" s="707"/>
      <c r="AY132" s="366">
        <f ca="1">SUM(AZ133:BA133)</f>
        <v>491.28450000000009</v>
      </c>
      <c r="AZ132" s="374"/>
      <c r="BA132" s="374"/>
      <c r="BB132" s="780"/>
      <c r="BC132" s="780"/>
      <c r="BD132" s="780"/>
      <c r="BE132" s="780"/>
    </row>
    <row r="133" spans="1:57" customFormat="1" ht="13.5" thickBot="1" x14ac:dyDescent="0.25">
      <c r="A133" s="780"/>
      <c r="B133" s="780"/>
      <c r="C133" s="780"/>
      <c r="D133" s="16"/>
      <c r="E133" s="12"/>
      <c r="F133" s="16"/>
      <c r="G133" s="36"/>
      <c r="H133" s="39" t="s">
        <v>33</v>
      </c>
      <c r="I133" s="258">
        <f t="shared" ref="I133:BA133" ca="1" si="255">SUM(I134:I143)</f>
        <v>304348534</v>
      </c>
      <c r="J133" s="47">
        <f t="shared" ca="1" si="255"/>
        <v>218111747</v>
      </c>
      <c r="K133" s="47">
        <f t="shared" ca="1" si="255"/>
        <v>1349563</v>
      </c>
      <c r="L133" s="47">
        <f t="shared" ca="1" si="255"/>
        <v>74150416</v>
      </c>
      <c r="M133" s="47">
        <f t="shared" ca="1" si="255"/>
        <v>4362238</v>
      </c>
      <c r="N133" s="47">
        <f t="shared" ca="1" si="255"/>
        <v>6374570</v>
      </c>
      <c r="O133" s="48">
        <f t="shared" ca="1" si="255"/>
        <v>490.65050000000002</v>
      </c>
      <c r="P133" s="48">
        <f t="shared" ca="1" si="255"/>
        <v>352.20950000000011</v>
      </c>
      <c r="Q133" s="49">
        <f t="shared" ca="1" si="255"/>
        <v>138.441</v>
      </c>
      <c r="R133" s="267">
        <f t="shared" ca="1" si="255"/>
        <v>-84550</v>
      </c>
      <c r="S133" s="47">
        <f t="shared" ca="1" si="255"/>
        <v>353507</v>
      </c>
      <c r="T133" s="47">
        <f t="shared" ca="1" si="255"/>
        <v>0</v>
      </c>
      <c r="U133" s="47">
        <f t="shared" ca="1" si="255"/>
        <v>-162935</v>
      </c>
      <c r="V133" s="47">
        <f t="shared" ca="1" si="255"/>
        <v>106022</v>
      </c>
      <c r="W133" s="47">
        <f t="shared" ca="1" si="255"/>
        <v>84550</v>
      </c>
      <c r="X133" s="47">
        <f t="shared" ca="1" si="255"/>
        <v>0</v>
      </c>
      <c r="Y133" s="47">
        <f t="shared" ca="1" si="255"/>
        <v>926613</v>
      </c>
      <c r="Z133" s="47">
        <f t="shared" ca="1" si="255"/>
        <v>1011163</v>
      </c>
      <c r="AA133" s="47">
        <f t="shared" ca="1" si="255"/>
        <v>1117185</v>
      </c>
      <c r="AB133" s="47">
        <f t="shared" ca="1" si="255"/>
        <v>64416</v>
      </c>
      <c r="AC133" s="47">
        <f t="shared" ca="1" si="255"/>
        <v>2120</v>
      </c>
      <c r="AD133" s="47">
        <f t="shared" ca="1" si="255"/>
        <v>49500</v>
      </c>
      <c r="AE133" s="47">
        <f t="shared" ca="1" si="255"/>
        <v>124558</v>
      </c>
      <c r="AF133" s="47">
        <f t="shared" ca="1" si="255"/>
        <v>174058</v>
      </c>
      <c r="AG133" s="47">
        <f t="shared" ca="1" si="255"/>
        <v>1357779</v>
      </c>
      <c r="AH133" s="48">
        <f t="shared" ca="1" si="255"/>
        <v>-0.1</v>
      </c>
      <c r="AI133" s="48">
        <f t="shared" ca="1" si="255"/>
        <v>-0.12000000000000001</v>
      </c>
      <c r="AJ133" s="48">
        <f t="shared" ca="1" si="255"/>
        <v>1.0540000000000003</v>
      </c>
      <c r="AK133" s="48">
        <f t="shared" ref="AK133:AL133" ca="1" si="256">SUM(AK134:AK143)</f>
        <v>0</v>
      </c>
      <c r="AL133" s="48">
        <f t="shared" ca="1" si="256"/>
        <v>0</v>
      </c>
      <c r="AM133" s="48">
        <f t="shared" ca="1" si="255"/>
        <v>-0.2</v>
      </c>
      <c r="AN133" s="369">
        <f t="shared" ca="1" si="255"/>
        <v>0</v>
      </c>
      <c r="AO133" s="369">
        <f t="shared" ca="1" si="255"/>
        <v>0.75400000000000011</v>
      </c>
      <c r="AP133" s="659">
        <f t="shared" ca="1" si="255"/>
        <v>-0.12000000000000001</v>
      </c>
      <c r="AQ133" s="660">
        <f t="shared" ca="1" si="255"/>
        <v>0.63400000000000001</v>
      </c>
      <c r="AR133" s="47">
        <f t="shared" ca="1" si="255"/>
        <v>305706313</v>
      </c>
      <c r="AS133" s="47">
        <f t="shared" ca="1" si="255"/>
        <v>218217769</v>
      </c>
      <c r="AT133" s="47">
        <f t="shared" ca="1" si="255"/>
        <v>2360726</v>
      </c>
      <c r="AU133" s="47">
        <f t="shared" ref="AU133" ca="1" si="257">SUM(AU134:AU143)</f>
        <v>926613</v>
      </c>
      <c r="AV133" s="47">
        <f t="shared" ca="1" si="255"/>
        <v>74214832</v>
      </c>
      <c r="AW133" s="47">
        <f t="shared" ca="1" si="255"/>
        <v>4364358</v>
      </c>
      <c r="AX133" s="47">
        <f t="shared" ca="1" si="255"/>
        <v>6548628</v>
      </c>
      <c r="AY133" s="48">
        <f t="shared" ca="1" si="255"/>
        <v>491.28450000000004</v>
      </c>
      <c r="AZ133" s="48">
        <f t="shared" ca="1" si="255"/>
        <v>352.96350000000007</v>
      </c>
      <c r="BA133" s="415">
        <f t="shared" ca="1" si="255"/>
        <v>138.321</v>
      </c>
      <c r="BB133" s="780"/>
      <c r="BC133" s="780"/>
      <c r="BD133" s="780"/>
      <c r="BE133" s="780"/>
    </row>
    <row r="134" spans="1:57" customFormat="1" ht="12.75" x14ac:dyDescent="0.2">
      <c r="A134" s="780"/>
      <c r="B134" s="780"/>
      <c r="C134" s="780"/>
      <c r="D134" s="16"/>
      <c r="E134" s="12"/>
      <c r="F134" s="16"/>
      <c r="G134" s="36"/>
      <c r="H134" s="1">
        <v>3111</v>
      </c>
      <c r="I134" s="324">
        <f t="shared" ref="I134:BA134" ca="1" si="258">SUMIF($F$12:$F$427,"=3111",I$12:I$383)</f>
        <v>56332597</v>
      </c>
      <c r="J134" s="325">
        <f t="shared" ca="1" si="258"/>
        <v>40696651</v>
      </c>
      <c r="K134" s="325">
        <f t="shared" ca="1" si="258"/>
        <v>271185</v>
      </c>
      <c r="L134" s="325">
        <f t="shared" ca="1" si="258"/>
        <v>13847129</v>
      </c>
      <c r="M134" s="325">
        <f t="shared" ca="1" si="258"/>
        <v>813932</v>
      </c>
      <c r="N134" s="325">
        <f t="shared" ca="1" si="258"/>
        <v>703700</v>
      </c>
      <c r="O134" s="326">
        <f t="shared" ca="1" si="258"/>
        <v>96.640900000000002</v>
      </c>
      <c r="P134" s="326">
        <f t="shared" ca="1" si="258"/>
        <v>77.91640000000001</v>
      </c>
      <c r="Q134" s="327">
        <f t="shared" ca="1" si="258"/>
        <v>18.724500000000003</v>
      </c>
      <c r="R134" s="328">
        <f t="shared" ca="1" si="258"/>
        <v>-76000</v>
      </c>
      <c r="S134" s="325">
        <f t="shared" ca="1" si="258"/>
        <v>-30823</v>
      </c>
      <c r="T134" s="325">
        <f t="shared" ca="1" si="258"/>
        <v>0</v>
      </c>
      <c r="U134" s="325">
        <f t="shared" ca="1" si="258"/>
        <v>0</v>
      </c>
      <c r="V134" s="325">
        <f t="shared" ca="1" si="258"/>
        <v>-106823</v>
      </c>
      <c r="W134" s="325">
        <f t="shared" ca="1" si="258"/>
        <v>76000</v>
      </c>
      <c r="X134" s="325">
        <f t="shared" ca="1" si="258"/>
        <v>0</v>
      </c>
      <c r="Y134" s="325">
        <f t="shared" ca="1" si="258"/>
        <v>0</v>
      </c>
      <c r="Z134" s="325">
        <f t="shared" ca="1" si="258"/>
        <v>76000</v>
      </c>
      <c r="AA134" s="325">
        <f t="shared" ca="1" si="258"/>
        <v>-30823</v>
      </c>
      <c r="AB134" s="325">
        <f t="shared" ca="1" si="258"/>
        <v>-10418</v>
      </c>
      <c r="AC134" s="325">
        <f t="shared" ca="1" si="258"/>
        <v>-2136</v>
      </c>
      <c r="AD134" s="325">
        <f t="shared" ca="1" si="258"/>
        <v>0</v>
      </c>
      <c r="AE134" s="325">
        <f t="shared" ca="1" si="258"/>
        <v>0</v>
      </c>
      <c r="AF134" s="325">
        <f t="shared" ca="1" si="258"/>
        <v>0</v>
      </c>
      <c r="AG134" s="325">
        <f t="shared" ca="1" si="258"/>
        <v>-43377</v>
      </c>
      <c r="AH134" s="326">
        <f t="shared" ca="1" si="258"/>
        <v>0</v>
      </c>
      <c r="AI134" s="326">
        <f t="shared" ca="1" si="258"/>
        <v>1.999999999999999E-2</v>
      </c>
      <c r="AJ134" s="326">
        <f t="shared" ca="1" si="258"/>
        <v>-0.04</v>
      </c>
      <c r="AK134" s="326">
        <f t="shared" ca="1" si="258"/>
        <v>0</v>
      </c>
      <c r="AL134" s="326">
        <f t="shared" ca="1" si="258"/>
        <v>0</v>
      </c>
      <c r="AM134" s="326">
        <f t="shared" ca="1" si="258"/>
        <v>0</v>
      </c>
      <c r="AN134" s="326">
        <f t="shared" ca="1" si="258"/>
        <v>0</v>
      </c>
      <c r="AO134" s="326">
        <f t="shared" ca="1" si="258"/>
        <v>-0.04</v>
      </c>
      <c r="AP134" s="329">
        <f t="shared" ca="1" si="258"/>
        <v>1.999999999999999E-2</v>
      </c>
      <c r="AQ134" s="661">
        <f t="shared" ca="1" si="258"/>
        <v>-2.0000000000000011E-2</v>
      </c>
      <c r="AR134" s="325">
        <f t="shared" ca="1" si="258"/>
        <v>56289220</v>
      </c>
      <c r="AS134" s="325">
        <f t="shared" ca="1" si="258"/>
        <v>40589828</v>
      </c>
      <c r="AT134" s="325">
        <f t="shared" ca="1" si="258"/>
        <v>347185</v>
      </c>
      <c r="AU134" s="325">
        <f t="shared" ca="1" si="258"/>
        <v>0</v>
      </c>
      <c r="AV134" s="325">
        <f t="shared" ca="1" si="258"/>
        <v>13836711</v>
      </c>
      <c r="AW134" s="325">
        <f t="shared" ca="1" si="258"/>
        <v>811796</v>
      </c>
      <c r="AX134" s="325">
        <f t="shared" ca="1" si="258"/>
        <v>703700</v>
      </c>
      <c r="AY134" s="326">
        <f t="shared" ca="1" si="258"/>
        <v>96.620900000000006</v>
      </c>
      <c r="AZ134" s="326">
        <f t="shared" ca="1" si="258"/>
        <v>77.876400000000004</v>
      </c>
      <c r="BA134" s="416">
        <f t="shared" ca="1" si="258"/>
        <v>18.744500000000002</v>
      </c>
      <c r="BB134" s="780"/>
      <c r="BC134" s="780"/>
      <c r="BD134" s="780"/>
      <c r="BE134" s="780"/>
    </row>
    <row r="135" spans="1:57" customFormat="1" ht="12.75" x14ac:dyDescent="0.2">
      <c r="A135" s="780"/>
      <c r="B135" s="780"/>
      <c r="C135" s="780"/>
      <c r="D135" s="16"/>
      <c r="E135" s="12"/>
      <c r="F135" s="16"/>
      <c r="G135" s="36"/>
      <c r="H135" s="2">
        <v>3113</v>
      </c>
      <c r="I135" s="330">
        <f t="shared" ref="I135:BA135" si="259">SUMIF($F$12:$F$427,"=3113",I$12:I$427)</f>
        <v>143549667</v>
      </c>
      <c r="J135" s="331">
        <f t="shared" si="259"/>
        <v>102260587</v>
      </c>
      <c r="K135" s="331">
        <f t="shared" si="259"/>
        <v>351000</v>
      </c>
      <c r="L135" s="331">
        <f t="shared" si="259"/>
        <v>34682718</v>
      </c>
      <c r="M135" s="331">
        <f t="shared" si="259"/>
        <v>2045212</v>
      </c>
      <c r="N135" s="331">
        <f t="shared" si="259"/>
        <v>4210150</v>
      </c>
      <c r="O135" s="332">
        <f t="shared" si="259"/>
        <v>212.23859999999999</v>
      </c>
      <c r="P135" s="332">
        <f t="shared" si="259"/>
        <v>168.76060000000001</v>
      </c>
      <c r="Q135" s="333">
        <f t="shared" si="259"/>
        <v>43.478000000000002</v>
      </c>
      <c r="R135" s="334">
        <f t="shared" si="259"/>
        <v>0</v>
      </c>
      <c r="S135" s="331">
        <f t="shared" si="259"/>
        <v>136812</v>
      </c>
      <c r="T135" s="331">
        <f t="shared" si="259"/>
        <v>0</v>
      </c>
      <c r="U135" s="331">
        <f t="shared" si="259"/>
        <v>0</v>
      </c>
      <c r="V135" s="331">
        <f t="shared" si="259"/>
        <v>136812</v>
      </c>
      <c r="W135" s="331">
        <f t="shared" si="259"/>
        <v>0</v>
      </c>
      <c r="X135" s="331">
        <f t="shared" si="259"/>
        <v>0</v>
      </c>
      <c r="Y135" s="331">
        <f t="shared" si="259"/>
        <v>849002</v>
      </c>
      <c r="Z135" s="331">
        <f t="shared" si="259"/>
        <v>849002</v>
      </c>
      <c r="AA135" s="331">
        <f t="shared" si="259"/>
        <v>985814</v>
      </c>
      <c r="AB135" s="331">
        <f t="shared" si="259"/>
        <v>46243</v>
      </c>
      <c r="AC135" s="331">
        <f t="shared" si="259"/>
        <v>2735</v>
      </c>
      <c r="AD135" s="331">
        <f t="shared" si="259"/>
        <v>47000</v>
      </c>
      <c r="AE135" s="331">
        <f t="shared" si="259"/>
        <v>0</v>
      </c>
      <c r="AF135" s="331">
        <f t="shared" si="259"/>
        <v>47000</v>
      </c>
      <c r="AG135" s="331">
        <f t="shared" si="259"/>
        <v>1081792</v>
      </c>
      <c r="AH135" s="332">
        <f t="shared" si="259"/>
        <v>0</v>
      </c>
      <c r="AI135" s="332">
        <f t="shared" si="259"/>
        <v>-0.05</v>
      </c>
      <c r="AJ135" s="332">
        <f t="shared" si="259"/>
        <v>0.45400000000000001</v>
      </c>
      <c r="AK135" s="332">
        <f t="shared" si="259"/>
        <v>0</v>
      </c>
      <c r="AL135" s="332">
        <f t="shared" si="259"/>
        <v>0</v>
      </c>
      <c r="AM135" s="332">
        <f t="shared" si="259"/>
        <v>0</v>
      </c>
      <c r="AN135" s="332">
        <f t="shared" si="259"/>
        <v>0</v>
      </c>
      <c r="AO135" s="332">
        <f t="shared" si="259"/>
        <v>0.45400000000000001</v>
      </c>
      <c r="AP135" s="335">
        <f t="shared" si="259"/>
        <v>-0.05</v>
      </c>
      <c r="AQ135" s="662">
        <f t="shared" si="259"/>
        <v>0.40400000000000003</v>
      </c>
      <c r="AR135" s="331">
        <f t="shared" si="259"/>
        <v>144631459</v>
      </c>
      <c r="AS135" s="331">
        <f t="shared" si="259"/>
        <v>102397399</v>
      </c>
      <c r="AT135" s="331">
        <f t="shared" si="259"/>
        <v>1200002</v>
      </c>
      <c r="AU135" s="331">
        <f t="shared" si="259"/>
        <v>849002</v>
      </c>
      <c r="AV135" s="331">
        <f t="shared" si="259"/>
        <v>34728961</v>
      </c>
      <c r="AW135" s="331">
        <f t="shared" si="259"/>
        <v>2047947</v>
      </c>
      <c r="AX135" s="331">
        <f t="shared" si="259"/>
        <v>4257150</v>
      </c>
      <c r="AY135" s="332">
        <f t="shared" si="259"/>
        <v>212.64260000000002</v>
      </c>
      <c r="AZ135" s="332">
        <f t="shared" si="259"/>
        <v>169.21460000000002</v>
      </c>
      <c r="BA135" s="417">
        <f t="shared" si="259"/>
        <v>43.427999999999997</v>
      </c>
      <c r="BB135" s="780"/>
      <c r="BC135" s="780"/>
      <c r="BD135" s="780"/>
      <c r="BE135" s="780"/>
    </row>
    <row r="136" spans="1:57" customFormat="1" ht="12.75" x14ac:dyDescent="0.2">
      <c r="A136" s="780"/>
      <c r="B136" s="780"/>
      <c r="C136" s="780"/>
      <c r="D136" s="16"/>
      <c r="E136" s="12"/>
      <c r="F136" s="16"/>
      <c r="G136" s="36"/>
      <c r="H136" s="2">
        <v>3114</v>
      </c>
      <c r="I136" s="330">
        <f t="shared" ref="I136:BA136" si="260">SUMIF($F$12:$F$427,"=3114",I$12:I$427)</f>
        <v>12542402</v>
      </c>
      <c r="J136" s="331">
        <f t="shared" si="260"/>
        <v>9067238</v>
      </c>
      <c r="K136" s="331">
        <f t="shared" si="260"/>
        <v>63000</v>
      </c>
      <c r="L136" s="331">
        <f t="shared" si="260"/>
        <v>3086020</v>
      </c>
      <c r="M136" s="331">
        <f t="shared" si="260"/>
        <v>181344</v>
      </c>
      <c r="N136" s="331">
        <f t="shared" si="260"/>
        <v>144800</v>
      </c>
      <c r="O136" s="332">
        <f t="shared" si="260"/>
        <v>17.5474</v>
      </c>
      <c r="P136" s="332">
        <f t="shared" si="260"/>
        <v>13.549099999999999</v>
      </c>
      <c r="Q136" s="333">
        <f t="shared" si="260"/>
        <v>3.9982999999999995</v>
      </c>
      <c r="R136" s="334">
        <f t="shared" si="260"/>
        <v>7950</v>
      </c>
      <c r="S136" s="331">
        <f t="shared" si="260"/>
        <v>0</v>
      </c>
      <c r="T136" s="331">
        <f t="shared" si="260"/>
        <v>0</v>
      </c>
      <c r="U136" s="331">
        <f t="shared" si="260"/>
        <v>-35758</v>
      </c>
      <c r="V136" s="331">
        <f t="shared" si="260"/>
        <v>-27808</v>
      </c>
      <c r="W136" s="331">
        <f t="shared" si="260"/>
        <v>-7950</v>
      </c>
      <c r="X136" s="331">
        <f t="shared" si="260"/>
        <v>0</v>
      </c>
      <c r="Y136" s="331">
        <f t="shared" si="260"/>
        <v>7696</v>
      </c>
      <c r="Z136" s="331">
        <f t="shared" si="260"/>
        <v>-254</v>
      </c>
      <c r="AA136" s="331">
        <f t="shared" si="260"/>
        <v>-28062</v>
      </c>
      <c r="AB136" s="331">
        <f t="shared" si="260"/>
        <v>-12086</v>
      </c>
      <c r="AC136" s="331">
        <f t="shared" si="260"/>
        <v>-556</v>
      </c>
      <c r="AD136" s="331">
        <f t="shared" si="260"/>
        <v>0</v>
      </c>
      <c r="AE136" s="331">
        <f t="shared" si="260"/>
        <v>100000</v>
      </c>
      <c r="AF136" s="331">
        <f t="shared" si="260"/>
        <v>100000</v>
      </c>
      <c r="AG136" s="331">
        <f t="shared" si="260"/>
        <v>59296</v>
      </c>
      <c r="AH136" s="332">
        <f t="shared" si="260"/>
        <v>0</v>
      </c>
      <c r="AI136" s="332">
        <f t="shared" si="260"/>
        <v>0</v>
      </c>
      <c r="AJ136" s="332">
        <f t="shared" si="260"/>
        <v>0</v>
      </c>
      <c r="AK136" s="332">
        <f t="shared" si="260"/>
        <v>0</v>
      </c>
      <c r="AL136" s="332">
        <f t="shared" si="260"/>
        <v>0</v>
      </c>
      <c r="AM136" s="332">
        <f t="shared" si="260"/>
        <v>0.06</v>
      </c>
      <c r="AN136" s="332">
        <f t="shared" si="260"/>
        <v>0</v>
      </c>
      <c r="AO136" s="332">
        <f t="shared" si="260"/>
        <v>0.06</v>
      </c>
      <c r="AP136" s="335">
        <f t="shared" si="260"/>
        <v>0</v>
      </c>
      <c r="AQ136" s="662">
        <f t="shared" si="260"/>
        <v>0.06</v>
      </c>
      <c r="AR136" s="331">
        <f t="shared" si="260"/>
        <v>12601698</v>
      </c>
      <c r="AS136" s="331">
        <f t="shared" si="260"/>
        <v>9039430</v>
      </c>
      <c r="AT136" s="331">
        <f t="shared" si="260"/>
        <v>62746</v>
      </c>
      <c r="AU136" s="331">
        <f t="shared" si="260"/>
        <v>7696</v>
      </c>
      <c r="AV136" s="331">
        <f t="shared" si="260"/>
        <v>3073934</v>
      </c>
      <c r="AW136" s="331">
        <f t="shared" si="260"/>
        <v>180788</v>
      </c>
      <c r="AX136" s="331">
        <f t="shared" si="260"/>
        <v>244800</v>
      </c>
      <c r="AY136" s="332">
        <f t="shared" si="260"/>
        <v>17.607400000000002</v>
      </c>
      <c r="AZ136" s="332">
        <f t="shared" si="260"/>
        <v>13.6091</v>
      </c>
      <c r="BA136" s="417">
        <f t="shared" si="260"/>
        <v>3.9982999999999995</v>
      </c>
      <c r="BB136" s="780"/>
      <c r="BC136" s="780"/>
      <c r="BD136" s="780"/>
      <c r="BE136" s="780"/>
    </row>
    <row r="137" spans="1:57" customFormat="1" ht="12.75" x14ac:dyDescent="0.2">
      <c r="A137" s="780"/>
      <c r="B137" s="780"/>
      <c r="C137" s="780"/>
      <c r="D137" s="16"/>
      <c r="E137" s="12"/>
      <c r="F137" s="16"/>
      <c r="G137" s="36"/>
      <c r="H137" s="2">
        <v>3117</v>
      </c>
      <c r="I137" s="330">
        <f t="shared" ref="I137:BA137" si="261">SUMIF($F$12:$F$427,"=3117",I$12:I$427)</f>
        <v>39052814</v>
      </c>
      <c r="J137" s="331">
        <f t="shared" si="261"/>
        <v>27749973</v>
      </c>
      <c r="K137" s="331">
        <f t="shared" si="261"/>
        <v>230378</v>
      </c>
      <c r="L137" s="331">
        <f t="shared" si="261"/>
        <v>9429850</v>
      </c>
      <c r="M137" s="331">
        <f t="shared" si="261"/>
        <v>555002</v>
      </c>
      <c r="N137" s="331">
        <f t="shared" si="261"/>
        <v>1087611</v>
      </c>
      <c r="O137" s="332">
        <f t="shared" si="261"/>
        <v>62.396000000000008</v>
      </c>
      <c r="P137" s="332">
        <f t="shared" si="261"/>
        <v>46.8611</v>
      </c>
      <c r="Q137" s="333">
        <f t="shared" si="261"/>
        <v>15.534900000000002</v>
      </c>
      <c r="R137" s="334">
        <f t="shared" si="261"/>
        <v>3500</v>
      </c>
      <c r="S137" s="331">
        <f t="shared" si="261"/>
        <v>247518</v>
      </c>
      <c r="T137" s="331">
        <f t="shared" si="261"/>
        <v>0</v>
      </c>
      <c r="U137" s="331">
        <f t="shared" si="261"/>
        <v>-14402</v>
      </c>
      <c r="V137" s="331">
        <f t="shared" si="261"/>
        <v>236616</v>
      </c>
      <c r="W137" s="331">
        <f t="shared" si="261"/>
        <v>-3500</v>
      </c>
      <c r="X137" s="331">
        <f t="shared" si="261"/>
        <v>0</v>
      </c>
      <c r="Y137" s="331">
        <f t="shared" si="261"/>
        <v>69915</v>
      </c>
      <c r="Z137" s="331">
        <f t="shared" si="261"/>
        <v>66415</v>
      </c>
      <c r="AA137" s="331">
        <f t="shared" si="261"/>
        <v>303031</v>
      </c>
      <c r="AB137" s="331">
        <f t="shared" si="261"/>
        <v>78794</v>
      </c>
      <c r="AC137" s="331">
        <f t="shared" si="261"/>
        <v>4733</v>
      </c>
      <c r="AD137" s="331">
        <f t="shared" si="261"/>
        <v>2500</v>
      </c>
      <c r="AE137" s="331">
        <f t="shared" si="261"/>
        <v>19558</v>
      </c>
      <c r="AF137" s="331">
        <f t="shared" si="261"/>
        <v>22058</v>
      </c>
      <c r="AG137" s="331">
        <f t="shared" si="261"/>
        <v>408616</v>
      </c>
      <c r="AH137" s="332">
        <f t="shared" si="261"/>
        <v>-0.02</v>
      </c>
      <c r="AI137" s="332">
        <f t="shared" si="261"/>
        <v>-3.0000000000000002E-2</v>
      </c>
      <c r="AJ137" s="332">
        <f t="shared" si="261"/>
        <v>0.64000000000000012</v>
      </c>
      <c r="AK137" s="332">
        <f t="shared" si="261"/>
        <v>0</v>
      </c>
      <c r="AL137" s="332">
        <f t="shared" si="261"/>
        <v>0</v>
      </c>
      <c r="AM137" s="332">
        <f t="shared" si="261"/>
        <v>0</v>
      </c>
      <c r="AN137" s="332">
        <f t="shared" si="261"/>
        <v>0</v>
      </c>
      <c r="AO137" s="332">
        <f t="shared" si="261"/>
        <v>0.62000000000000011</v>
      </c>
      <c r="AP137" s="335">
        <f t="shared" si="261"/>
        <v>-3.0000000000000002E-2</v>
      </c>
      <c r="AQ137" s="662">
        <f t="shared" si="261"/>
        <v>0.59000000000000008</v>
      </c>
      <c r="AR137" s="331">
        <f t="shared" si="261"/>
        <v>39461430</v>
      </c>
      <c r="AS137" s="331">
        <f t="shared" si="261"/>
        <v>27986589</v>
      </c>
      <c r="AT137" s="331">
        <f t="shared" si="261"/>
        <v>296793</v>
      </c>
      <c r="AU137" s="331">
        <f t="shared" si="261"/>
        <v>69915</v>
      </c>
      <c r="AV137" s="331">
        <f t="shared" si="261"/>
        <v>9508644</v>
      </c>
      <c r="AW137" s="331">
        <f t="shared" si="261"/>
        <v>559735</v>
      </c>
      <c r="AX137" s="331">
        <f t="shared" si="261"/>
        <v>1109669</v>
      </c>
      <c r="AY137" s="332">
        <f t="shared" si="261"/>
        <v>62.986000000000004</v>
      </c>
      <c r="AZ137" s="332">
        <f t="shared" si="261"/>
        <v>47.481099999999998</v>
      </c>
      <c r="BA137" s="417">
        <f t="shared" si="261"/>
        <v>15.504900000000001</v>
      </c>
      <c r="BB137" s="780"/>
      <c r="BC137" s="780"/>
      <c r="BD137" s="780"/>
      <c r="BE137" s="15"/>
    </row>
    <row r="138" spans="1:57" customFormat="1" ht="12.75" x14ac:dyDescent="0.2">
      <c r="A138" s="780"/>
      <c r="B138" s="780"/>
      <c r="C138" s="780"/>
      <c r="D138" s="16"/>
      <c r="E138" s="12"/>
      <c r="F138" s="16"/>
      <c r="G138" s="36"/>
      <c r="H138" s="2">
        <v>3122</v>
      </c>
      <c r="I138" s="330">
        <f t="shared" ref="I138:BA138" si="262">SUMIF($F$12:$F$383,"=3122",I$12:I$383)</f>
        <v>0</v>
      </c>
      <c r="J138" s="331">
        <f t="shared" si="262"/>
        <v>0</v>
      </c>
      <c r="K138" s="331">
        <f t="shared" si="262"/>
        <v>0</v>
      </c>
      <c r="L138" s="331">
        <f t="shared" si="262"/>
        <v>0</v>
      </c>
      <c r="M138" s="331">
        <f t="shared" si="262"/>
        <v>0</v>
      </c>
      <c r="N138" s="331">
        <f t="shared" si="262"/>
        <v>0</v>
      </c>
      <c r="O138" s="332">
        <f t="shared" si="262"/>
        <v>0</v>
      </c>
      <c r="P138" s="332">
        <f t="shared" si="262"/>
        <v>0</v>
      </c>
      <c r="Q138" s="333">
        <f t="shared" si="262"/>
        <v>0</v>
      </c>
      <c r="R138" s="334">
        <f t="shared" si="262"/>
        <v>0</v>
      </c>
      <c r="S138" s="331">
        <f t="shared" si="262"/>
        <v>0</v>
      </c>
      <c r="T138" s="331">
        <f t="shared" si="262"/>
        <v>0</v>
      </c>
      <c r="U138" s="331">
        <f t="shared" si="262"/>
        <v>0</v>
      </c>
      <c r="V138" s="331">
        <f t="shared" si="262"/>
        <v>0</v>
      </c>
      <c r="W138" s="331">
        <f t="shared" si="262"/>
        <v>0</v>
      </c>
      <c r="X138" s="331">
        <f t="shared" si="262"/>
        <v>0</v>
      </c>
      <c r="Y138" s="331">
        <f t="shared" si="262"/>
        <v>0</v>
      </c>
      <c r="Z138" s="331">
        <f t="shared" si="262"/>
        <v>0</v>
      </c>
      <c r="AA138" s="331">
        <f t="shared" si="262"/>
        <v>0</v>
      </c>
      <c r="AB138" s="331">
        <f t="shared" si="262"/>
        <v>0</v>
      </c>
      <c r="AC138" s="331">
        <f t="shared" si="262"/>
        <v>0</v>
      </c>
      <c r="AD138" s="331">
        <f t="shared" si="262"/>
        <v>0</v>
      </c>
      <c r="AE138" s="331">
        <f t="shared" si="262"/>
        <v>0</v>
      </c>
      <c r="AF138" s="331">
        <f t="shared" si="262"/>
        <v>0</v>
      </c>
      <c r="AG138" s="331">
        <f t="shared" si="262"/>
        <v>0</v>
      </c>
      <c r="AH138" s="332">
        <f t="shared" si="262"/>
        <v>0</v>
      </c>
      <c r="AI138" s="332">
        <f t="shared" si="262"/>
        <v>0</v>
      </c>
      <c r="AJ138" s="332">
        <f t="shared" si="262"/>
        <v>0</v>
      </c>
      <c r="AK138" s="332">
        <f t="shared" si="262"/>
        <v>0</v>
      </c>
      <c r="AL138" s="332">
        <f t="shared" si="262"/>
        <v>0</v>
      </c>
      <c r="AM138" s="332">
        <f t="shared" si="262"/>
        <v>0</v>
      </c>
      <c r="AN138" s="332">
        <f t="shared" si="262"/>
        <v>0</v>
      </c>
      <c r="AO138" s="332">
        <f t="shared" si="262"/>
        <v>0</v>
      </c>
      <c r="AP138" s="335">
        <f t="shared" si="262"/>
        <v>0</v>
      </c>
      <c r="AQ138" s="662">
        <f t="shared" si="262"/>
        <v>0</v>
      </c>
      <c r="AR138" s="331">
        <f t="shared" si="262"/>
        <v>0</v>
      </c>
      <c r="AS138" s="331">
        <f t="shared" si="262"/>
        <v>0</v>
      </c>
      <c r="AT138" s="331">
        <f t="shared" si="262"/>
        <v>0</v>
      </c>
      <c r="AU138" s="331">
        <f t="shared" si="262"/>
        <v>0</v>
      </c>
      <c r="AV138" s="331">
        <f t="shared" si="262"/>
        <v>0</v>
      </c>
      <c r="AW138" s="331">
        <f t="shared" si="262"/>
        <v>0</v>
      </c>
      <c r="AX138" s="331">
        <f t="shared" si="262"/>
        <v>0</v>
      </c>
      <c r="AY138" s="332">
        <f t="shared" si="262"/>
        <v>0</v>
      </c>
      <c r="AZ138" s="332">
        <f t="shared" si="262"/>
        <v>0</v>
      </c>
      <c r="BA138" s="417">
        <f t="shared" si="262"/>
        <v>0</v>
      </c>
      <c r="BB138" s="780"/>
      <c r="BC138" s="780"/>
      <c r="BD138" s="780"/>
      <c r="BE138" s="780"/>
    </row>
    <row r="139" spans="1:57" customFormat="1" ht="12.75" x14ac:dyDescent="0.2">
      <c r="A139" s="780"/>
      <c r="B139" s="780"/>
      <c r="C139" s="780"/>
      <c r="D139" s="16"/>
      <c r="E139" s="12"/>
      <c r="F139" s="16"/>
      <c r="G139" s="36"/>
      <c r="H139" s="2">
        <v>3124</v>
      </c>
      <c r="I139" s="330">
        <f t="shared" ref="I139:BA139" si="263">SUMIF($F$12:$F$383,"=3124",I$12:I$383)</f>
        <v>0</v>
      </c>
      <c r="J139" s="331">
        <f t="shared" si="263"/>
        <v>0</v>
      </c>
      <c r="K139" s="331">
        <f t="shared" si="263"/>
        <v>0</v>
      </c>
      <c r="L139" s="331">
        <f t="shared" si="263"/>
        <v>0</v>
      </c>
      <c r="M139" s="331">
        <f t="shared" si="263"/>
        <v>0</v>
      </c>
      <c r="N139" s="331">
        <f t="shared" si="263"/>
        <v>0</v>
      </c>
      <c r="O139" s="332">
        <f t="shared" si="263"/>
        <v>0</v>
      </c>
      <c r="P139" s="332">
        <f t="shared" si="263"/>
        <v>0</v>
      </c>
      <c r="Q139" s="333">
        <f t="shared" si="263"/>
        <v>0</v>
      </c>
      <c r="R139" s="334">
        <f t="shared" si="263"/>
        <v>0</v>
      </c>
      <c r="S139" s="331">
        <f t="shared" si="263"/>
        <v>0</v>
      </c>
      <c r="T139" s="331">
        <f t="shared" si="263"/>
        <v>0</v>
      </c>
      <c r="U139" s="331">
        <f t="shared" si="263"/>
        <v>0</v>
      </c>
      <c r="V139" s="331">
        <f t="shared" si="263"/>
        <v>0</v>
      </c>
      <c r="W139" s="331">
        <f t="shared" si="263"/>
        <v>0</v>
      </c>
      <c r="X139" s="331">
        <f t="shared" si="263"/>
        <v>0</v>
      </c>
      <c r="Y139" s="331">
        <f t="shared" si="263"/>
        <v>0</v>
      </c>
      <c r="Z139" s="331">
        <f t="shared" si="263"/>
        <v>0</v>
      </c>
      <c r="AA139" s="331">
        <f t="shared" si="263"/>
        <v>0</v>
      </c>
      <c r="AB139" s="331">
        <f t="shared" si="263"/>
        <v>0</v>
      </c>
      <c r="AC139" s="331">
        <f t="shared" si="263"/>
        <v>0</v>
      </c>
      <c r="AD139" s="331">
        <f t="shared" si="263"/>
        <v>0</v>
      </c>
      <c r="AE139" s="331">
        <f t="shared" si="263"/>
        <v>0</v>
      </c>
      <c r="AF139" s="331">
        <f t="shared" si="263"/>
        <v>0</v>
      </c>
      <c r="AG139" s="331">
        <f t="shared" si="263"/>
        <v>0</v>
      </c>
      <c r="AH139" s="332">
        <f t="shared" si="263"/>
        <v>0</v>
      </c>
      <c r="AI139" s="332">
        <f t="shared" si="263"/>
        <v>0</v>
      </c>
      <c r="AJ139" s="332">
        <f t="shared" si="263"/>
        <v>0</v>
      </c>
      <c r="AK139" s="332">
        <f t="shared" si="263"/>
        <v>0</v>
      </c>
      <c r="AL139" s="332">
        <f t="shared" si="263"/>
        <v>0</v>
      </c>
      <c r="AM139" s="332">
        <f t="shared" si="263"/>
        <v>0</v>
      </c>
      <c r="AN139" s="332">
        <f t="shared" si="263"/>
        <v>0</v>
      </c>
      <c r="AO139" s="332">
        <f t="shared" si="263"/>
        <v>0</v>
      </c>
      <c r="AP139" s="335">
        <f t="shared" si="263"/>
        <v>0</v>
      </c>
      <c r="AQ139" s="662">
        <f t="shared" si="263"/>
        <v>0</v>
      </c>
      <c r="AR139" s="331">
        <f t="shared" si="263"/>
        <v>0</v>
      </c>
      <c r="AS139" s="331">
        <f t="shared" si="263"/>
        <v>0</v>
      </c>
      <c r="AT139" s="331">
        <f t="shared" si="263"/>
        <v>0</v>
      </c>
      <c r="AU139" s="331">
        <f t="shared" si="263"/>
        <v>0</v>
      </c>
      <c r="AV139" s="331">
        <f t="shared" si="263"/>
        <v>0</v>
      </c>
      <c r="AW139" s="331">
        <f t="shared" si="263"/>
        <v>0</v>
      </c>
      <c r="AX139" s="331">
        <f t="shared" si="263"/>
        <v>0</v>
      </c>
      <c r="AY139" s="332">
        <f t="shared" si="263"/>
        <v>0</v>
      </c>
      <c r="AZ139" s="332">
        <f t="shared" si="263"/>
        <v>0</v>
      </c>
      <c r="BA139" s="417">
        <f t="shared" si="263"/>
        <v>0</v>
      </c>
      <c r="BB139" s="780"/>
      <c r="BC139" s="780"/>
      <c r="BD139" s="780"/>
      <c r="BE139" s="780"/>
    </row>
    <row r="140" spans="1:57" customFormat="1" ht="12.75" x14ac:dyDescent="0.2">
      <c r="A140" s="780"/>
      <c r="B140" s="780"/>
      <c r="C140" s="780"/>
      <c r="D140" s="16"/>
      <c r="E140" s="12"/>
      <c r="F140" s="16"/>
      <c r="G140" s="36"/>
      <c r="H140" s="2">
        <v>3141</v>
      </c>
      <c r="I140" s="330">
        <f t="shared" ref="I140:BA140" si="264">SUMIF($F$12:$F$427,"=3141",I$12:I$427)</f>
        <v>20728977</v>
      </c>
      <c r="J140" s="331">
        <f t="shared" si="264"/>
        <v>15033764</v>
      </c>
      <c r="K140" s="331">
        <f t="shared" si="264"/>
        <v>125000</v>
      </c>
      <c r="L140" s="331">
        <f t="shared" si="264"/>
        <v>5123663</v>
      </c>
      <c r="M140" s="331">
        <f t="shared" si="264"/>
        <v>300676</v>
      </c>
      <c r="N140" s="331">
        <f t="shared" si="264"/>
        <v>145874</v>
      </c>
      <c r="O140" s="332">
        <f t="shared" si="264"/>
        <v>51.460000000000008</v>
      </c>
      <c r="P140" s="332">
        <f t="shared" si="264"/>
        <v>0</v>
      </c>
      <c r="Q140" s="333">
        <f t="shared" si="264"/>
        <v>51.460000000000008</v>
      </c>
      <c r="R140" s="334">
        <f t="shared" si="264"/>
        <v>-25000</v>
      </c>
      <c r="S140" s="331">
        <f t="shared" si="264"/>
        <v>0</v>
      </c>
      <c r="T140" s="331">
        <f t="shared" si="264"/>
        <v>0</v>
      </c>
      <c r="U140" s="331">
        <f t="shared" si="264"/>
        <v>0</v>
      </c>
      <c r="V140" s="331">
        <f t="shared" si="264"/>
        <v>-25000</v>
      </c>
      <c r="W140" s="331">
        <f t="shared" si="264"/>
        <v>25000</v>
      </c>
      <c r="X140" s="331">
        <f t="shared" si="264"/>
        <v>0</v>
      </c>
      <c r="Y140" s="331">
        <f t="shared" si="264"/>
        <v>0</v>
      </c>
      <c r="Z140" s="331">
        <f t="shared" si="264"/>
        <v>25000</v>
      </c>
      <c r="AA140" s="331">
        <f t="shared" si="264"/>
        <v>0</v>
      </c>
      <c r="AB140" s="331">
        <f t="shared" si="264"/>
        <v>0</v>
      </c>
      <c r="AC140" s="331">
        <f t="shared" si="264"/>
        <v>-500</v>
      </c>
      <c r="AD140" s="331">
        <f t="shared" si="264"/>
        <v>0</v>
      </c>
      <c r="AE140" s="331">
        <f t="shared" si="264"/>
        <v>0</v>
      </c>
      <c r="AF140" s="331">
        <f t="shared" si="264"/>
        <v>0</v>
      </c>
      <c r="AG140" s="331">
        <f t="shared" si="264"/>
        <v>-500</v>
      </c>
      <c r="AH140" s="332">
        <f t="shared" si="264"/>
        <v>0</v>
      </c>
      <c r="AI140" s="332">
        <f t="shared" si="264"/>
        <v>0</v>
      </c>
      <c r="AJ140" s="332">
        <f t="shared" si="264"/>
        <v>0</v>
      </c>
      <c r="AK140" s="332">
        <f t="shared" si="264"/>
        <v>0</v>
      </c>
      <c r="AL140" s="332">
        <f t="shared" si="264"/>
        <v>0</v>
      </c>
      <c r="AM140" s="332">
        <f t="shared" si="264"/>
        <v>0</v>
      </c>
      <c r="AN140" s="332">
        <f t="shared" si="264"/>
        <v>0</v>
      </c>
      <c r="AO140" s="332">
        <f t="shared" si="264"/>
        <v>0</v>
      </c>
      <c r="AP140" s="335">
        <f t="shared" si="264"/>
        <v>0</v>
      </c>
      <c r="AQ140" s="662">
        <f t="shared" si="264"/>
        <v>0</v>
      </c>
      <c r="AR140" s="331">
        <f t="shared" si="264"/>
        <v>20728477</v>
      </c>
      <c r="AS140" s="331">
        <f t="shared" si="264"/>
        <v>15008764</v>
      </c>
      <c r="AT140" s="331">
        <f t="shared" si="264"/>
        <v>150000</v>
      </c>
      <c r="AU140" s="331">
        <f t="shared" si="264"/>
        <v>0</v>
      </c>
      <c r="AV140" s="331">
        <f t="shared" si="264"/>
        <v>5123663</v>
      </c>
      <c r="AW140" s="331">
        <f t="shared" si="264"/>
        <v>300176</v>
      </c>
      <c r="AX140" s="331">
        <f t="shared" si="264"/>
        <v>145874</v>
      </c>
      <c r="AY140" s="332">
        <f t="shared" si="264"/>
        <v>51.460000000000008</v>
      </c>
      <c r="AZ140" s="332">
        <f t="shared" si="264"/>
        <v>0</v>
      </c>
      <c r="BA140" s="417">
        <f t="shared" si="264"/>
        <v>51.460000000000008</v>
      </c>
      <c r="BB140" s="780"/>
      <c r="BC140" s="780"/>
      <c r="BD140" s="780"/>
      <c r="BE140" s="780"/>
    </row>
    <row r="141" spans="1:57" customFormat="1" ht="12.75" x14ac:dyDescent="0.2">
      <c r="A141" s="780"/>
      <c r="B141" s="780"/>
      <c r="C141" s="780"/>
      <c r="D141" s="16"/>
      <c r="E141" s="12"/>
      <c r="F141" s="16"/>
      <c r="G141" s="36"/>
      <c r="H141" s="2">
        <v>3143</v>
      </c>
      <c r="I141" s="330">
        <f t="shared" ref="I141:BA141" si="265">SUMIF($F$12:$F$427,"=3143",I$12:I$427)</f>
        <v>15978103</v>
      </c>
      <c r="J141" s="331">
        <f t="shared" si="265"/>
        <v>11645994</v>
      </c>
      <c r="K141" s="331">
        <f t="shared" si="265"/>
        <v>105000</v>
      </c>
      <c r="L141" s="331">
        <f t="shared" si="265"/>
        <v>3971837</v>
      </c>
      <c r="M141" s="331">
        <f t="shared" si="265"/>
        <v>232922</v>
      </c>
      <c r="N141" s="331">
        <f t="shared" si="265"/>
        <v>22350</v>
      </c>
      <c r="O141" s="332">
        <f t="shared" si="265"/>
        <v>26.468800000000002</v>
      </c>
      <c r="P141" s="332">
        <f t="shared" si="265"/>
        <v>24.928800000000003</v>
      </c>
      <c r="Q141" s="333">
        <f t="shared" si="265"/>
        <v>1.5400000000000003</v>
      </c>
      <c r="R141" s="334">
        <f t="shared" si="265"/>
        <v>5000</v>
      </c>
      <c r="S141" s="331">
        <f t="shared" si="265"/>
        <v>0</v>
      </c>
      <c r="T141" s="331">
        <f t="shared" si="265"/>
        <v>0</v>
      </c>
      <c r="U141" s="331">
        <f t="shared" si="265"/>
        <v>-109093</v>
      </c>
      <c r="V141" s="331">
        <f t="shared" si="265"/>
        <v>-104093</v>
      </c>
      <c r="W141" s="331">
        <f t="shared" si="265"/>
        <v>-5000</v>
      </c>
      <c r="X141" s="331">
        <f t="shared" si="265"/>
        <v>0</v>
      </c>
      <c r="Y141" s="331">
        <f t="shared" si="265"/>
        <v>0</v>
      </c>
      <c r="Z141" s="331">
        <f t="shared" si="265"/>
        <v>-5000</v>
      </c>
      <c r="AA141" s="331">
        <f t="shared" si="265"/>
        <v>-109093</v>
      </c>
      <c r="AB141" s="331">
        <f t="shared" si="265"/>
        <v>-36873</v>
      </c>
      <c r="AC141" s="331">
        <f t="shared" si="265"/>
        <v>-2082</v>
      </c>
      <c r="AD141" s="331">
        <f t="shared" si="265"/>
        <v>0</v>
      </c>
      <c r="AE141" s="331">
        <f t="shared" si="265"/>
        <v>0</v>
      </c>
      <c r="AF141" s="331">
        <f t="shared" si="265"/>
        <v>0</v>
      </c>
      <c r="AG141" s="331">
        <f t="shared" si="265"/>
        <v>-148048</v>
      </c>
      <c r="AH141" s="332">
        <f t="shared" si="265"/>
        <v>0</v>
      </c>
      <c r="AI141" s="332">
        <f t="shared" si="265"/>
        <v>0</v>
      </c>
      <c r="AJ141" s="332">
        <f t="shared" si="265"/>
        <v>0</v>
      </c>
      <c r="AK141" s="332">
        <f t="shared" si="265"/>
        <v>0</v>
      </c>
      <c r="AL141" s="332">
        <f t="shared" si="265"/>
        <v>0</v>
      </c>
      <c r="AM141" s="332">
        <f t="shared" si="265"/>
        <v>-0.26</v>
      </c>
      <c r="AN141" s="332">
        <f t="shared" si="265"/>
        <v>0</v>
      </c>
      <c r="AO141" s="332">
        <f t="shared" si="265"/>
        <v>-0.26</v>
      </c>
      <c r="AP141" s="335">
        <f t="shared" si="265"/>
        <v>0</v>
      </c>
      <c r="AQ141" s="662">
        <f t="shared" si="265"/>
        <v>-0.26</v>
      </c>
      <c r="AR141" s="331">
        <f t="shared" si="265"/>
        <v>15830055</v>
      </c>
      <c r="AS141" s="331">
        <f t="shared" si="265"/>
        <v>11541901</v>
      </c>
      <c r="AT141" s="331">
        <f t="shared" si="265"/>
        <v>100000</v>
      </c>
      <c r="AU141" s="331">
        <f t="shared" si="265"/>
        <v>0</v>
      </c>
      <c r="AV141" s="331">
        <f t="shared" si="265"/>
        <v>3934964</v>
      </c>
      <c r="AW141" s="331">
        <f t="shared" si="265"/>
        <v>230840</v>
      </c>
      <c r="AX141" s="331">
        <f t="shared" si="265"/>
        <v>22350</v>
      </c>
      <c r="AY141" s="332">
        <f t="shared" si="265"/>
        <v>26.208800000000004</v>
      </c>
      <c r="AZ141" s="332">
        <f t="shared" si="265"/>
        <v>24.668800000000005</v>
      </c>
      <c r="BA141" s="417">
        <f t="shared" si="265"/>
        <v>1.5400000000000003</v>
      </c>
      <c r="BB141" s="780"/>
      <c r="BC141" s="780"/>
      <c r="BD141" s="780"/>
      <c r="BE141" s="780"/>
    </row>
    <row r="142" spans="1:57" customFormat="1" ht="12.75" x14ac:dyDescent="0.2">
      <c r="A142" s="780"/>
      <c r="B142" s="780"/>
      <c r="C142" s="780"/>
      <c r="D142" s="16"/>
      <c r="E142" s="12"/>
      <c r="F142" s="16"/>
      <c r="G142" s="36"/>
      <c r="H142" s="2">
        <v>3231</v>
      </c>
      <c r="I142" s="330">
        <f t="shared" ref="I142:BA142" si="266">SUMIF($F$12:$F$427,"=3231",I$12:I$427)</f>
        <v>11988158</v>
      </c>
      <c r="J142" s="331">
        <f t="shared" si="266"/>
        <v>8702464</v>
      </c>
      <c r="K142" s="331">
        <f t="shared" si="266"/>
        <v>96000</v>
      </c>
      <c r="L142" s="331">
        <f t="shared" si="266"/>
        <v>2973880</v>
      </c>
      <c r="M142" s="331">
        <f t="shared" si="266"/>
        <v>174049</v>
      </c>
      <c r="N142" s="331">
        <f t="shared" si="266"/>
        <v>41765</v>
      </c>
      <c r="O142" s="332">
        <f t="shared" si="266"/>
        <v>17.038800000000002</v>
      </c>
      <c r="P142" s="332">
        <f t="shared" si="266"/>
        <v>15.2035</v>
      </c>
      <c r="Q142" s="333">
        <f t="shared" si="266"/>
        <v>1.8353000000000002</v>
      </c>
      <c r="R142" s="334">
        <f t="shared" si="266"/>
        <v>0</v>
      </c>
      <c r="S142" s="331">
        <f t="shared" si="266"/>
        <v>0</v>
      </c>
      <c r="T142" s="331">
        <f t="shared" si="266"/>
        <v>0</v>
      </c>
      <c r="U142" s="331">
        <f t="shared" si="266"/>
        <v>-3682</v>
      </c>
      <c r="V142" s="331">
        <f t="shared" si="266"/>
        <v>-3682</v>
      </c>
      <c r="W142" s="331">
        <f t="shared" si="266"/>
        <v>0</v>
      </c>
      <c r="X142" s="331">
        <f t="shared" si="266"/>
        <v>0</v>
      </c>
      <c r="Y142" s="331">
        <f t="shared" si="266"/>
        <v>0</v>
      </c>
      <c r="Z142" s="331">
        <f t="shared" si="266"/>
        <v>0</v>
      </c>
      <c r="AA142" s="331">
        <f t="shared" si="266"/>
        <v>-3682</v>
      </c>
      <c r="AB142" s="331">
        <f t="shared" si="266"/>
        <v>-1244</v>
      </c>
      <c r="AC142" s="331">
        <f t="shared" si="266"/>
        <v>-74</v>
      </c>
      <c r="AD142" s="331">
        <f t="shared" si="266"/>
        <v>0</v>
      </c>
      <c r="AE142" s="331">
        <f t="shared" si="266"/>
        <v>5000</v>
      </c>
      <c r="AF142" s="331">
        <f t="shared" si="266"/>
        <v>5000</v>
      </c>
      <c r="AG142" s="331">
        <f t="shared" si="266"/>
        <v>0</v>
      </c>
      <c r="AH142" s="332">
        <f t="shared" si="266"/>
        <v>0</v>
      </c>
      <c r="AI142" s="332">
        <f t="shared" si="266"/>
        <v>0</v>
      </c>
      <c r="AJ142" s="332">
        <f t="shared" si="266"/>
        <v>0</v>
      </c>
      <c r="AK142" s="332">
        <f t="shared" si="266"/>
        <v>0</v>
      </c>
      <c r="AL142" s="332">
        <f t="shared" si="266"/>
        <v>0</v>
      </c>
      <c r="AM142" s="332">
        <f t="shared" si="266"/>
        <v>0</v>
      </c>
      <c r="AN142" s="332">
        <f t="shared" si="266"/>
        <v>0</v>
      </c>
      <c r="AO142" s="332">
        <f t="shared" si="266"/>
        <v>0</v>
      </c>
      <c r="AP142" s="335">
        <f t="shared" si="266"/>
        <v>0</v>
      </c>
      <c r="AQ142" s="662">
        <f t="shared" si="266"/>
        <v>0</v>
      </c>
      <c r="AR142" s="331">
        <f t="shared" si="266"/>
        <v>11988158</v>
      </c>
      <c r="AS142" s="331">
        <f t="shared" si="266"/>
        <v>8698782</v>
      </c>
      <c r="AT142" s="331">
        <f t="shared" si="266"/>
        <v>96000</v>
      </c>
      <c r="AU142" s="331">
        <f t="shared" si="266"/>
        <v>0</v>
      </c>
      <c r="AV142" s="331">
        <f t="shared" si="266"/>
        <v>2972636</v>
      </c>
      <c r="AW142" s="331">
        <f t="shared" si="266"/>
        <v>173975</v>
      </c>
      <c r="AX142" s="331">
        <f t="shared" si="266"/>
        <v>46765</v>
      </c>
      <c r="AY142" s="332">
        <f t="shared" si="266"/>
        <v>17.038800000000002</v>
      </c>
      <c r="AZ142" s="332">
        <f t="shared" si="266"/>
        <v>15.2035</v>
      </c>
      <c r="BA142" s="417">
        <f t="shared" si="266"/>
        <v>1.8353000000000002</v>
      </c>
      <c r="BB142" s="780"/>
      <c r="BC142" s="780"/>
      <c r="BD142" s="780"/>
      <c r="BE142" s="780"/>
    </row>
    <row r="143" spans="1:57" customFormat="1" ht="13.5" thickBot="1" x14ac:dyDescent="0.25">
      <c r="A143" s="780"/>
      <c r="B143" s="780"/>
      <c r="C143" s="780"/>
      <c r="D143" s="16"/>
      <c r="E143" s="12"/>
      <c r="F143" s="16"/>
      <c r="G143" s="36"/>
      <c r="H143" s="268">
        <v>3233</v>
      </c>
      <c r="I143" s="336">
        <f t="shared" ref="I143:BA143" si="267">SUMIF($F$12:$F$427,"=3233",I$12:I$427)</f>
        <v>4175816</v>
      </c>
      <c r="J143" s="337">
        <f t="shared" si="267"/>
        <v>2955076</v>
      </c>
      <c r="K143" s="337">
        <f t="shared" si="267"/>
        <v>108000</v>
      </c>
      <c r="L143" s="337">
        <f t="shared" si="267"/>
        <v>1035319</v>
      </c>
      <c r="M143" s="337">
        <f t="shared" si="267"/>
        <v>59101</v>
      </c>
      <c r="N143" s="337">
        <f t="shared" si="267"/>
        <v>18320</v>
      </c>
      <c r="O143" s="338">
        <f t="shared" si="267"/>
        <v>6.8599999999999994</v>
      </c>
      <c r="P143" s="338">
        <f t="shared" si="267"/>
        <v>4.99</v>
      </c>
      <c r="Q143" s="339">
        <f t="shared" si="267"/>
        <v>1.87</v>
      </c>
      <c r="R143" s="340">
        <f t="shared" si="267"/>
        <v>0</v>
      </c>
      <c r="S143" s="337">
        <f t="shared" si="267"/>
        <v>0</v>
      </c>
      <c r="T143" s="337">
        <f t="shared" si="267"/>
        <v>0</v>
      </c>
      <c r="U143" s="337">
        <f t="shared" si="267"/>
        <v>0</v>
      </c>
      <c r="V143" s="337">
        <f t="shared" si="267"/>
        <v>0</v>
      </c>
      <c r="W143" s="337">
        <f t="shared" si="267"/>
        <v>0</v>
      </c>
      <c r="X143" s="337">
        <f t="shared" si="267"/>
        <v>0</v>
      </c>
      <c r="Y143" s="337">
        <f t="shared" si="267"/>
        <v>0</v>
      </c>
      <c r="Z143" s="337">
        <f t="shared" si="267"/>
        <v>0</v>
      </c>
      <c r="AA143" s="337">
        <f t="shared" si="267"/>
        <v>0</v>
      </c>
      <c r="AB143" s="337">
        <f t="shared" si="267"/>
        <v>0</v>
      </c>
      <c r="AC143" s="337">
        <f t="shared" si="267"/>
        <v>0</v>
      </c>
      <c r="AD143" s="337">
        <f t="shared" si="267"/>
        <v>0</v>
      </c>
      <c r="AE143" s="337">
        <f t="shared" si="267"/>
        <v>0</v>
      </c>
      <c r="AF143" s="337">
        <f t="shared" si="267"/>
        <v>0</v>
      </c>
      <c r="AG143" s="337">
        <f t="shared" si="267"/>
        <v>0</v>
      </c>
      <c r="AH143" s="338">
        <f t="shared" si="267"/>
        <v>-0.08</v>
      </c>
      <c r="AI143" s="338">
        <f t="shared" si="267"/>
        <v>-0.06</v>
      </c>
      <c r="AJ143" s="338">
        <f t="shared" si="267"/>
        <v>0</v>
      </c>
      <c r="AK143" s="338">
        <f t="shared" si="267"/>
        <v>0</v>
      </c>
      <c r="AL143" s="338">
        <f t="shared" si="267"/>
        <v>0</v>
      </c>
      <c r="AM143" s="338">
        <f t="shared" si="267"/>
        <v>0</v>
      </c>
      <c r="AN143" s="338">
        <f t="shared" si="267"/>
        <v>0</v>
      </c>
      <c r="AO143" s="338">
        <f t="shared" si="267"/>
        <v>-0.08</v>
      </c>
      <c r="AP143" s="341">
        <f t="shared" si="267"/>
        <v>-0.06</v>
      </c>
      <c r="AQ143" s="663">
        <f t="shared" si="267"/>
        <v>-0.14000000000000001</v>
      </c>
      <c r="AR143" s="337">
        <f t="shared" si="267"/>
        <v>4175816</v>
      </c>
      <c r="AS143" s="337">
        <f t="shared" si="267"/>
        <v>2955076</v>
      </c>
      <c r="AT143" s="337">
        <f t="shared" si="267"/>
        <v>108000</v>
      </c>
      <c r="AU143" s="337">
        <f t="shared" si="267"/>
        <v>0</v>
      </c>
      <c r="AV143" s="337">
        <f t="shared" si="267"/>
        <v>1035319</v>
      </c>
      <c r="AW143" s="337">
        <f t="shared" si="267"/>
        <v>59101</v>
      </c>
      <c r="AX143" s="337">
        <f t="shared" si="267"/>
        <v>18320</v>
      </c>
      <c r="AY143" s="338">
        <f t="shared" si="267"/>
        <v>6.72</v>
      </c>
      <c r="AZ143" s="338">
        <f t="shared" si="267"/>
        <v>4.91</v>
      </c>
      <c r="BA143" s="418">
        <f t="shared" si="267"/>
        <v>1.81</v>
      </c>
      <c r="BB143" s="780"/>
      <c r="BC143" s="780"/>
      <c r="BD143" s="780"/>
      <c r="BE143" s="780"/>
    </row>
    <row r="144" spans="1:57" x14ac:dyDescent="0.25">
      <c r="I144" s="203"/>
      <c r="J144" s="203"/>
      <c r="K144" s="203"/>
      <c r="L144" s="203"/>
      <c r="M144" s="203"/>
      <c r="N144" s="203"/>
      <c r="O144" s="438"/>
      <c r="P144" s="438"/>
      <c r="Q144" s="438"/>
      <c r="R144" s="234"/>
    </row>
    <row r="145" spans="1:53" s="177" customFormat="1" x14ac:dyDescent="0.25">
      <c r="A145" s="203"/>
      <c r="B145" s="206"/>
      <c r="C145" s="206"/>
      <c r="D145" s="206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438"/>
      <c r="Q145" s="438"/>
      <c r="R145" s="234"/>
      <c r="AH145" s="178"/>
      <c r="AI145" s="178"/>
      <c r="AJ145" s="178"/>
      <c r="AK145" s="178"/>
      <c r="AL145" s="178"/>
      <c r="AM145" s="178"/>
      <c r="AN145" s="178"/>
      <c r="AO145" s="178"/>
      <c r="AP145" s="178"/>
      <c r="AQ145" s="178"/>
      <c r="AY145" s="178"/>
      <c r="AZ145" s="178"/>
      <c r="BA145" s="178"/>
    </row>
    <row r="146" spans="1:53" s="177" customFormat="1" x14ac:dyDescent="0.25">
      <c r="A146" s="203"/>
      <c r="B146" s="206"/>
      <c r="C146" s="206"/>
      <c r="D146" s="206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438"/>
      <c r="Q146" s="438"/>
      <c r="R146" s="234"/>
      <c r="AH146" s="178"/>
      <c r="AI146" s="178"/>
      <c r="AJ146" s="178"/>
      <c r="AK146" s="178"/>
      <c r="AL146" s="178"/>
      <c r="AM146" s="178"/>
      <c r="AN146" s="178"/>
      <c r="AO146" s="178"/>
      <c r="AP146" s="178"/>
      <c r="AQ146" s="178"/>
      <c r="AY146" s="178"/>
      <c r="AZ146" s="178"/>
      <c r="BA146" s="178"/>
    </row>
    <row r="147" spans="1:53" s="177" customFormat="1" x14ac:dyDescent="0.25">
      <c r="A147" s="203"/>
      <c r="B147" s="206"/>
      <c r="C147" s="206"/>
      <c r="D147" s="206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438"/>
      <c r="P147" s="438"/>
      <c r="Q147" s="438"/>
      <c r="R147" s="234"/>
      <c r="AH147" s="178"/>
      <c r="AI147" s="178"/>
      <c r="AJ147" s="178"/>
      <c r="AK147" s="178"/>
      <c r="AL147" s="178"/>
      <c r="AM147" s="178"/>
      <c r="AN147" s="178"/>
      <c r="AO147" s="178"/>
      <c r="AP147" s="178"/>
      <c r="AQ147" s="178"/>
      <c r="AY147" s="178"/>
      <c r="AZ147" s="178"/>
      <c r="BA147" s="178"/>
    </row>
    <row r="149" spans="1:53" s="177" customFormat="1" x14ac:dyDescent="0.25">
      <c r="A149" s="203"/>
      <c r="B149" s="206"/>
      <c r="C149" s="206"/>
      <c r="D149" s="206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438"/>
      <c r="P149" s="438"/>
      <c r="Q149" s="438"/>
      <c r="R149" s="234"/>
      <c r="S149" s="234"/>
      <c r="T149" s="234"/>
      <c r="U149" s="234"/>
      <c r="AH149" s="178"/>
      <c r="AI149" s="178"/>
      <c r="AJ149" s="178"/>
      <c r="AK149" s="178"/>
      <c r="AL149" s="178"/>
      <c r="AM149" s="178"/>
      <c r="AN149" s="178"/>
      <c r="AO149" s="178"/>
      <c r="AP149" s="178"/>
      <c r="AQ149" s="178"/>
      <c r="AY149" s="178"/>
      <c r="AZ149" s="178"/>
      <c r="BA149" s="178"/>
    </row>
    <row r="151" spans="1:53" s="177" customFormat="1" x14ac:dyDescent="0.25">
      <c r="A151" s="203"/>
      <c r="B151" s="206"/>
      <c r="C151" s="206"/>
      <c r="D151" s="206"/>
      <c r="E151" s="203"/>
      <c r="F151" s="203"/>
      <c r="G151" s="203"/>
      <c r="H151" s="203"/>
      <c r="I151" s="805"/>
      <c r="J151" s="805"/>
      <c r="K151" s="805"/>
      <c r="L151" s="805"/>
      <c r="M151" s="805"/>
      <c r="N151" s="805"/>
      <c r="O151" s="806"/>
      <c r="P151" s="806"/>
      <c r="Q151" s="806"/>
      <c r="AH151" s="178"/>
      <c r="AI151" s="178"/>
      <c r="AJ151" s="178"/>
      <c r="AK151" s="178"/>
      <c r="AL151" s="178"/>
      <c r="AM151" s="178"/>
      <c r="AN151" s="178"/>
      <c r="AO151" s="178"/>
      <c r="AP151" s="178"/>
      <c r="AQ151" s="178"/>
      <c r="AY151" s="178"/>
      <c r="AZ151" s="178"/>
      <c r="BA151" s="178"/>
    </row>
    <row r="153" spans="1:53" s="177" customFormat="1" x14ac:dyDescent="0.25">
      <c r="A153" s="203"/>
      <c r="B153" s="206"/>
      <c r="C153" s="206"/>
      <c r="D153" s="206"/>
      <c r="E153" s="203"/>
      <c r="F153" s="233"/>
      <c r="G153" s="203"/>
      <c r="H153" s="203"/>
      <c r="I153" s="805"/>
      <c r="J153" s="204"/>
      <c r="K153" s="204"/>
      <c r="L153" s="204"/>
      <c r="M153" s="204"/>
      <c r="N153" s="204"/>
      <c r="O153" s="806"/>
      <c r="P153" s="205"/>
      <c r="Q153" s="205"/>
      <c r="AH153" s="178"/>
      <c r="AI153" s="178"/>
      <c r="AJ153" s="178"/>
      <c r="AK153" s="178"/>
      <c r="AL153" s="178"/>
      <c r="AM153" s="178"/>
      <c r="AN153" s="178"/>
      <c r="AO153" s="178"/>
      <c r="AP153" s="178"/>
      <c r="AQ153" s="178"/>
      <c r="AY153" s="178"/>
      <c r="AZ153" s="178"/>
      <c r="BA153" s="178"/>
    </row>
    <row r="154" spans="1:53" s="177" customFormat="1" x14ac:dyDescent="0.25">
      <c r="A154" s="203"/>
      <c r="B154" s="206"/>
      <c r="C154" s="206"/>
      <c r="D154" s="206"/>
      <c r="E154" s="203"/>
      <c r="F154" s="233"/>
      <c r="G154" s="203"/>
      <c r="H154" s="203"/>
      <c r="I154" s="805"/>
      <c r="J154" s="204"/>
      <c r="K154" s="204"/>
      <c r="L154" s="204"/>
      <c r="M154" s="204"/>
      <c r="N154" s="204"/>
      <c r="O154" s="806"/>
      <c r="P154" s="205"/>
      <c r="Q154" s="205"/>
      <c r="AH154" s="178"/>
      <c r="AI154" s="178"/>
      <c r="AJ154" s="178"/>
      <c r="AK154" s="178"/>
      <c r="AL154" s="178"/>
      <c r="AM154" s="178"/>
      <c r="AN154" s="178"/>
      <c r="AO154" s="178"/>
      <c r="AP154" s="178"/>
      <c r="AQ154" s="178"/>
      <c r="AY154" s="178"/>
      <c r="AZ154" s="178"/>
      <c r="BA154" s="178"/>
    </row>
    <row r="155" spans="1:53" s="177" customFormat="1" x14ac:dyDescent="0.25">
      <c r="A155" s="203"/>
      <c r="B155" s="206"/>
      <c r="C155" s="206"/>
      <c r="D155" s="206"/>
      <c r="E155" s="203"/>
      <c r="F155" s="233"/>
      <c r="G155" s="203"/>
      <c r="H155" s="203"/>
      <c r="I155" s="805"/>
      <c r="J155" s="204"/>
      <c r="K155" s="204"/>
      <c r="L155" s="204"/>
      <c r="M155" s="204"/>
      <c r="N155" s="204"/>
      <c r="O155" s="806"/>
      <c r="P155" s="205"/>
      <c r="Q155" s="205"/>
      <c r="AH155" s="178"/>
      <c r="AI155" s="178"/>
      <c r="AJ155" s="178"/>
      <c r="AK155" s="178"/>
      <c r="AL155" s="178"/>
      <c r="AM155" s="178"/>
      <c r="AN155" s="178"/>
      <c r="AO155" s="178"/>
      <c r="AP155" s="178"/>
      <c r="AQ155" s="178"/>
      <c r="AY155" s="178"/>
      <c r="AZ155" s="178"/>
      <c r="BA155" s="178"/>
    </row>
    <row r="156" spans="1:53" s="177" customFormat="1" x14ac:dyDescent="0.25">
      <c r="A156" s="203"/>
      <c r="B156" s="206"/>
      <c r="C156" s="206"/>
      <c r="D156" s="206"/>
      <c r="E156" s="203"/>
      <c r="F156" s="233"/>
      <c r="G156" s="203"/>
      <c r="H156" s="203"/>
      <c r="I156" s="805"/>
      <c r="J156" s="204"/>
      <c r="K156" s="204"/>
      <c r="L156" s="204"/>
      <c r="M156" s="204"/>
      <c r="N156" s="204"/>
      <c r="O156" s="806"/>
      <c r="P156" s="205"/>
      <c r="Q156" s="205"/>
      <c r="AH156" s="178"/>
      <c r="AI156" s="178"/>
      <c r="AJ156" s="178"/>
      <c r="AK156" s="178"/>
      <c r="AL156" s="178"/>
      <c r="AM156" s="178"/>
      <c r="AN156" s="178"/>
      <c r="AO156" s="178"/>
      <c r="AP156" s="178"/>
      <c r="AQ156" s="178"/>
      <c r="AY156" s="178"/>
      <c r="AZ156" s="178"/>
      <c r="BA156" s="178"/>
    </row>
    <row r="157" spans="1:53" s="177" customFormat="1" x14ac:dyDescent="0.25">
      <c r="A157" s="203"/>
      <c r="B157" s="206"/>
      <c r="C157" s="206"/>
      <c r="D157" s="206"/>
      <c r="E157" s="203"/>
      <c r="F157" s="233"/>
      <c r="G157" s="203"/>
      <c r="H157" s="203"/>
      <c r="I157" s="805"/>
      <c r="J157" s="204"/>
      <c r="K157" s="204"/>
      <c r="L157" s="204"/>
      <c r="M157" s="204"/>
      <c r="N157" s="204"/>
      <c r="O157" s="806"/>
      <c r="P157" s="205"/>
      <c r="Q157" s="205"/>
      <c r="AH157" s="178"/>
      <c r="AI157" s="178"/>
      <c r="AJ157" s="178"/>
      <c r="AK157" s="178"/>
      <c r="AL157" s="178"/>
      <c r="AM157" s="178"/>
      <c r="AN157" s="178"/>
      <c r="AO157" s="178"/>
      <c r="AP157" s="178"/>
      <c r="AQ157" s="178"/>
      <c r="AY157" s="178"/>
      <c r="AZ157" s="178"/>
      <c r="BA157" s="178"/>
    </row>
    <row r="158" spans="1:53" s="177" customFormat="1" x14ac:dyDescent="0.25">
      <c r="A158" s="203"/>
      <c r="B158" s="206"/>
      <c r="C158" s="206"/>
      <c r="D158" s="206"/>
      <c r="E158" s="203"/>
      <c r="F158" s="233"/>
      <c r="G158" s="203"/>
      <c r="H158" s="203"/>
      <c r="I158" s="805"/>
      <c r="J158" s="204"/>
      <c r="K158" s="204"/>
      <c r="L158" s="204"/>
      <c r="M158" s="204"/>
      <c r="N158" s="204"/>
      <c r="O158" s="806"/>
      <c r="P158" s="205"/>
      <c r="Q158" s="205"/>
      <c r="AH158" s="178"/>
      <c r="AI158" s="178"/>
      <c r="AJ158" s="178"/>
      <c r="AK158" s="178"/>
      <c r="AL158" s="178"/>
      <c r="AM158" s="178"/>
      <c r="AN158" s="178"/>
      <c r="AO158" s="178"/>
      <c r="AP158" s="178"/>
      <c r="AQ158" s="178"/>
      <c r="AY158" s="178"/>
      <c r="AZ158" s="178"/>
      <c r="BA158" s="178"/>
    </row>
    <row r="159" spans="1:53" s="177" customFormat="1" x14ac:dyDescent="0.25">
      <c r="A159" s="203"/>
      <c r="B159" s="206"/>
      <c r="C159" s="206"/>
      <c r="D159" s="206"/>
      <c r="E159" s="203"/>
      <c r="F159" s="233"/>
      <c r="G159" s="203"/>
      <c r="H159" s="203"/>
      <c r="I159" s="805"/>
      <c r="J159" s="204"/>
      <c r="K159" s="204"/>
      <c r="L159" s="204"/>
      <c r="M159" s="204"/>
      <c r="N159" s="204"/>
      <c r="O159" s="806"/>
      <c r="P159" s="205"/>
      <c r="Q159" s="205"/>
      <c r="AH159" s="178"/>
      <c r="AI159" s="178"/>
      <c r="AJ159" s="178"/>
      <c r="AK159" s="178"/>
      <c r="AL159" s="178"/>
      <c r="AM159" s="178"/>
      <c r="AN159" s="178"/>
      <c r="AO159" s="178"/>
      <c r="AP159" s="178"/>
      <c r="AQ159" s="178"/>
      <c r="AY159" s="178"/>
      <c r="AZ159" s="178"/>
      <c r="BA159" s="178"/>
    </row>
    <row r="160" spans="1:53" s="177" customFormat="1" x14ac:dyDescent="0.25">
      <c r="A160" s="203"/>
      <c r="B160" s="206"/>
      <c r="C160" s="206"/>
      <c r="D160" s="206"/>
      <c r="E160" s="203"/>
      <c r="F160" s="233"/>
      <c r="G160" s="203"/>
      <c r="H160" s="203"/>
      <c r="I160" s="805"/>
      <c r="J160" s="204"/>
      <c r="K160" s="204"/>
      <c r="L160" s="204"/>
      <c r="M160" s="204"/>
      <c r="N160" s="204"/>
      <c r="O160" s="806"/>
      <c r="P160" s="205"/>
      <c r="Q160" s="205"/>
      <c r="AH160" s="178"/>
      <c r="AI160" s="178"/>
      <c r="AJ160" s="178"/>
      <c r="AK160" s="178"/>
      <c r="AL160" s="178"/>
      <c r="AM160" s="178"/>
      <c r="AN160" s="178"/>
      <c r="AO160" s="178"/>
      <c r="AP160" s="178"/>
      <c r="AQ160" s="178"/>
      <c r="AY160" s="178"/>
      <c r="AZ160" s="178"/>
      <c r="BA160" s="178"/>
    </row>
    <row r="161" spans="1:53" s="177" customFormat="1" x14ac:dyDescent="0.25">
      <c r="A161" s="203"/>
      <c r="B161" s="206"/>
      <c r="C161" s="206"/>
      <c r="D161" s="206"/>
      <c r="E161" s="203"/>
      <c r="F161" s="233"/>
      <c r="G161" s="203"/>
      <c r="H161" s="203"/>
      <c r="I161" s="805"/>
      <c r="J161" s="204"/>
      <c r="K161" s="204"/>
      <c r="L161" s="204"/>
      <c r="M161" s="204"/>
      <c r="N161" s="204"/>
      <c r="O161" s="806"/>
      <c r="P161" s="205"/>
      <c r="Q161" s="205"/>
      <c r="AH161" s="178"/>
      <c r="AI161" s="178"/>
      <c r="AJ161" s="178"/>
      <c r="AK161" s="178"/>
      <c r="AL161" s="178"/>
      <c r="AM161" s="178"/>
      <c r="AN161" s="178"/>
      <c r="AO161" s="178"/>
      <c r="AP161" s="178"/>
      <c r="AQ161" s="178"/>
      <c r="AY161" s="178"/>
      <c r="AZ161" s="178"/>
      <c r="BA161" s="178"/>
    </row>
    <row r="162" spans="1:53" s="177" customFormat="1" x14ac:dyDescent="0.25">
      <c r="A162" s="203"/>
      <c r="B162" s="206"/>
      <c r="C162" s="206"/>
      <c r="D162" s="206"/>
      <c r="E162" s="203"/>
      <c r="F162" s="233"/>
      <c r="G162" s="203"/>
      <c r="H162" s="203"/>
      <c r="I162" s="805"/>
      <c r="J162" s="204"/>
      <c r="K162" s="204"/>
      <c r="L162" s="204"/>
      <c r="M162" s="204"/>
      <c r="N162" s="204"/>
      <c r="O162" s="806"/>
      <c r="P162" s="205"/>
      <c r="Q162" s="205"/>
      <c r="AH162" s="178"/>
      <c r="AI162" s="178"/>
      <c r="AJ162" s="178"/>
      <c r="AK162" s="178"/>
      <c r="AL162" s="178"/>
      <c r="AM162" s="178"/>
      <c r="AN162" s="178"/>
      <c r="AO162" s="178"/>
      <c r="AP162" s="178"/>
      <c r="AQ162" s="178"/>
      <c r="AY162" s="178"/>
      <c r="AZ162" s="178"/>
      <c r="BA162" s="178"/>
    </row>
    <row r="163" spans="1:53" s="177" customFormat="1" x14ac:dyDescent="0.25">
      <c r="A163" s="203"/>
      <c r="B163" s="206"/>
      <c r="C163" s="206"/>
      <c r="D163" s="206"/>
      <c r="E163" s="203"/>
      <c r="F163" s="233"/>
      <c r="G163" s="203"/>
      <c r="H163" s="203"/>
      <c r="I163" s="805"/>
      <c r="J163" s="204"/>
      <c r="K163" s="204"/>
      <c r="L163" s="204"/>
      <c r="M163" s="204"/>
      <c r="N163" s="204"/>
      <c r="O163" s="806"/>
      <c r="P163" s="205"/>
      <c r="Q163" s="205"/>
      <c r="AH163" s="178"/>
      <c r="AI163" s="178"/>
      <c r="AJ163" s="178"/>
      <c r="AK163" s="178"/>
      <c r="AL163" s="178"/>
      <c r="AM163" s="178"/>
      <c r="AN163" s="178"/>
      <c r="AO163" s="178"/>
      <c r="AP163" s="178"/>
      <c r="AQ163" s="178"/>
      <c r="AY163" s="178"/>
      <c r="AZ163" s="178"/>
      <c r="BA163" s="178"/>
    </row>
    <row r="164" spans="1:53" s="177" customFormat="1" x14ac:dyDescent="0.25">
      <c r="A164" s="203"/>
      <c r="B164" s="206"/>
      <c r="C164" s="206"/>
      <c r="D164" s="206"/>
      <c r="E164" s="203"/>
      <c r="F164" s="233"/>
      <c r="G164" s="203"/>
      <c r="H164" s="203"/>
      <c r="I164" s="805"/>
      <c r="J164" s="204"/>
      <c r="K164" s="204"/>
      <c r="L164" s="204"/>
      <c r="M164" s="204"/>
      <c r="N164" s="204"/>
      <c r="O164" s="806"/>
      <c r="P164" s="205"/>
      <c r="Q164" s="205"/>
      <c r="AH164" s="178"/>
      <c r="AI164" s="178"/>
      <c r="AJ164" s="178"/>
      <c r="AK164" s="178"/>
      <c r="AL164" s="178"/>
      <c r="AM164" s="178"/>
      <c r="AN164" s="178"/>
      <c r="AO164" s="178"/>
      <c r="AP164" s="178"/>
      <c r="AQ164" s="178"/>
      <c r="AY164" s="178"/>
      <c r="AZ164" s="178"/>
      <c r="BA164" s="178"/>
    </row>
    <row r="165" spans="1:53" s="177" customFormat="1" x14ac:dyDescent="0.25">
      <c r="A165" s="203"/>
      <c r="B165" s="206"/>
      <c r="C165" s="206"/>
      <c r="D165" s="206"/>
      <c r="E165" s="203"/>
      <c r="F165" s="233"/>
      <c r="G165" s="203"/>
      <c r="H165" s="203"/>
      <c r="I165" s="805"/>
      <c r="J165" s="204"/>
      <c r="K165" s="204"/>
      <c r="L165" s="204"/>
      <c r="M165" s="204"/>
      <c r="N165" s="204"/>
      <c r="O165" s="806"/>
      <c r="P165" s="205"/>
      <c r="Q165" s="205"/>
      <c r="AH165" s="178"/>
      <c r="AI165" s="178"/>
      <c r="AJ165" s="178"/>
      <c r="AK165" s="178"/>
      <c r="AL165" s="178"/>
      <c r="AM165" s="178"/>
      <c r="AN165" s="178"/>
      <c r="AO165" s="178"/>
      <c r="AP165" s="178"/>
      <c r="AQ165" s="178"/>
      <c r="AY165" s="178"/>
      <c r="AZ165" s="178"/>
      <c r="BA165" s="178"/>
    </row>
    <row r="166" spans="1:53" s="177" customFormat="1" x14ac:dyDescent="0.25">
      <c r="A166" s="203"/>
      <c r="B166" s="206"/>
      <c r="C166" s="206"/>
      <c r="D166" s="206"/>
      <c r="E166" s="203"/>
      <c r="F166" s="233"/>
      <c r="G166" s="203"/>
      <c r="H166" s="203"/>
      <c r="I166" s="805"/>
      <c r="J166" s="204"/>
      <c r="K166" s="204"/>
      <c r="L166" s="204"/>
      <c r="M166" s="204"/>
      <c r="N166" s="204"/>
      <c r="O166" s="806"/>
      <c r="P166" s="205"/>
      <c r="Q166" s="205"/>
      <c r="AH166" s="178"/>
      <c r="AI166" s="178"/>
      <c r="AJ166" s="178"/>
      <c r="AK166" s="178"/>
      <c r="AL166" s="178"/>
      <c r="AM166" s="178"/>
      <c r="AN166" s="178"/>
      <c r="AO166" s="178"/>
      <c r="AP166" s="178"/>
      <c r="AQ166" s="178"/>
      <c r="AY166" s="178"/>
      <c r="AZ166" s="178"/>
      <c r="BA166" s="178"/>
    </row>
    <row r="168" spans="1:53" s="177" customFormat="1" x14ac:dyDescent="0.25">
      <c r="A168" s="203"/>
      <c r="B168" s="206"/>
      <c r="C168" s="206"/>
      <c r="D168" s="206"/>
      <c r="E168" s="203"/>
      <c r="F168" s="203"/>
      <c r="G168" s="203"/>
      <c r="H168" s="203"/>
      <c r="I168" s="805"/>
      <c r="J168" s="805"/>
      <c r="K168" s="805"/>
      <c r="L168" s="805"/>
      <c r="M168" s="805"/>
      <c r="N168" s="805"/>
      <c r="O168" s="806"/>
      <c r="P168" s="806"/>
      <c r="Q168" s="806"/>
      <c r="AH168" s="178"/>
      <c r="AI168" s="178"/>
      <c r="AJ168" s="178"/>
      <c r="AK168" s="178"/>
      <c r="AL168" s="178"/>
      <c r="AM168" s="178"/>
      <c r="AN168" s="178"/>
      <c r="AO168" s="178"/>
      <c r="AP168" s="178"/>
      <c r="AQ168" s="178"/>
      <c r="AY168" s="178"/>
      <c r="AZ168" s="178"/>
      <c r="BA168" s="178"/>
    </row>
    <row r="170" spans="1:53" x14ac:dyDescent="0.25">
      <c r="I170" s="805"/>
      <c r="L170" s="204">
        <f t="shared" ref="L170:P170" si="268">SUBTOTAL(9,L17:L128)</f>
        <v>140607531</v>
      </c>
      <c r="M170" s="204">
        <f t="shared" si="268"/>
        <v>8273350</v>
      </c>
      <c r="O170" s="204">
        <f t="shared" si="268"/>
        <v>925.58179999999993</v>
      </c>
      <c r="P170" s="204">
        <f t="shared" si="268"/>
        <v>677.48530000000005</v>
      </c>
    </row>
    <row r="175" spans="1:53" x14ac:dyDescent="0.25">
      <c r="I175" s="805"/>
      <c r="L175" s="204">
        <v>119624</v>
      </c>
      <c r="M175" s="204">
        <v>7080</v>
      </c>
      <c r="O175" s="806">
        <v>0</v>
      </c>
      <c r="P175" s="205">
        <v>1.4800000000000002</v>
      </c>
    </row>
  </sheetData>
  <mergeCells count="25">
    <mergeCell ref="AR6:BA7"/>
    <mergeCell ref="R6:AQ6"/>
    <mergeCell ref="R7:V9"/>
    <mergeCell ref="W7:Z9"/>
    <mergeCell ref="AC7:AC10"/>
    <mergeCell ref="AD7:AF9"/>
    <mergeCell ref="AS8:AX9"/>
    <mergeCell ref="AY8:AY10"/>
    <mergeCell ref="AZ8:BA9"/>
    <mergeCell ref="AH8:AI9"/>
    <mergeCell ref="AJ8:AJ9"/>
    <mergeCell ref="AM8:AN9"/>
    <mergeCell ref="AO8:AQ9"/>
    <mergeCell ref="AR8:AR10"/>
    <mergeCell ref="AG7:AG10"/>
    <mergeCell ref="AH7:AQ7"/>
    <mergeCell ref="AK8:AL8"/>
    <mergeCell ref="AA7:AA10"/>
    <mergeCell ref="AB7:AB10"/>
    <mergeCell ref="I6:Q7"/>
    <mergeCell ref="A3:E3"/>
    <mergeCell ref="I8:I10"/>
    <mergeCell ref="J8:N9"/>
    <mergeCell ref="O8:O10"/>
    <mergeCell ref="P8:Q9"/>
  </mergeCells>
  <printOptions horizontalCentered="1"/>
  <pageMargins left="0.19685039370078741" right="0.19685039370078741" top="0.19685039370078741" bottom="0.19685039370078741" header="0.31496062992125984" footer="0.31496062992125984"/>
  <pageSetup paperSize="8" scale="63" fitToWidth="4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A201"/>
  <sheetViews>
    <sheetView workbookViewId="0">
      <pane xSplit="8" ySplit="11" topLeftCell="I126" activePane="bottomRight" state="frozen"/>
      <selection pane="topRight" activeCell="AR6" sqref="AR6:BA7"/>
      <selection pane="bottomLeft" activeCell="AR6" sqref="AR6:BA7"/>
      <selection pane="bottomRight" activeCell="U135" sqref="U135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85546875" customWidth="1"/>
    <col min="6" max="6" width="4.42578125" bestFit="1" customWidth="1"/>
    <col min="7" max="7" width="10.140625" style="79" customWidth="1"/>
    <col min="8" max="8" width="8" customWidth="1"/>
    <col min="9" max="9" width="11.5703125" style="15" customWidth="1"/>
    <col min="10" max="11" width="11.140625" style="15" customWidth="1"/>
    <col min="12" max="12" width="11.7109375" style="15" customWidth="1"/>
    <col min="13" max="13" width="10.140625" style="15" customWidth="1"/>
    <col min="14" max="14" width="10.42578125" style="15" customWidth="1"/>
    <col min="15" max="15" width="11.42578125" style="14" customWidth="1"/>
    <col min="16" max="16" width="9.28515625" style="14" customWidth="1"/>
    <col min="17" max="17" width="8.28515625" style="14" customWidth="1"/>
    <col min="18" max="18" width="9.140625" style="15" customWidth="1"/>
    <col min="19" max="19" width="9.140625" customWidth="1"/>
    <col min="20" max="20" width="10.140625" hidden="1" customWidth="1"/>
    <col min="21" max="22" width="10.28515625" customWidth="1"/>
    <col min="23" max="26" width="9.140625" customWidth="1"/>
    <col min="27" max="27" width="10.28515625" customWidth="1"/>
    <col min="28" max="33" width="9.140625" customWidth="1"/>
    <col min="34" max="36" width="9.140625" style="14" customWidth="1"/>
    <col min="37" max="38" width="9.140625" style="14" hidden="1" customWidth="1"/>
    <col min="39" max="43" width="9.140625" style="14" customWidth="1"/>
    <col min="44" max="45" width="10" customWidth="1"/>
    <col min="46" max="47" width="9.140625" customWidth="1"/>
    <col min="48" max="48" width="10.42578125" customWidth="1"/>
    <col min="49" max="50" width="9.140625" customWidth="1"/>
    <col min="51" max="51" width="12.42578125" style="14" customWidth="1"/>
    <col min="52" max="52" width="9.140625" style="14" customWidth="1"/>
    <col min="53" max="53" width="9.140625" style="14"/>
    <col min="223" max="223" width="6.85546875" customWidth="1"/>
    <col min="224" max="224" width="35" customWidth="1"/>
    <col min="225" max="225" width="8" customWidth="1"/>
    <col min="226" max="226" width="31.85546875" customWidth="1"/>
    <col min="227" max="227" width="12" customWidth="1"/>
    <col min="228" max="228" width="11.5703125" customWidth="1"/>
    <col min="229" max="229" width="12" customWidth="1"/>
    <col min="230" max="230" width="11.140625" customWidth="1"/>
    <col min="231" max="232" width="10" customWidth="1"/>
    <col min="235" max="235" width="10.7109375" customWidth="1"/>
    <col min="479" max="479" width="6.85546875" customWidth="1"/>
    <col min="480" max="480" width="35" customWidth="1"/>
    <col min="481" max="481" width="8" customWidth="1"/>
    <col min="482" max="482" width="31.85546875" customWidth="1"/>
    <col min="483" max="483" width="12" customWidth="1"/>
    <col min="484" max="484" width="11.5703125" customWidth="1"/>
    <col min="485" max="485" width="12" customWidth="1"/>
    <col min="486" max="486" width="11.140625" customWidth="1"/>
    <col min="487" max="488" width="10" customWidth="1"/>
    <col min="491" max="491" width="10.7109375" customWidth="1"/>
    <col min="735" max="735" width="6.85546875" customWidth="1"/>
    <col min="736" max="736" width="35" customWidth="1"/>
    <col min="737" max="737" width="8" customWidth="1"/>
    <col min="738" max="738" width="31.85546875" customWidth="1"/>
    <col min="739" max="739" width="12" customWidth="1"/>
    <col min="740" max="740" width="11.5703125" customWidth="1"/>
    <col min="741" max="741" width="12" customWidth="1"/>
    <col min="742" max="742" width="11.140625" customWidth="1"/>
    <col min="743" max="744" width="10" customWidth="1"/>
    <col min="747" max="747" width="10.7109375" customWidth="1"/>
    <col min="991" max="991" width="6.85546875" customWidth="1"/>
    <col min="992" max="992" width="35" customWidth="1"/>
    <col min="993" max="993" width="8" customWidth="1"/>
    <col min="994" max="994" width="31.85546875" customWidth="1"/>
    <col min="995" max="995" width="12" customWidth="1"/>
    <col min="996" max="996" width="11.5703125" customWidth="1"/>
    <col min="997" max="997" width="12" customWidth="1"/>
    <col min="998" max="998" width="11.140625" customWidth="1"/>
    <col min="999" max="1000" width="10" customWidth="1"/>
    <col min="1003" max="1003" width="10.7109375" customWidth="1"/>
    <col min="1247" max="1247" width="6.85546875" customWidth="1"/>
    <col min="1248" max="1248" width="35" customWidth="1"/>
    <col min="1249" max="1249" width="8" customWidth="1"/>
    <col min="1250" max="1250" width="31.85546875" customWidth="1"/>
    <col min="1251" max="1251" width="12" customWidth="1"/>
    <col min="1252" max="1252" width="11.5703125" customWidth="1"/>
    <col min="1253" max="1253" width="12" customWidth="1"/>
    <col min="1254" max="1254" width="11.140625" customWidth="1"/>
    <col min="1255" max="1256" width="10" customWidth="1"/>
    <col min="1259" max="1259" width="10.7109375" customWidth="1"/>
    <col min="1503" max="1503" width="6.85546875" customWidth="1"/>
    <col min="1504" max="1504" width="35" customWidth="1"/>
    <col min="1505" max="1505" width="8" customWidth="1"/>
    <col min="1506" max="1506" width="31.85546875" customWidth="1"/>
    <col min="1507" max="1507" width="12" customWidth="1"/>
    <col min="1508" max="1508" width="11.5703125" customWidth="1"/>
    <col min="1509" max="1509" width="12" customWidth="1"/>
    <col min="1510" max="1510" width="11.140625" customWidth="1"/>
    <col min="1511" max="1512" width="10" customWidth="1"/>
    <col min="1515" max="1515" width="10.7109375" customWidth="1"/>
    <col min="1759" max="1759" width="6.85546875" customWidth="1"/>
    <col min="1760" max="1760" width="35" customWidth="1"/>
    <col min="1761" max="1761" width="8" customWidth="1"/>
    <col min="1762" max="1762" width="31.85546875" customWidth="1"/>
    <col min="1763" max="1763" width="12" customWidth="1"/>
    <col min="1764" max="1764" width="11.5703125" customWidth="1"/>
    <col min="1765" max="1765" width="12" customWidth="1"/>
    <col min="1766" max="1766" width="11.140625" customWidth="1"/>
    <col min="1767" max="1768" width="10" customWidth="1"/>
    <col min="1771" max="1771" width="10.7109375" customWidth="1"/>
    <col min="2015" max="2015" width="6.85546875" customWidth="1"/>
    <col min="2016" max="2016" width="35" customWidth="1"/>
    <col min="2017" max="2017" width="8" customWidth="1"/>
    <col min="2018" max="2018" width="31.85546875" customWidth="1"/>
    <col min="2019" max="2019" width="12" customWidth="1"/>
    <col min="2020" max="2020" width="11.5703125" customWidth="1"/>
    <col min="2021" max="2021" width="12" customWidth="1"/>
    <col min="2022" max="2022" width="11.140625" customWidth="1"/>
    <col min="2023" max="2024" width="10" customWidth="1"/>
    <col min="2027" max="2027" width="10.7109375" customWidth="1"/>
    <col min="2271" max="2271" width="6.85546875" customWidth="1"/>
    <col min="2272" max="2272" width="35" customWidth="1"/>
    <col min="2273" max="2273" width="8" customWidth="1"/>
    <col min="2274" max="2274" width="31.85546875" customWidth="1"/>
    <col min="2275" max="2275" width="12" customWidth="1"/>
    <col min="2276" max="2276" width="11.5703125" customWidth="1"/>
    <col min="2277" max="2277" width="12" customWidth="1"/>
    <col min="2278" max="2278" width="11.140625" customWidth="1"/>
    <col min="2279" max="2280" width="10" customWidth="1"/>
    <col min="2283" max="2283" width="10.7109375" customWidth="1"/>
    <col min="2527" max="2527" width="6.85546875" customWidth="1"/>
    <col min="2528" max="2528" width="35" customWidth="1"/>
    <col min="2529" max="2529" width="8" customWidth="1"/>
    <col min="2530" max="2530" width="31.85546875" customWidth="1"/>
    <col min="2531" max="2531" width="12" customWidth="1"/>
    <col min="2532" max="2532" width="11.5703125" customWidth="1"/>
    <col min="2533" max="2533" width="12" customWidth="1"/>
    <col min="2534" max="2534" width="11.140625" customWidth="1"/>
    <col min="2535" max="2536" width="10" customWidth="1"/>
    <col min="2539" max="2539" width="10.7109375" customWidth="1"/>
    <col min="2783" max="2783" width="6.85546875" customWidth="1"/>
    <col min="2784" max="2784" width="35" customWidth="1"/>
    <col min="2785" max="2785" width="8" customWidth="1"/>
    <col min="2786" max="2786" width="31.85546875" customWidth="1"/>
    <col min="2787" max="2787" width="12" customWidth="1"/>
    <col min="2788" max="2788" width="11.5703125" customWidth="1"/>
    <col min="2789" max="2789" width="12" customWidth="1"/>
    <col min="2790" max="2790" width="11.140625" customWidth="1"/>
    <col min="2791" max="2792" width="10" customWidth="1"/>
    <col min="2795" max="2795" width="10.7109375" customWidth="1"/>
    <col min="3039" max="3039" width="6.85546875" customWidth="1"/>
    <col min="3040" max="3040" width="35" customWidth="1"/>
    <col min="3041" max="3041" width="8" customWidth="1"/>
    <col min="3042" max="3042" width="31.85546875" customWidth="1"/>
    <col min="3043" max="3043" width="12" customWidth="1"/>
    <col min="3044" max="3044" width="11.5703125" customWidth="1"/>
    <col min="3045" max="3045" width="12" customWidth="1"/>
    <col min="3046" max="3046" width="11.140625" customWidth="1"/>
    <col min="3047" max="3048" width="10" customWidth="1"/>
    <col min="3051" max="3051" width="10.7109375" customWidth="1"/>
    <col min="3295" max="3295" width="6.85546875" customWidth="1"/>
    <col min="3296" max="3296" width="35" customWidth="1"/>
    <col min="3297" max="3297" width="8" customWidth="1"/>
    <col min="3298" max="3298" width="31.85546875" customWidth="1"/>
    <col min="3299" max="3299" width="12" customWidth="1"/>
    <col min="3300" max="3300" width="11.5703125" customWidth="1"/>
    <col min="3301" max="3301" width="12" customWidth="1"/>
    <col min="3302" max="3302" width="11.140625" customWidth="1"/>
    <col min="3303" max="3304" width="10" customWidth="1"/>
    <col min="3307" max="3307" width="10.7109375" customWidth="1"/>
    <col min="3551" max="3551" width="6.85546875" customWidth="1"/>
    <col min="3552" max="3552" width="35" customWidth="1"/>
    <col min="3553" max="3553" width="8" customWidth="1"/>
    <col min="3554" max="3554" width="31.85546875" customWidth="1"/>
    <col min="3555" max="3555" width="12" customWidth="1"/>
    <col min="3556" max="3556" width="11.5703125" customWidth="1"/>
    <col min="3557" max="3557" width="12" customWidth="1"/>
    <col min="3558" max="3558" width="11.140625" customWidth="1"/>
    <col min="3559" max="3560" width="10" customWidth="1"/>
    <col min="3563" max="3563" width="10.7109375" customWidth="1"/>
    <col min="3807" max="3807" width="6.85546875" customWidth="1"/>
    <col min="3808" max="3808" width="35" customWidth="1"/>
    <col min="3809" max="3809" width="8" customWidth="1"/>
    <col min="3810" max="3810" width="31.85546875" customWidth="1"/>
    <col min="3811" max="3811" width="12" customWidth="1"/>
    <col min="3812" max="3812" width="11.5703125" customWidth="1"/>
    <col min="3813" max="3813" width="12" customWidth="1"/>
    <col min="3814" max="3814" width="11.140625" customWidth="1"/>
    <col min="3815" max="3816" width="10" customWidth="1"/>
    <col min="3819" max="3819" width="10.7109375" customWidth="1"/>
    <col min="4063" max="4063" width="6.85546875" customWidth="1"/>
    <col min="4064" max="4064" width="35" customWidth="1"/>
    <col min="4065" max="4065" width="8" customWidth="1"/>
    <col min="4066" max="4066" width="31.85546875" customWidth="1"/>
    <col min="4067" max="4067" width="12" customWidth="1"/>
    <col min="4068" max="4068" width="11.5703125" customWidth="1"/>
    <col min="4069" max="4069" width="12" customWidth="1"/>
    <col min="4070" max="4070" width="11.140625" customWidth="1"/>
    <col min="4071" max="4072" width="10" customWidth="1"/>
    <col min="4075" max="4075" width="10.7109375" customWidth="1"/>
    <col min="4319" max="4319" width="6.85546875" customWidth="1"/>
    <col min="4320" max="4320" width="35" customWidth="1"/>
    <col min="4321" max="4321" width="8" customWidth="1"/>
    <col min="4322" max="4322" width="31.85546875" customWidth="1"/>
    <col min="4323" max="4323" width="12" customWidth="1"/>
    <col min="4324" max="4324" width="11.5703125" customWidth="1"/>
    <col min="4325" max="4325" width="12" customWidth="1"/>
    <col min="4326" max="4326" width="11.140625" customWidth="1"/>
    <col min="4327" max="4328" width="10" customWidth="1"/>
    <col min="4331" max="4331" width="10.7109375" customWidth="1"/>
    <col min="4575" max="4575" width="6.85546875" customWidth="1"/>
    <col min="4576" max="4576" width="35" customWidth="1"/>
    <col min="4577" max="4577" width="8" customWidth="1"/>
    <col min="4578" max="4578" width="31.85546875" customWidth="1"/>
    <col min="4579" max="4579" width="12" customWidth="1"/>
    <col min="4580" max="4580" width="11.5703125" customWidth="1"/>
    <col min="4581" max="4581" width="12" customWidth="1"/>
    <col min="4582" max="4582" width="11.140625" customWidth="1"/>
    <col min="4583" max="4584" width="10" customWidth="1"/>
    <col min="4587" max="4587" width="10.7109375" customWidth="1"/>
    <col min="4831" max="4831" width="6.85546875" customWidth="1"/>
    <col min="4832" max="4832" width="35" customWidth="1"/>
    <col min="4833" max="4833" width="8" customWidth="1"/>
    <col min="4834" max="4834" width="31.85546875" customWidth="1"/>
    <col min="4835" max="4835" width="12" customWidth="1"/>
    <col min="4836" max="4836" width="11.5703125" customWidth="1"/>
    <col min="4837" max="4837" width="12" customWidth="1"/>
    <col min="4838" max="4838" width="11.140625" customWidth="1"/>
    <col min="4839" max="4840" width="10" customWidth="1"/>
    <col min="4843" max="4843" width="10.7109375" customWidth="1"/>
    <col min="5087" max="5087" width="6.85546875" customWidth="1"/>
    <col min="5088" max="5088" width="35" customWidth="1"/>
    <col min="5089" max="5089" width="8" customWidth="1"/>
    <col min="5090" max="5090" width="31.85546875" customWidth="1"/>
    <col min="5091" max="5091" width="12" customWidth="1"/>
    <col min="5092" max="5092" width="11.5703125" customWidth="1"/>
    <col min="5093" max="5093" width="12" customWidth="1"/>
    <col min="5094" max="5094" width="11.140625" customWidth="1"/>
    <col min="5095" max="5096" width="10" customWidth="1"/>
    <col min="5099" max="5099" width="10.7109375" customWidth="1"/>
    <col min="5343" max="5343" width="6.85546875" customWidth="1"/>
    <col min="5344" max="5344" width="35" customWidth="1"/>
    <col min="5345" max="5345" width="8" customWidth="1"/>
    <col min="5346" max="5346" width="31.85546875" customWidth="1"/>
    <col min="5347" max="5347" width="12" customWidth="1"/>
    <col min="5348" max="5348" width="11.5703125" customWidth="1"/>
    <col min="5349" max="5349" width="12" customWidth="1"/>
    <col min="5350" max="5350" width="11.140625" customWidth="1"/>
    <col min="5351" max="5352" width="10" customWidth="1"/>
    <col min="5355" max="5355" width="10.7109375" customWidth="1"/>
    <col min="5599" max="5599" width="6.85546875" customWidth="1"/>
    <col min="5600" max="5600" width="35" customWidth="1"/>
    <col min="5601" max="5601" width="8" customWidth="1"/>
    <col min="5602" max="5602" width="31.85546875" customWidth="1"/>
    <col min="5603" max="5603" width="12" customWidth="1"/>
    <col min="5604" max="5604" width="11.5703125" customWidth="1"/>
    <col min="5605" max="5605" width="12" customWidth="1"/>
    <col min="5606" max="5606" width="11.140625" customWidth="1"/>
    <col min="5607" max="5608" width="10" customWidth="1"/>
    <col min="5611" max="5611" width="10.7109375" customWidth="1"/>
    <col min="5855" max="5855" width="6.85546875" customWidth="1"/>
    <col min="5856" max="5856" width="35" customWidth="1"/>
    <col min="5857" max="5857" width="8" customWidth="1"/>
    <col min="5858" max="5858" width="31.85546875" customWidth="1"/>
    <col min="5859" max="5859" width="12" customWidth="1"/>
    <col min="5860" max="5860" width="11.5703125" customWidth="1"/>
    <col min="5861" max="5861" width="12" customWidth="1"/>
    <col min="5862" max="5862" width="11.140625" customWidth="1"/>
    <col min="5863" max="5864" width="10" customWidth="1"/>
    <col min="5867" max="5867" width="10.7109375" customWidth="1"/>
    <col min="6111" max="6111" width="6.85546875" customWidth="1"/>
    <col min="6112" max="6112" width="35" customWidth="1"/>
    <col min="6113" max="6113" width="8" customWidth="1"/>
    <col min="6114" max="6114" width="31.85546875" customWidth="1"/>
    <col min="6115" max="6115" width="12" customWidth="1"/>
    <col min="6116" max="6116" width="11.5703125" customWidth="1"/>
    <col min="6117" max="6117" width="12" customWidth="1"/>
    <col min="6118" max="6118" width="11.140625" customWidth="1"/>
    <col min="6119" max="6120" width="10" customWidth="1"/>
    <col min="6123" max="6123" width="10.7109375" customWidth="1"/>
    <col min="6367" max="6367" width="6.85546875" customWidth="1"/>
    <col min="6368" max="6368" width="35" customWidth="1"/>
    <col min="6369" max="6369" width="8" customWidth="1"/>
    <col min="6370" max="6370" width="31.85546875" customWidth="1"/>
    <col min="6371" max="6371" width="12" customWidth="1"/>
    <col min="6372" max="6372" width="11.5703125" customWidth="1"/>
    <col min="6373" max="6373" width="12" customWidth="1"/>
    <col min="6374" max="6374" width="11.140625" customWidth="1"/>
    <col min="6375" max="6376" width="10" customWidth="1"/>
    <col min="6379" max="6379" width="10.7109375" customWidth="1"/>
    <col min="6623" max="6623" width="6.85546875" customWidth="1"/>
    <col min="6624" max="6624" width="35" customWidth="1"/>
    <col min="6625" max="6625" width="8" customWidth="1"/>
    <col min="6626" max="6626" width="31.85546875" customWidth="1"/>
    <col min="6627" max="6627" width="12" customWidth="1"/>
    <col min="6628" max="6628" width="11.5703125" customWidth="1"/>
    <col min="6629" max="6629" width="12" customWidth="1"/>
    <col min="6630" max="6630" width="11.140625" customWidth="1"/>
    <col min="6631" max="6632" width="10" customWidth="1"/>
    <col min="6635" max="6635" width="10.7109375" customWidth="1"/>
    <col min="6879" max="6879" width="6.85546875" customWidth="1"/>
    <col min="6880" max="6880" width="35" customWidth="1"/>
    <col min="6881" max="6881" width="8" customWidth="1"/>
    <col min="6882" max="6882" width="31.85546875" customWidth="1"/>
    <col min="6883" max="6883" width="12" customWidth="1"/>
    <col min="6884" max="6884" width="11.5703125" customWidth="1"/>
    <col min="6885" max="6885" width="12" customWidth="1"/>
    <col min="6886" max="6886" width="11.140625" customWidth="1"/>
    <col min="6887" max="6888" width="10" customWidth="1"/>
    <col min="6891" max="6891" width="10.7109375" customWidth="1"/>
    <col min="7135" max="7135" width="6.85546875" customWidth="1"/>
    <col min="7136" max="7136" width="35" customWidth="1"/>
    <col min="7137" max="7137" width="8" customWidth="1"/>
    <col min="7138" max="7138" width="31.85546875" customWidth="1"/>
    <col min="7139" max="7139" width="12" customWidth="1"/>
    <col min="7140" max="7140" width="11.5703125" customWidth="1"/>
    <col min="7141" max="7141" width="12" customWidth="1"/>
    <col min="7142" max="7142" width="11.140625" customWidth="1"/>
    <col min="7143" max="7144" width="10" customWidth="1"/>
    <col min="7147" max="7147" width="10.7109375" customWidth="1"/>
    <col min="7391" max="7391" width="6.85546875" customWidth="1"/>
    <col min="7392" max="7392" width="35" customWidth="1"/>
    <col min="7393" max="7393" width="8" customWidth="1"/>
    <col min="7394" max="7394" width="31.85546875" customWidth="1"/>
    <col min="7395" max="7395" width="12" customWidth="1"/>
    <col min="7396" max="7396" width="11.5703125" customWidth="1"/>
    <col min="7397" max="7397" width="12" customWidth="1"/>
    <col min="7398" max="7398" width="11.140625" customWidth="1"/>
    <col min="7399" max="7400" width="10" customWidth="1"/>
    <col min="7403" max="7403" width="10.7109375" customWidth="1"/>
    <col min="7647" max="7647" width="6.85546875" customWidth="1"/>
    <col min="7648" max="7648" width="35" customWidth="1"/>
    <col min="7649" max="7649" width="8" customWidth="1"/>
    <col min="7650" max="7650" width="31.85546875" customWidth="1"/>
    <col min="7651" max="7651" width="12" customWidth="1"/>
    <col min="7652" max="7652" width="11.5703125" customWidth="1"/>
    <col min="7653" max="7653" width="12" customWidth="1"/>
    <col min="7654" max="7654" width="11.140625" customWidth="1"/>
    <col min="7655" max="7656" width="10" customWidth="1"/>
    <col min="7659" max="7659" width="10.7109375" customWidth="1"/>
    <col min="7903" max="7903" width="6.85546875" customWidth="1"/>
    <col min="7904" max="7904" width="35" customWidth="1"/>
    <col min="7905" max="7905" width="8" customWidth="1"/>
    <col min="7906" max="7906" width="31.85546875" customWidth="1"/>
    <col min="7907" max="7907" width="12" customWidth="1"/>
    <col min="7908" max="7908" width="11.5703125" customWidth="1"/>
    <col min="7909" max="7909" width="12" customWidth="1"/>
    <col min="7910" max="7910" width="11.140625" customWidth="1"/>
    <col min="7911" max="7912" width="10" customWidth="1"/>
    <col min="7915" max="7915" width="10.7109375" customWidth="1"/>
    <col min="8159" max="8159" width="6.85546875" customWidth="1"/>
    <col min="8160" max="8160" width="35" customWidth="1"/>
    <col min="8161" max="8161" width="8" customWidth="1"/>
    <col min="8162" max="8162" width="31.85546875" customWidth="1"/>
    <col min="8163" max="8163" width="12" customWidth="1"/>
    <col min="8164" max="8164" width="11.5703125" customWidth="1"/>
    <col min="8165" max="8165" width="12" customWidth="1"/>
    <col min="8166" max="8166" width="11.140625" customWidth="1"/>
    <col min="8167" max="8168" width="10" customWidth="1"/>
    <col min="8171" max="8171" width="10.7109375" customWidth="1"/>
    <col min="8415" max="8415" width="6.85546875" customWidth="1"/>
    <col min="8416" max="8416" width="35" customWidth="1"/>
    <col min="8417" max="8417" width="8" customWidth="1"/>
    <col min="8418" max="8418" width="31.85546875" customWidth="1"/>
    <col min="8419" max="8419" width="12" customWidth="1"/>
    <col min="8420" max="8420" width="11.5703125" customWidth="1"/>
    <col min="8421" max="8421" width="12" customWidth="1"/>
    <col min="8422" max="8422" width="11.140625" customWidth="1"/>
    <col min="8423" max="8424" width="10" customWidth="1"/>
    <col min="8427" max="8427" width="10.7109375" customWidth="1"/>
    <col min="8671" max="8671" width="6.85546875" customWidth="1"/>
    <col min="8672" max="8672" width="35" customWidth="1"/>
    <col min="8673" max="8673" width="8" customWidth="1"/>
    <col min="8674" max="8674" width="31.85546875" customWidth="1"/>
    <col min="8675" max="8675" width="12" customWidth="1"/>
    <col min="8676" max="8676" width="11.5703125" customWidth="1"/>
    <col min="8677" max="8677" width="12" customWidth="1"/>
    <col min="8678" max="8678" width="11.140625" customWidth="1"/>
    <col min="8679" max="8680" width="10" customWidth="1"/>
    <col min="8683" max="8683" width="10.7109375" customWidth="1"/>
    <col min="8927" max="8927" width="6.85546875" customWidth="1"/>
    <col min="8928" max="8928" width="35" customWidth="1"/>
    <col min="8929" max="8929" width="8" customWidth="1"/>
    <col min="8930" max="8930" width="31.85546875" customWidth="1"/>
    <col min="8931" max="8931" width="12" customWidth="1"/>
    <col min="8932" max="8932" width="11.5703125" customWidth="1"/>
    <col min="8933" max="8933" width="12" customWidth="1"/>
    <col min="8934" max="8934" width="11.140625" customWidth="1"/>
    <col min="8935" max="8936" width="10" customWidth="1"/>
    <col min="8939" max="8939" width="10.7109375" customWidth="1"/>
    <col min="9183" max="9183" width="6.85546875" customWidth="1"/>
    <col min="9184" max="9184" width="35" customWidth="1"/>
    <col min="9185" max="9185" width="8" customWidth="1"/>
    <col min="9186" max="9186" width="31.85546875" customWidth="1"/>
    <col min="9187" max="9187" width="12" customWidth="1"/>
    <col min="9188" max="9188" width="11.5703125" customWidth="1"/>
    <col min="9189" max="9189" width="12" customWidth="1"/>
    <col min="9190" max="9190" width="11.140625" customWidth="1"/>
    <col min="9191" max="9192" width="10" customWidth="1"/>
    <col min="9195" max="9195" width="10.7109375" customWidth="1"/>
    <col min="9439" max="9439" width="6.85546875" customWidth="1"/>
    <col min="9440" max="9440" width="35" customWidth="1"/>
    <col min="9441" max="9441" width="8" customWidth="1"/>
    <col min="9442" max="9442" width="31.85546875" customWidth="1"/>
    <col min="9443" max="9443" width="12" customWidth="1"/>
    <col min="9444" max="9444" width="11.5703125" customWidth="1"/>
    <col min="9445" max="9445" width="12" customWidth="1"/>
    <col min="9446" max="9446" width="11.140625" customWidth="1"/>
    <col min="9447" max="9448" width="10" customWidth="1"/>
    <col min="9451" max="9451" width="10.7109375" customWidth="1"/>
    <col min="9695" max="9695" width="6.85546875" customWidth="1"/>
    <col min="9696" max="9696" width="35" customWidth="1"/>
    <col min="9697" max="9697" width="8" customWidth="1"/>
    <col min="9698" max="9698" width="31.85546875" customWidth="1"/>
    <col min="9699" max="9699" width="12" customWidth="1"/>
    <col min="9700" max="9700" width="11.5703125" customWidth="1"/>
    <col min="9701" max="9701" width="12" customWidth="1"/>
    <col min="9702" max="9702" width="11.140625" customWidth="1"/>
    <col min="9703" max="9704" width="10" customWidth="1"/>
    <col min="9707" max="9707" width="10.7109375" customWidth="1"/>
    <col min="9951" max="9951" width="6.85546875" customWidth="1"/>
    <col min="9952" max="9952" width="35" customWidth="1"/>
    <col min="9953" max="9953" width="8" customWidth="1"/>
    <col min="9954" max="9954" width="31.85546875" customWidth="1"/>
    <col min="9955" max="9955" width="12" customWidth="1"/>
    <col min="9956" max="9956" width="11.5703125" customWidth="1"/>
    <col min="9957" max="9957" width="12" customWidth="1"/>
    <col min="9958" max="9958" width="11.140625" customWidth="1"/>
    <col min="9959" max="9960" width="10" customWidth="1"/>
    <col min="9963" max="9963" width="10.7109375" customWidth="1"/>
    <col min="10207" max="10207" width="6.85546875" customWidth="1"/>
    <col min="10208" max="10208" width="35" customWidth="1"/>
    <col min="10209" max="10209" width="8" customWidth="1"/>
    <col min="10210" max="10210" width="31.85546875" customWidth="1"/>
    <col min="10211" max="10211" width="12" customWidth="1"/>
    <col min="10212" max="10212" width="11.5703125" customWidth="1"/>
    <col min="10213" max="10213" width="12" customWidth="1"/>
    <col min="10214" max="10214" width="11.140625" customWidth="1"/>
    <col min="10215" max="10216" width="10" customWidth="1"/>
    <col min="10219" max="10219" width="10.7109375" customWidth="1"/>
    <col min="10463" max="10463" width="6.85546875" customWidth="1"/>
    <col min="10464" max="10464" width="35" customWidth="1"/>
    <col min="10465" max="10465" width="8" customWidth="1"/>
    <col min="10466" max="10466" width="31.85546875" customWidth="1"/>
    <col min="10467" max="10467" width="12" customWidth="1"/>
    <col min="10468" max="10468" width="11.5703125" customWidth="1"/>
    <col min="10469" max="10469" width="12" customWidth="1"/>
    <col min="10470" max="10470" width="11.140625" customWidth="1"/>
    <col min="10471" max="10472" width="10" customWidth="1"/>
    <col min="10475" max="10475" width="10.7109375" customWidth="1"/>
    <col min="10719" max="10719" width="6.85546875" customWidth="1"/>
    <col min="10720" max="10720" width="35" customWidth="1"/>
    <col min="10721" max="10721" width="8" customWidth="1"/>
    <col min="10722" max="10722" width="31.85546875" customWidth="1"/>
    <col min="10723" max="10723" width="12" customWidth="1"/>
    <col min="10724" max="10724" width="11.5703125" customWidth="1"/>
    <col min="10725" max="10725" width="12" customWidth="1"/>
    <col min="10726" max="10726" width="11.140625" customWidth="1"/>
    <col min="10727" max="10728" width="10" customWidth="1"/>
    <col min="10731" max="10731" width="10.7109375" customWidth="1"/>
    <col min="10975" max="10975" width="6.85546875" customWidth="1"/>
    <col min="10976" max="10976" width="35" customWidth="1"/>
    <col min="10977" max="10977" width="8" customWidth="1"/>
    <col min="10978" max="10978" width="31.85546875" customWidth="1"/>
    <col min="10979" max="10979" width="12" customWidth="1"/>
    <col min="10980" max="10980" width="11.5703125" customWidth="1"/>
    <col min="10981" max="10981" width="12" customWidth="1"/>
    <col min="10982" max="10982" width="11.140625" customWidth="1"/>
    <col min="10983" max="10984" width="10" customWidth="1"/>
    <col min="10987" max="10987" width="10.7109375" customWidth="1"/>
    <col min="11231" max="11231" width="6.85546875" customWidth="1"/>
    <col min="11232" max="11232" width="35" customWidth="1"/>
    <col min="11233" max="11233" width="8" customWidth="1"/>
    <col min="11234" max="11234" width="31.85546875" customWidth="1"/>
    <col min="11235" max="11235" width="12" customWidth="1"/>
    <col min="11236" max="11236" width="11.5703125" customWidth="1"/>
    <col min="11237" max="11237" width="12" customWidth="1"/>
    <col min="11238" max="11238" width="11.140625" customWidth="1"/>
    <col min="11239" max="11240" width="10" customWidth="1"/>
    <col min="11243" max="11243" width="10.7109375" customWidth="1"/>
    <col min="11487" max="11487" width="6.85546875" customWidth="1"/>
    <col min="11488" max="11488" width="35" customWidth="1"/>
    <col min="11489" max="11489" width="8" customWidth="1"/>
    <col min="11490" max="11490" width="31.85546875" customWidth="1"/>
    <col min="11491" max="11491" width="12" customWidth="1"/>
    <col min="11492" max="11492" width="11.5703125" customWidth="1"/>
    <col min="11493" max="11493" width="12" customWidth="1"/>
    <col min="11494" max="11494" width="11.140625" customWidth="1"/>
    <col min="11495" max="11496" width="10" customWidth="1"/>
    <col min="11499" max="11499" width="10.7109375" customWidth="1"/>
    <col min="11743" max="11743" width="6.85546875" customWidth="1"/>
    <col min="11744" max="11744" width="35" customWidth="1"/>
    <col min="11745" max="11745" width="8" customWidth="1"/>
    <col min="11746" max="11746" width="31.85546875" customWidth="1"/>
    <col min="11747" max="11747" width="12" customWidth="1"/>
    <col min="11748" max="11748" width="11.5703125" customWidth="1"/>
    <col min="11749" max="11749" width="12" customWidth="1"/>
    <col min="11750" max="11750" width="11.140625" customWidth="1"/>
    <col min="11751" max="11752" width="10" customWidth="1"/>
    <col min="11755" max="11755" width="10.7109375" customWidth="1"/>
    <col min="11999" max="11999" width="6.85546875" customWidth="1"/>
    <col min="12000" max="12000" width="35" customWidth="1"/>
    <col min="12001" max="12001" width="8" customWidth="1"/>
    <col min="12002" max="12002" width="31.85546875" customWidth="1"/>
    <col min="12003" max="12003" width="12" customWidth="1"/>
    <col min="12004" max="12004" width="11.5703125" customWidth="1"/>
    <col min="12005" max="12005" width="12" customWidth="1"/>
    <col min="12006" max="12006" width="11.140625" customWidth="1"/>
    <col min="12007" max="12008" width="10" customWidth="1"/>
    <col min="12011" max="12011" width="10.7109375" customWidth="1"/>
    <col min="12255" max="12255" width="6.85546875" customWidth="1"/>
    <col min="12256" max="12256" width="35" customWidth="1"/>
    <col min="12257" max="12257" width="8" customWidth="1"/>
    <col min="12258" max="12258" width="31.85546875" customWidth="1"/>
    <col min="12259" max="12259" width="12" customWidth="1"/>
    <col min="12260" max="12260" width="11.5703125" customWidth="1"/>
    <col min="12261" max="12261" width="12" customWidth="1"/>
    <col min="12262" max="12262" width="11.140625" customWidth="1"/>
    <col min="12263" max="12264" width="10" customWidth="1"/>
    <col min="12267" max="12267" width="10.7109375" customWidth="1"/>
    <col min="12511" max="12511" width="6.85546875" customWidth="1"/>
    <col min="12512" max="12512" width="35" customWidth="1"/>
    <col min="12513" max="12513" width="8" customWidth="1"/>
    <col min="12514" max="12514" width="31.85546875" customWidth="1"/>
    <col min="12515" max="12515" width="12" customWidth="1"/>
    <col min="12516" max="12516" width="11.5703125" customWidth="1"/>
    <col min="12517" max="12517" width="12" customWidth="1"/>
    <col min="12518" max="12518" width="11.140625" customWidth="1"/>
    <col min="12519" max="12520" width="10" customWidth="1"/>
    <col min="12523" max="12523" width="10.7109375" customWidth="1"/>
    <col min="12767" max="12767" width="6.85546875" customWidth="1"/>
    <col min="12768" max="12768" width="35" customWidth="1"/>
    <col min="12769" max="12769" width="8" customWidth="1"/>
    <col min="12770" max="12770" width="31.85546875" customWidth="1"/>
    <col min="12771" max="12771" width="12" customWidth="1"/>
    <col min="12772" max="12772" width="11.5703125" customWidth="1"/>
    <col min="12773" max="12773" width="12" customWidth="1"/>
    <col min="12774" max="12774" width="11.140625" customWidth="1"/>
    <col min="12775" max="12776" width="10" customWidth="1"/>
    <col min="12779" max="12779" width="10.7109375" customWidth="1"/>
    <col min="13023" max="13023" width="6.85546875" customWidth="1"/>
    <col min="13024" max="13024" width="35" customWidth="1"/>
    <col min="13025" max="13025" width="8" customWidth="1"/>
    <col min="13026" max="13026" width="31.85546875" customWidth="1"/>
    <col min="13027" max="13027" width="12" customWidth="1"/>
    <col min="13028" max="13028" width="11.5703125" customWidth="1"/>
    <col min="13029" max="13029" width="12" customWidth="1"/>
    <col min="13030" max="13030" width="11.140625" customWidth="1"/>
    <col min="13031" max="13032" width="10" customWidth="1"/>
    <col min="13035" max="13035" width="10.7109375" customWidth="1"/>
    <col min="13279" max="13279" width="6.85546875" customWidth="1"/>
    <col min="13280" max="13280" width="35" customWidth="1"/>
    <col min="13281" max="13281" width="8" customWidth="1"/>
    <col min="13282" max="13282" width="31.85546875" customWidth="1"/>
    <col min="13283" max="13283" width="12" customWidth="1"/>
    <col min="13284" max="13284" width="11.5703125" customWidth="1"/>
    <col min="13285" max="13285" width="12" customWidth="1"/>
    <col min="13286" max="13286" width="11.140625" customWidth="1"/>
    <col min="13287" max="13288" width="10" customWidth="1"/>
    <col min="13291" max="13291" width="10.7109375" customWidth="1"/>
    <col min="13535" max="13535" width="6.85546875" customWidth="1"/>
    <col min="13536" max="13536" width="35" customWidth="1"/>
    <col min="13537" max="13537" width="8" customWidth="1"/>
    <col min="13538" max="13538" width="31.85546875" customWidth="1"/>
    <col min="13539" max="13539" width="12" customWidth="1"/>
    <col min="13540" max="13540" width="11.5703125" customWidth="1"/>
    <col min="13541" max="13541" width="12" customWidth="1"/>
    <col min="13542" max="13542" width="11.140625" customWidth="1"/>
    <col min="13543" max="13544" width="10" customWidth="1"/>
    <col min="13547" max="13547" width="10.7109375" customWidth="1"/>
    <col min="13791" max="13791" width="6.85546875" customWidth="1"/>
    <col min="13792" max="13792" width="35" customWidth="1"/>
    <col min="13793" max="13793" width="8" customWidth="1"/>
    <col min="13794" max="13794" width="31.85546875" customWidth="1"/>
    <col min="13795" max="13795" width="12" customWidth="1"/>
    <col min="13796" max="13796" width="11.5703125" customWidth="1"/>
    <col min="13797" max="13797" width="12" customWidth="1"/>
    <col min="13798" max="13798" width="11.140625" customWidth="1"/>
    <col min="13799" max="13800" width="10" customWidth="1"/>
    <col min="13803" max="13803" width="10.7109375" customWidth="1"/>
    <col min="14047" max="14047" width="6.85546875" customWidth="1"/>
    <col min="14048" max="14048" width="35" customWidth="1"/>
    <col min="14049" max="14049" width="8" customWidth="1"/>
    <col min="14050" max="14050" width="31.85546875" customWidth="1"/>
    <col min="14051" max="14051" width="12" customWidth="1"/>
    <col min="14052" max="14052" width="11.5703125" customWidth="1"/>
    <col min="14053" max="14053" width="12" customWidth="1"/>
    <col min="14054" max="14054" width="11.140625" customWidth="1"/>
    <col min="14055" max="14056" width="10" customWidth="1"/>
    <col min="14059" max="14059" width="10.7109375" customWidth="1"/>
    <col min="14303" max="14303" width="6.85546875" customWidth="1"/>
    <col min="14304" max="14304" width="35" customWidth="1"/>
    <col min="14305" max="14305" width="8" customWidth="1"/>
    <col min="14306" max="14306" width="31.85546875" customWidth="1"/>
    <col min="14307" max="14307" width="12" customWidth="1"/>
    <col min="14308" max="14308" width="11.5703125" customWidth="1"/>
    <col min="14309" max="14309" width="12" customWidth="1"/>
    <col min="14310" max="14310" width="11.140625" customWidth="1"/>
    <col min="14311" max="14312" width="10" customWidth="1"/>
    <col min="14315" max="14315" width="10.7109375" customWidth="1"/>
    <col min="14559" max="14559" width="6.85546875" customWidth="1"/>
    <col min="14560" max="14560" width="35" customWidth="1"/>
    <col min="14561" max="14561" width="8" customWidth="1"/>
    <col min="14562" max="14562" width="31.85546875" customWidth="1"/>
    <col min="14563" max="14563" width="12" customWidth="1"/>
    <col min="14564" max="14564" width="11.5703125" customWidth="1"/>
    <col min="14565" max="14565" width="12" customWidth="1"/>
    <col min="14566" max="14566" width="11.140625" customWidth="1"/>
    <col min="14567" max="14568" width="10" customWidth="1"/>
    <col min="14571" max="14571" width="10.7109375" customWidth="1"/>
    <col min="14815" max="14815" width="6.85546875" customWidth="1"/>
    <col min="14816" max="14816" width="35" customWidth="1"/>
    <col min="14817" max="14817" width="8" customWidth="1"/>
    <col min="14818" max="14818" width="31.85546875" customWidth="1"/>
    <col min="14819" max="14819" width="12" customWidth="1"/>
    <col min="14820" max="14820" width="11.5703125" customWidth="1"/>
    <col min="14821" max="14821" width="12" customWidth="1"/>
    <col min="14822" max="14822" width="11.140625" customWidth="1"/>
    <col min="14823" max="14824" width="10" customWidth="1"/>
    <col min="14827" max="14827" width="10.7109375" customWidth="1"/>
    <col min="15071" max="15071" width="6.85546875" customWidth="1"/>
    <col min="15072" max="15072" width="35" customWidth="1"/>
    <col min="15073" max="15073" width="8" customWidth="1"/>
    <col min="15074" max="15074" width="31.85546875" customWidth="1"/>
    <col min="15075" max="15075" width="12" customWidth="1"/>
    <col min="15076" max="15076" width="11.5703125" customWidth="1"/>
    <col min="15077" max="15077" width="12" customWidth="1"/>
    <col min="15078" max="15078" width="11.140625" customWidth="1"/>
    <col min="15079" max="15080" width="10" customWidth="1"/>
    <col min="15083" max="15083" width="10.7109375" customWidth="1"/>
    <col min="15327" max="15327" width="6.85546875" customWidth="1"/>
    <col min="15328" max="15328" width="35" customWidth="1"/>
    <col min="15329" max="15329" width="8" customWidth="1"/>
    <col min="15330" max="15330" width="31.85546875" customWidth="1"/>
    <col min="15331" max="15331" width="12" customWidth="1"/>
    <col min="15332" max="15332" width="11.5703125" customWidth="1"/>
    <col min="15333" max="15333" width="12" customWidth="1"/>
    <col min="15334" max="15334" width="11.140625" customWidth="1"/>
    <col min="15335" max="15336" width="10" customWidth="1"/>
    <col min="15339" max="15339" width="10.7109375" customWidth="1"/>
    <col min="15583" max="15583" width="6.85546875" customWidth="1"/>
    <col min="15584" max="15584" width="35" customWidth="1"/>
    <col min="15585" max="15585" width="8" customWidth="1"/>
    <col min="15586" max="15586" width="31.85546875" customWidth="1"/>
    <col min="15587" max="15587" width="12" customWidth="1"/>
    <col min="15588" max="15588" width="11.5703125" customWidth="1"/>
    <col min="15589" max="15589" width="12" customWidth="1"/>
    <col min="15590" max="15590" width="11.140625" customWidth="1"/>
    <col min="15591" max="15592" width="10" customWidth="1"/>
    <col min="15595" max="15595" width="10.7109375" customWidth="1"/>
    <col min="15839" max="15839" width="6.85546875" customWidth="1"/>
    <col min="15840" max="15840" width="35" customWidth="1"/>
    <col min="15841" max="15841" width="8" customWidth="1"/>
    <col min="15842" max="15842" width="31.85546875" customWidth="1"/>
    <col min="15843" max="15843" width="12" customWidth="1"/>
    <col min="15844" max="15844" width="11.5703125" customWidth="1"/>
    <col min="15845" max="15845" width="12" customWidth="1"/>
    <col min="15846" max="15846" width="11.140625" customWidth="1"/>
    <col min="15847" max="15848" width="10" customWidth="1"/>
    <col min="15851" max="15851" width="10.7109375" customWidth="1"/>
    <col min="16095" max="16095" width="6.85546875" customWidth="1"/>
    <col min="16096" max="16096" width="35" customWidth="1"/>
    <col min="16097" max="16097" width="8" customWidth="1"/>
    <col min="16098" max="16098" width="31.85546875" customWidth="1"/>
    <col min="16099" max="16099" width="12" customWidth="1"/>
    <col min="16100" max="16100" width="11.5703125" customWidth="1"/>
    <col min="16101" max="16101" width="12" customWidth="1"/>
    <col min="16102" max="16102" width="11.140625" customWidth="1"/>
    <col min="16103" max="16104" width="10" customWidth="1"/>
    <col min="16107" max="16107" width="10.7109375" customWidth="1"/>
  </cols>
  <sheetData>
    <row r="1" spans="1:53" ht="15" x14ac:dyDescent="0.25">
      <c r="A1" s="804" t="s">
        <v>0</v>
      </c>
      <c r="B1" s="804"/>
      <c r="C1" s="79"/>
      <c r="D1" s="804"/>
      <c r="E1" s="804"/>
      <c r="F1" s="203"/>
      <c r="G1" s="203"/>
      <c r="H1" s="203"/>
      <c r="I1" s="805"/>
      <c r="J1" s="204"/>
      <c r="K1" s="204"/>
      <c r="L1" s="204"/>
      <c r="M1" s="204"/>
      <c r="N1" s="204"/>
      <c r="O1" s="806"/>
      <c r="P1" s="205"/>
      <c r="Q1" s="205"/>
      <c r="R1" s="205"/>
      <c r="S1" s="177"/>
      <c r="T1" s="177"/>
      <c r="U1" s="470"/>
      <c r="V1" s="470"/>
      <c r="W1" s="470"/>
      <c r="X1" s="470"/>
      <c r="Y1" s="470"/>
      <c r="Z1" s="470"/>
      <c r="AA1" s="470"/>
      <c r="AB1" s="470"/>
      <c r="AC1" s="470"/>
      <c r="AD1" s="470"/>
      <c r="AE1" s="470"/>
      <c r="AF1" s="470"/>
      <c r="AG1" s="470"/>
      <c r="AH1" s="471"/>
      <c r="AI1" s="471"/>
      <c r="AJ1" s="471"/>
      <c r="AK1" s="471"/>
      <c r="AL1" s="471"/>
      <c r="AM1" s="178"/>
      <c r="AN1" s="178"/>
      <c r="AO1" s="178"/>
      <c r="AP1" s="178"/>
      <c r="AQ1" s="178"/>
      <c r="AR1" s="177"/>
      <c r="AS1" s="177"/>
      <c r="AT1" s="177"/>
      <c r="AU1" s="177"/>
      <c r="AV1" s="177"/>
      <c r="AW1" s="177"/>
      <c r="AX1" s="178"/>
      <c r="AY1" s="178"/>
      <c r="AZ1" s="178"/>
      <c r="BA1" s="178"/>
    </row>
    <row r="2" spans="1:53" ht="15" customHeight="1" x14ac:dyDescent="0.25">
      <c r="A2" s="804" t="s">
        <v>1</v>
      </c>
      <c r="B2" s="804"/>
      <c r="C2" s="79"/>
      <c r="D2" s="804"/>
      <c r="E2" s="804"/>
      <c r="F2" s="203"/>
      <c r="G2" s="203"/>
      <c r="H2" s="203"/>
      <c r="I2" s="472"/>
      <c r="J2" s="472"/>
      <c r="K2" s="472"/>
      <c r="L2" s="472"/>
      <c r="M2" s="472"/>
      <c r="N2" s="472"/>
      <c r="O2" s="473"/>
      <c r="P2" s="473"/>
      <c r="Q2" s="473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/>
      <c r="AE2" s="472"/>
      <c r="AF2" s="472"/>
      <c r="AG2" s="473"/>
      <c r="AH2" s="473"/>
      <c r="AI2" s="473"/>
      <c r="AJ2" s="473"/>
      <c r="AK2" s="473"/>
      <c r="AL2" s="473"/>
      <c r="AM2" s="473"/>
      <c r="AN2" s="473"/>
      <c r="AO2" s="473"/>
      <c r="AP2" s="473"/>
      <c r="AQ2" s="473"/>
      <c r="AR2" s="472"/>
      <c r="AS2" s="472"/>
      <c r="AT2" s="472"/>
      <c r="AU2" s="472"/>
      <c r="AV2" s="472"/>
      <c r="AW2" s="472"/>
      <c r="AX2" s="473"/>
      <c r="AY2" s="473"/>
      <c r="AZ2" s="473"/>
      <c r="BA2" s="178"/>
    </row>
    <row r="3" spans="1:53" ht="12.75" customHeight="1" x14ac:dyDescent="0.25">
      <c r="A3" s="813" t="s">
        <v>2</v>
      </c>
      <c r="B3" s="813"/>
      <c r="C3" s="813"/>
      <c r="D3" s="813"/>
      <c r="E3" s="813"/>
      <c r="F3" s="203"/>
      <c r="G3" s="203"/>
      <c r="H3" s="203"/>
      <c r="I3" s="472"/>
      <c r="J3" s="472"/>
      <c r="K3" s="472"/>
      <c r="L3" s="472"/>
      <c r="M3" s="472"/>
      <c r="N3" s="472"/>
      <c r="O3" s="473"/>
      <c r="P3" s="473"/>
      <c r="Q3" s="473"/>
      <c r="R3" s="474"/>
      <c r="S3" s="474"/>
      <c r="T3" s="474"/>
      <c r="U3" s="474"/>
      <c r="V3" s="474"/>
      <c r="W3" s="474"/>
      <c r="X3" s="474"/>
      <c r="Y3" s="474"/>
      <c r="Z3" s="475"/>
      <c r="AA3" s="475"/>
      <c r="AB3" s="475"/>
      <c r="AC3" s="476"/>
      <c r="AD3" s="476"/>
      <c r="AE3" s="476"/>
      <c r="AF3" s="475"/>
      <c r="AG3" s="477"/>
      <c r="AH3" s="477"/>
      <c r="AI3" s="477"/>
      <c r="AJ3" s="477"/>
      <c r="AK3" s="477"/>
      <c r="AL3" s="477"/>
      <c r="AM3" s="477"/>
      <c r="AN3" s="477"/>
      <c r="AO3" s="477"/>
      <c r="AP3" s="477"/>
      <c r="AQ3" s="473"/>
      <c r="AR3" s="472"/>
      <c r="AS3" s="472"/>
      <c r="AT3" s="472"/>
      <c r="AU3" s="472"/>
      <c r="AV3" s="472"/>
      <c r="AW3" s="472"/>
      <c r="AX3" s="473"/>
      <c r="AY3" s="473"/>
      <c r="AZ3" s="473"/>
      <c r="BA3" s="178"/>
    </row>
    <row r="4" spans="1:53" ht="12.75" customHeight="1" x14ac:dyDescent="0.25">
      <c r="A4" s="206"/>
      <c r="B4" s="804"/>
      <c r="C4" s="804"/>
      <c r="D4" s="804"/>
      <c r="E4" s="804"/>
      <c r="F4" s="203"/>
      <c r="G4" s="203"/>
      <c r="H4" s="203"/>
      <c r="I4" s="472"/>
      <c r="J4" s="472"/>
      <c r="K4" s="472"/>
      <c r="L4" s="472"/>
      <c r="M4" s="472"/>
      <c r="N4" s="472"/>
      <c r="O4" s="473"/>
      <c r="P4" s="473"/>
      <c r="Q4" s="473"/>
      <c r="R4" s="474"/>
      <c r="S4" s="474"/>
      <c r="T4" s="474"/>
      <c r="U4" s="474"/>
      <c r="V4" s="474"/>
      <c r="W4" s="474"/>
      <c r="X4" s="474"/>
      <c r="Y4" s="474"/>
      <c r="Z4" s="475"/>
      <c r="AA4" s="475"/>
      <c r="AB4" s="475"/>
      <c r="AC4" s="476"/>
      <c r="AD4" s="476"/>
      <c r="AE4" s="476"/>
      <c r="AF4" s="475"/>
      <c r="AG4" s="477"/>
      <c r="AH4" s="477"/>
      <c r="AI4" s="477"/>
      <c r="AJ4" s="477"/>
      <c r="AK4" s="477"/>
      <c r="AL4" s="477"/>
      <c r="AM4" s="477"/>
      <c r="AN4" s="477"/>
      <c r="AO4" s="477"/>
      <c r="AP4" s="477"/>
      <c r="AQ4" s="473"/>
      <c r="AR4" s="472"/>
      <c r="AS4" s="472"/>
      <c r="AT4" s="472"/>
      <c r="AU4" s="472"/>
      <c r="AV4" s="472"/>
      <c r="AW4" s="472"/>
      <c r="AX4" s="473"/>
      <c r="AY4" s="473"/>
      <c r="AZ4" s="473"/>
      <c r="BA4" s="178"/>
    </row>
    <row r="5" spans="1:53" ht="16.5" customHeight="1" thickBot="1" x14ac:dyDescent="0.3">
      <c r="A5" s="364" t="s">
        <v>3</v>
      </c>
      <c r="B5" s="195"/>
      <c r="C5" s="195"/>
      <c r="D5" s="195"/>
      <c r="E5" s="201"/>
      <c r="F5" s="201"/>
      <c r="G5" s="201"/>
      <c r="H5" s="201"/>
      <c r="I5" s="478"/>
      <c r="J5" s="478"/>
      <c r="K5" s="478"/>
      <c r="L5" s="478"/>
      <c r="M5" s="478"/>
      <c r="N5" s="478"/>
      <c r="O5" s="479"/>
      <c r="P5" s="479"/>
      <c r="Q5" s="479"/>
      <c r="R5" s="474"/>
      <c r="S5" s="474"/>
      <c r="T5" s="474"/>
      <c r="U5" s="474"/>
      <c r="V5" s="177"/>
      <c r="W5" s="474"/>
      <c r="X5" s="474"/>
      <c r="Y5" s="474"/>
      <c r="Z5" s="475"/>
      <c r="AA5" s="475"/>
      <c r="AB5" s="475"/>
      <c r="AC5" s="476"/>
      <c r="AD5" s="476"/>
      <c r="AE5" s="476"/>
      <c r="AF5" s="475"/>
      <c r="AG5" s="178"/>
      <c r="AH5" s="178"/>
      <c r="AI5" s="480"/>
      <c r="AJ5" s="480"/>
      <c r="AK5" s="480"/>
      <c r="AL5" s="480"/>
      <c r="AM5" s="480"/>
      <c r="AN5" s="480"/>
      <c r="AO5" s="480"/>
      <c r="AP5" s="480"/>
      <c r="AQ5" s="479"/>
      <c r="AR5" s="478"/>
      <c r="AS5" s="478"/>
      <c r="AT5" s="478"/>
      <c r="AU5" s="478"/>
      <c r="AV5" s="478"/>
      <c r="AW5" s="478"/>
      <c r="AX5" s="479"/>
      <c r="AY5" s="479"/>
      <c r="AZ5" s="479"/>
      <c r="BA5" s="178"/>
    </row>
    <row r="6" spans="1:53" ht="15" customHeight="1" x14ac:dyDescent="0.25">
      <c r="A6" s="203"/>
      <c r="B6" s="206"/>
      <c r="C6" s="206"/>
      <c r="D6" s="206"/>
      <c r="E6" s="203"/>
      <c r="F6" s="203"/>
      <c r="G6" s="203"/>
      <c r="H6" s="203"/>
      <c r="I6" s="807" t="s">
        <v>4</v>
      </c>
      <c r="J6" s="808"/>
      <c r="K6" s="808"/>
      <c r="L6" s="808"/>
      <c r="M6" s="808"/>
      <c r="N6" s="808"/>
      <c r="O6" s="808"/>
      <c r="P6" s="808"/>
      <c r="Q6" s="809"/>
      <c r="R6" s="831" t="s">
        <v>5</v>
      </c>
      <c r="S6" s="832"/>
      <c r="T6" s="832"/>
      <c r="U6" s="832"/>
      <c r="V6" s="832"/>
      <c r="W6" s="832"/>
      <c r="X6" s="832"/>
      <c r="Y6" s="832"/>
      <c r="Z6" s="832"/>
      <c r="AA6" s="832"/>
      <c r="AB6" s="832"/>
      <c r="AC6" s="832"/>
      <c r="AD6" s="832"/>
      <c r="AE6" s="832"/>
      <c r="AF6" s="832"/>
      <c r="AG6" s="832"/>
      <c r="AH6" s="832"/>
      <c r="AI6" s="832"/>
      <c r="AJ6" s="832"/>
      <c r="AK6" s="832"/>
      <c r="AL6" s="832"/>
      <c r="AM6" s="832"/>
      <c r="AN6" s="832"/>
      <c r="AO6" s="832"/>
      <c r="AP6" s="832"/>
      <c r="AQ6" s="833"/>
      <c r="AR6" s="836" t="s">
        <v>6</v>
      </c>
      <c r="AS6" s="837"/>
      <c r="AT6" s="837"/>
      <c r="AU6" s="837"/>
      <c r="AV6" s="837"/>
      <c r="AW6" s="837"/>
      <c r="AX6" s="837"/>
      <c r="AY6" s="837"/>
      <c r="AZ6" s="837"/>
      <c r="BA6" s="838"/>
    </row>
    <row r="7" spans="1:53" ht="16.5" customHeight="1" thickBot="1" x14ac:dyDescent="0.3">
      <c r="A7" s="206"/>
      <c r="B7" s="481"/>
      <c r="C7" s="780"/>
      <c r="D7" s="482"/>
      <c r="E7" s="481"/>
      <c r="F7" s="203"/>
      <c r="G7" s="203"/>
      <c r="H7" s="203"/>
      <c r="I7" s="810"/>
      <c r="J7" s="811"/>
      <c r="K7" s="811"/>
      <c r="L7" s="811"/>
      <c r="M7" s="811"/>
      <c r="N7" s="811"/>
      <c r="O7" s="811"/>
      <c r="P7" s="811"/>
      <c r="Q7" s="812"/>
      <c r="R7" s="884" t="s">
        <v>7</v>
      </c>
      <c r="S7" s="885"/>
      <c r="T7" s="885"/>
      <c r="U7" s="885"/>
      <c r="V7" s="886"/>
      <c r="W7" s="893" t="s">
        <v>8</v>
      </c>
      <c r="X7" s="885"/>
      <c r="Y7" s="885"/>
      <c r="Z7" s="886"/>
      <c r="AA7" s="814" t="s">
        <v>9</v>
      </c>
      <c r="AB7" s="814" t="s">
        <v>10</v>
      </c>
      <c r="AC7" s="814" t="s">
        <v>11</v>
      </c>
      <c r="AD7" s="854" t="s">
        <v>12</v>
      </c>
      <c r="AE7" s="855"/>
      <c r="AF7" s="856"/>
      <c r="AG7" s="814" t="s">
        <v>13</v>
      </c>
      <c r="AH7" s="863" t="s">
        <v>14</v>
      </c>
      <c r="AI7" s="864"/>
      <c r="AJ7" s="864"/>
      <c r="AK7" s="864"/>
      <c r="AL7" s="864"/>
      <c r="AM7" s="864"/>
      <c r="AN7" s="864"/>
      <c r="AO7" s="864"/>
      <c r="AP7" s="864"/>
      <c r="AQ7" s="865"/>
      <c r="AR7" s="839"/>
      <c r="AS7" s="840"/>
      <c r="AT7" s="840"/>
      <c r="AU7" s="840"/>
      <c r="AV7" s="840"/>
      <c r="AW7" s="840"/>
      <c r="AX7" s="840"/>
      <c r="AY7" s="840"/>
      <c r="AZ7" s="840"/>
      <c r="BA7" s="841"/>
    </row>
    <row r="8" spans="1:53" ht="12.75" customHeight="1" x14ac:dyDescent="0.25">
      <c r="A8" s="237"/>
      <c r="B8" s="207"/>
      <c r="C8" s="207"/>
      <c r="D8" s="207"/>
      <c r="E8" s="207"/>
      <c r="F8" s="207"/>
      <c r="G8" s="207"/>
      <c r="H8" s="207"/>
      <c r="I8" s="817" t="s">
        <v>15</v>
      </c>
      <c r="J8" s="820" t="s">
        <v>16</v>
      </c>
      <c r="K8" s="821"/>
      <c r="L8" s="821"/>
      <c r="M8" s="821"/>
      <c r="N8" s="822"/>
      <c r="O8" s="826" t="s">
        <v>17</v>
      </c>
      <c r="P8" s="820" t="s">
        <v>18</v>
      </c>
      <c r="Q8" s="829"/>
      <c r="R8" s="887"/>
      <c r="S8" s="888"/>
      <c r="T8" s="888"/>
      <c r="U8" s="888"/>
      <c r="V8" s="889"/>
      <c r="W8" s="894"/>
      <c r="X8" s="888"/>
      <c r="Y8" s="888"/>
      <c r="Z8" s="889"/>
      <c r="AA8" s="815"/>
      <c r="AB8" s="815"/>
      <c r="AC8" s="815"/>
      <c r="AD8" s="857"/>
      <c r="AE8" s="858"/>
      <c r="AF8" s="859"/>
      <c r="AG8" s="815"/>
      <c r="AH8" s="866" t="s">
        <v>19</v>
      </c>
      <c r="AI8" s="867"/>
      <c r="AJ8" s="882" t="s">
        <v>20</v>
      </c>
      <c r="AK8" s="834" t="s">
        <v>21</v>
      </c>
      <c r="AL8" s="835"/>
      <c r="AM8" s="866" t="s">
        <v>22</v>
      </c>
      <c r="AN8" s="867"/>
      <c r="AO8" s="870" t="s">
        <v>23</v>
      </c>
      <c r="AP8" s="871"/>
      <c r="AQ8" s="872"/>
      <c r="AR8" s="817" t="s">
        <v>15</v>
      </c>
      <c r="AS8" s="876" t="s">
        <v>16</v>
      </c>
      <c r="AT8" s="877"/>
      <c r="AU8" s="877"/>
      <c r="AV8" s="877"/>
      <c r="AW8" s="877"/>
      <c r="AX8" s="878"/>
      <c r="AY8" s="826" t="s">
        <v>17</v>
      </c>
      <c r="AZ8" s="820" t="s">
        <v>24</v>
      </c>
      <c r="BA8" s="829"/>
    </row>
    <row r="9" spans="1:53" ht="11.25" customHeight="1" thickBot="1" x14ac:dyDescent="0.25">
      <c r="A9" s="483" t="s">
        <v>320</v>
      </c>
      <c r="B9" s="780"/>
      <c r="C9" s="780"/>
      <c r="D9" s="483"/>
      <c r="E9" s="780"/>
      <c r="F9" s="208"/>
      <c r="G9" s="484"/>
      <c r="H9" s="484"/>
      <c r="I9" s="818"/>
      <c r="J9" s="823"/>
      <c r="K9" s="824"/>
      <c r="L9" s="824"/>
      <c r="M9" s="824"/>
      <c r="N9" s="825"/>
      <c r="O9" s="827"/>
      <c r="P9" s="823"/>
      <c r="Q9" s="830"/>
      <c r="R9" s="890"/>
      <c r="S9" s="891"/>
      <c r="T9" s="891"/>
      <c r="U9" s="891"/>
      <c r="V9" s="892"/>
      <c r="W9" s="895"/>
      <c r="X9" s="891"/>
      <c r="Y9" s="891"/>
      <c r="Z9" s="892"/>
      <c r="AA9" s="815"/>
      <c r="AB9" s="815"/>
      <c r="AC9" s="815"/>
      <c r="AD9" s="860"/>
      <c r="AE9" s="861"/>
      <c r="AF9" s="862"/>
      <c r="AG9" s="815"/>
      <c r="AH9" s="868"/>
      <c r="AI9" s="869"/>
      <c r="AJ9" s="883"/>
      <c r="AK9" s="664" t="s">
        <v>26</v>
      </c>
      <c r="AL9" s="664" t="s">
        <v>27</v>
      </c>
      <c r="AM9" s="868"/>
      <c r="AN9" s="869"/>
      <c r="AO9" s="873"/>
      <c r="AP9" s="874"/>
      <c r="AQ9" s="875"/>
      <c r="AR9" s="818"/>
      <c r="AS9" s="879"/>
      <c r="AT9" s="880"/>
      <c r="AU9" s="880"/>
      <c r="AV9" s="880"/>
      <c r="AW9" s="880"/>
      <c r="AX9" s="881"/>
      <c r="AY9" s="827"/>
      <c r="AZ9" s="823"/>
      <c r="BA9" s="830"/>
    </row>
    <row r="10" spans="1:53" ht="46.5" customHeight="1" thickBot="1" x14ac:dyDescent="0.25">
      <c r="A10" s="209" t="s">
        <v>28</v>
      </c>
      <c r="B10" s="210" t="s">
        <v>29</v>
      </c>
      <c r="C10" s="210" t="s">
        <v>30</v>
      </c>
      <c r="D10" s="210" t="s">
        <v>31</v>
      </c>
      <c r="E10" s="294" t="s">
        <v>32</v>
      </c>
      <c r="F10" s="210" t="s">
        <v>33</v>
      </c>
      <c r="G10" s="485" t="s">
        <v>34</v>
      </c>
      <c r="H10" s="58" t="s">
        <v>35</v>
      </c>
      <c r="I10" s="819"/>
      <c r="J10" s="59" t="s">
        <v>36</v>
      </c>
      <c r="K10" s="59" t="s">
        <v>8</v>
      </c>
      <c r="L10" s="60" t="s">
        <v>10</v>
      </c>
      <c r="M10" s="60" t="s">
        <v>37</v>
      </c>
      <c r="N10" s="60" t="s">
        <v>38</v>
      </c>
      <c r="O10" s="828"/>
      <c r="P10" s="486" t="s">
        <v>39</v>
      </c>
      <c r="Q10" s="487" t="s">
        <v>40</v>
      </c>
      <c r="R10" s="439" t="s">
        <v>41</v>
      </c>
      <c r="S10" s="65" t="s">
        <v>20</v>
      </c>
      <c r="T10" s="65" t="s">
        <v>42</v>
      </c>
      <c r="U10" s="65" t="s">
        <v>22</v>
      </c>
      <c r="V10" s="65" t="s">
        <v>43</v>
      </c>
      <c r="W10" s="69" t="s">
        <v>44</v>
      </c>
      <c r="X10" s="69" t="s">
        <v>45</v>
      </c>
      <c r="Y10" s="65" t="s">
        <v>46</v>
      </c>
      <c r="Z10" s="65" t="s">
        <v>47</v>
      </c>
      <c r="AA10" s="816"/>
      <c r="AB10" s="816"/>
      <c r="AC10" s="816"/>
      <c r="AD10" s="65" t="s">
        <v>20</v>
      </c>
      <c r="AE10" s="65" t="s">
        <v>48</v>
      </c>
      <c r="AF10" s="65" t="s">
        <v>49</v>
      </c>
      <c r="AG10" s="816"/>
      <c r="AH10" s="488" t="s">
        <v>39</v>
      </c>
      <c r="AI10" s="489" t="s">
        <v>40</v>
      </c>
      <c r="AJ10" s="488" t="s">
        <v>39</v>
      </c>
      <c r="AK10" s="488" t="s">
        <v>39</v>
      </c>
      <c r="AL10" s="489" t="s">
        <v>40</v>
      </c>
      <c r="AM10" s="488" t="s">
        <v>39</v>
      </c>
      <c r="AN10" s="489" t="s">
        <v>40</v>
      </c>
      <c r="AO10" s="488" t="s">
        <v>39</v>
      </c>
      <c r="AP10" s="489" t="s">
        <v>40</v>
      </c>
      <c r="AQ10" s="490" t="s">
        <v>50</v>
      </c>
      <c r="AR10" s="819"/>
      <c r="AS10" s="63" t="s">
        <v>36</v>
      </c>
      <c r="AT10" s="64" t="s">
        <v>8</v>
      </c>
      <c r="AU10" s="64" t="s">
        <v>51</v>
      </c>
      <c r="AV10" s="60" t="s">
        <v>10</v>
      </c>
      <c r="AW10" s="60" t="s">
        <v>37</v>
      </c>
      <c r="AX10" s="60" t="s">
        <v>38</v>
      </c>
      <c r="AY10" s="828"/>
      <c r="AZ10" s="486" t="s">
        <v>39</v>
      </c>
      <c r="BA10" s="487" t="s">
        <v>40</v>
      </c>
    </row>
    <row r="11" spans="1:53" s="246" customFormat="1" ht="11.25" customHeight="1" thickBot="1" x14ac:dyDescent="0.25">
      <c r="A11" s="250" t="s">
        <v>52</v>
      </c>
      <c r="B11" s="251" t="s">
        <v>53</v>
      </c>
      <c r="C11" s="251" t="s">
        <v>54</v>
      </c>
      <c r="D11" s="251" t="s">
        <v>55</v>
      </c>
      <c r="E11" s="251" t="s">
        <v>56</v>
      </c>
      <c r="F11" s="251" t="s">
        <v>33</v>
      </c>
      <c r="G11" s="251" t="s">
        <v>57</v>
      </c>
      <c r="H11" s="252" t="s">
        <v>58</v>
      </c>
      <c r="I11" s="253" t="s">
        <v>59</v>
      </c>
      <c r="J11" s="254" t="s">
        <v>60</v>
      </c>
      <c r="K11" s="254" t="s">
        <v>61</v>
      </c>
      <c r="L11" s="254" t="s">
        <v>62</v>
      </c>
      <c r="M11" s="254" t="s">
        <v>63</v>
      </c>
      <c r="N11" s="254" t="s">
        <v>64</v>
      </c>
      <c r="O11" s="352" t="s">
        <v>65</v>
      </c>
      <c r="P11" s="261" t="s">
        <v>66</v>
      </c>
      <c r="Q11" s="353" t="s">
        <v>67</v>
      </c>
      <c r="R11" s="259" t="s">
        <v>68</v>
      </c>
      <c r="S11" s="440" t="s">
        <v>68</v>
      </c>
      <c r="T11" s="260" t="s">
        <v>68</v>
      </c>
      <c r="U11" s="260" t="s">
        <v>68</v>
      </c>
      <c r="V11" s="260" t="s">
        <v>68</v>
      </c>
      <c r="W11" s="260" t="s">
        <v>69</v>
      </c>
      <c r="X11" s="260" t="s">
        <v>70</v>
      </c>
      <c r="Y11" s="254" t="s">
        <v>71</v>
      </c>
      <c r="Z11" s="260" t="s">
        <v>69</v>
      </c>
      <c r="AA11" s="260" t="s">
        <v>72</v>
      </c>
      <c r="AB11" s="254" t="s">
        <v>73</v>
      </c>
      <c r="AC11" s="260" t="s">
        <v>74</v>
      </c>
      <c r="AD11" s="260" t="s">
        <v>75</v>
      </c>
      <c r="AE11" s="260" t="s">
        <v>76</v>
      </c>
      <c r="AF11" s="260" t="s">
        <v>76</v>
      </c>
      <c r="AG11" s="260" t="s">
        <v>77</v>
      </c>
      <c r="AH11" s="261" t="s">
        <v>78</v>
      </c>
      <c r="AI11" s="261" t="s">
        <v>79</v>
      </c>
      <c r="AJ11" s="261" t="s">
        <v>78</v>
      </c>
      <c r="AK11" s="261" t="s">
        <v>78</v>
      </c>
      <c r="AL11" s="261" t="s">
        <v>79</v>
      </c>
      <c r="AM11" s="261" t="s">
        <v>78</v>
      </c>
      <c r="AN11" s="262" t="s">
        <v>79</v>
      </c>
      <c r="AO11" s="665" t="s">
        <v>78</v>
      </c>
      <c r="AP11" s="434" t="s">
        <v>79</v>
      </c>
      <c r="AQ11" s="435" t="s">
        <v>80</v>
      </c>
      <c r="AR11" s="253" t="s">
        <v>59</v>
      </c>
      <c r="AS11" s="254" t="s">
        <v>60</v>
      </c>
      <c r="AT11" s="254" t="s">
        <v>61</v>
      </c>
      <c r="AU11" s="254" t="s">
        <v>71</v>
      </c>
      <c r="AV11" s="254" t="s">
        <v>62</v>
      </c>
      <c r="AW11" s="254" t="s">
        <v>63</v>
      </c>
      <c r="AX11" s="254" t="s">
        <v>64</v>
      </c>
      <c r="AY11" s="434" t="s">
        <v>65</v>
      </c>
      <c r="AZ11" s="434" t="s">
        <v>66</v>
      </c>
      <c r="BA11" s="435" t="s">
        <v>67</v>
      </c>
    </row>
    <row r="12" spans="1:53" s="720" customFormat="1" ht="12.75" customHeight="1" x14ac:dyDescent="0.2">
      <c r="A12" s="715">
        <v>1</v>
      </c>
      <c r="B12" s="716">
        <v>3454</v>
      </c>
      <c r="C12" s="716">
        <v>600029085</v>
      </c>
      <c r="D12" s="716">
        <v>75122294</v>
      </c>
      <c r="E12" s="717" t="s">
        <v>321</v>
      </c>
      <c r="F12" s="716">
        <v>3233</v>
      </c>
      <c r="G12" s="718" t="s">
        <v>82</v>
      </c>
      <c r="H12" s="719" t="s">
        <v>83</v>
      </c>
      <c r="I12" s="540">
        <v>6128785</v>
      </c>
      <c r="J12" s="496">
        <v>4346382</v>
      </c>
      <c r="K12" s="496">
        <v>115000</v>
      </c>
      <c r="L12" s="322">
        <v>1507947</v>
      </c>
      <c r="M12" s="322">
        <v>86928</v>
      </c>
      <c r="N12" s="496">
        <v>72528</v>
      </c>
      <c r="O12" s="497">
        <v>10.559999999999999</v>
      </c>
      <c r="P12" s="498">
        <v>6.1099999999999994</v>
      </c>
      <c r="Q12" s="499">
        <v>4.45</v>
      </c>
      <c r="R12" s="568">
        <f>W12*-1</f>
        <v>0</v>
      </c>
      <c r="S12" s="506">
        <v>0</v>
      </c>
      <c r="T12" s="506">
        <v>0</v>
      </c>
      <c r="U12" s="506">
        <v>0</v>
      </c>
      <c r="V12" s="506">
        <f>SUM(R12:U12)</f>
        <v>0</v>
      </c>
      <c r="W12" s="506">
        <v>0</v>
      </c>
      <c r="X12" s="506">
        <v>0</v>
      </c>
      <c r="Y12" s="506">
        <v>0</v>
      </c>
      <c r="Z12" s="506">
        <f>SUM(W12:Y12)</f>
        <v>0</v>
      </c>
      <c r="AA12" s="506">
        <f>V12+Z12</f>
        <v>0</v>
      </c>
      <c r="AB12" s="322">
        <f>ROUND((V12+W12)*33.8%,0)</f>
        <v>0</v>
      </c>
      <c r="AC12" s="264">
        <f>ROUND(V12*2%,0)</f>
        <v>0</v>
      </c>
      <c r="AD12" s="506">
        <v>0</v>
      </c>
      <c r="AE12" s="506">
        <v>0</v>
      </c>
      <c r="AF12" s="506">
        <f>SUM(AD12:AE12)</f>
        <v>0</v>
      </c>
      <c r="AG12" s="506">
        <f>AA12+AB12+AC12+AF12</f>
        <v>0</v>
      </c>
      <c r="AH12" s="508">
        <v>0</v>
      </c>
      <c r="AI12" s="508">
        <v>0</v>
      </c>
      <c r="AJ12" s="508">
        <v>0</v>
      </c>
      <c r="AK12" s="508">
        <v>0</v>
      </c>
      <c r="AL12" s="508">
        <v>0</v>
      </c>
      <c r="AM12" s="508">
        <v>0</v>
      </c>
      <c r="AN12" s="508">
        <v>0</v>
      </c>
      <c r="AO12" s="503">
        <f>AH12+AJ12+AK12+AM12</f>
        <v>0</v>
      </c>
      <c r="AP12" s="503">
        <f>AI12+AL12+AN12</f>
        <v>0</v>
      </c>
      <c r="AQ12" s="545">
        <f>SUM(AO12:AP12)</f>
        <v>0</v>
      </c>
      <c r="AR12" s="546">
        <f>I12+AG12</f>
        <v>6128785</v>
      </c>
      <c r="AS12" s="501">
        <f>J12+V12</f>
        <v>4346382</v>
      </c>
      <c r="AT12" s="501">
        <f>K12+Z12</f>
        <v>115000</v>
      </c>
      <c r="AU12" s="501">
        <f>Y12</f>
        <v>0</v>
      </c>
      <c r="AV12" s="501">
        <f>L12+AB12</f>
        <v>1507947</v>
      </c>
      <c r="AW12" s="501">
        <f>M12+AC12</f>
        <v>86928</v>
      </c>
      <c r="AX12" s="501">
        <f>N12+AF12</f>
        <v>72528</v>
      </c>
      <c r="AY12" s="503">
        <f>O12+AQ12</f>
        <v>10.559999999999999</v>
      </c>
      <c r="AZ12" s="503">
        <f>P12+AO12</f>
        <v>6.1099999999999994</v>
      </c>
      <c r="BA12" s="504">
        <f>Q12+AP12</f>
        <v>4.45</v>
      </c>
    </row>
    <row r="13" spans="1:53" s="720" customFormat="1" ht="12.75" customHeight="1" x14ac:dyDescent="0.2">
      <c r="A13" s="282">
        <v>1</v>
      </c>
      <c r="B13" s="21">
        <v>3454</v>
      </c>
      <c r="C13" s="280">
        <v>600029085</v>
      </c>
      <c r="D13" s="280">
        <v>75122294</v>
      </c>
      <c r="E13" s="721" t="s">
        <v>322</v>
      </c>
      <c r="F13" s="21"/>
      <c r="G13" s="281"/>
      <c r="H13" s="722"/>
      <c r="I13" s="29">
        <v>6128785</v>
      </c>
      <c r="J13" s="269">
        <v>4346382</v>
      </c>
      <c r="K13" s="269">
        <v>115000</v>
      </c>
      <c r="L13" s="269">
        <v>1507947</v>
      </c>
      <c r="M13" s="269">
        <v>86928</v>
      </c>
      <c r="N13" s="269">
        <v>72528</v>
      </c>
      <c r="O13" s="360">
        <v>10.559999999999999</v>
      </c>
      <c r="P13" s="360">
        <v>6.1099999999999994</v>
      </c>
      <c r="Q13" s="390">
        <v>4.45</v>
      </c>
      <c r="R13" s="29">
        <f t="shared" ref="R13:BA13" si="0">SUM(R12)</f>
        <v>0</v>
      </c>
      <c r="S13" s="22">
        <f t="shared" si="0"/>
        <v>0</v>
      </c>
      <c r="T13" s="22">
        <f t="shared" si="0"/>
        <v>0</v>
      </c>
      <c r="U13" s="22">
        <f t="shared" si="0"/>
        <v>0</v>
      </c>
      <c r="V13" s="22">
        <f t="shared" si="0"/>
        <v>0</v>
      </c>
      <c r="W13" s="22">
        <f t="shared" si="0"/>
        <v>0</v>
      </c>
      <c r="X13" s="22">
        <f t="shared" si="0"/>
        <v>0</v>
      </c>
      <c r="Y13" s="22">
        <f t="shared" si="0"/>
        <v>0</v>
      </c>
      <c r="Z13" s="22">
        <f t="shared" si="0"/>
        <v>0</v>
      </c>
      <c r="AA13" s="22">
        <f t="shared" si="0"/>
        <v>0</v>
      </c>
      <c r="AB13" s="22">
        <f t="shared" si="0"/>
        <v>0</v>
      </c>
      <c r="AC13" s="22">
        <f t="shared" si="0"/>
        <v>0</v>
      </c>
      <c r="AD13" s="22">
        <f t="shared" si="0"/>
        <v>0</v>
      </c>
      <c r="AE13" s="22">
        <f t="shared" si="0"/>
        <v>0</v>
      </c>
      <c r="AF13" s="22">
        <f t="shared" si="0"/>
        <v>0</v>
      </c>
      <c r="AG13" s="22">
        <f t="shared" si="0"/>
        <v>0</v>
      </c>
      <c r="AH13" s="23">
        <f t="shared" si="0"/>
        <v>0</v>
      </c>
      <c r="AI13" s="23">
        <f t="shared" si="0"/>
        <v>0</v>
      </c>
      <c r="AJ13" s="23">
        <f t="shared" si="0"/>
        <v>0</v>
      </c>
      <c r="AK13" s="23">
        <f t="shared" si="0"/>
        <v>0</v>
      </c>
      <c r="AL13" s="23">
        <f t="shared" si="0"/>
        <v>0</v>
      </c>
      <c r="AM13" s="23">
        <f t="shared" si="0"/>
        <v>0</v>
      </c>
      <c r="AN13" s="23">
        <f t="shared" si="0"/>
        <v>0</v>
      </c>
      <c r="AO13" s="23">
        <f t="shared" si="0"/>
        <v>0</v>
      </c>
      <c r="AP13" s="23">
        <f t="shared" si="0"/>
        <v>0</v>
      </c>
      <c r="AQ13" s="361">
        <f t="shared" si="0"/>
        <v>0</v>
      </c>
      <c r="AR13" s="29">
        <f t="shared" si="0"/>
        <v>6128785</v>
      </c>
      <c r="AS13" s="22">
        <f t="shared" si="0"/>
        <v>4346382</v>
      </c>
      <c r="AT13" s="22">
        <f t="shared" si="0"/>
        <v>115000</v>
      </c>
      <c r="AU13" s="68">
        <f t="shared" si="0"/>
        <v>0</v>
      </c>
      <c r="AV13" s="22">
        <f t="shared" si="0"/>
        <v>1507947</v>
      </c>
      <c r="AW13" s="22">
        <f t="shared" si="0"/>
        <v>86928</v>
      </c>
      <c r="AX13" s="22">
        <f t="shared" si="0"/>
        <v>72528</v>
      </c>
      <c r="AY13" s="23">
        <f t="shared" si="0"/>
        <v>10.559999999999999</v>
      </c>
      <c r="AZ13" s="23">
        <f t="shared" si="0"/>
        <v>6.1099999999999994</v>
      </c>
      <c r="BA13" s="56">
        <f t="shared" si="0"/>
        <v>4.45</v>
      </c>
    </row>
    <row r="14" spans="1:53" s="720" customFormat="1" ht="12.75" customHeight="1" x14ac:dyDescent="0.2">
      <c r="A14" s="723">
        <v>2</v>
      </c>
      <c r="B14" s="724">
        <v>3470</v>
      </c>
      <c r="C14" s="724">
        <v>691003572</v>
      </c>
      <c r="D14" s="724">
        <v>72550341</v>
      </c>
      <c r="E14" s="725" t="s">
        <v>323</v>
      </c>
      <c r="F14" s="724">
        <v>3111</v>
      </c>
      <c r="G14" s="726" t="s">
        <v>86</v>
      </c>
      <c r="H14" s="727" t="s">
        <v>87</v>
      </c>
      <c r="I14" s="516">
        <v>4738565</v>
      </c>
      <c r="J14" s="517">
        <v>3424761</v>
      </c>
      <c r="K14" s="517">
        <v>30000</v>
      </c>
      <c r="L14" s="517">
        <v>1167709</v>
      </c>
      <c r="M14" s="517">
        <v>68495</v>
      </c>
      <c r="N14" s="517">
        <v>47600</v>
      </c>
      <c r="O14" s="518">
        <v>7.9741999999999997</v>
      </c>
      <c r="P14" s="432">
        <v>6</v>
      </c>
      <c r="Q14" s="519">
        <v>1.9742</v>
      </c>
      <c r="R14" s="551">
        <f>W14*-1</f>
        <v>5125</v>
      </c>
      <c r="S14" s="507">
        <v>0</v>
      </c>
      <c r="T14" s="507">
        <v>0</v>
      </c>
      <c r="U14" s="507">
        <v>0</v>
      </c>
      <c r="V14" s="507">
        <f t="shared" ref="V14:V77" si="1">SUM(R14:U14)</f>
        <v>5125</v>
      </c>
      <c r="W14" s="507">
        <v>-5125</v>
      </c>
      <c r="X14" s="507">
        <v>0</v>
      </c>
      <c r="Y14" s="507">
        <v>0</v>
      </c>
      <c r="Z14" s="507">
        <f>SUM(W14:Y14)</f>
        <v>-5125</v>
      </c>
      <c r="AA14" s="507">
        <f>V14+Z14</f>
        <v>0</v>
      </c>
      <c r="AB14" s="322">
        <f>ROUND((V14+W14)*33.8%,0)</f>
        <v>0</v>
      </c>
      <c r="AC14" s="180">
        <f>ROUND(V14*2%,0)</f>
        <v>103</v>
      </c>
      <c r="AD14" s="507">
        <v>0</v>
      </c>
      <c r="AE14" s="507">
        <v>0</v>
      </c>
      <c r="AF14" s="507">
        <f t="shared" ref="AF14:AF78" si="2">SUM(AD14:AE14)</f>
        <v>0</v>
      </c>
      <c r="AG14" s="507">
        <f t="shared" ref="AG14:AG78" si="3">AA14+AB14+AC14+AF14</f>
        <v>103</v>
      </c>
      <c r="AH14" s="522">
        <v>0</v>
      </c>
      <c r="AI14" s="522">
        <v>0.03</v>
      </c>
      <c r="AJ14" s="522">
        <v>0</v>
      </c>
      <c r="AK14" s="522">
        <v>0</v>
      </c>
      <c r="AL14" s="522">
        <v>0</v>
      </c>
      <c r="AM14" s="522">
        <v>0</v>
      </c>
      <c r="AN14" s="522">
        <v>0</v>
      </c>
      <c r="AO14" s="522">
        <f>AH14+AJ14+AK14+AM14</f>
        <v>0</v>
      </c>
      <c r="AP14" s="522">
        <f>AI14+AL14+AN14</f>
        <v>0.03</v>
      </c>
      <c r="AQ14" s="550">
        <f t="shared" ref="AQ14:AQ78" si="4">SUM(AO14:AP14)</f>
        <v>0.03</v>
      </c>
      <c r="AR14" s="551">
        <f>I14+AG14</f>
        <v>4738668</v>
      </c>
      <c r="AS14" s="507">
        <f>J14+V14</f>
        <v>3429886</v>
      </c>
      <c r="AT14" s="507">
        <f t="shared" ref="AT14:AT15" si="5">K14+Z14</f>
        <v>24875</v>
      </c>
      <c r="AU14" s="507">
        <f t="shared" ref="AU14:AU15" si="6">Y14</f>
        <v>0</v>
      </c>
      <c r="AV14" s="507">
        <f>L14+AB14</f>
        <v>1167709</v>
      </c>
      <c r="AW14" s="507">
        <f>M14+AC14</f>
        <v>68598</v>
      </c>
      <c r="AX14" s="507">
        <f>N14+AF14</f>
        <v>47600</v>
      </c>
      <c r="AY14" s="522">
        <f>O14+AQ14</f>
        <v>8.0041999999999991</v>
      </c>
      <c r="AZ14" s="522">
        <f>P14+AO14</f>
        <v>6</v>
      </c>
      <c r="BA14" s="523">
        <f>Q14+AP14</f>
        <v>2.0042</v>
      </c>
    </row>
    <row r="15" spans="1:53" s="720" customFormat="1" ht="12.75" customHeight="1" x14ac:dyDescent="0.2">
      <c r="A15" s="723">
        <v>2</v>
      </c>
      <c r="B15" s="724">
        <v>3470</v>
      </c>
      <c r="C15" s="724">
        <v>691003572</v>
      </c>
      <c r="D15" s="724">
        <v>72550341</v>
      </c>
      <c r="E15" s="725" t="s">
        <v>323</v>
      </c>
      <c r="F15" s="724">
        <v>3141</v>
      </c>
      <c r="G15" s="726" t="s">
        <v>89</v>
      </c>
      <c r="H15" s="727" t="s">
        <v>83</v>
      </c>
      <c r="I15" s="516">
        <v>783940</v>
      </c>
      <c r="J15" s="517">
        <v>554666</v>
      </c>
      <c r="K15" s="496">
        <v>20000</v>
      </c>
      <c r="L15" s="322">
        <v>194237</v>
      </c>
      <c r="M15" s="322">
        <v>11093</v>
      </c>
      <c r="N15" s="517">
        <v>3944</v>
      </c>
      <c r="O15" s="518">
        <v>1.95</v>
      </c>
      <c r="P15" s="432">
        <v>0</v>
      </c>
      <c r="Q15" s="519">
        <v>1.95</v>
      </c>
      <c r="R15" s="551">
        <f>W15*-1</f>
        <v>19000</v>
      </c>
      <c r="S15" s="507">
        <v>0</v>
      </c>
      <c r="T15" s="507">
        <v>0</v>
      </c>
      <c r="U15" s="507">
        <v>0</v>
      </c>
      <c r="V15" s="507">
        <f t="shared" si="1"/>
        <v>19000</v>
      </c>
      <c r="W15" s="507">
        <v>-19000</v>
      </c>
      <c r="X15" s="507">
        <v>0</v>
      </c>
      <c r="Y15" s="507">
        <v>0</v>
      </c>
      <c r="Z15" s="507">
        <f>SUM(W15:Y15)</f>
        <v>-19000</v>
      </c>
      <c r="AA15" s="507">
        <f>V15+Z15</f>
        <v>0</v>
      </c>
      <c r="AB15" s="322">
        <f>ROUND((V15+W15)*33.8%,0)</f>
        <v>0</v>
      </c>
      <c r="AC15" s="180">
        <f>ROUND(V15*2%,0)</f>
        <v>380</v>
      </c>
      <c r="AD15" s="507">
        <v>0</v>
      </c>
      <c r="AE15" s="507">
        <v>0</v>
      </c>
      <c r="AF15" s="507">
        <f t="shared" si="2"/>
        <v>0</v>
      </c>
      <c r="AG15" s="507">
        <f t="shared" si="3"/>
        <v>380</v>
      </c>
      <c r="AH15" s="522">
        <v>0</v>
      </c>
      <c r="AI15" s="522">
        <v>0</v>
      </c>
      <c r="AJ15" s="522">
        <v>0</v>
      </c>
      <c r="AK15" s="522">
        <v>0</v>
      </c>
      <c r="AL15" s="522">
        <v>0</v>
      </c>
      <c r="AM15" s="522">
        <v>0</v>
      </c>
      <c r="AN15" s="522">
        <v>0</v>
      </c>
      <c r="AO15" s="522">
        <f>AH15+AJ15+AK15+AM15</f>
        <v>0</v>
      </c>
      <c r="AP15" s="522">
        <f>AI15+AL15+AN15</f>
        <v>0</v>
      </c>
      <c r="AQ15" s="550">
        <f t="shared" si="4"/>
        <v>0</v>
      </c>
      <c r="AR15" s="551">
        <f>I15+AG15</f>
        <v>784320</v>
      </c>
      <c r="AS15" s="507">
        <f>J15+V15</f>
        <v>573666</v>
      </c>
      <c r="AT15" s="507">
        <f t="shared" si="5"/>
        <v>1000</v>
      </c>
      <c r="AU15" s="507">
        <f t="shared" si="6"/>
        <v>0</v>
      </c>
      <c r="AV15" s="507">
        <f>L15+AB15</f>
        <v>194237</v>
      </c>
      <c r="AW15" s="507">
        <f>M15+AC15</f>
        <v>11473</v>
      </c>
      <c r="AX15" s="507">
        <f>N15+AF15</f>
        <v>3944</v>
      </c>
      <c r="AY15" s="522">
        <f>O15+AQ15</f>
        <v>1.95</v>
      </c>
      <c r="AZ15" s="522">
        <f>P15+AO15</f>
        <v>0</v>
      </c>
      <c r="BA15" s="523">
        <f>Q15+AP15</f>
        <v>1.95</v>
      </c>
    </row>
    <row r="16" spans="1:53" s="720" customFormat="1" ht="12.75" customHeight="1" x14ac:dyDescent="0.2">
      <c r="A16" s="282">
        <v>2</v>
      </c>
      <c r="B16" s="21">
        <v>3470</v>
      </c>
      <c r="C16" s="280">
        <v>691003572</v>
      </c>
      <c r="D16" s="280">
        <v>72550341</v>
      </c>
      <c r="E16" s="721" t="s">
        <v>324</v>
      </c>
      <c r="F16" s="21"/>
      <c r="G16" s="281"/>
      <c r="H16" s="722"/>
      <c r="I16" s="29">
        <v>5522505</v>
      </c>
      <c r="J16" s="269">
        <v>3979427</v>
      </c>
      <c r="K16" s="269">
        <v>50000</v>
      </c>
      <c r="L16" s="269">
        <v>1361946</v>
      </c>
      <c r="M16" s="269">
        <v>79588</v>
      </c>
      <c r="N16" s="269">
        <v>51544</v>
      </c>
      <c r="O16" s="360">
        <v>9.924199999999999</v>
      </c>
      <c r="P16" s="360">
        <v>6</v>
      </c>
      <c r="Q16" s="390">
        <v>3.9241999999999999</v>
      </c>
      <c r="R16" s="29">
        <f t="shared" ref="R16:BA16" si="7">SUM(R14:R15)</f>
        <v>24125</v>
      </c>
      <c r="S16" s="22">
        <f t="shared" si="7"/>
        <v>0</v>
      </c>
      <c r="T16" s="22">
        <f t="shared" si="7"/>
        <v>0</v>
      </c>
      <c r="U16" s="22">
        <f t="shared" si="7"/>
        <v>0</v>
      </c>
      <c r="V16" s="22">
        <f t="shared" si="7"/>
        <v>24125</v>
      </c>
      <c r="W16" s="22">
        <f t="shared" si="7"/>
        <v>-24125</v>
      </c>
      <c r="X16" s="22">
        <f t="shared" si="7"/>
        <v>0</v>
      </c>
      <c r="Y16" s="22">
        <f t="shared" ref="Y16" si="8">SUM(Y14:Y15)</f>
        <v>0</v>
      </c>
      <c r="Z16" s="22">
        <f t="shared" si="7"/>
        <v>-24125</v>
      </c>
      <c r="AA16" s="22">
        <f t="shared" si="7"/>
        <v>0</v>
      </c>
      <c r="AB16" s="22">
        <f t="shared" si="7"/>
        <v>0</v>
      </c>
      <c r="AC16" s="22">
        <f t="shared" si="7"/>
        <v>483</v>
      </c>
      <c r="AD16" s="22">
        <f t="shared" si="7"/>
        <v>0</v>
      </c>
      <c r="AE16" s="22">
        <f t="shared" si="7"/>
        <v>0</v>
      </c>
      <c r="AF16" s="22">
        <f t="shared" si="7"/>
        <v>0</v>
      </c>
      <c r="AG16" s="22">
        <f t="shared" si="7"/>
        <v>483</v>
      </c>
      <c r="AH16" s="23">
        <f t="shared" si="7"/>
        <v>0</v>
      </c>
      <c r="AI16" s="23">
        <f t="shared" si="7"/>
        <v>0.03</v>
      </c>
      <c r="AJ16" s="23">
        <f t="shared" si="7"/>
        <v>0</v>
      </c>
      <c r="AK16" s="23">
        <f t="shared" ref="AK16:AL16" si="9">SUM(AK14:AK15)</f>
        <v>0</v>
      </c>
      <c r="AL16" s="23">
        <f t="shared" si="9"/>
        <v>0</v>
      </c>
      <c r="AM16" s="23">
        <f t="shared" si="7"/>
        <v>0</v>
      </c>
      <c r="AN16" s="23">
        <f t="shared" si="7"/>
        <v>0</v>
      </c>
      <c r="AO16" s="23">
        <f t="shared" si="7"/>
        <v>0</v>
      </c>
      <c r="AP16" s="23">
        <f t="shared" si="7"/>
        <v>0.03</v>
      </c>
      <c r="AQ16" s="361">
        <f t="shared" si="7"/>
        <v>0.03</v>
      </c>
      <c r="AR16" s="29">
        <f t="shared" si="7"/>
        <v>5522988</v>
      </c>
      <c r="AS16" s="22">
        <f t="shared" si="7"/>
        <v>4003552</v>
      </c>
      <c r="AT16" s="22">
        <f t="shared" si="7"/>
        <v>25875</v>
      </c>
      <c r="AU16" s="68">
        <f t="shared" si="7"/>
        <v>0</v>
      </c>
      <c r="AV16" s="22">
        <f t="shared" si="7"/>
        <v>1361946</v>
      </c>
      <c r="AW16" s="22">
        <f t="shared" si="7"/>
        <v>80071</v>
      </c>
      <c r="AX16" s="22">
        <f t="shared" si="7"/>
        <v>51544</v>
      </c>
      <c r="AY16" s="23">
        <f t="shared" si="7"/>
        <v>9.9541999999999984</v>
      </c>
      <c r="AZ16" s="23">
        <f t="shared" si="7"/>
        <v>6</v>
      </c>
      <c r="BA16" s="56">
        <f t="shared" si="7"/>
        <v>3.9542000000000002</v>
      </c>
    </row>
    <row r="17" spans="1:53" s="720" customFormat="1" ht="12.75" customHeight="1" x14ac:dyDescent="0.2">
      <c r="A17" s="723">
        <v>3</v>
      </c>
      <c r="B17" s="724">
        <v>3469</v>
      </c>
      <c r="C17" s="724">
        <v>691003548</v>
      </c>
      <c r="D17" s="724">
        <v>72550384</v>
      </c>
      <c r="E17" s="725" t="s">
        <v>325</v>
      </c>
      <c r="F17" s="724">
        <v>3111</v>
      </c>
      <c r="G17" s="726" t="s">
        <v>86</v>
      </c>
      <c r="H17" s="727" t="s">
        <v>87</v>
      </c>
      <c r="I17" s="516">
        <v>6279809</v>
      </c>
      <c r="J17" s="517">
        <v>4551450</v>
      </c>
      <c r="K17" s="517">
        <v>30000</v>
      </c>
      <c r="L17" s="517">
        <v>1548530</v>
      </c>
      <c r="M17" s="517">
        <v>91029</v>
      </c>
      <c r="N17" s="517">
        <v>58800</v>
      </c>
      <c r="O17" s="518">
        <v>10.7082</v>
      </c>
      <c r="P17" s="432">
        <v>8</v>
      </c>
      <c r="Q17" s="519">
        <v>2.7081999999999997</v>
      </c>
      <c r="R17" s="551">
        <f t="shared" ref="R17:R18" si="10">W17*-1</f>
        <v>0</v>
      </c>
      <c r="S17" s="507">
        <v>0</v>
      </c>
      <c r="T17" s="507">
        <v>0</v>
      </c>
      <c r="U17" s="507">
        <v>0</v>
      </c>
      <c r="V17" s="507">
        <f t="shared" si="1"/>
        <v>0</v>
      </c>
      <c r="W17" s="507">
        <v>0</v>
      </c>
      <c r="X17" s="507">
        <v>0</v>
      </c>
      <c r="Y17" s="507">
        <v>0</v>
      </c>
      <c r="Z17" s="507">
        <f t="shared" ref="Z17:Z18" si="11">SUM(W17:Y17)</f>
        <v>0</v>
      </c>
      <c r="AA17" s="507">
        <f>V17+Z17</f>
        <v>0</v>
      </c>
      <c r="AB17" s="322">
        <f t="shared" ref="AB17:AB18" si="12">ROUND((V17+W17)*33.8%,0)</f>
        <v>0</v>
      </c>
      <c r="AC17" s="180">
        <f>ROUND(V17*2%,0)</f>
        <v>0</v>
      </c>
      <c r="AD17" s="507">
        <v>0</v>
      </c>
      <c r="AE17" s="507">
        <v>0</v>
      </c>
      <c r="AF17" s="507">
        <f t="shared" si="2"/>
        <v>0</v>
      </c>
      <c r="AG17" s="507">
        <f t="shared" si="3"/>
        <v>0</v>
      </c>
      <c r="AH17" s="522">
        <v>0</v>
      </c>
      <c r="AI17" s="522">
        <v>0</v>
      </c>
      <c r="AJ17" s="522">
        <v>0</v>
      </c>
      <c r="AK17" s="522">
        <v>0</v>
      </c>
      <c r="AL17" s="522">
        <v>0</v>
      </c>
      <c r="AM17" s="522">
        <v>0</v>
      </c>
      <c r="AN17" s="522">
        <v>0</v>
      </c>
      <c r="AO17" s="522">
        <f t="shared" ref="AO17:AO18" si="13">AH17+AJ17+AK17+AM17</f>
        <v>0</v>
      </c>
      <c r="AP17" s="522">
        <f t="shared" ref="AP17:AP18" si="14">AI17+AL17+AN17</f>
        <v>0</v>
      </c>
      <c r="AQ17" s="550">
        <f t="shared" si="4"/>
        <v>0</v>
      </c>
      <c r="AR17" s="551">
        <f>I17+AG17</f>
        <v>6279809</v>
      </c>
      <c r="AS17" s="507">
        <f>J17+V17</f>
        <v>4551450</v>
      </c>
      <c r="AT17" s="507">
        <f t="shared" ref="AT17:AT18" si="15">K17+Z17</f>
        <v>30000</v>
      </c>
      <c r="AU17" s="507">
        <f t="shared" ref="AU17:AU18" si="16">Y17</f>
        <v>0</v>
      </c>
      <c r="AV17" s="507">
        <f>L17+AB17</f>
        <v>1548530</v>
      </c>
      <c r="AW17" s="507">
        <f>M17+AC17</f>
        <v>91029</v>
      </c>
      <c r="AX17" s="507">
        <f>N17+AF17</f>
        <v>58800</v>
      </c>
      <c r="AY17" s="522">
        <f>O17+AQ17</f>
        <v>10.7082</v>
      </c>
      <c r="AZ17" s="522">
        <f>P17+AO17</f>
        <v>8</v>
      </c>
      <c r="BA17" s="523">
        <f>Q17+AP17</f>
        <v>2.7081999999999997</v>
      </c>
    </row>
    <row r="18" spans="1:53" s="720" customFormat="1" ht="12.75" customHeight="1" x14ac:dyDescent="0.2">
      <c r="A18" s="723">
        <v>3</v>
      </c>
      <c r="B18" s="724">
        <v>3469</v>
      </c>
      <c r="C18" s="724">
        <v>691003548</v>
      </c>
      <c r="D18" s="724">
        <v>72550384</v>
      </c>
      <c r="E18" s="725" t="s">
        <v>325</v>
      </c>
      <c r="F18" s="724">
        <v>3141</v>
      </c>
      <c r="G18" s="726" t="s">
        <v>89</v>
      </c>
      <c r="H18" s="727" t="s">
        <v>83</v>
      </c>
      <c r="I18" s="516">
        <v>905312</v>
      </c>
      <c r="J18" s="517">
        <v>643358</v>
      </c>
      <c r="K18" s="496">
        <v>20000</v>
      </c>
      <c r="L18" s="322">
        <v>224215</v>
      </c>
      <c r="M18" s="322">
        <v>12867</v>
      </c>
      <c r="N18" s="517">
        <v>4872</v>
      </c>
      <c r="O18" s="518">
        <v>2.2599999999999998</v>
      </c>
      <c r="P18" s="432">
        <v>0</v>
      </c>
      <c r="Q18" s="519">
        <v>2.2599999999999998</v>
      </c>
      <c r="R18" s="551">
        <f t="shared" si="10"/>
        <v>0</v>
      </c>
      <c r="S18" s="507">
        <v>0</v>
      </c>
      <c r="T18" s="507">
        <v>0</v>
      </c>
      <c r="U18" s="507">
        <v>0</v>
      </c>
      <c r="V18" s="507">
        <f t="shared" si="1"/>
        <v>0</v>
      </c>
      <c r="W18" s="507">
        <v>0</v>
      </c>
      <c r="X18" s="507">
        <v>0</v>
      </c>
      <c r="Y18" s="507">
        <v>0</v>
      </c>
      <c r="Z18" s="507">
        <f t="shared" si="11"/>
        <v>0</v>
      </c>
      <c r="AA18" s="507">
        <f>V18+Z18</f>
        <v>0</v>
      </c>
      <c r="AB18" s="322">
        <f t="shared" si="12"/>
        <v>0</v>
      </c>
      <c r="AC18" s="180">
        <f>ROUND(V18*2%,0)</f>
        <v>0</v>
      </c>
      <c r="AD18" s="507">
        <v>0</v>
      </c>
      <c r="AE18" s="507">
        <v>0</v>
      </c>
      <c r="AF18" s="507">
        <f t="shared" si="2"/>
        <v>0</v>
      </c>
      <c r="AG18" s="507">
        <f t="shared" si="3"/>
        <v>0</v>
      </c>
      <c r="AH18" s="522">
        <v>0</v>
      </c>
      <c r="AI18" s="522">
        <v>0</v>
      </c>
      <c r="AJ18" s="522">
        <v>0</v>
      </c>
      <c r="AK18" s="522">
        <v>0</v>
      </c>
      <c r="AL18" s="522">
        <v>0</v>
      </c>
      <c r="AM18" s="522">
        <v>0</v>
      </c>
      <c r="AN18" s="522">
        <v>0</v>
      </c>
      <c r="AO18" s="522">
        <f t="shared" si="13"/>
        <v>0</v>
      </c>
      <c r="AP18" s="522">
        <f t="shared" si="14"/>
        <v>0</v>
      </c>
      <c r="AQ18" s="550">
        <f t="shared" si="4"/>
        <v>0</v>
      </c>
      <c r="AR18" s="551">
        <f>I18+AG18</f>
        <v>905312</v>
      </c>
      <c r="AS18" s="507">
        <f>J18+V18</f>
        <v>643358</v>
      </c>
      <c r="AT18" s="507">
        <f t="shared" si="15"/>
        <v>20000</v>
      </c>
      <c r="AU18" s="507">
        <f t="shared" si="16"/>
        <v>0</v>
      </c>
      <c r="AV18" s="507">
        <f>L18+AB18</f>
        <v>224215</v>
      </c>
      <c r="AW18" s="507">
        <f>M18+AC18</f>
        <v>12867</v>
      </c>
      <c r="AX18" s="507">
        <f>N18+AF18</f>
        <v>4872</v>
      </c>
      <c r="AY18" s="522">
        <f>O18+AQ18</f>
        <v>2.2599999999999998</v>
      </c>
      <c r="AZ18" s="522">
        <f>P18+AO18</f>
        <v>0</v>
      </c>
      <c r="BA18" s="523">
        <f>Q18+AP18</f>
        <v>2.2599999999999998</v>
      </c>
    </row>
    <row r="19" spans="1:53" s="720" customFormat="1" ht="12.75" customHeight="1" x14ac:dyDescent="0.2">
      <c r="A19" s="282">
        <v>3</v>
      </c>
      <c r="B19" s="21">
        <v>3469</v>
      </c>
      <c r="C19" s="280">
        <v>691003548</v>
      </c>
      <c r="D19" s="280">
        <v>72550384</v>
      </c>
      <c r="E19" s="721" t="s">
        <v>326</v>
      </c>
      <c r="F19" s="21"/>
      <c r="G19" s="281"/>
      <c r="H19" s="722"/>
      <c r="I19" s="29">
        <v>7185121</v>
      </c>
      <c r="J19" s="269">
        <v>5194808</v>
      </c>
      <c r="K19" s="269">
        <v>50000</v>
      </c>
      <c r="L19" s="269">
        <v>1772745</v>
      </c>
      <c r="M19" s="269">
        <v>103896</v>
      </c>
      <c r="N19" s="269">
        <v>63672</v>
      </c>
      <c r="O19" s="360">
        <v>12.9682</v>
      </c>
      <c r="P19" s="360">
        <v>8</v>
      </c>
      <c r="Q19" s="390">
        <v>4.9681999999999995</v>
      </c>
      <c r="R19" s="29">
        <f t="shared" ref="R19:BA19" si="17">SUM(R17:R18)</f>
        <v>0</v>
      </c>
      <c r="S19" s="22">
        <f t="shared" si="17"/>
        <v>0</v>
      </c>
      <c r="T19" s="22">
        <f t="shared" si="17"/>
        <v>0</v>
      </c>
      <c r="U19" s="22">
        <f t="shared" si="17"/>
        <v>0</v>
      </c>
      <c r="V19" s="22">
        <f t="shared" si="17"/>
        <v>0</v>
      </c>
      <c r="W19" s="22">
        <f t="shared" si="17"/>
        <v>0</v>
      </c>
      <c r="X19" s="22">
        <f t="shared" si="17"/>
        <v>0</v>
      </c>
      <c r="Y19" s="22">
        <f t="shared" ref="Y19" si="18">SUM(Y17:Y18)</f>
        <v>0</v>
      </c>
      <c r="Z19" s="22">
        <f t="shared" si="17"/>
        <v>0</v>
      </c>
      <c r="AA19" s="22">
        <f t="shared" si="17"/>
        <v>0</v>
      </c>
      <c r="AB19" s="22">
        <f t="shared" si="17"/>
        <v>0</v>
      </c>
      <c r="AC19" s="22">
        <f t="shared" si="17"/>
        <v>0</v>
      </c>
      <c r="AD19" s="22">
        <f t="shared" si="17"/>
        <v>0</v>
      </c>
      <c r="AE19" s="22">
        <f t="shared" si="17"/>
        <v>0</v>
      </c>
      <c r="AF19" s="22">
        <f t="shared" si="17"/>
        <v>0</v>
      </c>
      <c r="AG19" s="22">
        <f t="shared" si="17"/>
        <v>0</v>
      </c>
      <c r="AH19" s="23">
        <f t="shared" si="17"/>
        <v>0</v>
      </c>
      <c r="AI19" s="23">
        <f t="shared" si="17"/>
        <v>0</v>
      </c>
      <c r="AJ19" s="23">
        <f t="shared" si="17"/>
        <v>0</v>
      </c>
      <c r="AK19" s="23">
        <f t="shared" ref="AK19:AL19" si="19">SUM(AK17:AK18)</f>
        <v>0</v>
      </c>
      <c r="AL19" s="23">
        <f t="shared" si="19"/>
        <v>0</v>
      </c>
      <c r="AM19" s="23">
        <f t="shared" si="17"/>
        <v>0</v>
      </c>
      <c r="AN19" s="23">
        <f t="shared" si="17"/>
        <v>0</v>
      </c>
      <c r="AO19" s="23">
        <f t="shared" si="17"/>
        <v>0</v>
      </c>
      <c r="AP19" s="23">
        <f t="shared" si="17"/>
        <v>0</v>
      </c>
      <c r="AQ19" s="361">
        <f t="shared" si="17"/>
        <v>0</v>
      </c>
      <c r="AR19" s="29">
        <f t="shared" si="17"/>
        <v>7185121</v>
      </c>
      <c r="AS19" s="22">
        <f t="shared" si="17"/>
        <v>5194808</v>
      </c>
      <c r="AT19" s="22">
        <f t="shared" si="17"/>
        <v>50000</v>
      </c>
      <c r="AU19" s="68">
        <f t="shared" si="17"/>
        <v>0</v>
      </c>
      <c r="AV19" s="22">
        <f t="shared" si="17"/>
        <v>1772745</v>
      </c>
      <c r="AW19" s="22">
        <f t="shared" si="17"/>
        <v>103896</v>
      </c>
      <c r="AX19" s="22">
        <f t="shared" si="17"/>
        <v>63672</v>
      </c>
      <c r="AY19" s="23">
        <f t="shared" si="17"/>
        <v>12.9682</v>
      </c>
      <c r="AZ19" s="23">
        <f t="shared" si="17"/>
        <v>8</v>
      </c>
      <c r="BA19" s="56">
        <f t="shared" si="17"/>
        <v>4.9681999999999995</v>
      </c>
    </row>
    <row r="20" spans="1:53" s="720" customFormat="1" ht="12.75" customHeight="1" x14ac:dyDescent="0.2">
      <c r="A20" s="723">
        <v>4</v>
      </c>
      <c r="B20" s="724">
        <v>3462</v>
      </c>
      <c r="C20" s="724">
        <v>691001294</v>
      </c>
      <c r="D20" s="724">
        <v>72048115</v>
      </c>
      <c r="E20" s="725" t="s">
        <v>327</v>
      </c>
      <c r="F20" s="724">
        <v>3111</v>
      </c>
      <c r="G20" s="726" t="s">
        <v>86</v>
      </c>
      <c r="H20" s="727" t="s">
        <v>87</v>
      </c>
      <c r="I20" s="516">
        <v>4736573</v>
      </c>
      <c r="J20" s="517">
        <v>3453368</v>
      </c>
      <c r="K20" s="517">
        <v>0</v>
      </c>
      <c r="L20" s="517">
        <v>1167238</v>
      </c>
      <c r="M20" s="517">
        <v>69067</v>
      </c>
      <c r="N20" s="517">
        <v>46900</v>
      </c>
      <c r="O20" s="518">
        <v>8.1341999999999999</v>
      </c>
      <c r="P20" s="432">
        <v>6</v>
      </c>
      <c r="Q20" s="519">
        <v>2.1341999999999999</v>
      </c>
      <c r="R20" s="551">
        <f t="shared" ref="R20:R21" si="20">W20*-1</f>
        <v>0</v>
      </c>
      <c r="S20" s="507">
        <v>0</v>
      </c>
      <c r="T20" s="507">
        <v>0</v>
      </c>
      <c r="U20" s="507">
        <v>0</v>
      </c>
      <c r="V20" s="507">
        <f t="shared" si="1"/>
        <v>0</v>
      </c>
      <c r="W20" s="507">
        <v>0</v>
      </c>
      <c r="X20" s="507">
        <v>0</v>
      </c>
      <c r="Y20" s="507">
        <v>0</v>
      </c>
      <c r="Z20" s="507">
        <f t="shared" ref="Z20:Z21" si="21">SUM(W20:Y20)</f>
        <v>0</v>
      </c>
      <c r="AA20" s="507">
        <f>V20+Z20</f>
        <v>0</v>
      </c>
      <c r="AB20" s="322">
        <f t="shared" ref="AB20:AB21" si="22">ROUND((V20+W20)*33.8%,0)</f>
        <v>0</v>
      </c>
      <c r="AC20" s="180">
        <f>ROUND(V20*2%,0)</f>
        <v>0</v>
      </c>
      <c r="AD20" s="507">
        <v>0</v>
      </c>
      <c r="AE20" s="507">
        <v>0</v>
      </c>
      <c r="AF20" s="507">
        <f t="shared" si="2"/>
        <v>0</v>
      </c>
      <c r="AG20" s="507">
        <f t="shared" si="3"/>
        <v>0</v>
      </c>
      <c r="AH20" s="522">
        <v>0</v>
      </c>
      <c r="AI20" s="522">
        <v>0</v>
      </c>
      <c r="AJ20" s="522">
        <v>0</v>
      </c>
      <c r="AK20" s="522">
        <v>0</v>
      </c>
      <c r="AL20" s="522">
        <v>0</v>
      </c>
      <c r="AM20" s="522">
        <v>0</v>
      </c>
      <c r="AN20" s="522">
        <v>0</v>
      </c>
      <c r="AO20" s="522">
        <f t="shared" ref="AO20:AO21" si="23">AH20+AJ20+AK20+AM20</f>
        <v>0</v>
      </c>
      <c r="AP20" s="522">
        <f t="shared" ref="AP20:AP21" si="24">AI20+AL20+AN20</f>
        <v>0</v>
      </c>
      <c r="AQ20" s="550">
        <f t="shared" si="4"/>
        <v>0</v>
      </c>
      <c r="AR20" s="551">
        <f>I20+AG20</f>
        <v>4736573</v>
      </c>
      <c r="AS20" s="507">
        <f>J20+V20</f>
        <v>3453368</v>
      </c>
      <c r="AT20" s="507">
        <f t="shared" ref="AT20:AT21" si="25">K20+Z20</f>
        <v>0</v>
      </c>
      <c r="AU20" s="507">
        <f t="shared" ref="AU20:AU21" si="26">Y20</f>
        <v>0</v>
      </c>
      <c r="AV20" s="507">
        <f>L20+AB20</f>
        <v>1167238</v>
      </c>
      <c r="AW20" s="507">
        <f>M20+AC20</f>
        <v>69067</v>
      </c>
      <c r="AX20" s="507">
        <f>N20+AF20</f>
        <v>46900</v>
      </c>
      <c r="AY20" s="522">
        <f>O20+AQ20</f>
        <v>8.1341999999999999</v>
      </c>
      <c r="AZ20" s="522">
        <f>P20+AO20</f>
        <v>6</v>
      </c>
      <c r="BA20" s="523">
        <f>Q20+AP20</f>
        <v>2.1341999999999999</v>
      </c>
    </row>
    <row r="21" spans="1:53" s="720" customFormat="1" ht="12.75" customHeight="1" x14ac:dyDescent="0.2">
      <c r="A21" s="723">
        <v>4</v>
      </c>
      <c r="B21" s="724">
        <v>3462</v>
      </c>
      <c r="C21" s="724">
        <v>691001294</v>
      </c>
      <c r="D21" s="724">
        <v>72048115</v>
      </c>
      <c r="E21" s="725" t="s">
        <v>327</v>
      </c>
      <c r="F21" s="724">
        <v>3141</v>
      </c>
      <c r="G21" s="726" t="s">
        <v>89</v>
      </c>
      <c r="H21" s="727" t="s">
        <v>83</v>
      </c>
      <c r="I21" s="516">
        <v>776539</v>
      </c>
      <c r="J21" s="517">
        <v>568964</v>
      </c>
      <c r="K21" s="496">
        <v>0</v>
      </c>
      <c r="L21" s="322">
        <v>192310</v>
      </c>
      <c r="M21" s="322">
        <v>11379</v>
      </c>
      <c r="N21" s="517">
        <v>3886</v>
      </c>
      <c r="O21" s="518">
        <v>1.94</v>
      </c>
      <c r="P21" s="432">
        <v>0</v>
      </c>
      <c r="Q21" s="519">
        <v>1.94</v>
      </c>
      <c r="R21" s="551">
        <f t="shared" si="20"/>
        <v>0</v>
      </c>
      <c r="S21" s="507">
        <v>0</v>
      </c>
      <c r="T21" s="507">
        <v>0</v>
      </c>
      <c r="U21" s="507">
        <v>0</v>
      </c>
      <c r="V21" s="507">
        <f t="shared" si="1"/>
        <v>0</v>
      </c>
      <c r="W21" s="507">
        <v>0</v>
      </c>
      <c r="X21" s="507">
        <v>0</v>
      </c>
      <c r="Y21" s="507">
        <v>0</v>
      </c>
      <c r="Z21" s="507">
        <f t="shared" si="21"/>
        <v>0</v>
      </c>
      <c r="AA21" s="507">
        <f>V21+Z21</f>
        <v>0</v>
      </c>
      <c r="AB21" s="322">
        <f t="shared" si="22"/>
        <v>0</v>
      </c>
      <c r="AC21" s="180">
        <f>ROUND(V21*2%,0)</f>
        <v>0</v>
      </c>
      <c r="AD21" s="507">
        <v>0</v>
      </c>
      <c r="AE21" s="507">
        <v>0</v>
      </c>
      <c r="AF21" s="507">
        <f t="shared" si="2"/>
        <v>0</v>
      </c>
      <c r="AG21" s="507">
        <f t="shared" si="3"/>
        <v>0</v>
      </c>
      <c r="AH21" s="522">
        <v>0</v>
      </c>
      <c r="AI21" s="522">
        <v>0</v>
      </c>
      <c r="AJ21" s="522">
        <v>0</v>
      </c>
      <c r="AK21" s="522">
        <v>0</v>
      </c>
      <c r="AL21" s="522">
        <v>0</v>
      </c>
      <c r="AM21" s="522">
        <v>0</v>
      </c>
      <c r="AN21" s="522">
        <v>0</v>
      </c>
      <c r="AO21" s="522">
        <f t="shared" si="23"/>
        <v>0</v>
      </c>
      <c r="AP21" s="522">
        <f t="shared" si="24"/>
        <v>0</v>
      </c>
      <c r="AQ21" s="550">
        <f t="shared" si="4"/>
        <v>0</v>
      </c>
      <c r="AR21" s="551">
        <f>I21+AG21</f>
        <v>776539</v>
      </c>
      <c r="AS21" s="507">
        <f>J21+V21</f>
        <v>568964</v>
      </c>
      <c r="AT21" s="507">
        <f t="shared" si="25"/>
        <v>0</v>
      </c>
      <c r="AU21" s="507">
        <f t="shared" si="26"/>
        <v>0</v>
      </c>
      <c r="AV21" s="507">
        <f>L21+AB21</f>
        <v>192310</v>
      </c>
      <c r="AW21" s="507">
        <f>M21+AC21</f>
        <v>11379</v>
      </c>
      <c r="AX21" s="507">
        <f>N21+AF21</f>
        <v>3886</v>
      </c>
      <c r="AY21" s="522">
        <f>O21+AQ21</f>
        <v>1.94</v>
      </c>
      <c r="AZ21" s="522">
        <f>P21+AO21</f>
        <v>0</v>
      </c>
      <c r="BA21" s="523">
        <f>Q21+AP21</f>
        <v>1.94</v>
      </c>
    </row>
    <row r="22" spans="1:53" s="720" customFormat="1" ht="12.75" customHeight="1" x14ac:dyDescent="0.2">
      <c r="A22" s="282">
        <v>4</v>
      </c>
      <c r="B22" s="21">
        <v>3462</v>
      </c>
      <c r="C22" s="280">
        <v>691001294</v>
      </c>
      <c r="D22" s="280">
        <v>72048115</v>
      </c>
      <c r="E22" s="721" t="s">
        <v>328</v>
      </c>
      <c r="F22" s="21"/>
      <c r="G22" s="281"/>
      <c r="H22" s="722"/>
      <c r="I22" s="29">
        <v>5513112</v>
      </c>
      <c r="J22" s="269">
        <v>4022332</v>
      </c>
      <c r="K22" s="269">
        <v>0</v>
      </c>
      <c r="L22" s="269">
        <v>1359548</v>
      </c>
      <c r="M22" s="269">
        <v>80446</v>
      </c>
      <c r="N22" s="269">
        <v>50786</v>
      </c>
      <c r="O22" s="360">
        <v>10.074199999999999</v>
      </c>
      <c r="P22" s="360">
        <v>6</v>
      </c>
      <c r="Q22" s="390">
        <v>4.0741999999999994</v>
      </c>
      <c r="R22" s="29">
        <f t="shared" ref="R22:BA22" si="27">SUM(R20:R21)</f>
        <v>0</v>
      </c>
      <c r="S22" s="22">
        <f t="shared" si="27"/>
        <v>0</v>
      </c>
      <c r="T22" s="22">
        <f t="shared" si="27"/>
        <v>0</v>
      </c>
      <c r="U22" s="22">
        <f t="shared" si="27"/>
        <v>0</v>
      </c>
      <c r="V22" s="22">
        <f t="shared" si="27"/>
        <v>0</v>
      </c>
      <c r="W22" s="22">
        <f t="shared" si="27"/>
        <v>0</v>
      </c>
      <c r="X22" s="22">
        <f t="shared" si="27"/>
        <v>0</v>
      </c>
      <c r="Y22" s="22">
        <f t="shared" ref="Y22" si="28">SUM(Y20:Y21)</f>
        <v>0</v>
      </c>
      <c r="Z22" s="22">
        <f t="shared" si="27"/>
        <v>0</v>
      </c>
      <c r="AA22" s="22">
        <f t="shared" si="27"/>
        <v>0</v>
      </c>
      <c r="AB22" s="22">
        <f t="shared" si="27"/>
        <v>0</v>
      </c>
      <c r="AC22" s="22">
        <f t="shared" si="27"/>
        <v>0</v>
      </c>
      <c r="AD22" s="22">
        <f t="shared" si="27"/>
        <v>0</v>
      </c>
      <c r="AE22" s="22">
        <f t="shared" si="27"/>
        <v>0</v>
      </c>
      <c r="AF22" s="22">
        <f t="shared" si="27"/>
        <v>0</v>
      </c>
      <c r="AG22" s="22">
        <f t="shared" si="27"/>
        <v>0</v>
      </c>
      <c r="AH22" s="23">
        <f t="shared" si="27"/>
        <v>0</v>
      </c>
      <c r="AI22" s="23">
        <f t="shared" si="27"/>
        <v>0</v>
      </c>
      <c r="AJ22" s="23">
        <f t="shared" si="27"/>
        <v>0</v>
      </c>
      <c r="AK22" s="23">
        <f t="shared" ref="AK22:AL22" si="29">SUM(AK20:AK21)</f>
        <v>0</v>
      </c>
      <c r="AL22" s="23">
        <f t="shared" si="29"/>
        <v>0</v>
      </c>
      <c r="AM22" s="23">
        <f t="shared" si="27"/>
        <v>0</v>
      </c>
      <c r="AN22" s="23">
        <f t="shared" si="27"/>
        <v>0</v>
      </c>
      <c r="AO22" s="23">
        <f t="shared" si="27"/>
        <v>0</v>
      </c>
      <c r="AP22" s="23">
        <f t="shared" si="27"/>
        <v>0</v>
      </c>
      <c r="AQ22" s="361">
        <f t="shared" si="27"/>
        <v>0</v>
      </c>
      <c r="AR22" s="29">
        <f t="shared" si="27"/>
        <v>5513112</v>
      </c>
      <c r="AS22" s="22">
        <f t="shared" si="27"/>
        <v>4022332</v>
      </c>
      <c r="AT22" s="22">
        <f t="shared" si="27"/>
        <v>0</v>
      </c>
      <c r="AU22" s="68">
        <f t="shared" si="27"/>
        <v>0</v>
      </c>
      <c r="AV22" s="22">
        <f t="shared" si="27"/>
        <v>1359548</v>
      </c>
      <c r="AW22" s="22">
        <f t="shared" si="27"/>
        <v>80446</v>
      </c>
      <c r="AX22" s="22">
        <f t="shared" si="27"/>
        <v>50786</v>
      </c>
      <c r="AY22" s="23">
        <f t="shared" si="27"/>
        <v>10.074199999999999</v>
      </c>
      <c r="AZ22" s="23">
        <f t="shared" si="27"/>
        <v>6</v>
      </c>
      <c r="BA22" s="56">
        <f t="shared" si="27"/>
        <v>4.0741999999999994</v>
      </c>
    </row>
    <row r="23" spans="1:53" s="720" customFormat="1" ht="12.75" customHeight="1" x14ac:dyDescent="0.2">
      <c r="A23" s="723">
        <v>5</v>
      </c>
      <c r="B23" s="724">
        <v>3464</v>
      </c>
      <c r="C23" s="724">
        <v>691001316</v>
      </c>
      <c r="D23" s="724">
        <v>72048140</v>
      </c>
      <c r="E23" s="725" t="s">
        <v>329</v>
      </c>
      <c r="F23" s="724">
        <v>3111</v>
      </c>
      <c r="G23" s="726" t="s">
        <v>86</v>
      </c>
      <c r="H23" s="727" t="s">
        <v>87</v>
      </c>
      <c r="I23" s="516">
        <v>6258033</v>
      </c>
      <c r="J23" s="517">
        <v>4537930</v>
      </c>
      <c r="K23" s="517">
        <v>26400</v>
      </c>
      <c r="L23" s="517">
        <v>1542744</v>
      </c>
      <c r="M23" s="517">
        <v>90759</v>
      </c>
      <c r="N23" s="517">
        <v>60200</v>
      </c>
      <c r="O23" s="518">
        <v>10.712599999999998</v>
      </c>
      <c r="P23" s="432">
        <v>7.9844000000000008</v>
      </c>
      <c r="Q23" s="519">
        <v>2.7281999999999988</v>
      </c>
      <c r="R23" s="551">
        <f t="shared" ref="R23:R24" si="30">W23*-1</f>
        <v>0</v>
      </c>
      <c r="S23" s="507">
        <v>0</v>
      </c>
      <c r="T23" s="507">
        <v>0</v>
      </c>
      <c r="U23" s="507">
        <v>0</v>
      </c>
      <c r="V23" s="507">
        <f t="shared" si="1"/>
        <v>0</v>
      </c>
      <c r="W23" s="507">
        <v>0</v>
      </c>
      <c r="X23" s="507">
        <v>0</v>
      </c>
      <c r="Y23" s="507">
        <v>0</v>
      </c>
      <c r="Z23" s="507">
        <f t="shared" ref="Z23:Z24" si="31">SUM(W23:Y23)</f>
        <v>0</v>
      </c>
      <c r="AA23" s="507">
        <f>V23+Z23</f>
        <v>0</v>
      </c>
      <c r="AB23" s="322">
        <f t="shared" ref="AB23:AB24" si="32">ROUND((V23+W23)*33.8%,0)</f>
        <v>0</v>
      </c>
      <c r="AC23" s="180">
        <f>ROUND(V23*2%,0)</f>
        <v>0</v>
      </c>
      <c r="AD23" s="507">
        <v>0</v>
      </c>
      <c r="AE23" s="507">
        <v>0</v>
      </c>
      <c r="AF23" s="507">
        <f t="shared" si="2"/>
        <v>0</v>
      </c>
      <c r="AG23" s="507">
        <f t="shared" si="3"/>
        <v>0</v>
      </c>
      <c r="AH23" s="522">
        <v>0</v>
      </c>
      <c r="AI23" s="522">
        <v>0</v>
      </c>
      <c r="AJ23" s="522">
        <v>0</v>
      </c>
      <c r="AK23" s="522">
        <v>0</v>
      </c>
      <c r="AL23" s="522">
        <v>0</v>
      </c>
      <c r="AM23" s="522">
        <v>0</v>
      </c>
      <c r="AN23" s="522">
        <v>0</v>
      </c>
      <c r="AO23" s="522">
        <f t="shared" ref="AO23:AO24" si="33">AH23+AJ23+AK23+AM23</f>
        <v>0</v>
      </c>
      <c r="AP23" s="522">
        <f t="shared" ref="AP23:AP24" si="34">AI23+AL23+AN23</f>
        <v>0</v>
      </c>
      <c r="AQ23" s="550">
        <f t="shared" si="4"/>
        <v>0</v>
      </c>
      <c r="AR23" s="551">
        <f>I23+AG23</f>
        <v>6258033</v>
      </c>
      <c r="AS23" s="507">
        <f>J23+V23</f>
        <v>4537930</v>
      </c>
      <c r="AT23" s="507">
        <f t="shared" ref="AT23:AT24" si="35">K23+Z23</f>
        <v>26400</v>
      </c>
      <c r="AU23" s="507">
        <f t="shared" ref="AU23:AU24" si="36">Y23</f>
        <v>0</v>
      </c>
      <c r="AV23" s="507">
        <f>L23+AB23</f>
        <v>1542744</v>
      </c>
      <c r="AW23" s="507">
        <f>M23+AC23</f>
        <v>90759</v>
      </c>
      <c r="AX23" s="507">
        <f>N23+AF23</f>
        <v>60200</v>
      </c>
      <c r="AY23" s="522">
        <f>O23+AQ23</f>
        <v>10.712599999999998</v>
      </c>
      <c r="AZ23" s="522">
        <f>P23+AO23</f>
        <v>7.9844000000000008</v>
      </c>
      <c r="BA23" s="523">
        <f>Q23+AP23</f>
        <v>2.7281999999999988</v>
      </c>
    </row>
    <row r="24" spans="1:53" s="720" customFormat="1" ht="12.75" customHeight="1" x14ac:dyDescent="0.2">
      <c r="A24" s="723">
        <v>5</v>
      </c>
      <c r="B24" s="724">
        <v>3464</v>
      </c>
      <c r="C24" s="724">
        <v>691001316</v>
      </c>
      <c r="D24" s="724">
        <v>72048140</v>
      </c>
      <c r="E24" s="725" t="s">
        <v>329</v>
      </c>
      <c r="F24" s="724">
        <v>3141</v>
      </c>
      <c r="G24" s="726" t="s">
        <v>89</v>
      </c>
      <c r="H24" s="727" t="s">
        <v>83</v>
      </c>
      <c r="I24" s="516">
        <v>920590</v>
      </c>
      <c r="J24" s="517">
        <v>674228</v>
      </c>
      <c r="K24" s="496">
        <v>0</v>
      </c>
      <c r="L24" s="322">
        <v>227889</v>
      </c>
      <c r="M24" s="322">
        <v>13485</v>
      </c>
      <c r="N24" s="517">
        <v>4988</v>
      </c>
      <c r="O24" s="518">
        <v>2.29</v>
      </c>
      <c r="P24" s="432">
        <v>0</v>
      </c>
      <c r="Q24" s="519">
        <v>2.29</v>
      </c>
      <c r="R24" s="551">
        <f t="shared" si="30"/>
        <v>0</v>
      </c>
      <c r="S24" s="507">
        <v>0</v>
      </c>
      <c r="T24" s="507">
        <v>0</v>
      </c>
      <c r="U24" s="507">
        <v>0</v>
      </c>
      <c r="V24" s="507">
        <f t="shared" si="1"/>
        <v>0</v>
      </c>
      <c r="W24" s="507">
        <v>0</v>
      </c>
      <c r="X24" s="507">
        <v>0</v>
      </c>
      <c r="Y24" s="507">
        <v>0</v>
      </c>
      <c r="Z24" s="507">
        <f t="shared" si="31"/>
        <v>0</v>
      </c>
      <c r="AA24" s="507">
        <f>V24+Z24</f>
        <v>0</v>
      </c>
      <c r="AB24" s="322">
        <f t="shared" si="32"/>
        <v>0</v>
      </c>
      <c r="AC24" s="180">
        <f>ROUND(V24*2%,0)</f>
        <v>0</v>
      </c>
      <c r="AD24" s="507">
        <v>0</v>
      </c>
      <c r="AE24" s="507">
        <v>0</v>
      </c>
      <c r="AF24" s="507">
        <f t="shared" si="2"/>
        <v>0</v>
      </c>
      <c r="AG24" s="507">
        <f t="shared" si="3"/>
        <v>0</v>
      </c>
      <c r="AH24" s="522">
        <v>0</v>
      </c>
      <c r="AI24" s="522">
        <v>0</v>
      </c>
      <c r="AJ24" s="522">
        <v>0</v>
      </c>
      <c r="AK24" s="522">
        <v>0</v>
      </c>
      <c r="AL24" s="522">
        <v>0</v>
      </c>
      <c r="AM24" s="522">
        <v>0</v>
      </c>
      <c r="AN24" s="522">
        <v>0</v>
      </c>
      <c r="AO24" s="522">
        <f t="shared" si="33"/>
        <v>0</v>
      </c>
      <c r="AP24" s="522">
        <f t="shared" si="34"/>
        <v>0</v>
      </c>
      <c r="AQ24" s="550">
        <f t="shared" si="4"/>
        <v>0</v>
      </c>
      <c r="AR24" s="551">
        <f>I24+AG24</f>
        <v>920590</v>
      </c>
      <c r="AS24" s="507">
        <f>J24+V24</f>
        <v>674228</v>
      </c>
      <c r="AT24" s="507">
        <f t="shared" si="35"/>
        <v>0</v>
      </c>
      <c r="AU24" s="507">
        <f t="shared" si="36"/>
        <v>0</v>
      </c>
      <c r="AV24" s="507">
        <f>L24+AB24</f>
        <v>227889</v>
      </c>
      <c r="AW24" s="507">
        <f>M24+AC24</f>
        <v>13485</v>
      </c>
      <c r="AX24" s="507">
        <f>N24+AF24</f>
        <v>4988</v>
      </c>
      <c r="AY24" s="522">
        <f>O24+AQ24</f>
        <v>2.29</v>
      </c>
      <c r="AZ24" s="522">
        <f>P24+AO24</f>
        <v>0</v>
      </c>
      <c r="BA24" s="523">
        <f>Q24+AP24</f>
        <v>2.29</v>
      </c>
    </row>
    <row r="25" spans="1:53" s="720" customFormat="1" ht="12.75" customHeight="1" x14ac:dyDescent="0.2">
      <c r="A25" s="282">
        <v>5</v>
      </c>
      <c r="B25" s="21">
        <v>3464</v>
      </c>
      <c r="C25" s="280">
        <v>691001316</v>
      </c>
      <c r="D25" s="280">
        <v>72048140</v>
      </c>
      <c r="E25" s="721" t="s">
        <v>330</v>
      </c>
      <c r="F25" s="21"/>
      <c r="G25" s="281"/>
      <c r="H25" s="722"/>
      <c r="I25" s="29">
        <v>7178623</v>
      </c>
      <c r="J25" s="269">
        <v>5212158</v>
      </c>
      <c r="K25" s="269">
        <v>26400</v>
      </c>
      <c r="L25" s="269">
        <v>1770633</v>
      </c>
      <c r="M25" s="269">
        <v>104244</v>
      </c>
      <c r="N25" s="269">
        <v>65188</v>
      </c>
      <c r="O25" s="360">
        <v>13.002599999999997</v>
      </c>
      <c r="P25" s="360">
        <v>7.9844000000000008</v>
      </c>
      <c r="Q25" s="390">
        <v>5.0181999999999984</v>
      </c>
      <c r="R25" s="29">
        <f t="shared" ref="R25:BA25" si="37">SUM(R23:R24)</f>
        <v>0</v>
      </c>
      <c r="S25" s="22">
        <f t="shared" si="37"/>
        <v>0</v>
      </c>
      <c r="T25" s="22">
        <f t="shared" si="37"/>
        <v>0</v>
      </c>
      <c r="U25" s="22">
        <f t="shared" si="37"/>
        <v>0</v>
      </c>
      <c r="V25" s="22">
        <f t="shared" si="37"/>
        <v>0</v>
      </c>
      <c r="W25" s="22">
        <f t="shared" si="37"/>
        <v>0</v>
      </c>
      <c r="X25" s="22">
        <f t="shared" si="37"/>
        <v>0</v>
      </c>
      <c r="Y25" s="22">
        <f t="shared" ref="Y25" si="38">SUM(Y23:Y24)</f>
        <v>0</v>
      </c>
      <c r="Z25" s="22">
        <f t="shared" si="37"/>
        <v>0</v>
      </c>
      <c r="AA25" s="22">
        <f t="shared" si="37"/>
        <v>0</v>
      </c>
      <c r="AB25" s="22">
        <f t="shared" si="37"/>
        <v>0</v>
      </c>
      <c r="AC25" s="22">
        <f t="shared" si="37"/>
        <v>0</v>
      </c>
      <c r="AD25" s="22">
        <f t="shared" si="37"/>
        <v>0</v>
      </c>
      <c r="AE25" s="22">
        <f t="shared" si="37"/>
        <v>0</v>
      </c>
      <c r="AF25" s="22">
        <f t="shared" si="37"/>
        <v>0</v>
      </c>
      <c r="AG25" s="22">
        <f t="shared" si="37"/>
        <v>0</v>
      </c>
      <c r="AH25" s="23">
        <f t="shared" si="37"/>
        <v>0</v>
      </c>
      <c r="AI25" s="23">
        <f t="shared" si="37"/>
        <v>0</v>
      </c>
      <c r="AJ25" s="23">
        <f t="shared" si="37"/>
        <v>0</v>
      </c>
      <c r="AK25" s="23">
        <f t="shared" ref="AK25:AL25" si="39">SUM(AK23:AK24)</f>
        <v>0</v>
      </c>
      <c r="AL25" s="23">
        <f t="shared" si="39"/>
        <v>0</v>
      </c>
      <c r="AM25" s="23">
        <f t="shared" si="37"/>
        <v>0</v>
      </c>
      <c r="AN25" s="23">
        <f t="shared" si="37"/>
        <v>0</v>
      </c>
      <c r="AO25" s="23">
        <f t="shared" si="37"/>
        <v>0</v>
      </c>
      <c r="AP25" s="23">
        <f t="shared" si="37"/>
        <v>0</v>
      </c>
      <c r="AQ25" s="361">
        <f t="shared" si="37"/>
        <v>0</v>
      </c>
      <c r="AR25" s="29">
        <f t="shared" si="37"/>
        <v>7178623</v>
      </c>
      <c r="AS25" s="22">
        <f t="shared" si="37"/>
        <v>5212158</v>
      </c>
      <c r="AT25" s="22">
        <f t="shared" si="37"/>
        <v>26400</v>
      </c>
      <c r="AU25" s="68">
        <f t="shared" si="37"/>
        <v>0</v>
      </c>
      <c r="AV25" s="22">
        <f t="shared" si="37"/>
        <v>1770633</v>
      </c>
      <c r="AW25" s="22">
        <f t="shared" si="37"/>
        <v>104244</v>
      </c>
      <c r="AX25" s="22">
        <f t="shared" si="37"/>
        <v>65188</v>
      </c>
      <c r="AY25" s="23">
        <f t="shared" si="37"/>
        <v>13.002599999999997</v>
      </c>
      <c r="AZ25" s="23">
        <f t="shared" si="37"/>
        <v>7.9844000000000008</v>
      </c>
      <c r="BA25" s="56">
        <f t="shared" si="37"/>
        <v>5.0181999999999984</v>
      </c>
    </row>
    <row r="26" spans="1:53" s="720" customFormat="1" ht="12.75" customHeight="1" x14ac:dyDescent="0.2">
      <c r="A26" s="723">
        <v>6</v>
      </c>
      <c r="B26" s="724">
        <v>3453</v>
      </c>
      <c r="C26" s="724">
        <v>667101411</v>
      </c>
      <c r="D26" s="724">
        <v>75109522</v>
      </c>
      <c r="E26" s="725" t="s">
        <v>331</v>
      </c>
      <c r="F26" s="724">
        <v>3111</v>
      </c>
      <c r="G26" s="726" t="s">
        <v>86</v>
      </c>
      <c r="H26" s="727" t="s">
        <v>87</v>
      </c>
      <c r="I26" s="516">
        <v>6131353</v>
      </c>
      <c r="J26" s="517">
        <v>4468596</v>
      </c>
      <c r="K26" s="517">
        <v>0</v>
      </c>
      <c r="L26" s="517">
        <v>1510385</v>
      </c>
      <c r="M26" s="517">
        <v>89372</v>
      </c>
      <c r="N26" s="517">
        <v>63000</v>
      </c>
      <c r="O26" s="518">
        <v>10.7682</v>
      </c>
      <c r="P26" s="432">
        <v>7.5</v>
      </c>
      <c r="Q26" s="519">
        <v>3.2682000000000002</v>
      </c>
      <c r="R26" s="551">
        <f t="shared" ref="R26:R27" si="40">W26*-1</f>
        <v>-30000</v>
      </c>
      <c r="S26" s="507">
        <v>0</v>
      </c>
      <c r="T26" s="507">
        <v>0</v>
      </c>
      <c r="U26" s="507">
        <v>0</v>
      </c>
      <c r="V26" s="507">
        <f t="shared" si="1"/>
        <v>-30000</v>
      </c>
      <c r="W26" s="507">
        <v>30000</v>
      </c>
      <c r="X26" s="507">
        <v>0</v>
      </c>
      <c r="Y26" s="507">
        <v>0</v>
      </c>
      <c r="Z26" s="507">
        <f t="shared" ref="Z26:Z27" si="41">SUM(W26:Y26)</f>
        <v>30000</v>
      </c>
      <c r="AA26" s="507">
        <f>V26+Z26</f>
        <v>0</v>
      </c>
      <c r="AB26" s="322">
        <f t="shared" ref="AB26:AB27" si="42">ROUND((V26+W26)*33.8%,0)</f>
        <v>0</v>
      </c>
      <c r="AC26" s="180">
        <f>ROUND(V26*2%,0)</f>
        <v>-600</v>
      </c>
      <c r="AD26" s="507">
        <v>0</v>
      </c>
      <c r="AE26" s="507">
        <v>0</v>
      </c>
      <c r="AF26" s="507">
        <f t="shared" si="2"/>
        <v>0</v>
      </c>
      <c r="AG26" s="507">
        <f t="shared" si="3"/>
        <v>-600</v>
      </c>
      <c r="AH26" s="522">
        <v>0</v>
      </c>
      <c r="AI26" s="522">
        <v>-0.16</v>
      </c>
      <c r="AJ26" s="522">
        <v>0</v>
      </c>
      <c r="AK26" s="522">
        <v>0</v>
      </c>
      <c r="AL26" s="522">
        <v>0</v>
      </c>
      <c r="AM26" s="522">
        <v>0</v>
      </c>
      <c r="AN26" s="522">
        <v>0</v>
      </c>
      <c r="AO26" s="522">
        <f t="shared" ref="AO26:AO27" si="43">AH26+AJ26+AK26+AM26</f>
        <v>0</v>
      </c>
      <c r="AP26" s="522">
        <f t="shared" ref="AP26:AP27" si="44">AI26+AL26+AN26</f>
        <v>-0.16</v>
      </c>
      <c r="AQ26" s="550">
        <f t="shared" si="4"/>
        <v>-0.16</v>
      </c>
      <c r="AR26" s="551">
        <f>I26+AG26</f>
        <v>6130753</v>
      </c>
      <c r="AS26" s="507">
        <f>J26+V26</f>
        <v>4438596</v>
      </c>
      <c r="AT26" s="507">
        <f t="shared" ref="AT26:AT27" si="45">K26+Z26</f>
        <v>30000</v>
      </c>
      <c r="AU26" s="507">
        <f t="shared" ref="AU26:AU27" si="46">Y26</f>
        <v>0</v>
      </c>
      <c r="AV26" s="507">
        <f>L26+AB26</f>
        <v>1510385</v>
      </c>
      <c r="AW26" s="507">
        <f>M26+AC26</f>
        <v>88772</v>
      </c>
      <c r="AX26" s="507">
        <f>N26+AF26</f>
        <v>63000</v>
      </c>
      <c r="AY26" s="522">
        <f>O26+AQ26</f>
        <v>10.6082</v>
      </c>
      <c r="AZ26" s="522">
        <f>P26+AO26</f>
        <v>7.5</v>
      </c>
      <c r="BA26" s="523">
        <f>Q26+AP26</f>
        <v>3.1082000000000001</v>
      </c>
    </row>
    <row r="27" spans="1:53" s="720" customFormat="1" ht="12.75" customHeight="1" x14ac:dyDescent="0.2">
      <c r="A27" s="723">
        <v>6</v>
      </c>
      <c r="B27" s="724">
        <v>3453</v>
      </c>
      <c r="C27" s="724">
        <v>667101411</v>
      </c>
      <c r="D27" s="724">
        <v>75109522</v>
      </c>
      <c r="E27" s="725" t="s">
        <v>331</v>
      </c>
      <c r="F27" s="724">
        <v>3141</v>
      </c>
      <c r="G27" s="726" t="s">
        <v>89</v>
      </c>
      <c r="H27" s="727" t="s">
        <v>83</v>
      </c>
      <c r="I27" s="516">
        <v>799844</v>
      </c>
      <c r="J27" s="517">
        <v>585997</v>
      </c>
      <c r="K27" s="496">
        <v>0</v>
      </c>
      <c r="L27" s="322">
        <v>198067</v>
      </c>
      <c r="M27" s="322">
        <v>11720</v>
      </c>
      <c r="N27" s="517">
        <v>4060</v>
      </c>
      <c r="O27" s="518">
        <v>1.99</v>
      </c>
      <c r="P27" s="432">
        <v>0</v>
      </c>
      <c r="Q27" s="519">
        <v>1.99</v>
      </c>
      <c r="R27" s="551">
        <f t="shared" si="40"/>
        <v>0</v>
      </c>
      <c r="S27" s="507">
        <v>0</v>
      </c>
      <c r="T27" s="507">
        <v>0</v>
      </c>
      <c r="U27" s="507">
        <v>0</v>
      </c>
      <c r="V27" s="507">
        <f t="shared" si="1"/>
        <v>0</v>
      </c>
      <c r="W27" s="507">
        <v>0</v>
      </c>
      <c r="X27" s="507">
        <v>0</v>
      </c>
      <c r="Y27" s="507">
        <v>0</v>
      </c>
      <c r="Z27" s="507">
        <f t="shared" si="41"/>
        <v>0</v>
      </c>
      <c r="AA27" s="507">
        <f>V27+Z27</f>
        <v>0</v>
      </c>
      <c r="AB27" s="322">
        <f t="shared" si="42"/>
        <v>0</v>
      </c>
      <c r="AC27" s="180">
        <f>ROUND(V27*2%,0)</f>
        <v>0</v>
      </c>
      <c r="AD27" s="507">
        <v>0</v>
      </c>
      <c r="AE27" s="507">
        <v>0</v>
      </c>
      <c r="AF27" s="507">
        <f t="shared" si="2"/>
        <v>0</v>
      </c>
      <c r="AG27" s="507">
        <f t="shared" si="3"/>
        <v>0</v>
      </c>
      <c r="AH27" s="522">
        <v>0</v>
      </c>
      <c r="AI27" s="522">
        <v>0</v>
      </c>
      <c r="AJ27" s="522">
        <v>0</v>
      </c>
      <c r="AK27" s="522">
        <v>0</v>
      </c>
      <c r="AL27" s="522">
        <v>0</v>
      </c>
      <c r="AM27" s="522">
        <v>0</v>
      </c>
      <c r="AN27" s="522">
        <v>0</v>
      </c>
      <c r="AO27" s="522">
        <f t="shared" si="43"/>
        <v>0</v>
      </c>
      <c r="AP27" s="522">
        <f t="shared" si="44"/>
        <v>0</v>
      </c>
      <c r="AQ27" s="550">
        <f t="shared" si="4"/>
        <v>0</v>
      </c>
      <c r="AR27" s="551">
        <f>I27+AG27</f>
        <v>799844</v>
      </c>
      <c r="AS27" s="507">
        <f>J27+V27</f>
        <v>585997</v>
      </c>
      <c r="AT27" s="507">
        <f t="shared" si="45"/>
        <v>0</v>
      </c>
      <c r="AU27" s="507">
        <f t="shared" si="46"/>
        <v>0</v>
      </c>
      <c r="AV27" s="507">
        <f>L27+AB27</f>
        <v>198067</v>
      </c>
      <c r="AW27" s="507">
        <f>M27+AC27</f>
        <v>11720</v>
      </c>
      <c r="AX27" s="507">
        <f>N27+AF27</f>
        <v>4060</v>
      </c>
      <c r="AY27" s="522">
        <f>O27+AQ27</f>
        <v>1.99</v>
      </c>
      <c r="AZ27" s="522">
        <f>P27+AO27</f>
        <v>0</v>
      </c>
      <c r="BA27" s="523">
        <f>Q27+AP27</f>
        <v>1.99</v>
      </c>
    </row>
    <row r="28" spans="1:53" s="720" customFormat="1" ht="12.75" customHeight="1" x14ac:dyDescent="0.2">
      <c r="A28" s="282">
        <v>6</v>
      </c>
      <c r="B28" s="21">
        <v>3453</v>
      </c>
      <c r="C28" s="280">
        <v>667101411</v>
      </c>
      <c r="D28" s="280">
        <v>75109522</v>
      </c>
      <c r="E28" s="721" t="s">
        <v>332</v>
      </c>
      <c r="F28" s="21"/>
      <c r="G28" s="281"/>
      <c r="H28" s="722"/>
      <c r="I28" s="29">
        <v>6931197</v>
      </c>
      <c r="J28" s="269">
        <v>5054593</v>
      </c>
      <c r="K28" s="269">
        <v>0</v>
      </c>
      <c r="L28" s="269">
        <v>1708452</v>
      </c>
      <c r="M28" s="269">
        <v>101092</v>
      </c>
      <c r="N28" s="269">
        <v>67060</v>
      </c>
      <c r="O28" s="360">
        <v>12.7582</v>
      </c>
      <c r="P28" s="360">
        <v>7.5</v>
      </c>
      <c r="Q28" s="390">
        <v>5.2582000000000004</v>
      </c>
      <c r="R28" s="29">
        <f t="shared" ref="R28:BA28" si="47">SUM(R26:R27)</f>
        <v>-30000</v>
      </c>
      <c r="S28" s="22">
        <f t="shared" si="47"/>
        <v>0</v>
      </c>
      <c r="T28" s="22">
        <f t="shared" si="47"/>
        <v>0</v>
      </c>
      <c r="U28" s="22">
        <f t="shared" si="47"/>
        <v>0</v>
      </c>
      <c r="V28" s="22">
        <f t="shared" si="47"/>
        <v>-30000</v>
      </c>
      <c r="W28" s="22">
        <f t="shared" si="47"/>
        <v>30000</v>
      </c>
      <c r="X28" s="22">
        <f t="shared" si="47"/>
        <v>0</v>
      </c>
      <c r="Y28" s="22">
        <f t="shared" ref="Y28" si="48">SUM(Y26:Y27)</f>
        <v>0</v>
      </c>
      <c r="Z28" s="22">
        <f t="shared" si="47"/>
        <v>30000</v>
      </c>
      <c r="AA28" s="22">
        <f t="shared" si="47"/>
        <v>0</v>
      </c>
      <c r="AB28" s="22">
        <f t="shared" si="47"/>
        <v>0</v>
      </c>
      <c r="AC28" s="22">
        <f t="shared" si="47"/>
        <v>-600</v>
      </c>
      <c r="AD28" s="22">
        <f t="shared" si="47"/>
        <v>0</v>
      </c>
      <c r="AE28" s="22">
        <f t="shared" si="47"/>
        <v>0</v>
      </c>
      <c r="AF28" s="22">
        <f t="shared" si="47"/>
        <v>0</v>
      </c>
      <c r="AG28" s="22">
        <f t="shared" si="47"/>
        <v>-600</v>
      </c>
      <c r="AH28" s="23">
        <f t="shared" si="47"/>
        <v>0</v>
      </c>
      <c r="AI28" s="23">
        <f t="shared" si="47"/>
        <v>-0.16</v>
      </c>
      <c r="AJ28" s="23">
        <f t="shared" si="47"/>
        <v>0</v>
      </c>
      <c r="AK28" s="23">
        <f t="shared" ref="AK28:AL28" si="49">SUM(AK26:AK27)</f>
        <v>0</v>
      </c>
      <c r="AL28" s="23">
        <f t="shared" si="49"/>
        <v>0</v>
      </c>
      <c r="AM28" s="23">
        <f t="shared" si="47"/>
        <v>0</v>
      </c>
      <c r="AN28" s="23">
        <f t="shared" si="47"/>
        <v>0</v>
      </c>
      <c r="AO28" s="23">
        <f t="shared" si="47"/>
        <v>0</v>
      </c>
      <c r="AP28" s="23">
        <f t="shared" si="47"/>
        <v>-0.16</v>
      </c>
      <c r="AQ28" s="361">
        <f t="shared" si="47"/>
        <v>-0.16</v>
      </c>
      <c r="AR28" s="29">
        <f t="shared" si="47"/>
        <v>6930597</v>
      </c>
      <c r="AS28" s="22">
        <f t="shared" si="47"/>
        <v>5024593</v>
      </c>
      <c r="AT28" s="22">
        <f t="shared" si="47"/>
        <v>30000</v>
      </c>
      <c r="AU28" s="68">
        <f t="shared" si="47"/>
        <v>0</v>
      </c>
      <c r="AV28" s="22">
        <f t="shared" si="47"/>
        <v>1708452</v>
      </c>
      <c r="AW28" s="22">
        <f t="shared" si="47"/>
        <v>100492</v>
      </c>
      <c r="AX28" s="22">
        <f t="shared" si="47"/>
        <v>67060</v>
      </c>
      <c r="AY28" s="23">
        <f t="shared" si="47"/>
        <v>12.5982</v>
      </c>
      <c r="AZ28" s="23">
        <f t="shared" si="47"/>
        <v>7.5</v>
      </c>
      <c r="BA28" s="56">
        <f t="shared" si="47"/>
        <v>5.0982000000000003</v>
      </c>
    </row>
    <row r="29" spans="1:53" s="720" customFormat="1" ht="12.75" customHeight="1" x14ac:dyDescent="0.2">
      <c r="A29" s="723">
        <v>7</v>
      </c>
      <c r="B29" s="724">
        <v>3471</v>
      </c>
      <c r="C29" s="724">
        <v>691003491</v>
      </c>
      <c r="D29" s="724">
        <v>72550376</v>
      </c>
      <c r="E29" s="725" t="s">
        <v>333</v>
      </c>
      <c r="F29" s="724">
        <v>3111</v>
      </c>
      <c r="G29" s="726" t="s">
        <v>86</v>
      </c>
      <c r="H29" s="727" t="s">
        <v>87</v>
      </c>
      <c r="I29" s="516">
        <v>6413197</v>
      </c>
      <c r="J29" s="517">
        <v>4673046</v>
      </c>
      <c r="K29" s="517">
        <v>0</v>
      </c>
      <c r="L29" s="517">
        <v>1579490</v>
      </c>
      <c r="M29" s="517">
        <v>93461</v>
      </c>
      <c r="N29" s="517">
        <v>67200</v>
      </c>
      <c r="O29" s="518">
        <v>10.8682</v>
      </c>
      <c r="P29" s="432">
        <v>8</v>
      </c>
      <c r="Q29" s="519">
        <v>2.8681999999999999</v>
      </c>
      <c r="R29" s="551">
        <f t="shared" ref="R29:R30" si="50">W29*-1</f>
        <v>0</v>
      </c>
      <c r="S29" s="507">
        <v>0</v>
      </c>
      <c r="T29" s="507">
        <v>0</v>
      </c>
      <c r="U29" s="507">
        <v>0</v>
      </c>
      <c r="V29" s="507">
        <f t="shared" si="1"/>
        <v>0</v>
      </c>
      <c r="W29" s="507">
        <v>0</v>
      </c>
      <c r="X29" s="507">
        <v>0</v>
      </c>
      <c r="Y29" s="507">
        <v>0</v>
      </c>
      <c r="Z29" s="507">
        <f t="shared" ref="Z29:Z30" si="51">SUM(W29:Y29)</f>
        <v>0</v>
      </c>
      <c r="AA29" s="507">
        <f>V29+Z29</f>
        <v>0</v>
      </c>
      <c r="AB29" s="322">
        <f t="shared" ref="AB29:AB30" si="52">ROUND((V29+W29)*33.8%,0)</f>
        <v>0</v>
      </c>
      <c r="AC29" s="180">
        <f>ROUND(V29*2%,0)</f>
        <v>0</v>
      </c>
      <c r="AD29" s="507">
        <v>0</v>
      </c>
      <c r="AE29" s="507">
        <v>0</v>
      </c>
      <c r="AF29" s="507">
        <f t="shared" si="2"/>
        <v>0</v>
      </c>
      <c r="AG29" s="507">
        <f t="shared" si="3"/>
        <v>0</v>
      </c>
      <c r="AH29" s="522">
        <v>0</v>
      </c>
      <c r="AI29" s="522">
        <v>0</v>
      </c>
      <c r="AJ29" s="522">
        <v>0</v>
      </c>
      <c r="AK29" s="522">
        <v>0</v>
      </c>
      <c r="AL29" s="522">
        <v>0</v>
      </c>
      <c r="AM29" s="522">
        <v>0</v>
      </c>
      <c r="AN29" s="522">
        <v>0</v>
      </c>
      <c r="AO29" s="522">
        <f t="shared" ref="AO29:AO30" si="53">AH29+AJ29+AK29+AM29</f>
        <v>0</v>
      </c>
      <c r="AP29" s="522">
        <f t="shared" ref="AP29:AP30" si="54">AI29+AL29+AN29</f>
        <v>0</v>
      </c>
      <c r="AQ29" s="550">
        <f t="shared" si="4"/>
        <v>0</v>
      </c>
      <c r="AR29" s="551">
        <f>I29+AG29</f>
        <v>6413197</v>
      </c>
      <c r="AS29" s="507">
        <f>J29+V29</f>
        <v>4673046</v>
      </c>
      <c r="AT29" s="507">
        <f t="shared" ref="AT29:AT30" si="55">K29+Z29</f>
        <v>0</v>
      </c>
      <c r="AU29" s="507">
        <f t="shared" ref="AU29:AU30" si="56">Y29</f>
        <v>0</v>
      </c>
      <c r="AV29" s="507">
        <f>L29+AB29</f>
        <v>1579490</v>
      </c>
      <c r="AW29" s="507">
        <f>M29+AC29</f>
        <v>93461</v>
      </c>
      <c r="AX29" s="507">
        <f>N29+AF29</f>
        <v>67200</v>
      </c>
      <c r="AY29" s="522">
        <f>O29+AQ29</f>
        <v>10.8682</v>
      </c>
      <c r="AZ29" s="522">
        <f>P29+AO29</f>
        <v>8</v>
      </c>
      <c r="BA29" s="523">
        <f>Q29+AP29</f>
        <v>2.8681999999999999</v>
      </c>
    </row>
    <row r="30" spans="1:53" s="720" customFormat="1" ht="12.75" customHeight="1" x14ac:dyDescent="0.2">
      <c r="A30" s="723">
        <v>7</v>
      </c>
      <c r="B30" s="724">
        <v>3471</v>
      </c>
      <c r="C30" s="724">
        <v>691003491</v>
      </c>
      <c r="D30" s="724">
        <v>72550376</v>
      </c>
      <c r="E30" s="725" t="s">
        <v>333</v>
      </c>
      <c r="F30" s="724">
        <v>3141</v>
      </c>
      <c r="G30" s="726" t="s">
        <v>89</v>
      </c>
      <c r="H30" s="727" t="s">
        <v>83</v>
      </c>
      <c r="I30" s="516">
        <v>1298446</v>
      </c>
      <c r="J30" s="517">
        <v>941185</v>
      </c>
      <c r="K30" s="496">
        <v>10000</v>
      </c>
      <c r="L30" s="322">
        <v>321501</v>
      </c>
      <c r="M30" s="322">
        <v>18824</v>
      </c>
      <c r="N30" s="517">
        <v>6936</v>
      </c>
      <c r="O30" s="518">
        <v>3.24</v>
      </c>
      <c r="P30" s="432">
        <v>0</v>
      </c>
      <c r="Q30" s="519">
        <v>3.24</v>
      </c>
      <c r="R30" s="551">
        <f t="shared" si="50"/>
        <v>0</v>
      </c>
      <c r="S30" s="507">
        <v>0</v>
      </c>
      <c r="T30" s="507">
        <v>0</v>
      </c>
      <c r="U30" s="507">
        <v>0</v>
      </c>
      <c r="V30" s="507">
        <f t="shared" si="1"/>
        <v>0</v>
      </c>
      <c r="W30" s="507">
        <v>0</v>
      </c>
      <c r="X30" s="507">
        <v>0</v>
      </c>
      <c r="Y30" s="507">
        <v>0</v>
      </c>
      <c r="Z30" s="507">
        <f t="shared" si="51"/>
        <v>0</v>
      </c>
      <c r="AA30" s="507">
        <f>V30+Z30</f>
        <v>0</v>
      </c>
      <c r="AB30" s="322">
        <f t="shared" si="52"/>
        <v>0</v>
      </c>
      <c r="AC30" s="180">
        <f>ROUND(V30*2%,0)</f>
        <v>0</v>
      </c>
      <c r="AD30" s="507">
        <v>0</v>
      </c>
      <c r="AE30" s="507">
        <v>0</v>
      </c>
      <c r="AF30" s="507">
        <f t="shared" si="2"/>
        <v>0</v>
      </c>
      <c r="AG30" s="507">
        <f t="shared" si="3"/>
        <v>0</v>
      </c>
      <c r="AH30" s="522">
        <v>0</v>
      </c>
      <c r="AI30" s="522">
        <v>0</v>
      </c>
      <c r="AJ30" s="522">
        <v>0</v>
      </c>
      <c r="AK30" s="522">
        <v>0</v>
      </c>
      <c r="AL30" s="522">
        <v>0</v>
      </c>
      <c r="AM30" s="522">
        <v>0</v>
      </c>
      <c r="AN30" s="522">
        <v>0</v>
      </c>
      <c r="AO30" s="522">
        <f t="shared" si="53"/>
        <v>0</v>
      </c>
      <c r="AP30" s="522">
        <f t="shared" si="54"/>
        <v>0</v>
      </c>
      <c r="AQ30" s="550">
        <f t="shared" si="4"/>
        <v>0</v>
      </c>
      <c r="AR30" s="551">
        <f>I30+AG30</f>
        <v>1298446</v>
      </c>
      <c r="AS30" s="507">
        <f>J30+V30</f>
        <v>941185</v>
      </c>
      <c r="AT30" s="507">
        <f t="shared" si="55"/>
        <v>10000</v>
      </c>
      <c r="AU30" s="507">
        <f t="shared" si="56"/>
        <v>0</v>
      </c>
      <c r="AV30" s="507">
        <f>L30+AB30</f>
        <v>321501</v>
      </c>
      <c r="AW30" s="507">
        <f>M30+AC30</f>
        <v>18824</v>
      </c>
      <c r="AX30" s="507">
        <f>N30+AF30</f>
        <v>6936</v>
      </c>
      <c r="AY30" s="522">
        <f>O30+AQ30</f>
        <v>3.24</v>
      </c>
      <c r="AZ30" s="522">
        <f>P30+AO30</f>
        <v>0</v>
      </c>
      <c r="BA30" s="523">
        <f>Q30+AP30</f>
        <v>3.24</v>
      </c>
    </row>
    <row r="31" spans="1:53" s="720" customFormat="1" ht="12.75" customHeight="1" x14ac:dyDescent="0.2">
      <c r="A31" s="282">
        <v>7</v>
      </c>
      <c r="B31" s="21">
        <v>3471</v>
      </c>
      <c r="C31" s="280">
        <v>691003491</v>
      </c>
      <c r="D31" s="280">
        <v>72550376</v>
      </c>
      <c r="E31" s="721" t="s">
        <v>334</v>
      </c>
      <c r="F31" s="21"/>
      <c r="G31" s="281"/>
      <c r="H31" s="722"/>
      <c r="I31" s="29">
        <v>7711643</v>
      </c>
      <c r="J31" s="269">
        <v>5614231</v>
      </c>
      <c r="K31" s="269">
        <v>10000</v>
      </c>
      <c r="L31" s="269">
        <v>1900991</v>
      </c>
      <c r="M31" s="269">
        <v>112285</v>
      </c>
      <c r="N31" s="269">
        <v>74136</v>
      </c>
      <c r="O31" s="360">
        <v>14.1082</v>
      </c>
      <c r="P31" s="360">
        <v>8</v>
      </c>
      <c r="Q31" s="390">
        <v>6.1082000000000001</v>
      </c>
      <c r="R31" s="29">
        <f t="shared" ref="R31:BA31" si="57">SUM(R29:R30)</f>
        <v>0</v>
      </c>
      <c r="S31" s="22">
        <f t="shared" si="57"/>
        <v>0</v>
      </c>
      <c r="T31" s="22">
        <f t="shared" si="57"/>
        <v>0</v>
      </c>
      <c r="U31" s="22">
        <f t="shared" si="57"/>
        <v>0</v>
      </c>
      <c r="V31" s="22">
        <f t="shared" si="57"/>
        <v>0</v>
      </c>
      <c r="W31" s="22">
        <f t="shared" si="57"/>
        <v>0</v>
      </c>
      <c r="X31" s="22">
        <f t="shared" si="57"/>
        <v>0</v>
      </c>
      <c r="Y31" s="22">
        <f t="shared" ref="Y31" si="58">SUM(Y29:Y30)</f>
        <v>0</v>
      </c>
      <c r="Z31" s="22">
        <f t="shared" si="57"/>
        <v>0</v>
      </c>
      <c r="AA31" s="22">
        <f t="shared" si="57"/>
        <v>0</v>
      </c>
      <c r="AB31" s="22">
        <f t="shared" si="57"/>
        <v>0</v>
      </c>
      <c r="AC31" s="22">
        <f t="shared" si="57"/>
        <v>0</v>
      </c>
      <c r="AD31" s="22">
        <f t="shared" si="57"/>
        <v>0</v>
      </c>
      <c r="AE31" s="22">
        <f t="shared" si="57"/>
        <v>0</v>
      </c>
      <c r="AF31" s="22">
        <f t="shared" si="57"/>
        <v>0</v>
      </c>
      <c r="AG31" s="22">
        <f t="shared" si="57"/>
        <v>0</v>
      </c>
      <c r="AH31" s="23">
        <f t="shared" si="57"/>
        <v>0</v>
      </c>
      <c r="AI31" s="23">
        <f t="shared" si="57"/>
        <v>0</v>
      </c>
      <c r="AJ31" s="23">
        <f t="shared" si="57"/>
        <v>0</v>
      </c>
      <c r="AK31" s="23">
        <f t="shared" ref="AK31:AL31" si="59">SUM(AK29:AK30)</f>
        <v>0</v>
      </c>
      <c r="AL31" s="23">
        <f t="shared" si="59"/>
        <v>0</v>
      </c>
      <c r="AM31" s="23">
        <f t="shared" si="57"/>
        <v>0</v>
      </c>
      <c r="AN31" s="23">
        <f t="shared" si="57"/>
        <v>0</v>
      </c>
      <c r="AO31" s="23">
        <f t="shared" si="57"/>
        <v>0</v>
      </c>
      <c r="AP31" s="23">
        <f t="shared" si="57"/>
        <v>0</v>
      </c>
      <c r="AQ31" s="361">
        <f t="shared" si="57"/>
        <v>0</v>
      </c>
      <c r="AR31" s="29">
        <f t="shared" si="57"/>
        <v>7711643</v>
      </c>
      <c r="AS31" s="22">
        <f t="shared" si="57"/>
        <v>5614231</v>
      </c>
      <c r="AT31" s="22">
        <f t="shared" si="57"/>
        <v>10000</v>
      </c>
      <c r="AU31" s="68">
        <f t="shared" si="57"/>
        <v>0</v>
      </c>
      <c r="AV31" s="22">
        <f t="shared" si="57"/>
        <v>1900991</v>
      </c>
      <c r="AW31" s="22">
        <f t="shared" si="57"/>
        <v>112285</v>
      </c>
      <c r="AX31" s="22">
        <f t="shared" si="57"/>
        <v>74136</v>
      </c>
      <c r="AY31" s="23">
        <f t="shared" si="57"/>
        <v>14.1082</v>
      </c>
      <c r="AZ31" s="23">
        <f t="shared" si="57"/>
        <v>8</v>
      </c>
      <c r="BA31" s="56">
        <f t="shared" si="57"/>
        <v>6.1082000000000001</v>
      </c>
    </row>
    <row r="32" spans="1:53" s="720" customFormat="1" ht="12.75" customHeight="1" x14ac:dyDescent="0.2">
      <c r="A32" s="723">
        <v>8</v>
      </c>
      <c r="B32" s="724">
        <v>3472</v>
      </c>
      <c r="C32" s="724">
        <v>691003564</v>
      </c>
      <c r="D32" s="724">
        <v>72550368</v>
      </c>
      <c r="E32" s="725" t="s">
        <v>335</v>
      </c>
      <c r="F32" s="724">
        <v>3111</v>
      </c>
      <c r="G32" s="726" t="s">
        <v>86</v>
      </c>
      <c r="H32" s="727" t="s">
        <v>87</v>
      </c>
      <c r="I32" s="516">
        <v>4538315</v>
      </c>
      <c r="J32" s="517">
        <v>3284002</v>
      </c>
      <c r="K32" s="517">
        <v>30000</v>
      </c>
      <c r="L32" s="517">
        <v>1120133</v>
      </c>
      <c r="M32" s="517">
        <v>65680</v>
      </c>
      <c r="N32" s="517">
        <v>38500</v>
      </c>
      <c r="O32" s="518">
        <v>7.8242000000000003</v>
      </c>
      <c r="P32" s="432">
        <v>6</v>
      </c>
      <c r="Q32" s="519">
        <v>1.8242000000000005</v>
      </c>
      <c r="R32" s="551">
        <f t="shared" ref="R32:R33" si="60">W32*-1</f>
        <v>0</v>
      </c>
      <c r="S32" s="507">
        <v>0</v>
      </c>
      <c r="T32" s="507">
        <v>0</v>
      </c>
      <c r="U32" s="507">
        <v>0</v>
      </c>
      <c r="V32" s="507">
        <f t="shared" si="1"/>
        <v>0</v>
      </c>
      <c r="W32" s="507">
        <v>0</v>
      </c>
      <c r="X32" s="507">
        <v>0</v>
      </c>
      <c r="Y32" s="507">
        <v>0</v>
      </c>
      <c r="Z32" s="507">
        <f t="shared" ref="Z32:Z33" si="61">SUM(W32:Y32)</f>
        <v>0</v>
      </c>
      <c r="AA32" s="507">
        <f>V32+Z32</f>
        <v>0</v>
      </c>
      <c r="AB32" s="322">
        <f t="shared" ref="AB32:AB33" si="62">ROUND((V32+W32)*33.8%,0)</f>
        <v>0</v>
      </c>
      <c r="AC32" s="180">
        <f>ROUND(V32*2%,0)</f>
        <v>0</v>
      </c>
      <c r="AD32" s="507">
        <v>0</v>
      </c>
      <c r="AE32" s="507">
        <v>0</v>
      </c>
      <c r="AF32" s="507">
        <f t="shared" si="2"/>
        <v>0</v>
      </c>
      <c r="AG32" s="507">
        <f t="shared" si="3"/>
        <v>0</v>
      </c>
      <c r="AH32" s="522">
        <v>0</v>
      </c>
      <c r="AI32" s="522">
        <v>0</v>
      </c>
      <c r="AJ32" s="522">
        <v>0</v>
      </c>
      <c r="AK32" s="522">
        <v>0</v>
      </c>
      <c r="AL32" s="522">
        <v>0</v>
      </c>
      <c r="AM32" s="522">
        <v>0</v>
      </c>
      <c r="AN32" s="522">
        <v>0</v>
      </c>
      <c r="AO32" s="522">
        <f t="shared" ref="AO32:AO33" si="63">AH32+AJ32+AK32+AM32</f>
        <v>0</v>
      </c>
      <c r="AP32" s="522">
        <f t="shared" ref="AP32:AP33" si="64">AI32+AL32+AN32</f>
        <v>0</v>
      </c>
      <c r="AQ32" s="550">
        <f t="shared" si="4"/>
        <v>0</v>
      </c>
      <c r="AR32" s="551">
        <f>I32+AG32</f>
        <v>4538315</v>
      </c>
      <c r="AS32" s="507">
        <f>J32+V32</f>
        <v>3284002</v>
      </c>
      <c r="AT32" s="507">
        <f t="shared" ref="AT32:AT33" si="65">K32+Z32</f>
        <v>30000</v>
      </c>
      <c r="AU32" s="507">
        <f t="shared" ref="AU32:AU33" si="66">Y32</f>
        <v>0</v>
      </c>
      <c r="AV32" s="507">
        <f>L32+AB32</f>
        <v>1120133</v>
      </c>
      <c r="AW32" s="507">
        <f>M32+AC32</f>
        <v>65680</v>
      </c>
      <c r="AX32" s="507">
        <f>N32+AF32</f>
        <v>38500</v>
      </c>
      <c r="AY32" s="522">
        <f>O32+AQ32</f>
        <v>7.8242000000000003</v>
      </c>
      <c r="AZ32" s="522">
        <f>P32+AO32</f>
        <v>6</v>
      </c>
      <c r="BA32" s="523">
        <f>Q32+AP32</f>
        <v>1.8242000000000005</v>
      </c>
    </row>
    <row r="33" spans="1:53" s="720" customFormat="1" ht="12.75" customHeight="1" x14ac:dyDescent="0.2">
      <c r="A33" s="723">
        <v>8</v>
      </c>
      <c r="B33" s="724">
        <v>3472</v>
      </c>
      <c r="C33" s="724">
        <v>691003564</v>
      </c>
      <c r="D33" s="724">
        <v>72550368</v>
      </c>
      <c r="E33" s="725" t="s">
        <v>335</v>
      </c>
      <c r="F33" s="724">
        <v>3141</v>
      </c>
      <c r="G33" s="726" t="s">
        <v>89</v>
      </c>
      <c r="H33" s="727" t="s">
        <v>83</v>
      </c>
      <c r="I33" s="516">
        <v>654261</v>
      </c>
      <c r="J33" s="517">
        <v>479562</v>
      </c>
      <c r="K33" s="496">
        <v>0</v>
      </c>
      <c r="L33" s="322">
        <v>162092</v>
      </c>
      <c r="M33" s="322">
        <v>9591</v>
      </c>
      <c r="N33" s="517">
        <v>3016</v>
      </c>
      <c r="O33" s="518">
        <v>1.63</v>
      </c>
      <c r="P33" s="432">
        <v>0</v>
      </c>
      <c r="Q33" s="519">
        <v>1.63</v>
      </c>
      <c r="R33" s="551">
        <f t="shared" si="60"/>
        <v>0</v>
      </c>
      <c r="S33" s="507">
        <v>0</v>
      </c>
      <c r="T33" s="507">
        <v>0</v>
      </c>
      <c r="U33" s="507">
        <v>0</v>
      </c>
      <c r="V33" s="507">
        <f t="shared" si="1"/>
        <v>0</v>
      </c>
      <c r="W33" s="507">
        <v>0</v>
      </c>
      <c r="X33" s="507">
        <v>0</v>
      </c>
      <c r="Y33" s="507">
        <v>0</v>
      </c>
      <c r="Z33" s="507">
        <f t="shared" si="61"/>
        <v>0</v>
      </c>
      <c r="AA33" s="507">
        <f>V33+Z33</f>
        <v>0</v>
      </c>
      <c r="AB33" s="322">
        <f t="shared" si="62"/>
        <v>0</v>
      </c>
      <c r="AC33" s="180">
        <f>ROUND(V33*2%,0)</f>
        <v>0</v>
      </c>
      <c r="AD33" s="507">
        <v>0</v>
      </c>
      <c r="AE33" s="507">
        <v>0</v>
      </c>
      <c r="AF33" s="507">
        <f t="shared" si="2"/>
        <v>0</v>
      </c>
      <c r="AG33" s="507">
        <f t="shared" si="3"/>
        <v>0</v>
      </c>
      <c r="AH33" s="522">
        <v>0</v>
      </c>
      <c r="AI33" s="522">
        <v>0</v>
      </c>
      <c r="AJ33" s="522">
        <v>0</v>
      </c>
      <c r="AK33" s="522">
        <v>0</v>
      </c>
      <c r="AL33" s="522">
        <v>0</v>
      </c>
      <c r="AM33" s="522">
        <v>0</v>
      </c>
      <c r="AN33" s="522">
        <v>0</v>
      </c>
      <c r="AO33" s="522">
        <f t="shared" si="63"/>
        <v>0</v>
      </c>
      <c r="AP33" s="522">
        <f t="shared" si="64"/>
        <v>0</v>
      </c>
      <c r="AQ33" s="550">
        <f t="shared" si="4"/>
        <v>0</v>
      </c>
      <c r="AR33" s="551">
        <f>I33+AG33</f>
        <v>654261</v>
      </c>
      <c r="AS33" s="507">
        <f>J33+V33</f>
        <v>479562</v>
      </c>
      <c r="AT33" s="507">
        <f t="shared" si="65"/>
        <v>0</v>
      </c>
      <c r="AU33" s="507">
        <f t="shared" si="66"/>
        <v>0</v>
      </c>
      <c r="AV33" s="507">
        <f>L33+AB33</f>
        <v>162092</v>
      </c>
      <c r="AW33" s="507">
        <f>M33+AC33</f>
        <v>9591</v>
      </c>
      <c r="AX33" s="507">
        <f>N33+AF33</f>
        <v>3016</v>
      </c>
      <c r="AY33" s="522">
        <f>O33+AQ33</f>
        <v>1.63</v>
      </c>
      <c r="AZ33" s="522">
        <f>P33+AO33</f>
        <v>0</v>
      </c>
      <c r="BA33" s="523">
        <f>Q33+AP33</f>
        <v>1.63</v>
      </c>
    </row>
    <row r="34" spans="1:53" s="720" customFormat="1" ht="12.75" customHeight="1" x14ac:dyDescent="0.2">
      <c r="A34" s="282">
        <v>8</v>
      </c>
      <c r="B34" s="21">
        <v>3472</v>
      </c>
      <c r="C34" s="280">
        <v>691003564</v>
      </c>
      <c r="D34" s="280">
        <v>72550368</v>
      </c>
      <c r="E34" s="721" t="s">
        <v>336</v>
      </c>
      <c r="F34" s="21"/>
      <c r="G34" s="281"/>
      <c r="H34" s="722"/>
      <c r="I34" s="29">
        <v>5192576</v>
      </c>
      <c r="J34" s="269">
        <v>3763564</v>
      </c>
      <c r="K34" s="269">
        <v>30000</v>
      </c>
      <c r="L34" s="269">
        <v>1282225</v>
      </c>
      <c r="M34" s="269">
        <v>75271</v>
      </c>
      <c r="N34" s="269">
        <v>41516</v>
      </c>
      <c r="O34" s="360">
        <v>9.4542000000000002</v>
      </c>
      <c r="P34" s="360">
        <v>6</v>
      </c>
      <c r="Q34" s="390">
        <v>3.4542000000000002</v>
      </c>
      <c r="R34" s="29">
        <f t="shared" ref="R34:BA34" si="67">SUM(R32:R33)</f>
        <v>0</v>
      </c>
      <c r="S34" s="22">
        <f t="shared" si="67"/>
        <v>0</v>
      </c>
      <c r="T34" s="22">
        <f t="shared" si="67"/>
        <v>0</v>
      </c>
      <c r="U34" s="22">
        <f t="shared" si="67"/>
        <v>0</v>
      </c>
      <c r="V34" s="22">
        <f t="shared" si="67"/>
        <v>0</v>
      </c>
      <c r="W34" s="22">
        <f t="shared" si="67"/>
        <v>0</v>
      </c>
      <c r="X34" s="22">
        <f t="shared" si="67"/>
        <v>0</v>
      </c>
      <c r="Y34" s="22">
        <f t="shared" ref="Y34" si="68">SUM(Y32:Y33)</f>
        <v>0</v>
      </c>
      <c r="Z34" s="22">
        <f t="shared" si="67"/>
        <v>0</v>
      </c>
      <c r="AA34" s="22">
        <f t="shared" si="67"/>
        <v>0</v>
      </c>
      <c r="AB34" s="22">
        <f t="shared" si="67"/>
        <v>0</v>
      </c>
      <c r="AC34" s="22">
        <f t="shared" si="67"/>
        <v>0</v>
      </c>
      <c r="AD34" s="22">
        <f t="shared" si="67"/>
        <v>0</v>
      </c>
      <c r="AE34" s="22">
        <f t="shared" si="67"/>
        <v>0</v>
      </c>
      <c r="AF34" s="22">
        <f t="shared" si="67"/>
        <v>0</v>
      </c>
      <c r="AG34" s="22">
        <f t="shared" si="67"/>
        <v>0</v>
      </c>
      <c r="AH34" s="23">
        <f t="shared" si="67"/>
        <v>0</v>
      </c>
      <c r="AI34" s="23">
        <f t="shared" si="67"/>
        <v>0</v>
      </c>
      <c r="AJ34" s="23">
        <f t="shared" si="67"/>
        <v>0</v>
      </c>
      <c r="AK34" s="23">
        <f t="shared" ref="AK34:AL34" si="69">SUM(AK32:AK33)</f>
        <v>0</v>
      </c>
      <c r="AL34" s="23">
        <f t="shared" si="69"/>
        <v>0</v>
      </c>
      <c r="AM34" s="23">
        <f t="shared" si="67"/>
        <v>0</v>
      </c>
      <c r="AN34" s="23">
        <f t="shared" si="67"/>
        <v>0</v>
      </c>
      <c r="AO34" s="23">
        <f t="shared" si="67"/>
        <v>0</v>
      </c>
      <c r="AP34" s="23">
        <f t="shared" si="67"/>
        <v>0</v>
      </c>
      <c r="AQ34" s="361">
        <f t="shared" si="67"/>
        <v>0</v>
      </c>
      <c r="AR34" s="29">
        <f t="shared" si="67"/>
        <v>5192576</v>
      </c>
      <c r="AS34" s="22">
        <f t="shared" si="67"/>
        <v>3763564</v>
      </c>
      <c r="AT34" s="22">
        <f t="shared" si="67"/>
        <v>30000</v>
      </c>
      <c r="AU34" s="68">
        <f t="shared" si="67"/>
        <v>0</v>
      </c>
      <c r="AV34" s="22">
        <f t="shared" si="67"/>
        <v>1282225</v>
      </c>
      <c r="AW34" s="22">
        <f t="shared" si="67"/>
        <v>75271</v>
      </c>
      <c r="AX34" s="22">
        <f t="shared" si="67"/>
        <v>41516</v>
      </c>
      <c r="AY34" s="23">
        <f t="shared" si="67"/>
        <v>9.4542000000000002</v>
      </c>
      <c r="AZ34" s="23">
        <f t="shared" si="67"/>
        <v>6</v>
      </c>
      <c r="BA34" s="56">
        <f t="shared" si="67"/>
        <v>3.4542000000000002</v>
      </c>
    </row>
    <row r="35" spans="1:53" s="720" customFormat="1" ht="12.75" customHeight="1" x14ac:dyDescent="0.2">
      <c r="A35" s="723">
        <v>9</v>
      </c>
      <c r="B35" s="724">
        <v>3467</v>
      </c>
      <c r="C35" s="724">
        <v>691001243</v>
      </c>
      <c r="D35" s="724">
        <v>72048174</v>
      </c>
      <c r="E35" s="725" t="s">
        <v>337</v>
      </c>
      <c r="F35" s="724">
        <v>3111</v>
      </c>
      <c r="G35" s="726" t="s">
        <v>86</v>
      </c>
      <c r="H35" s="727" t="s">
        <v>87</v>
      </c>
      <c r="I35" s="516">
        <v>8188872</v>
      </c>
      <c r="J35" s="517">
        <v>5974427</v>
      </c>
      <c r="K35" s="517">
        <v>0</v>
      </c>
      <c r="L35" s="517">
        <v>2019356</v>
      </c>
      <c r="M35" s="517">
        <v>119489</v>
      </c>
      <c r="N35" s="517">
        <v>75600</v>
      </c>
      <c r="O35" s="518">
        <v>14.5167</v>
      </c>
      <c r="P35" s="432">
        <v>10.564500000000001</v>
      </c>
      <c r="Q35" s="519">
        <v>3.9521999999999995</v>
      </c>
      <c r="R35" s="551">
        <f t="shared" ref="R35:R37" si="70">W35*-1</f>
        <v>0</v>
      </c>
      <c r="S35" s="507">
        <v>0</v>
      </c>
      <c r="T35" s="507">
        <v>0</v>
      </c>
      <c r="U35" s="507">
        <v>0</v>
      </c>
      <c r="V35" s="507">
        <f t="shared" si="1"/>
        <v>0</v>
      </c>
      <c r="W35" s="507">
        <v>0</v>
      </c>
      <c r="X35" s="507">
        <v>0</v>
      </c>
      <c r="Y35" s="507">
        <v>0</v>
      </c>
      <c r="Z35" s="507">
        <f t="shared" ref="Z35:Z37" si="71">SUM(W35:Y35)</f>
        <v>0</v>
      </c>
      <c r="AA35" s="507">
        <f>V35+Z35</f>
        <v>0</v>
      </c>
      <c r="AB35" s="322">
        <f t="shared" ref="AB35:AB37" si="72">ROUND((V35+W35)*33.8%,0)</f>
        <v>0</v>
      </c>
      <c r="AC35" s="180">
        <f>ROUND(V35*2%,0)</f>
        <v>0</v>
      </c>
      <c r="AD35" s="507">
        <v>0</v>
      </c>
      <c r="AE35" s="507">
        <v>0</v>
      </c>
      <c r="AF35" s="507">
        <f t="shared" si="2"/>
        <v>0</v>
      </c>
      <c r="AG35" s="507">
        <f t="shared" si="3"/>
        <v>0</v>
      </c>
      <c r="AH35" s="522">
        <v>0</v>
      </c>
      <c r="AI35" s="522">
        <v>0</v>
      </c>
      <c r="AJ35" s="522">
        <v>0</v>
      </c>
      <c r="AK35" s="522">
        <v>0</v>
      </c>
      <c r="AL35" s="522">
        <v>0</v>
      </c>
      <c r="AM35" s="522">
        <v>0</v>
      </c>
      <c r="AN35" s="522">
        <v>0</v>
      </c>
      <c r="AO35" s="522">
        <f t="shared" ref="AO35:AO37" si="73">AH35+AJ35+AK35+AM35</f>
        <v>0</v>
      </c>
      <c r="AP35" s="522">
        <f t="shared" ref="AP35:AP37" si="74">AI35+AL35+AN35</f>
        <v>0</v>
      </c>
      <c r="AQ35" s="550">
        <f t="shared" si="4"/>
        <v>0</v>
      </c>
      <c r="AR35" s="551">
        <f>I35+AG35</f>
        <v>8188872</v>
      </c>
      <c r="AS35" s="507">
        <f>J35+V35</f>
        <v>5974427</v>
      </c>
      <c r="AT35" s="507">
        <f t="shared" ref="AT35:AT37" si="75">K35+Z35</f>
        <v>0</v>
      </c>
      <c r="AU35" s="507">
        <f t="shared" ref="AU35:AU37" si="76">Y35</f>
        <v>0</v>
      </c>
      <c r="AV35" s="507">
        <f t="shared" ref="AV35:AW37" si="77">L35+AB35</f>
        <v>2019356</v>
      </c>
      <c r="AW35" s="507">
        <f t="shared" si="77"/>
        <v>119489</v>
      </c>
      <c r="AX35" s="507">
        <f>N35+AF35</f>
        <v>75600</v>
      </c>
      <c r="AY35" s="522">
        <f>O35+AQ35</f>
        <v>14.5167</v>
      </c>
      <c r="AZ35" s="522">
        <f t="shared" ref="AZ35:BA37" si="78">P35+AO35</f>
        <v>10.564500000000001</v>
      </c>
      <c r="BA35" s="523">
        <f t="shared" si="78"/>
        <v>3.9521999999999995</v>
      </c>
    </row>
    <row r="36" spans="1:53" s="720" customFormat="1" x14ac:dyDescent="0.2">
      <c r="A36" s="723">
        <v>9</v>
      </c>
      <c r="B36" s="724">
        <v>3467</v>
      </c>
      <c r="C36" s="724">
        <v>691001243</v>
      </c>
      <c r="D36" s="724">
        <v>72048174</v>
      </c>
      <c r="E36" s="725" t="s">
        <v>337</v>
      </c>
      <c r="F36" s="724">
        <v>3111</v>
      </c>
      <c r="G36" s="726" t="s">
        <v>92</v>
      </c>
      <c r="H36" s="727" t="s">
        <v>83</v>
      </c>
      <c r="I36" s="516">
        <v>345885</v>
      </c>
      <c r="J36" s="517">
        <v>254702</v>
      </c>
      <c r="K36" s="496">
        <v>0</v>
      </c>
      <c r="L36" s="322">
        <v>86089</v>
      </c>
      <c r="M36" s="322">
        <v>5094</v>
      </c>
      <c r="N36" s="517">
        <v>0</v>
      </c>
      <c r="O36" s="518">
        <v>0.75</v>
      </c>
      <c r="P36" s="432">
        <v>0.75</v>
      </c>
      <c r="Q36" s="519">
        <v>0</v>
      </c>
      <c r="R36" s="551">
        <f t="shared" si="70"/>
        <v>0</v>
      </c>
      <c r="S36" s="507">
        <v>0</v>
      </c>
      <c r="T36" s="507">
        <v>0</v>
      </c>
      <c r="U36" s="507">
        <v>0</v>
      </c>
      <c r="V36" s="507">
        <f t="shared" si="1"/>
        <v>0</v>
      </c>
      <c r="W36" s="507">
        <v>0</v>
      </c>
      <c r="X36" s="507">
        <v>0</v>
      </c>
      <c r="Y36" s="507">
        <v>0</v>
      </c>
      <c r="Z36" s="507">
        <f t="shared" si="71"/>
        <v>0</v>
      </c>
      <c r="AA36" s="507">
        <f>V36+Z36</f>
        <v>0</v>
      </c>
      <c r="AB36" s="322">
        <f t="shared" si="72"/>
        <v>0</v>
      </c>
      <c r="AC36" s="180">
        <f>ROUND(V36*2%,0)</f>
        <v>0</v>
      </c>
      <c r="AD36" s="507">
        <v>3000</v>
      </c>
      <c r="AE36" s="507">
        <v>0</v>
      </c>
      <c r="AF36" s="507">
        <f t="shared" si="2"/>
        <v>3000</v>
      </c>
      <c r="AG36" s="507">
        <f t="shared" si="3"/>
        <v>3000</v>
      </c>
      <c r="AH36" s="522">
        <v>0</v>
      </c>
      <c r="AI36" s="522">
        <v>0</v>
      </c>
      <c r="AJ36" s="522">
        <v>0</v>
      </c>
      <c r="AK36" s="522">
        <v>0</v>
      </c>
      <c r="AL36" s="522">
        <v>0</v>
      </c>
      <c r="AM36" s="522">
        <v>0</v>
      </c>
      <c r="AN36" s="522">
        <v>0</v>
      </c>
      <c r="AO36" s="522">
        <f t="shared" si="73"/>
        <v>0</v>
      </c>
      <c r="AP36" s="522">
        <f t="shared" si="74"/>
        <v>0</v>
      </c>
      <c r="AQ36" s="550">
        <f t="shared" si="4"/>
        <v>0</v>
      </c>
      <c r="AR36" s="551">
        <f>I36+AG36</f>
        <v>348885</v>
      </c>
      <c r="AS36" s="507">
        <f>J36+V36</f>
        <v>254702</v>
      </c>
      <c r="AT36" s="507">
        <f t="shared" si="75"/>
        <v>0</v>
      </c>
      <c r="AU36" s="507">
        <f t="shared" si="76"/>
        <v>0</v>
      </c>
      <c r="AV36" s="507">
        <f t="shared" si="77"/>
        <v>86089</v>
      </c>
      <c r="AW36" s="507">
        <f t="shared" si="77"/>
        <v>5094</v>
      </c>
      <c r="AX36" s="507">
        <f>N36+AF36</f>
        <v>3000</v>
      </c>
      <c r="AY36" s="522">
        <f>O36+AQ36</f>
        <v>0.75</v>
      </c>
      <c r="AZ36" s="522">
        <f t="shared" si="78"/>
        <v>0.75</v>
      </c>
      <c r="BA36" s="523">
        <f t="shared" si="78"/>
        <v>0</v>
      </c>
    </row>
    <row r="37" spans="1:53" s="720" customFormat="1" ht="12.75" customHeight="1" x14ac:dyDescent="0.2">
      <c r="A37" s="723">
        <v>9</v>
      </c>
      <c r="B37" s="724">
        <v>3467</v>
      </c>
      <c r="C37" s="724">
        <v>691001243</v>
      </c>
      <c r="D37" s="724">
        <v>72048174</v>
      </c>
      <c r="E37" s="725" t="s">
        <v>337</v>
      </c>
      <c r="F37" s="724">
        <v>3141</v>
      </c>
      <c r="G37" s="726" t="s">
        <v>89</v>
      </c>
      <c r="H37" s="727" t="s">
        <v>83</v>
      </c>
      <c r="I37" s="516">
        <v>1256793</v>
      </c>
      <c r="J37" s="517">
        <v>920579</v>
      </c>
      <c r="K37" s="496">
        <v>0</v>
      </c>
      <c r="L37" s="322">
        <v>311156</v>
      </c>
      <c r="M37" s="322">
        <v>18412</v>
      </c>
      <c r="N37" s="517">
        <v>6646</v>
      </c>
      <c r="O37" s="518">
        <v>3.13</v>
      </c>
      <c r="P37" s="432">
        <v>0</v>
      </c>
      <c r="Q37" s="519">
        <v>3.13</v>
      </c>
      <c r="R37" s="551">
        <f t="shared" si="70"/>
        <v>0</v>
      </c>
      <c r="S37" s="507">
        <v>0</v>
      </c>
      <c r="T37" s="507">
        <v>0</v>
      </c>
      <c r="U37" s="507">
        <v>0</v>
      </c>
      <c r="V37" s="507">
        <f t="shared" si="1"/>
        <v>0</v>
      </c>
      <c r="W37" s="507">
        <v>0</v>
      </c>
      <c r="X37" s="507">
        <v>0</v>
      </c>
      <c r="Y37" s="507">
        <v>0</v>
      </c>
      <c r="Z37" s="507">
        <f t="shared" si="71"/>
        <v>0</v>
      </c>
      <c r="AA37" s="507">
        <f>V37+Z37</f>
        <v>0</v>
      </c>
      <c r="AB37" s="322">
        <f t="shared" si="72"/>
        <v>0</v>
      </c>
      <c r="AC37" s="180">
        <f>ROUND(V37*2%,0)</f>
        <v>0</v>
      </c>
      <c r="AD37" s="507">
        <v>0</v>
      </c>
      <c r="AE37" s="507">
        <v>0</v>
      </c>
      <c r="AF37" s="507">
        <f t="shared" si="2"/>
        <v>0</v>
      </c>
      <c r="AG37" s="507">
        <f t="shared" si="3"/>
        <v>0</v>
      </c>
      <c r="AH37" s="522">
        <v>0</v>
      </c>
      <c r="AI37" s="522">
        <v>0</v>
      </c>
      <c r="AJ37" s="522">
        <v>0</v>
      </c>
      <c r="AK37" s="522">
        <v>0</v>
      </c>
      <c r="AL37" s="522">
        <v>0</v>
      </c>
      <c r="AM37" s="522">
        <v>0</v>
      </c>
      <c r="AN37" s="522">
        <v>0</v>
      </c>
      <c r="AO37" s="522">
        <f t="shared" si="73"/>
        <v>0</v>
      </c>
      <c r="AP37" s="522">
        <f t="shared" si="74"/>
        <v>0</v>
      </c>
      <c r="AQ37" s="550">
        <f t="shared" si="4"/>
        <v>0</v>
      </c>
      <c r="AR37" s="551">
        <f>I37+AG37</f>
        <v>1256793</v>
      </c>
      <c r="AS37" s="507">
        <f>J37+V37</f>
        <v>920579</v>
      </c>
      <c r="AT37" s="507">
        <f t="shared" si="75"/>
        <v>0</v>
      </c>
      <c r="AU37" s="507">
        <f t="shared" si="76"/>
        <v>0</v>
      </c>
      <c r="AV37" s="507">
        <f t="shared" si="77"/>
        <v>311156</v>
      </c>
      <c r="AW37" s="507">
        <f t="shared" si="77"/>
        <v>18412</v>
      </c>
      <c r="AX37" s="507">
        <f>N37+AF37</f>
        <v>6646</v>
      </c>
      <c r="AY37" s="522">
        <f>O37+AQ37</f>
        <v>3.13</v>
      </c>
      <c r="AZ37" s="522">
        <f t="shared" si="78"/>
        <v>0</v>
      </c>
      <c r="BA37" s="523">
        <f t="shared" si="78"/>
        <v>3.13</v>
      </c>
    </row>
    <row r="38" spans="1:53" s="720" customFormat="1" ht="12.75" customHeight="1" x14ac:dyDescent="0.2">
      <c r="A38" s="282">
        <v>9</v>
      </c>
      <c r="B38" s="21">
        <v>3467</v>
      </c>
      <c r="C38" s="280">
        <v>691001243</v>
      </c>
      <c r="D38" s="280">
        <v>72048174</v>
      </c>
      <c r="E38" s="721" t="s">
        <v>338</v>
      </c>
      <c r="F38" s="21"/>
      <c r="G38" s="281"/>
      <c r="H38" s="722"/>
      <c r="I38" s="29">
        <v>9791550</v>
      </c>
      <c r="J38" s="269">
        <v>7149708</v>
      </c>
      <c r="K38" s="269">
        <v>0</v>
      </c>
      <c r="L38" s="269">
        <v>2416601</v>
      </c>
      <c r="M38" s="269">
        <v>142995</v>
      </c>
      <c r="N38" s="269">
        <v>82246</v>
      </c>
      <c r="O38" s="360">
        <v>18.396699999999999</v>
      </c>
      <c r="P38" s="360">
        <v>11.314500000000001</v>
      </c>
      <c r="Q38" s="390">
        <v>7.0821999999999994</v>
      </c>
      <c r="R38" s="29">
        <f t="shared" ref="R38:BA38" si="79">SUM(R35:R37)</f>
        <v>0</v>
      </c>
      <c r="S38" s="22">
        <f t="shared" si="79"/>
        <v>0</v>
      </c>
      <c r="T38" s="22">
        <f t="shared" si="79"/>
        <v>0</v>
      </c>
      <c r="U38" s="22">
        <f t="shared" si="79"/>
        <v>0</v>
      </c>
      <c r="V38" s="22">
        <f t="shared" si="79"/>
        <v>0</v>
      </c>
      <c r="W38" s="22">
        <f t="shared" si="79"/>
        <v>0</v>
      </c>
      <c r="X38" s="22">
        <f t="shared" si="79"/>
        <v>0</v>
      </c>
      <c r="Y38" s="22">
        <f t="shared" ref="Y38" si="80">SUM(Y35:Y37)</f>
        <v>0</v>
      </c>
      <c r="Z38" s="22">
        <f t="shared" si="79"/>
        <v>0</v>
      </c>
      <c r="AA38" s="22">
        <f t="shared" si="79"/>
        <v>0</v>
      </c>
      <c r="AB38" s="22">
        <f t="shared" si="79"/>
        <v>0</v>
      </c>
      <c r="AC38" s="22">
        <f t="shared" si="79"/>
        <v>0</v>
      </c>
      <c r="AD38" s="22">
        <f t="shared" si="79"/>
        <v>3000</v>
      </c>
      <c r="AE38" s="22">
        <f t="shared" si="79"/>
        <v>0</v>
      </c>
      <c r="AF38" s="22">
        <f t="shared" si="79"/>
        <v>3000</v>
      </c>
      <c r="AG38" s="22">
        <f t="shared" si="79"/>
        <v>3000</v>
      </c>
      <c r="AH38" s="23">
        <f t="shared" si="79"/>
        <v>0</v>
      </c>
      <c r="AI38" s="23">
        <f t="shared" si="79"/>
        <v>0</v>
      </c>
      <c r="AJ38" s="23">
        <f t="shared" si="79"/>
        <v>0</v>
      </c>
      <c r="AK38" s="23">
        <f t="shared" ref="AK38:AL38" si="81">SUM(AK35:AK37)</f>
        <v>0</v>
      </c>
      <c r="AL38" s="23">
        <f t="shared" si="81"/>
        <v>0</v>
      </c>
      <c r="AM38" s="23">
        <f t="shared" si="79"/>
        <v>0</v>
      </c>
      <c r="AN38" s="23">
        <f t="shared" si="79"/>
        <v>0</v>
      </c>
      <c r="AO38" s="23">
        <f t="shared" si="79"/>
        <v>0</v>
      </c>
      <c r="AP38" s="23">
        <f t="shared" si="79"/>
        <v>0</v>
      </c>
      <c r="AQ38" s="361">
        <f t="shared" si="79"/>
        <v>0</v>
      </c>
      <c r="AR38" s="29">
        <f t="shared" si="79"/>
        <v>9794550</v>
      </c>
      <c r="AS38" s="22">
        <f t="shared" si="79"/>
        <v>7149708</v>
      </c>
      <c r="AT38" s="22">
        <f t="shared" si="79"/>
        <v>0</v>
      </c>
      <c r="AU38" s="68">
        <f t="shared" si="79"/>
        <v>0</v>
      </c>
      <c r="AV38" s="22">
        <f t="shared" si="79"/>
        <v>2416601</v>
      </c>
      <c r="AW38" s="22">
        <f t="shared" si="79"/>
        <v>142995</v>
      </c>
      <c r="AX38" s="22">
        <f t="shared" si="79"/>
        <v>85246</v>
      </c>
      <c r="AY38" s="23">
        <f t="shared" si="79"/>
        <v>18.396699999999999</v>
      </c>
      <c r="AZ38" s="23">
        <f t="shared" si="79"/>
        <v>11.314500000000001</v>
      </c>
      <c r="BA38" s="56">
        <f t="shared" si="79"/>
        <v>7.0821999999999994</v>
      </c>
    </row>
    <row r="39" spans="1:53" s="720" customFormat="1" ht="12.75" customHeight="1" x14ac:dyDescent="0.2">
      <c r="A39" s="723">
        <v>10</v>
      </c>
      <c r="B39" s="724">
        <v>3461</v>
      </c>
      <c r="C39" s="724">
        <v>691001286</v>
      </c>
      <c r="D39" s="724">
        <v>72048107</v>
      </c>
      <c r="E39" s="725" t="s">
        <v>339</v>
      </c>
      <c r="F39" s="724">
        <v>3111</v>
      </c>
      <c r="G39" s="726" t="s">
        <v>86</v>
      </c>
      <c r="H39" s="727" t="s">
        <v>87</v>
      </c>
      <c r="I39" s="516">
        <v>8094550</v>
      </c>
      <c r="J39" s="517">
        <v>5879687</v>
      </c>
      <c r="K39" s="517">
        <v>28800</v>
      </c>
      <c r="L39" s="517">
        <v>1997069</v>
      </c>
      <c r="M39" s="517">
        <v>117594</v>
      </c>
      <c r="N39" s="517">
        <v>71400</v>
      </c>
      <c r="O39" s="518">
        <v>14.052199999999999</v>
      </c>
      <c r="P39" s="432">
        <v>10.5</v>
      </c>
      <c r="Q39" s="519">
        <v>3.5521999999999996</v>
      </c>
      <c r="R39" s="551">
        <f t="shared" ref="R39:R41" si="82">W39*-1</f>
        <v>0</v>
      </c>
      <c r="S39" s="507">
        <v>0</v>
      </c>
      <c r="T39" s="507">
        <v>0</v>
      </c>
      <c r="U39" s="507">
        <v>0</v>
      </c>
      <c r="V39" s="507">
        <f t="shared" si="1"/>
        <v>0</v>
      </c>
      <c r="W39" s="507">
        <v>0</v>
      </c>
      <c r="X39" s="507">
        <v>0</v>
      </c>
      <c r="Y39" s="507">
        <v>0</v>
      </c>
      <c r="Z39" s="507">
        <f t="shared" ref="Z39:Z41" si="83">SUM(W39:Y39)</f>
        <v>0</v>
      </c>
      <c r="AA39" s="507">
        <f>V39+Z39</f>
        <v>0</v>
      </c>
      <c r="AB39" s="322">
        <f t="shared" ref="AB39:AB41" si="84">ROUND((V39+W39)*33.8%,0)</f>
        <v>0</v>
      </c>
      <c r="AC39" s="180">
        <f>ROUND(V39*2%,0)</f>
        <v>0</v>
      </c>
      <c r="AD39" s="507">
        <v>0</v>
      </c>
      <c r="AE39" s="507">
        <v>0</v>
      </c>
      <c r="AF39" s="507">
        <f t="shared" si="2"/>
        <v>0</v>
      </c>
      <c r="AG39" s="507">
        <f t="shared" si="3"/>
        <v>0</v>
      </c>
      <c r="AH39" s="522">
        <v>0</v>
      </c>
      <c r="AI39" s="522">
        <v>0</v>
      </c>
      <c r="AJ39" s="522">
        <v>0</v>
      </c>
      <c r="AK39" s="522">
        <v>0</v>
      </c>
      <c r="AL39" s="522">
        <v>0</v>
      </c>
      <c r="AM39" s="522">
        <v>0</v>
      </c>
      <c r="AN39" s="522">
        <v>0</v>
      </c>
      <c r="AO39" s="522">
        <f t="shared" ref="AO39:AO41" si="85">AH39+AJ39+AK39+AM39</f>
        <v>0</v>
      </c>
      <c r="AP39" s="522">
        <f t="shared" ref="AP39:AP41" si="86">AI39+AL39+AN39</f>
        <v>0</v>
      </c>
      <c r="AQ39" s="550">
        <f t="shared" si="4"/>
        <v>0</v>
      </c>
      <c r="AR39" s="551">
        <f>I39+AG39</f>
        <v>8094550</v>
      </c>
      <c r="AS39" s="507">
        <f>J39+V39</f>
        <v>5879687</v>
      </c>
      <c r="AT39" s="507">
        <f t="shared" ref="AT39:AT41" si="87">K39+Z39</f>
        <v>28800</v>
      </c>
      <c r="AU39" s="507">
        <f t="shared" ref="AU39:AU41" si="88">Y39</f>
        <v>0</v>
      </c>
      <c r="AV39" s="507">
        <f t="shared" ref="AV39:AW41" si="89">L39+AB39</f>
        <v>1997069</v>
      </c>
      <c r="AW39" s="507">
        <f t="shared" si="89"/>
        <v>117594</v>
      </c>
      <c r="AX39" s="507">
        <f>N39+AF39</f>
        <v>71400</v>
      </c>
      <c r="AY39" s="522">
        <f>O39+AQ39</f>
        <v>14.052199999999999</v>
      </c>
      <c r="AZ39" s="522">
        <f t="shared" ref="AZ39:BA41" si="90">P39+AO39</f>
        <v>10.5</v>
      </c>
      <c r="BA39" s="523">
        <f t="shared" si="90"/>
        <v>3.5521999999999996</v>
      </c>
    </row>
    <row r="40" spans="1:53" s="720" customFormat="1" x14ac:dyDescent="0.2">
      <c r="A40" s="723">
        <v>10</v>
      </c>
      <c r="B40" s="724">
        <v>3461</v>
      </c>
      <c r="C40" s="724">
        <v>691001286</v>
      </c>
      <c r="D40" s="724">
        <v>72048107</v>
      </c>
      <c r="E40" s="725" t="s">
        <v>339</v>
      </c>
      <c r="F40" s="724">
        <v>3111</v>
      </c>
      <c r="G40" s="726" t="s">
        <v>92</v>
      </c>
      <c r="H40" s="727" t="s">
        <v>83</v>
      </c>
      <c r="I40" s="516">
        <v>253613</v>
      </c>
      <c r="J40" s="517">
        <v>186755</v>
      </c>
      <c r="K40" s="496">
        <v>0</v>
      </c>
      <c r="L40" s="322">
        <v>63123</v>
      </c>
      <c r="M40" s="322">
        <v>3735</v>
      </c>
      <c r="N40" s="517">
        <v>0</v>
      </c>
      <c r="O40" s="518">
        <v>0.75</v>
      </c>
      <c r="P40" s="432">
        <v>0.75</v>
      </c>
      <c r="Q40" s="519">
        <v>0</v>
      </c>
      <c r="R40" s="551">
        <f t="shared" si="82"/>
        <v>0</v>
      </c>
      <c r="S40" s="507">
        <v>0</v>
      </c>
      <c r="T40" s="507">
        <v>0</v>
      </c>
      <c r="U40" s="507">
        <v>0</v>
      </c>
      <c r="V40" s="507">
        <f t="shared" si="1"/>
        <v>0</v>
      </c>
      <c r="W40" s="507">
        <v>0</v>
      </c>
      <c r="X40" s="507">
        <v>0</v>
      </c>
      <c r="Y40" s="507">
        <v>0</v>
      </c>
      <c r="Z40" s="507">
        <f t="shared" si="83"/>
        <v>0</v>
      </c>
      <c r="AA40" s="507">
        <f>V40+Z40</f>
        <v>0</v>
      </c>
      <c r="AB40" s="322">
        <f t="shared" si="84"/>
        <v>0</v>
      </c>
      <c r="AC40" s="180">
        <f>ROUND(V40*2%,0)</f>
        <v>0</v>
      </c>
      <c r="AD40" s="507">
        <v>0</v>
      </c>
      <c r="AE40" s="507">
        <v>0</v>
      </c>
      <c r="AF40" s="507">
        <f t="shared" si="2"/>
        <v>0</v>
      </c>
      <c r="AG40" s="507">
        <f t="shared" si="3"/>
        <v>0</v>
      </c>
      <c r="AH40" s="522">
        <v>0</v>
      </c>
      <c r="AI40" s="522">
        <v>0</v>
      </c>
      <c r="AJ40" s="522">
        <v>0</v>
      </c>
      <c r="AK40" s="522">
        <v>0</v>
      </c>
      <c r="AL40" s="522">
        <v>0</v>
      </c>
      <c r="AM40" s="522">
        <v>0</v>
      </c>
      <c r="AN40" s="522">
        <v>0</v>
      </c>
      <c r="AO40" s="522">
        <f t="shared" si="85"/>
        <v>0</v>
      </c>
      <c r="AP40" s="522">
        <f t="shared" si="86"/>
        <v>0</v>
      </c>
      <c r="AQ40" s="550">
        <f t="shared" si="4"/>
        <v>0</v>
      </c>
      <c r="AR40" s="551">
        <f>I40+AG40</f>
        <v>253613</v>
      </c>
      <c r="AS40" s="507">
        <f>J40+V40</f>
        <v>186755</v>
      </c>
      <c r="AT40" s="507">
        <f t="shared" si="87"/>
        <v>0</v>
      </c>
      <c r="AU40" s="507">
        <f t="shared" si="88"/>
        <v>0</v>
      </c>
      <c r="AV40" s="507">
        <f t="shared" si="89"/>
        <v>63123</v>
      </c>
      <c r="AW40" s="507">
        <f t="shared" si="89"/>
        <v>3735</v>
      </c>
      <c r="AX40" s="507">
        <f>N40+AF40</f>
        <v>0</v>
      </c>
      <c r="AY40" s="522">
        <f>O40+AQ40</f>
        <v>0.75</v>
      </c>
      <c r="AZ40" s="522">
        <f t="shared" si="90"/>
        <v>0.75</v>
      </c>
      <c r="BA40" s="523">
        <f t="shared" si="90"/>
        <v>0</v>
      </c>
    </row>
    <row r="41" spans="1:53" s="720" customFormat="1" ht="12.75" customHeight="1" x14ac:dyDescent="0.2">
      <c r="A41" s="723">
        <v>10</v>
      </c>
      <c r="B41" s="724">
        <v>3461</v>
      </c>
      <c r="C41" s="724">
        <v>691001286</v>
      </c>
      <c r="D41" s="724">
        <v>72048107</v>
      </c>
      <c r="E41" s="725" t="s">
        <v>339</v>
      </c>
      <c r="F41" s="724">
        <v>3141</v>
      </c>
      <c r="G41" s="726" t="s">
        <v>89</v>
      </c>
      <c r="H41" s="727" t="s">
        <v>83</v>
      </c>
      <c r="I41" s="516">
        <v>971804</v>
      </c>
      <c r="J41" s="517">
        <v>711788</v>
      </c>
      <c r="K41" s="496">
        <v>0</v>
      </c>
      <c r="L41" s="322">
        <v>240584</v>
      </c>
      <c r="M41" s="322">
        <v>14236</v>
      </c>
      <c r="N41" s="517">
        <v>5196</v>
      </c>
      <c r="O41" s="518">
        <v>2.4300000000000002</v>
      </c>
      <c r="P41" s="432">
        <v>0</v>
      </c>
      <c r="Q41" s="519">
        <v>2.4300000000000002</v>
      </c>
      <c r="R41" s="551">
        <f t="shared" si="82"/>
        <v>0</v>
      </c>
      <c r="S41" s="507">
        <v>0</v>
      </c>
      <c r="T41" s="507">
        <v>0</v>
      </c>
      <c r="U41" s="507">
        <v>0</v>
      </c>
      <c r="V41" s="507">
        <f t="shared" si="1"/>
        <v>0</v>
      </c>
      <c r="W41" s="507">
        <v>0</v>
      </c>
      <c r="X41" s="507">
        <v>0</v>
      </c>
      <c r="Y41" s="507">
        <v>0</v>
      </c>
      <c r="Z41" s="507">
        <f t="shared" si="83"/>
        <v>0</v>
      </c>
      <c r="AA41" s="507">
        <f>V41+Z41</f>
        <v>0</v>
      </c>
      <c r="AB41" s="322">
        <f t="shared" si="84"/>
        <v>0</v>
      </c>
      <c r="AC41" s="180">
        <f>ROUND(V41*2%,0)</f>
        <v>0</v>
      </c>
      <c r="AD41" s="507">
        <v>0</v>
      </c>
      <c r="AE41" s="507">
        <v>0</v>
      </c>
      <c r="AF41" s="507">
        <f t="shared" si="2"/>
        <v>0</v>
      </c>
      <c r="AG41" s="507">
        <f t="shared" si="3"/>
        <v>0</v>
      </c>
      <c r="AH41" s="522">
        <v>0</v>
      </c>
      <c r="AI41" s="522">
        <v>0</v>
      </c>
      <c r="AJ41" s="522">
        <v>0</v>
      </c>
      <c r="AK41" s="522">
        <v>0</v>
      </c>
      <c r="AL41" s="522">
        <v>0</v>
      </c>
      <c r="AM41" s="522">
        <v>0</v>
      </c>
      <c r="AN41" s="522">
        <v>0</v>
      </c>
      <c r="AO41" s="522">
        <f t="shared" si="85"/>
        <v>0</v>
      </c>
      <c r="AP41" s="522">
        <f t="shared" si="86"/>
        <v>0</v>
      </c>
      <c r="AQ41" s="550">
        <f t="shared" si="4"/>
        <v>0</v>
      </c>
      <c r="AR41" s="551">
        <f>I41+AG41</f>
        <v>971804</v>
      </c>
      <c r="AS41" s="507">
        <f>J41+V41</f>
        <v>711788</v>
      </c>
      <c r="AT41" s="507">
        <f t="shared" si="87"/>
        <v>0</v>
      </c>
      <c r="AU41" s="507">
        <f t="shared" si="88"/>
        <v>0</v>
      </c>
      <c r="AV41" s="507">
        <f t="shared" si="89"/>
        <v>240584</v>
      </c>
      <c r="AW41" s="507">
        <f t="shared" si="89"/>
        <v>14236</v>
      </c>
      <c r="AX41" s="507">
        <f>N41+AF41</f>
        <v>5196</v>
      </c>
      <c r="AY41" s="522">
        <f>O41+AQ41</f>
        <v>2.4300000000000002</v>
      </c>
      <c r="AZ41" s="522">
        <f t="shared" si="90"/>
        <v>0</v>
      </c>
      <c r="BA41" s="523">
        <f t="shared" si="90"/>
        <v>2.4300000000000002</v>
      </c>
    </row>
    <row r="42" spans="1:53" s="720" customFormat="1" ht="12.75" customHeight="1" x14ac:dyDescent="0.2">
      <c r="A42" s="282">
        <v>10</v>
      </c>
      <c r="B42" s="21">
        <v>3461</v>
      </c>
      <c r="C42" s="280">
        <v>691001286</v>
      </c>
      <c r="D42" s="280">
        <v>72048107</v>
      </c>
      <c r="E42" s="721" t="s">
        <v>340</v>
      </c>
      <c r="F42" s="21"/>
      <c r="G42" s="281"/>
      <c r="H42" s="722"/>
      <c r="I42" s="29">
        <v>9319967</v>
      </c>
      <c r="J42" s="269">
        <v>6778230</v>
      </c>
      <c r="K42" s="269">
        <v>28800</v>
      </c>
      <c r="L42" s="269">
        <v>2300776</v>
      </c>
      <c r="M42" s="269">
        <v>135565</v>
      </c>
      <c r="N42" s="269">
        <v>76596</v>
      </c>
      <c r="O42" s="360">
        <v>17.232199999999999</v>
      </c>
      <c r="P42" s="360">
        <v>11.25</v>
      </c>
      <c r="Q42" s="390">
        <v>5.9821999999999997</v>
      </c>
      <c r="R42" s="29">
        <f t="shared" ref="R42:BA42" si="91">SUM(R39:R41)</f>
        <v>0</v>
      </c>
      <c r="S42" s="22">
        <f t="shared" si="91"/>
        <v>0</v>
      </c>
      <c r="T42" s="22">
        <f t="shared" si="91"/>
        <v>0</v>
      </c>
      <c r="U42" s="22">
        <f t="shared" si="91"/>
        <v>0</v>
      </c>
      <c r="V42" s="22">
        <f t="shared" si="91"/>
        <v>0</v>
      </c>
      <c r="W42" s="22">
        <f t="shared" si="91"/>
        <v>0</v>
      </c>
      <c r="X42" s="22">
        <f t="shared" si="91"/>
        <v>0</v>
      </c>
      <c r="Y42" s="22">
        <f t="shared" ref="Y42" si="92">SUM(Y39:Y41)</f>
        <v>0</v>
      </c>
      <c r="Z42" s="22">
        <f t="shared" si="91"/>
        <v>0</v>
      </c>
      <c r="AA42" s="22">
        <f t="shared" si="91"/>
        <v>0</v>
      </c>
      <c r="AB42" s="22">
        <f t="shared" si="91"/>
        <v>0</v>
      </c>
      <c r="AC42" s="22">
        <f t="shared" si="91"/>
        <v>0</v>
      </c>
      <c r="AD42" s="22">
        <f t="shared" si="91"/>
        <v>0</v>
      </c>
      <c r="AE42" s="22">
        <f t="shared" si="91"/>
        <v>0</v>
      </c>
      <c r="AF42" s="22">
        <f t="shared" si="91"/>
        <v>0</v>
      </c>
      <c r="AG42" s="22">
        <f t="shared" si="91"/>
        <v>0</v>
      </c>
      <c r="AH42" s="23">
        <f t="shared" si="91"/>
        <v>0</v>
      </c>
      <c r="AI42" s="23">
        <f t="shared" si="91"/>
        <v>0</v>
      </c>
      <c r="AJ42" s="23">
        <f t="shared" si="91"/>
        <v>0</v>
      </c>
      <c r="AK42" s="23">
        <f t="shared" ref="AK42:AL42" si="93">SUM(AK39:AK41)</f>
        <v>0</v>
      </c>
      <c r="AL42" s="23">
        <f t="shared" si="93"/>
        <v>0</v>
      </c>
      <c r="AM42" s="23">
        <f t="shared" si="91"/>
        <v>0</v>
      </c>
      <c r="AN42" s="23">
        <f t="shared" si="91"/>
        <v>0</v>
      </c>
      <c r="AO42" s="23">
        <f t="shared" si="91"/>
        <v>0</v>
      </c>
      <c r="AP42" s="23">
        <f t="shared" si="91"/>
        <v>0</v>
      </c>
      <c r="AQ42" s="361">
        <f t="shared" si="91"/>
        <v>0</v>
      </c>
      <c r="AR42" s="29">
        <f t="shared" si="91"/>
        <v>9319967</v>
      </c>
      <c r="AS42" s="22">
        <f t="shared" si="91"/>
        <v>6778230</v>
      </c>
      <c r="AT42" s="22">
        <f t="shared" si="91"/>
        <v>28800</v>
      </c>
      <c r="AU42" s="68">
        <f t="shared" si="91"/>
        <v>0</v>
      </c>
      <c r="AV42" s="22">
        <f t="shared" si="91"/>
        <v>2300776</v>
      </c>
      <c r="AW42" s="22">
        <f t="shared" si="91"/>
        <v>135565</v>
      </c>
      <c r="AX42" s="22">
        <f t="shared" si="91"/>
        <v>76596</v>
      </c>
      <c r="AY42" s="23">
        <f t="shared" si="91"/>
        <v>17.232199999999999</v>
      </c>
      <c r="AZ42" s="23">
        <f t="shared" si="91"/>
        <v>11.25</v>
      </c>
      <c r="BA42" s="56">
        <f t="shared" si="91"/>
        <v>5.9821999999999997</v>
      </c>
    </row>
    <row r="43" spans="1:53" s="720" customFormat="1" ht="12.75" customHeight="1" x14ac:dyDescent="0.2">
      <c r="A43" s="723">
        <v>11</v>
      </c>
      <c r="B43" s="724">
        <v>3468</v>
      </c>
      <c r="C43" s="724">
        <v>691000891</v>
      </c>
      <c r="D43" s="724">
        <v>72048069</v>
      </c>
      <c r="E43" s="725" t="s">
        <v>341</v>
      </c>
      <c r="F43" s="724">
        <v>3111</v>
      </c>
      <c r="G43" s="726" t="s">
        <v>86</v>
      </c>
      <c r="H43" s="727" t="s">
        <v>87</v>
      </c>
      <c r="I43" s="516">
        <v>8809085</v>
      </c>
      <c r="J43" s="517">
        <v>6401064</v>
      </c>
      <c r="K43" s="517">
        <v>30000</v>
      </c>
      <c r="L43" s="517">
        <v>2173700</v>
      </c>
      <c r="M43" s="517">
        <v>128021</v>
      </c>
      <c r="N43" s="517">
        <v>76300</v>
      </c>
      <c r="O43" s="518">
        <v>15.644500000000001</v>
      </c>
      <c r="P43" s="432">
        <v>11.5</v>
      </c>
      <c r="Q43" s="519">
        <v>4.1445000000000007</v>
      </c>
      <c r="R43" s="551">
        <f t="shared" ref="R43:R45" si="94">W43*-1</f>
        <v>0</v>
      </c>
      <c r="S43" s="507">
        <v>0</v>
      </c>
      <c r="T43" s="507">
        <v>0</v>
      </c>
      <c r="U43" s="507">
        <v>0</v>
      </c>
      <c r="V43" s="507">
        <f t="shared" si="1"/>
        <v>0</v>
      </c>
      <c r="W43" s="507">
        <v>0</v>
      </c>
      <c r="X43" s="507">
        <v>0</v>
      </c>
      <c r="Y43" s="507">
        <v>0</v>
      </c>
      <c r="Z43" s="507">
        <f t="shared" ref="Z43:Z45" si="95">SUM(W43:Y43)</f>
        <v>0</v>
      </c>
      <c r="AA43" s="507">
        <f>V43+Z43</f>
        <v>0</v>
      </c>
      <c r="AB43" s="322">
        <f t="shared" ref="AB43:AB45" si="96">ROUND((V43+W43)*33.8%,0)</f>
        <v>0</v>
      </c>
      <c r="AC43" s="180">
        <f>ROUND(V43*2%,0)</f>
        <v>0</v>
      </c>
      <c r="AD43" s="507">
        <v>0</v>
      </c>
      <c r="AE43" s="507">
        <v>0</v>
      </c>
      <c r="AF43" s="507">
        <f t="shared" si="2"/>
        <v>0</v>
      </c>
      <c r="AG43" s="507">
        <f t="shared" si="3"/>
        <v>0</v>
      </c>
      <c r="AH43" s="522">
        <v>0</v>
      </c>
      <c r="AI43" s="522">
        <v>0</v>
      </c>
      <c r="AJ43" s="522">
        <v>0</v>
      </c>
      <c r="AK43" s="522">
        <v>0</v>
      </c>
      <c r="AL43" s="522">
        <v>0</v>
      </c>
      <c r="AM43" s="522">
        <v>0</v>
      </c>
      <c r="AN43" s="522">
        <v>0</v>
      </c>
      <c r="AO43" s="522">
        <f t="shared" ref="AO43:AO45" si="97">AH43+AJ43+AK43+AM43</f>
        <v>0</v>
      </c>
      <c r="AP43" s="522">
        <f t="shared" ref="AP43:AP45" si="98">AI43+AL43+AN43</f>
        <v>0</v>
      </c>
      <c r="AQ43" s="550">
        <f t="shared" si="4"/>
        <v>0</v>
      </c>
      <c r="AR43" s="551">
        <f>I43+AG43</f>
        <v>8809085</v>
      </c>
      <c r="AS43" s="507">
        <f>J43+V43</f>
        <v>6401064</v>
      </c>
      <c r="AT43" s="507">
        <f t="shared" ref="AT43:AT45" si="99">K43+Z43</f>
        <v>30000</v>
      </c>
      <c r="AU43" s="507">
        <f t="shared" ref="AU43:AU45" si="100">Y43</f>
        <v>0</v>
      </c>
      <c r="AV43" s="507">
        <f t="shared" ref="AV43:AW45" si="101">L43+AB43</f>
        <v>2173700</v>
      </c>
      <c r="AW43" s="507">
        <f t="shared" si="101"/>
        <v>128021</v>
      </c>
      <c r="AX43" s="507">
        <f>N43+AF43</f>
        <v>76300</v>
      </c>
      <c r="AY43" s="522">
        <f>O43+AQ43</f>
        <v>15.644500000000001</v>
      </c>
      <c r="AZ43" s="522">
        <f t="shared" ref="AZ43:BA45" si="102">P43+AO43</f>
        <v>11.5</v>
      </c>
      <c r="BA43" s="523">
        <f t="shared" si="102"/>
        <v>4.1445000000000007</v>
      </c>
    </row>
    <row r="44" spans="1:53" s="720" customFormat="1" x14ac:dyDescent="0.2">
      <c r="A44" s="723">
        <v>11</v>
      </c>
      <c r="B44" s="724">
        <v>3468</v>
      </c>
      <c r="C44" s="724">
        <v>691000891</v>
      </c>
      <c r="D44" s="724">
        <v>72048069</v>
      </c>
      <c r="E44" s="725" t="s">
        <v>341</v>
      </c>
      <c r="F44" s="724">
        <v>3111</v>
      </c>
      <c r="G44" s="726" t="s">
        <v>92</v>
      </c>
      <c r="H44" s="727" t="s">
        <v>83</v>
      </c>
      <c r="I44" s="516">
        <v>233157</v>
      </c>
      <c r="J44" s="517">
        <v>171691</v>
      </c>
      <c r="K44" s="496">
        <v>0</v>
      </c>
      <c r="L44" s="322">
        <v>58032</v>
      </c>
      <c r="M44" s="322">
        <v>3434</v>
      </c>
      <c r="N44" s="517">
        <v>0</v>
      </c>
      <c r="O44" s="518">
        <v>0.5</v>
      </c>
      <c r="P44" s="432">
        <v>0.5</v>
      </c>
      <c r="Q44" s="519">
        <v>0</v>
      </c>
      <c r="R44" s="551">
        <f t="shared" si="94"/>
        <v>0</v>
      </c>
      <c r="S44" s="507">
        <v>0</v>
      </c>
      <c r="T44" s="507">
        <v>0</v>
      </c>
      <c r="U44" s="507">
        <v>0</v>
      </c>
      <c r="V44" s="507">
        <f t="shared" si="1"/>
        <v>0</v>
      </c>
      <c r="W44" s="507">
        <v>0</v>
      </c>
      <c r="X44" s="507">
        <v>0</v>
      </c>
      <c r="Y44" s="507">
        <v>0</v>
      </c>
      <c r="Z44" s="507">
        <f t="shared" si="95"/>
        <v>0</v>
      </c>
      <c r="AA44" s="507">
        <f>V44+Z44</f>
        <v>0</v>
      </c>
      <c r="AB44" s="322">
        <f t="shared" si="96"/>
        <v>0</v>
      </c>
      <c r="AC44" s="180">
        <f>ROUND(V44*2%,0)</f>
        <v>0</v>
      </c>
      <c r="AD44" s="507">
        <v>0</v>
      </c>
      <c r="AE44" s="507">
        <v>0</v>
      </c>
      <c r="AF44" s="507">
        <f t="shared" si="2"/>
        <v>0</v>
      </c>
      <c r="AG44" s="507">
        <f t="shared" si="3"/>
        <v>0</v>
      </c>
      <c r="AH44" s="522">
        <v>0</v>
      </c>
      <c r="AI44" s="522">
        <v>0</v>
      </c>
      <c r="AJ44" s="522">
        <v>0</v>
      </c>
      <c r="AK44" s="522">
        <v>0</v>
      </c>
      <c r="AL44" s="522">
        <v>0</v>
      </c>
      <c r="AM44" s="522">
        <v>0</v>
      </c>
      <c r="AN44" s="522">
        <v>0</v>
      </c>
      <c r="AO44" s="522">
        <f t="shared" si="97"/>
        <v>0</v>
      </c>
      <c r="AP44" s="522">
        <f t="shared" si="98"/>
        <v>0</v>
      </c>
      <c r="AQ44" s="550">
        <f t="shared" si="4"/>
        <v>0</v>
      </c>
      <c r="AR44" s="551">
        <f>I44+AG44</f>
        <v>233157</v>
      </c>
      <c r="AS44" s="507">
        <f>J44+V44</f>
        <v>171691</v>
      </c>
      <c r="AT44" s="507">
        <f t="shared" si="99"/>
        <v>0</v>
      </c>
      <c r="AU44" s="507">
        <f t="shared" si="100"/>
        <v>0</v>
      </c>
      <c r="AV44" s="507">
        <f t="shared" si="101"/>
        <v>58032</v>
      </c>
      <c r="AW44" s="507">
        <f t="shared" si="101"/>
        <v>3434</v>
      </c>
      <c r="AX44" s="507">
        <f>N44+AF44</f>
        <v>0</v>
      </c>
      <c r="AY44" s="522">
        <f>O44+AQ44</f>
        <v>0.5</v>
      </c>
      <c r="AZ44" s="522">
        <f t="shared" si="102"/>
        <v>0.5</v>
      </c>
      <c r="BA44" s="523">
        <f t="shared" si="102"/>
        <v>0</v>
      </c>
    </row>
    <row r="45" spans="1:53" s="720" customFormat="1" ht="12.75" customHeight="1" x14ac:dyDescent="0.2">
      <c r="A45" s="723">
        <v>11</v>
      </c>
      <c r="B45" s="724">
        <v>3468</v>
      </c>
      <c r="C45" s="724">
        <v>691000891</v>
      </c>
      <c r="D45" s="724">
        <v>72048069</v>
      </c>
      <c r="E45" s="725" t="s">
        <v>341</v>
      </c>
      <c r="F45" s="724">
        <v>3141</v>
      </c>
      <c r="G45" s="726" t="s">
        <v>89</v>
      </c>
      <c r="H45" s="727" t="s">
        <v>83</v>
      </c>
      <c r="I45" s="516">
        <v>875825</v>
      </c>
      <c r="J45" s="517">
        <v>641521</v>
      </c>
      <c r="K45" s="496">
        <v>0</v>
      </c>
      <c r="L45" s="322">
        <v>216834</v>
      </c>
      <c r="M45" s="322">
        <v>12830</v>
      </c>
      <c r="N45" s="517">
        <v>4640</v>
      </c>
      <c r="O45" s="518">
        <v>2.1800000000000002</v>
      </c>
      <c r="P45" s="432">
        <v>0</v>
      </c>
      <c r="Q45" s="519">
        <v>2.1800000000000002</v>
      </c>
      <c r="R45" s="551">
        <f t="shared" si="94"/>
        <v>0</v>
      </c>
      <c r="S45" s="507">
        <v>0</v>
      </c>
      <c r="T45" s="507">
        <v>0</v>
      </c>
      <c r="U45" s="507">
        <v>0</v>
      </c>
      <c r="V45" s="507">
        <f t="shared" si="1"/>
        <v>0</v>
      </c>
      <c r="W45" s="507">
        <v>0</v>
      </c>
      <c r="X45" s="507">
        <v>0</v>
      </c>
      <c r="Y45" s="507">
        <v>0</v>
      </c>
      <c r="Z45" s="507">
        <f t="shared" si="95"/>
        <v>0</v>
      </c>
      <c r="AA45" s="507">
        <f>V45+Z45</f>
        <v>0</v>
      </c>
      <c r="AB45" s="322">
        <f t="shared" si="96"/>
        <v>0</v>
      </c>
      <c r="AC45" s="180">
        <f>ROUND(V45*2%,0)</f>
        <v>0</v>
      </c>
      <c r="AD45" s="507">
        <v>0</v>
      </c>
      <c r="AE45" s="507">
        <v>0</v>
      </c>
      <c r="AF45" s="507">
        <f t="shared" si="2"/>
        <v>0</v>
      </c>
      <c r="AG45" s="507">
        <f t="shared" si="3"/>
        <v>0</v>
      </c>
      <c r="AH45" s="522">
        <v>0</v>
      </c>
      <c r="AI45" s="522">
        <v>0</v>
      </c>
      <c r="AJ45" s="522">
        <v>0</v>
      </c>
      <c r="AK45" s="522">
        <v>0</v>
      </c>
      <c r="AL45" s="522">
        <v>0</v>
      </c>
      <c r="AM45" s="522">
        <v>0</v>
      </c>
      <c r="AN45" s="522">
        <v>0</v>
      </c>
      <c r="AO45" s="522">
        <f t="shared" si="97"/>
        <v>0</v>
      </c>
      <c r="AP45" s="522">
        <f t="shared" si="98"/>
        <v>0</v>
      </c>
      <c r="AQ45" s="550">
        <f t="shared" si="4"/>
        <v>0</v>
      </c>
      <c r="AR45" s="551">
        <f>I45+AG45</f>
        <v>875825</v>
      </c>
      <c r="AS45" s="507">
        <f>J45+V45</f>
        <v>641521</v>
      </c>
      <c r="AT45" s="507">
        <f t="shared" si="99"/>
        <v>0</v>
      </c>
      <c r="AU45" s="507">
        <f t="shared" si="100"/>
        <v>0</v>
      </c>
      <c r="AV45" s="507">
        <f t="shared" si="101"/>
        <v>216834</v>
      </c>
      <c r="AW45" s="507">
        <f t="shared" si="101"/>
        <v>12830</v>
      </c>
      <c r="AX45" s="507">
        <f>N45+AF45</f>
        <v>4640</v>
      </c>
      <c r="AY45" s="522">
        <f>O45+AQ45</f>
        <v>2.1800000000000002</v>
      </c>
      <c r="AZ45" s="522">
        <f t="shared" si="102"/>
        <v>0</v>
      </c>
      <c r="BA45" s="523">
        <f t="shared" si="102"/>
        <v>2.1800000000000002</v>
      </c>
    </row>
    <row r="46" spans="1:53" s="720" customFormat="1" ht="12.75" customHeight="1" x14ac:dyDescent="0.2">
      <c r="A46" s="282">
        <v>11</v>
      </c>
      <c r="B46" s="21">
        <v>3468</v>
      </c>
      <c r="C46" s="280">
        <v>691000891</v>
      </c>
      <c r="D46" s="280">
        <v>72048069</v>
      </c>
      <c r="E46" s="721" t="s">
        <v>342</v>
      </c>
      <c r="F46" s="21"/>
      <c r="G46" s="281"/>
      <c r="H46" s="722"/>
      <c r="I46" s="29">
        <v>9918067</v>
      </c>
      <c r="J46" s="269">
        <v>7214276</v>
      </c>
      <c r="K46" s="269">
        <v>30000</v>
      </c>
      <c r="L46" s="269">
        <v>2448566</v>
      </c>
      <c r="M46" s="269">
        <v>144285</v>
      </c>
      <c r="N46" s="269">
        <v>80940</v>
      </c>
      <c r="O46" s="360">
        <v>18.3245</v>
      </c>
      <c r="P46" s="360">
        <v>12</v>
      </c>
      <c r="Q46" s="390">
        <v>6.3245000000000005</v>
      </c>
      <c r="R46" s="29">
        <f t="shared" ref="R46:BA46" si="103">SUM(R43:R45)</f>
        <v>0</v>
      </c>
      <c r="S46" s="22">
        <f t="shared" si="103"/>
        <v>0</v>
      </c>
      <c r="T46" s="22">
        <f t="shared" si="103"/>
        <v>0</v>
      </c>
      <c r="U46" s="22">
        <f t="shared" si="103"/>
        <v>0</v>
      </c>
      <c r="V46" s="22">
        <f t="shared" si="103"/>
        <v>0</v>
      </c>
      <c r="W46" s="22">
        <f t="shared" si="103"/>
        <v>0</v>
      </c>
      <c r="X46" s="22">
        <f t="shared" si="103"/>
        <v>0</v>
      </c>
      <c r="Y46" s="22">
        <f t="shared" ref="Y46" si="104">SUM(Y43:Y45)</f>
        <v>0</v>
      </c>
      <c r="Z46" s="22">
        <f t="shared" si="103"/>
        <v>0</v>
      </c>
      <c r="AA46" s="22">
        <f t="shared" si="103"/>
        <v>0</v>
      </c>
      <c r="AB46" s="22">
        <f t="shared" si="103"/>
        <v>0</v>
      </c>
      <c r="AC46" s="22">
        <f t="shared" si="103"/>
        <v>0</v>
      </c>
      <c r="AD46" s="22">
        <f t="shared" si="103"/>
        <v>0</v>
      </c>
      <c r="AE46" s="22">
        <f t="shared" si="103"/>
        <v>0</v>
      </c>
      <c r="AF46" s="22">
        <f t="shared" si="103"/>
        <v>0</v>
      </c>
      <c r="AG46" s="22">
        <f t="shared" si="103"/>
        <v>0</v>
      </c>
      <c r="AH46" s="23">
        <f t="shared" si="103"/>
        <v>0</v>
      </c>
      <c r="AI46" s="23">
        <f t="shared" si="103"/>
        <v>0</v>
      </c>
      <c r="AJ46" s="23">
        <f t="shared" si="103"/>
        <v>0</v>
      </c>
      <c r="AK46" s="23">
        <f t="shared" ref="AK46:AL46" si="105">SUM(AK43:AK45)</f>
        <v>0</v>
      </c>
      <c r="AL46" s="23">
        <f t="shared" si="105"/>
        <v>0</v>
      </c>
      <c r="AM46" s="23">
        <f t="shared" si="103"/>
        <v>0</v>
      </c>
      <c r="AN46" s="23">
        <f t="shared" si="103"/>
        <v>0</v>
      </c>
      <c r="AO46" s="23">
        <f t="shared" si="103"/>
        <v>0</v>
      </c>
      <c r="AP46" s="23">
        <f t="shared" si="103"/>
        <v>0</v>
      </c>
      <c r="AQ46" s="361">
        <f t="shared" si="103"/>
        <v>0</v>
      </c>
      <c r="AR46" s="29">
        <f t="shared" si="103"/>
        <v>9918067</v>
      </c>
      <c r="AS46" s="22">
        <f t="shared" si="103"/>
        <v>7214276</v>
      </c>
      <c r="AT46" s="22">
        <f t="shared" si="103"/>
        <v>30000</v>
      </c>
      <c r="AU46" s="68">
        <f t="shared" si="103"/>
        <v>0</v>
      </c>
      <c r="AV46" s="22">
        <f t="shared" si="103"/>
        <v>2448566</v>
      </c>
      <c r="AW46" s="22">
        <f t="shared" si="103"/>
        <v>144285</v>
      </c>
      <c r="AX46" s="22">
        <f t="shared" si="103"/>
        <v>80940</v>
      </c>
      <c r="AY46" s="23">
        <f t="shared" si="103"/>
        <v>18.3245</v>
      </c>
      <c r="AZ46" s="23">
        <f t="shared" si="103"/>
        <v>12</v>
      </c>
      <c r="BA46" s="56">
        <f t="shared" si="103"/>
        <v>6.3245000000000005</v>
      </c>
    </row>
    <row r="47" spans="1:53" s="720" customFormat="1" ht="12.75" customHeight="1" x14ac:dyDescent="0.2">
      <c r="A47" s="723">
        <v>12</v>
      </c>
      <c r="B47" s="724">
        <v>3465</v>
      </c>
      <c r="C47" s="724">
        <v>691001278</v>
      </c>
      <c r="D47" s="724">
        <v>72048131</v>
      </c>
      <c r="E47" s="725" t="s">
        <v>343</v>
      </c>
      <c r="F47" s="724">
        <v>3111</v>
      </c>
      <c r="G47" s="726" t="s">
        <v>86</v>
      </c>
      <c r="H47" s="727" t="s">
        <v>87</v>
      </c>
      <c r="I47" s="516">
        <v>6406208</v>
      </c>
      <c r="J47" s="517">
        <v>4637826</v>
      </c>
      <c r="K47" s="517">
        <v>30000</v>
      </c>
      <c r="L47" s="517">
        <v>1577725</v>
      </c>
      <c r="M47" s="517">
        <v>92757</v>
      </c>
      <c r="N47" s="517">
        <v>67900</v>
      </c>
      <c r="O47" s="518">
        <v>10.7082</v>
      </c>
      <c r="P47" s="432">
        <v>8</v>
      </c>
      <c r="Q47" s="519">
        <v>2.7081999999999997</v>
      </c>
      <c r="R47" s="551">
        <f t="shared" ref="R47:R49" si="106">W47*-1</f>
        <v>0</v>
      </c>
      <c r="S47" s="507">
        <v>0</v>
      </c>
      <c r="T47" s="507">
        <v>0</v>
      </c>
      <c r="U47" s="507">
        <v>0</v>
      </c>
      <c r="V47" s="507">
        <f t="shared" si="1"/>
        <v>0</v>
      </c>
      <c r="W47" s="507">
        <v>0</v>
      </c>
      <c r="X47" s="507">
        <v>0</v>
      </c>
      <c r="Y47" s="507">
        <v>0</v>
      </c>
      <c r="Z47" s="507">
        <f t="shared" ref="Z47:Z49" si="107">SUM(W47:Y47)</f>
        <v>0</v>
      </c>
      <c r="AA47" s="507">
        <f>V47+Z47</f>
        <v>0</v>
      </c>
      <c r="AB47" s="322">
        <f t="shared" ref="AB47:AB49" si="108">ROUND((V47+W47)*33.8%,0)</f>
        <v>0</v>
      </c>
      <c r="AC47" s="180">
        <f>ROUND(V47*2%,0)</f>
        <v>0</v>
      </c>
      <c r="AD47" s="507">
        <v>0</v>
      </c>
      <c r="AE47" s="507">
        <v>0</v>
      </c>
      <c r="AF47" s="507">
        <f t="shared" si="2"/>
        <v>0</v>
      </c>
      <c r="AG47" s="507">
        <f t="shared" si="3"/>
        <v>0</v>
      </c>
      <c r="AH47" s="522">
        <v>0</v>
      </c>
      <c r="AI47" s="522">
        <v>0</v>
      </c>
      <c r="AJ47" s="522">
        <v>0</v>
      </c>
      <c r="AK47" s="522">
        <v>0</v>
      </c>
      <c r="AL47" s="522">
        <v>0</v>
      </c>
      <c r="AM47" s="522">
        <v>0</v>
      </c>
      <c r="AN47" s="522">
        <v>0</v>
      </c>
      <c r="AO47" s="522">
        <f t="shared" ref="AO47:AO49" si="109">AH47+AJ47+AK47+AM47</f>
        <v>0</v>
      </c>
      <c r="AP47" s="522">
        <f t="shared" ref="AP47:AP49" si="110">AI47+AL47+AN47</f>
        <v>0</v>
      </c>
      <c r="AQ47" s="550">
        <f t="shared" si="4"/>
        <v>0</v>
      </c>
      <c r="AR47" s="551">
        <f>I47+AG47</f>
        <v>6406208</v>
      </c>
      <c r="AS47" s="507">
        <f>J47+V47</f>
        <v>4637826</v>
      </c>
      <c r="AT47" s="507">
        <f t="shared" ref="AT47:AT49" si="111">K47+Z47</f>
        <v>30000</v>
      </c>
      <c r="AU47" s="507">
        <f t="shared" ref="AU47:AU49" si="112">Y47</f>
        <v>0</v>
      </c>
      <c r="AV47" s="507">
        <f t="shared" ref="AV47:AW49" si="113">L47+AB47</f>
        <v>1577725</v>
      </c>
      <c r="AW47" s="507">
        <f t="shared" si="113"/>
        <v>92757</v>
      </c>
      <c r="AX47" s="507">
        <f>N47+AF47</f>
        <v>67900</v>
      </c>
      <c r="AY47" s="522">
        <f>O47+AQ47</f>
        <v>10.7082</v>
      </c>
      <c r="AZ47" s="522">
        <f t="shared" ref="AZ47:BA49" si="114">P47+AO47</f>
        <v>8</v>
      </c>
      <c r="BA47" s="523">
        <f t="shared" si="114"/>
        <v>2.7081999999999997</v>
      </c>
    </row>
    <row r="48" spans="1:53" s="720" customFormat="1" x14ac:dyDescent="0.2">
      <c r="A48" s="723">
        <v>12</v>
      </c>
      <c r="B48" s="724">
        <v>3465</v>
      </c>
      <c r="C48" s="724">
        <v>691001278</v>
      </c>
      <c r="D48" s="724">
        <v>72048131</v>
      </c>
      <c r="E48" s="725" t="s">
        <v>343</v>
      </c>
      <c r="F48" s="724">
        <v>3111</v>
      </c>
      <c r="G48" s="726" t="s">
        <v>92</v>
      </c>
      <c r="H48" s="727" t="s">
        <v>83</v>
      </c>
      <c r="I48" s="516">
        <v>169075</v>
      </c>
      <c r="J48" s="517">
        <v>124503</v>
      </c>
      <c r="K48" s="496">
        <v>0</v>
      </c>
      <c r="L48" s="322">
        <v>42082</v>
      </c>
      <c r="M48" s="322">
        <v>2490</v>
      </c>
      <c r="N48" s="517">
        <v>0</v>
      </c>
      <c r="O48" s="518">
        <v>0.5</v>
      </c>
      <c r="P48" s="432">
        <v>0.5</v>
      </c>
      <c r="Q48" s="519">
        <v>0</v>
      </c>
      <c r="R48" s="551">
        <f t="shared" si="106"/>
        <v>0</v>
      </c>
      <c r="S48" s="507">
        <v>0</v>
      </c>
      <c r="T48" s="507">
        <v>0</v>
      </c>
      <c r="U48" s="507">
        <v>0</v>
      </c>
      <c r="V48" s="507">
        <f t="shared" si="1"/>
        <v>0</v>
      </c>
      <c r="W48" s="507">
        <v>0</v>
      </c>
      <c r="X48" s="507">
        <v>0</v>
      </c>
      <c r="Y48" s="507">
        <v>0</v>
      </c>
      <c r="Z48" s="507">
        <f t="shared" si="107"/>
        <v>0</v>
      </c>
      <c r="AA48" s="507">
        <f>V48+Z48</f>
        <v>0</v>
      </c>
      <c r="AB48" s="322">
        <f t="shared" si="108"/>
        <v>0</v>
      </c>
      <c r="AC48" s="180">
        <f>ROUND(V48*2%,0)</f>
        <v>0</v>
      </c>
      <c r="AD48" s="507">
        <v>0</v>
      </c>
      <c r="AE48" s="507">
        <v>0</v>
      </c>
      <c r="AF48" s="507">
        <f t="shared" si="2"/>
        <v>0</v>
      </c>
      <c r="AG48" s="507">
        <f t="shared" si="3"/>
        <v>0</v>
      </c>
      <c r="AH48" s="522">
        <v>0</v>
      </c>
      <c r="AI48" s="522">
        <v>0</v>
      </c>
      <c r="AJ48" s="522">
        <v>0</v>
      </c>
      <c r="AK48" s="522">
        <v>0</v>
      </c>
      <c r="AL48" s="522">
        <v>0</v>
      </c>
      <c r="AM48" s="522">
        <v>0</v>
      </c>
      <c r="AN48" s="522">
        <v>0</v>
      </c>
      <c r="AO48" s="522">
        <f t="shared" si="109"/>
        <v>0</v>
      </c>
      <c r="AP48" s="522">
        <f t="shared" si="110"/>
        <v>0</v>
      </c>
      <c r="AQ48" s="550">
        <f t="shared" si="4"/>
        <v>0</v>
      </c>
      <c r="AR48" s="551">
        <f>I48+AG48</f>
        <v>169075</v>
      </c>
      <c r="AS48" s="507">
        <f>J48+V48</f>
        <v>124503</v>
      </c>
      <c r="AT48" s="507">
        <f t="shared" si="111"/>
        <v>0</v>
      </c>
      <c r="AU48" s="507">
        <f t="shared" si="112"/>
        <v>0</v>
      </c>
      <c r="AV48" s="507">
        <f t="shared" si="113"/>
        <v>42082</v>
      </c>
      <c r="AW48" s="507">
        <f t="shared" si="113"/>
        <v>2490</v>
      </c>
      <c r="AX48" s="507">
        <f>N48+AF48</f>
        <v>0</v>
      </c>
      <c r="AY48" s="522">
        <f>O48+AQ48</f>
        <v>0.5</v>
      </c>
      <c r="AZ48" s="522">
        <f t="shared" si="114"/>
        <v>0.5</v>
      </c>
      <c r="BA48" s="523">
        <f t="shared" si="114"/>
        <v>0</v>
      </c>
    </row>
    <row r="49" spans="1:53" s="720" customFormat="1" ht="12.75" customHeight="1" x14ac:dyDescent="0.2">
      <c r="A49" s="723">
        <v>12</v>
      </c>
      <c r="B49" s="724">
        <v>3465</v>
      </c>
      <c r="C49" s="724">
        <v>691001278</v>
      </c>
      <c r="D49" s="724">
        <v>72048131</v>
      </c>
      <c r="E49" s="725" t="s">
        <v>343</v>
      </c>
      <c r="F49" s="724">
        <v>3141</v>
      </c>
      <c r="G49" s="726" t="s">
        <v>89</v>
      </c>
      <c r="H49" s="727" t="s">
        <v>83</v>
      </c>
      <c r="I49" s="516">
        <v>1002085</v>
      </c>
      <c r="J49" s="517">
        <v>733770</v>
      </c>
      <c r="K49" s="496">
        <v>0</v>
      </c>
      <c r="L49" s="322">
        <v>248014</v>
      </c>
      <c r="M49" s="322">
        <v>14675</v>
      </c>
      <c r="N49" s="517">
        <v>5626</v>
      </c>
      <c r="O49" s="518">
        <v>2.5</v>
      </c>
      <c r="P49" s="432">
        <v>0</v>
      </c>
      <c r="Q49" s="519">
        <v>2.5</v>
      </c>
      <c r="R49" s="551">
        <f t="shared" si="106"/>
        <v>0</v>
      </c>
      <c r="S49" s="507">
        <v>0</v>
      </c>
      <c r="T49" s="507">
        <v>0</v>
      </c>
      <c r="U49" s="507">
        <v>0</v>
      </c>
      <c r="V49" s="507">
        <f t="shared" si="1"/>
        <v>0</v>
      </c>
      <c r="W49" s="507">
        <v>0</v>
      </c>
      <c r="X49" s="507">
        <v>0</v>
      </c>
      <c r="Y49" s="507">
        <v>0</v>
      </c>
      <c r="Z49" s="507">
        <f t="shared" si="107"/>
        <v>0</v>
      </c>
      <c r="AA49" s="507">
        <f>V49+Z49</f>
        <v>0</v>
      </c>
      <c r="AB49" s="322">
        <f t="shared" si="108"/>
        <v>0</v>
      </c>
      <c r="AC49" s="180">
        <f>ROUND(V49*2%,0)</f>
        <v>0</v>
      </c>
      <c r="AD49" s="507">
        <v>0</v>
      </c>
      <c r="AE49" s="507">
        <v>0</v>
      </c>
      <c r="AF49" s="507">
        <f t="shared" si="2"/>
        <v>0</v>
      </c>
      <c r="AG49" s="507">
        <f t="shared" si="3"/>
        <v>0</v>
      </c>
      <c r="AH49" s="522">
        <v>0</v>
      </c>
      <c r="AI49" s="522">
        <v>0</v>
      </c>
      <c r="AJ49" s="522">
        <v>0</v>
      </c>
      <c r="AK49" s="522">
        <v>0</v>
      </c>
      <c r="AL49" s="522">
        <v>0</v>
      </c>
      <c r="AM49" s="522">
        <v>0</v>
      </c>
      <c r="AN49" s="522">
        <v>0</v>
      </c>
      <c r="AO49" s="522">
        <f t="shared" si="109"/>
        <v>0</v>
      </c>
      <c r="AP49" s="522">
        <f t="shared" si="110"/>
        <v>0</v>
      </c>
      <c r="AQ49" s="550">
        <f t="shared" si="4"/>
        <v>0</v>
      </c>
      <c r="AR49" s="551">
        <f>I49+AG49</f>
        <v>1002085</v>
      </c>
      <c r="AS49" s="507">
        <f>J49+V49</f>
        <v>733770</v>
      </c>
      <c r="AT49" s="507">
        <f t="shared" si="111"/>
        <v>0</v>
      </c>
      <c r="AU49" s="507">
        <f t="shared" si="112"/>
        <v>0</v>
      </c>
      <c r="AV49" s="507">
        <f t="shared" si="113"/>
        <v>248014</v>
      </c>
      <c r="AW49" s="507">
        <f t="shared" si="113"/>
        <v>14675</v>
      </c>
      <c r="AX49" s="507">
        <f>N49+AF49</f>
        <v>5626</v>
      </c>
      <c r="AY49" s="522">
        <f>O49+AQ49</f>
        <v>2.5</v>
      </c>
      <c r="AZ49" s="522">
        <f t="shared" si="114"/>
        <v>0</v>
      </c>
      <c r="BA49" s="523">
        <f t="shared" si="114"/>
        <v>2.5</v>
      </c>
    </row>
    <row r="50" spans="1:53" s="720" customFormat="1" ht="12.75" customHeight="1" x14ac:dyDescent="0.2">
      <c r="A50" s="282">
        <v>12</v>
      </c>
      <c r="B50" s="21">
        <v>3465</v>
      </c>
      <c r="C50" s="280">
        <v>691001278</v>
      </c>
      <c r="D50" s="280">
        <v>72048131</v>
      </c>
      <c r="E50" s="721" t="s">
        <v>344</v>
      </c>
      <c r="F50" s="21"/>
      <c r="G50" s="281"/>
      <c r="H50" s="722"/>
      <c r="I50" s="29">
        <v>7577368</v>
      </c>
      <c r="J50" s="269">
        <v>5496099</v>
      </c>
      <c r="K50" s="269">
        <v>30000</v>
      </c>
      <c r="L50" s="269">
        <v>1867821</v>
      </c>
      <c r="M50" s="269">
        <v>109922</v>
      </c>
      <c r="N50" s="269">
        <v>73526</v>
      </c>
      <c r="O50" s="360">
        <v>13.7082</v>
      </c>
      <c r="P50" s="360">
        <v>8.5</v>
      </c>
      <c r="Q50" s="390">
        <v>5.2081999999999997</v>
      </c>
      <c r="R50" s="29">
        <f t="shared" ref="R50:BA50" si="115">SUM(R47:R49)</f>
        <v>0</v>
      </c>
      <c r="S50" s="22">
        <f t="shared" si="115"/>
        <v>0</v>
      </c>
      <c r="T50" s="22">
        <f t="shared" si="115"/>
        <v>0</v>
      </c>
      <c r="U50" s="22">
        <f t="shared" si="115"/>
        <v>0</v>
      </c>
      <c r="V50" s="22">
        <f t="shared" si="115"/>
        <v>0</v>
      </c>
      <c r="W50" s="22">
        <f t="shared" si="115"/>
        <v>0</v>
      </c>
      <c r="X50" s="22">
        <f t="shared" si="115"/>
        <v>0</v>
      </c>
      <c r="Y50" s="22">
        <f t="shared" ref="Y50" si="116">SUM(Y47:Y49)</f>
        <v>0</v>
      </c>
      <c r="Z50" s="22">
        <f t="shared" si="115"/>
        <v>0</v>
      </c>
      <c r="AA50" s="22">
        <f t="shared" si="115"/>
        <v>0</v>
      </c>
      <c r="AB50" s="22">
        <f t="shared" si="115"/>
        <v>0</v>
      </c>
      <c r="AC50" s="22">
        <f t="shared" si="115"/>
        <v>0</v>
      </c>
      <c r="AD50" s="22">
        <f t="shared" si="115"/>
        <v>0</v>
      </c>
      <c r="AE50" s="22">
        <f t="shared" si="115"/>
        <v>0</v>
      </c>
      <c r="AF50" s="22">
        <f t="shared" si="115"/>
        <v>0</v>
      </c>
      <c r="AG50" s="22">
        <f t="shared" si="115"/>
        <v>0</v>
      </c>
      <c r="AH50" s="23">
        <f t="shared" si="115"/>
        <v>0</v>
      </c>
      <c r="AI50" s="23">
        <f t="shared" si="115"/>
        <v>0</v>
      </c>
      <c r="AJ50" s="23">
        <f t="shared" si="115"/>
        <v>0</v>
      </c>
      <c r="AK50" s="23">
        <f t="shared" ref="AK50:AL50" si="117">SUM(AK47:AK49)</f>
        <v>0</v>
      </c>
      <c r="AL50" s="23">
        <f t="shared" si="117"/>
        <v>0</v>
      </c>
      <c r="AM50" s="23">
        <f t="shared" si="115"/>
        <v>0</v>
      </c>
      <c r="AN50" s="23">
        <f t="shared" si="115"/>
        <v>0</v>
      </c>
      <c r="AO50" s="23">
        <f t="shared" si="115"/>
        <v>0</v>
      </c>
      <c r="AP50" s="23">
        <f t="shared" si="115"/>
        <v>0</v>
      </c>
      <c r="AQ50" s="361">
        <f t="shared" si="115"/>
        <v>0</v>
      </c>
      <c r="AR50" s="29">
        <f t="shared" si="115"/>
        <v>7577368</v>
      </c>
      <c r="AS50" s="22">
        <f t="shared" si="115"/>
        <v>5496099</v>
      </c>
      <c r="AT50" s="22">
        <f t="shared" si="115"/>
        <v>30000</v>
      </c>
      <c r="AU50" s="68">
        <f t="shared" si="115"/>
        <v>0</v>
      </c>
      <c r="AV50" s="22">
        <f t="shared" si="115"/>
        <v>1867821</v>
      </c>
      <c r="AW50" s="22">
        <f t="shared" si="115"/>
        <v>109922</v>
      </c>
      <c r="AX50" s="22">
        <f t="shared" si="115"/>
        <v>73526</v>
      </c>
      <c r="AY50" s="23">
        <f t="shared" si="115"/>
        <v>13.7082</v>
      </c>
      <c r="AZ50" s="23">
        <f t="shared" si="115"/>
        <v>8.5</v>
      </c>
      <c r="BA50" s="56">
        <f t="shared" si="115"/>
        <v>5.2081999999999997</v>
      </c>
    </row>
    <row r="51" spans="1:53" s="720" customFormat="1" ht="12.75" customHeight="1" x14ac:dyDescent="0.2">
      <c r="A51" s="723">
        <v>13</v>
      </c>
      <c r="B51" s="724">
        <v>3473</v>
      </c>
      <c r="C51" s="724">
        <v>691003530</v>
      </c>
      <c r="D51" s="724">
        <v>72550392</v>
      </c>
      <c r="E51" s="725" t="s">
        <v>345</v>
      </c>
      <c r="F51" s="724">
        <v>3111</v>
      </c>
      <c r="G51" s="726" t="s">
        <v>86</v>
      </c>
      <c r="H51" s="727" t="s">
        <v>87</v>
      </c>
      <c r="I51" s="516">
        <v>7753095</v>
      </c>
      <c r="J51" s="517">
        <v>5626550</v>
      </c>
      <c r="K51" s="517">
        <v>30000</v>
      </c>
      <c r="L51" s="517">
        <v>1911914</v>
      </c>
      <c r="M51" s="517">
        <v>112531</v>
      </c>
      <c r="N51" s="517">
        <v>72100</v>
      </c>
      <c r="O51" s="518">
        <v>13.252199999999998</v>
      </c>
      <c r="P51" s="432">
        <v>10</v>
      </c>
      <c r="Q51" s="519">
        <v>3.2521999999999989</v>
      </c>
      <c r="R51" s="551">
        <f t="shared" ref="R51:R52" si="118">W51*-1</f>
        <v>0</v>
      </c>
      <c r="S51" s="507">
        <v>0</v>
      </c>
      <c r="T51" s="507">
        <v>0</v>
      </c>
      <c r="U51" s="507">
        <v>0</v>
      </c>
      <c r="V51" s="507">
        <f t="shared" si="1"/>
        <v>0</v>
      </c>
      <c r="W51" s="507">
        <v>0</v>
      </c>
      <c r="X51" s="507">
        <v>0</v>
      </c>
      <c r="Y51" s="507">
        <v>0</v>
      </c>
      <c r="Z51" s="507">
        <f t="shared" ref="Z51:Z52" si="119">SUM(W51:Y51)</f>
        <v>0</v>
      </c>
      <c r="AA51" s="507">
        <f>V51+Z51</f>
        <v>0</v>
      </c>
      <c r="AB51" s="322">
        <f t="shared" ref="AB51:AB52" si="120">ROUND((V51+W51)*33.8%,0)</f>
        <v>0</v>
      </c>
      <c r="AC51" s="180">
        <f>ROUND(V51*2%,0)</f>
        <v>0</v>
      </c>
      <c r="AD51" s="507">
        <v>0</v>
      </c>
      <c r="AE51" s="507">
        <v>0</v>
      </c>
      <c r="AF51" s="507">
        <f t="shared" si="2"/>
        <v>0</v>
      </c>
      <c r="AG51" s="507">
        <f t="shared" si="3"/>
        <v>0</v>
      </c>
      <c r="AH51" s="522">
        <v>0</v>
      </c>
      <c r="AI51" s="522">
        <v>0</v>
      </c>
      <c r="AJ51" s="522">
        <v>0</v>
      </c>
      <c r="AK51" s="522">
        <v>0</v>
      </c>
      <c r="AL51" s="522">
        <v>0</v>
      </c>
      <c r="AM51" s="522">
        <v>0</v>
      </c>
      <c r="AN51" s="522">
        <v>0</v>
      </c>
      <c r="AO51" s="522">
        <f t="shared" ref="AO51:AO52" si="121">AH51+AJ51+AK51+AM51</f>
        <v>0</v>
      </c>
      <c r="AP51" s="522">
        <f t="shared" ref="AP51:AP52" si="122">AI51+AL51+AN51</f>
        <v>0</v>
      </c>
      <c r="AQ51" s="550">
        <f t="shared" si="4"/>
        <v>0</v>
      </c>
      <c r="AR51" s="551">
        <f>I51+AG51</f>
        <v>7753095</v>
      </c>
      <c r="AS51" s="507">
        <f>J51+V51</f>
        <v>5626550</v>
      </c>
      <c r="AT51" s="507">
        <f t="shared" ref="AT51:AT52" si="123">K51+Z51</f>
        <v>30000</v>
      </c>
      <c r="AU51" s="507">
        <f t="shared" ref="AU51:AU52" si="124">Y51</f>
        <v>0</v>
      </c>
      <c r="AV51" s="507">
        <f>L51+AB51</f>
        <v>1911914</v>
      </c>
      <c r="AW51" s="507">
        <f>M51+AC51</f>
        <v>112531</v>
      </c>
      <c r="AX51" s="507">
        <f>N51+AF51</f>
        <v>72100</v>
      </c>
      <c r="AY51" s="522">
        <f>O51+AQ51</f>
        <v>13.252199999999998</v>
      </c>
      <c r="AZ51" s="522">
        <f>P51+AO51</f>
        <v>10</v>
      </c>
      <c r="BA51" s="523">
        <f>Q51+AP51</f>
        <v>3.2521999999999989</v>
      </c>
    </row>
    <row r="52" spans="1:53" s="720" customFormat="1" ht="12.75" customHeight="1" x14ac:dyDescent="0.2">
      <c r="A52" s="723">
        <v>13</v>
      </c>
      <c r="B52" s="724">
        <v>3473</v>
      </c>
      <c r="C52" s="724">
        <v>691003530</v>
      </c>
      <c r="D52" s="724">
        <v>72550392</v>
      </c>
      <c r="E52" s="725" t="s">
        <v>346</v>
      </c>
      <c r="F52" s="724">
        <v>3141</v>
      </c>
      <c r="G52" s="726" t="s">
        <v>89</v>
      </c>
      <c r="H52" s="727" t="s">
        <v>83</v>
      </c>
      <c r="I52" s="516">
        <v>1046651</v>
      </c>
      <c r="J52" s="517">
        <v>766330</v>
      </c>
      <c r="K52" s="496">
        <v>0</v>
      </c>
      <c r="L52" s="322">
        <v>259020</v>
      </c>
      <c r="M52" s="322">
        <v>15327</v>
      </c>
      <c r="N52" s="517">
        <v>5974</v>
      </c>
      <c r="O52" s="518">
        <v>2.61</v>
      </c>
      <c r="P52" s="432">
        <v>0</v>
      </c>
      <c r="Q52" s="519">
        <v>2.61</v>
      </c>
      <c r="R52" s="551">
        <f t="shared" si="118"/>
        <v>0</v>
      </c>
      <c r="S52" s="507">
        <v>0</v>
      </c>
      <c r="T52" s="507">
        <v>0</v>
      </c>
      <c r="U52" s="507">
        <v>0</v>
      </c>
      <c r="V52" s="507">
        <f t="shared" si="1"/>
        <v>0</v>
      </c>
      <c r="W52" s="507">
        <v>0</v>
      </c>
      <c r="X52" s="507">
        <v>0</v>
      </c>
      <c r="Y52" s="507">
        <v>0</v>
      </c>
      <c r="Z52" s="507">
        <f t="shared" si="119"/>
        <v>0</v>
      </c>
      <c r="AA52" s="507">
        <f>V52+Z52</f>
        <v>0</v>
      </c>
      <c r="AB52" s="322">
        <f t="shared" si="120"/>
        <v>0</v>
      </c>
      <c r="AC52" s="180">
        <f>ROUND(V52*2%,0)</f>
        <v>0</v>
      </c>
      <c r="AD52" s="507">
        <v>0</v>
      </c>
      <c r="AE52" s="507">
        <v>0</v>
      </c>
      <c r="AF52" s="507">
        <f t="shared" si="2"/>
        <v>0</v>
      </c>
      <c r="AG52" s="507">
        <f t="shared" si="3"/>
        <v>0</v>
      </c>
      <c r="AH52" s="522">
        <v>0</v>
      </c>
      <c r="AI52" s="522">
        <v>0</v>
      </c>
      <c r="AJ52" s="522">
        <v>0</v>
      </c>
      <c r="AK52" s="522">
        <v>0</v>
      </c>
      <c r="AL52" s="522">
        <v>0</v>
      </c>
      <c r="AM52" s="522">
        <v>0</v>
      </c>
      <c r="AN52" s="522">
        <v>0</v>
      </c>
      <c r="AO52" s="522">
        <f t="shared" si="121"/>
        <v>0</v>
      </c>
      <c r="AP52" s="522">
        <f t="shared" si="122"/>
        <v>0</v>
      </c>
      <c r="AQ52" s="550">
        <f t="shared" si="4"/>
        <v>0</v>
      </c>
      <c r="AR52" s="551">
        <f>I52+AG52</f>
        <v>1046651</v>
      </c>
      <c r="AS52" s="507">
        <f>J52+V52</f>
        <v>766330</v>
      </c>
      <c r="AT52" s="507">
        <f t="shared" si="123"/>
        <v>0</v>
      </c>
      <c r="AU52" s="507">
        <f t="shared" si="124"/>
        <v>0</v>
      </c>
      <c r="AV52" s="507">
        <f>L52+AB52</f>
        <v>259020</v>
      </c>
      <c r="AW52" s="507">
        <f>M52+AC52</f>
        <v>15327</v>
      </c>
      <c r="AX52" s="507">
        <f>N52+AF52</f>
        <v>5974</v>
      </c>
      <c r="AY52" s="522">
        <f>O52+AQ52</f>
        <v>2.61</v>
      </c>
      <c r="AZ52" s="522">
        <f>P52+AO52</f>
        <v>0</v>
      </c>
      <c r="BA52" s="523">
        <f>Q52+AP52</f>
        <v>2.61</v>
      </c>
    </row>
    <row r="53" spans="1:53" s="720" customFormat="1" ht="12.75" customHeight="1" x14ac:dyDescent="0.2">
      <c r="A53" s="282">
        <v>13</v>
      </c>
      <c r="B53" s="21">
        <v>3473</v>
      </c>
      <c r="C53" s="280">
        <v>691003530</v>
      </c>
      <c r="D53" s="280">
        <v>72550392</v>
      </c>
      <c r="E53" s="721" t="s">
        <v>347</v>
      </c>
      <c r="F53" s="21"/>
      <c r="G53" s="281"/>
      <c r="H53" s="722"/>
      <c r="I53" s="29">
        <v>8799746</v>
      </c>
      <c r="J53" s="269">
        <v>6392880</v>
      </c>
      <c r="K53" s="269">
        <v>30000</v>
      </c>
      <c r="L53" s="269">
        <v>2170934</v>
      </c>
      <c r="M53" s="269">
        <v>127858</v>
      </c>
      <c r="N53" s="269">
        <v>78074</v>
      </c>
      <c r="O53" s="360">
        <v>15.862199999999998</v>
      </c>
      <c r="P53" s="360">
        <v>10</v>
      </c>
      <c r="Q53" s="390">
        <v>5.8621999999999987</v>
      </c>
      <c r="R53" s="29">
        <f t="shared" ref="R53:BA53" si="125">SUM(R51:R52)</f>
        <v>0</v>
      </c>
      <c r="S53" s="22">
        <f t="shared" si="125"/>
        <v>0</v>
      </c>
      <c r="T53" s="22">
        <f t="shared" si="125"/>
        <v>0</v>
      </c>
      <c r="U53" s="22">
        <f t="shared" si="125"/>
        <v>0</v>
      </c>
      <c r="V53" s="22">
        <f t="shared" si="125"/>
        <v>0</v>
      </c>
      <c r="W53" s="22">
        <f t="shared" si="125"/>
        <v>0</v>
      </c>
      <c r="X53" s="22">
        <f t="shared" si="125"/>
        <v>0</v>
      </c>
      <c r="Y53" s="22">
        <f t="shared" ref="Y53" si="126">SUM(Y51:Y52)</f>
        <v>0</v>
      </c>
      <c r="Z53" s="22">
        <f t="shared" si="125"/>
        <v>0</v>
      </c>
      <c r="AA53" s="22">
        <f t="shared" si="125"/>
        <v>0</v>
      </c>
      <c r="AB53" s="22">
        <f t="shared" si="125"/>
        <v>0</v>
      </c>
      <c r="AC53" s="22">
        <f t="shared" si="125"/>
        <v>0</v>
      </c>
      <c r="AD53" s="22">
        <f t="shared" si="125"/>
        <v>0</v>
      </c>
      <c r="AE53" s="22">
        <f t="shared" si="125"/>
        <v>0</v>
      </c>
      <c r="AF53" s="22">
        <f t="shared" si="125"/>
        <v>0</v>
      </c>
      <c r="AG53" s="22">
        <f t="shared" si="125"/>
        <v>0</v>
      </c>
      <c r="AH53" s="23">
        <f t="shared" si="125"/>
        <v>0</v>
      </c>
      <c r="AI53" s="23">
        <f t="shared" si="125"/>
        <v>0</v>
      </c>
      <c r="AJ53" s="23">
        <f t="shared" si="125"/>
        <v>0</v>
      </c>
      <c r="AK53" s="23">
        <f t="shared" ref="AK53:AL53" si="127">SUM(AK51:AK52)</f>
        <v>0</v>
      </c>
      <c r="AL53" s="23">
        <f t="shared" si="127"/>
        <v>0</v>
      </c>
      <c r="AM53" s="23">
        <f t="shared" si="125"/>
        <v>0</v>
      </c>
      <c r="AN53" s="23">
        <f t="shared" si="125"/>
        <v>0</v>
      </c>
      <c r="AO53" s="23">
        <f t="shared" si="125"/>
        <v>0</v>
      </c>
      <c r="AP53" s="23">
        <f t="shared" si="125"/>
        <v>0</v>
      </c>
      <c r="AQ53" s="361">
        <f t="shared" si="125"/>
        <v>0</v>
      </c>
      <c r="AR53" s="29">
        <f t="shared" si="125"/>
        <v>8799746</v>
      </c>
      <c r="AS53" s="22">
        <f t="shared" si="125"/>
        <v>6392880</v>
      </c>
      <c r="AT53" s="22">
        <f t="shared" si="125"/>
        <v>30000</v>
      </c>
      <c r="AU53" s="68">
        <f t="shared" si="125"/>
        <v>0</v>
      </c>
      <c r="AV53" s="22">
        <f t="shared" si="125"/>
        <v>2170934</v>
      </c>
      <c r="AW53" s="22">
        <f t="shared" si="125"/>
        <v>127858</v>
      </c>
      <c r="AX53" s="22">
        <f t="shared" si="125"/>
        <v>78074</v>
      </c>
      <c r="AY53" s="23">
        <f t="shared" si="125"/>
        <v>15.862199999999998</v>
      </c>
      <c r="AZ53" s="23">
        <f t="shared" si="125"/>
        <v>10</v>
      </c>
      <c r="BA53" s="56">
        <f t="shared" si="125"/>
        <v>5.8621999999999987</v>
      </c>
    </row>
    <row r="54" spans="1:53" s="720" customFormat="1" ht="12.75" customHeight="1" x14ac:dyDescent="0.2">
      <c r="A54" s="723">
        <v>14</v>
      </c>
      <c r="B54" s="724">
        <v>3474</v>
      </c>
      <c r="C54" s="724">
        <v>691003505</v>
      </c>
      <c r="D54" s="724">
        <v>72550406</v>
      </c>
      <c r="E54" s="725" t="s">
        <v>348</v>
      </c>
      <c r="F54" s="724">
        <v>3111</v>
      </c>
      <c r="G54" s="726" t="s">
        <v>86</v>
      </c>
      <c r="H54" s="727" t="s">
        <v>87</v>
      </c>
      <c r="I54" s="516">
        <v>4552446</v>
      </c>
      <c r="J54" s="517">
        <v>3283812</v>
      </c>
      <c r="K54" s="517">
        <v>35000</v>
      </c>
      <c r="L54" s="517">
        <v>1121758</v>
      </c>
      <c r="M54" s="517">
        <v>65676</v>
      </c>
      <c r="N54" s="517">
        <v>46200</v>
      </c>
      <c r="O54" s="518">
        <v>7.9942000000000002</v>
      </c>
      <c r="P54" s="432">
        <v>6</v>
      </c>
      <c r="Q54" s="519">
        <v>1.9942</v>
      </c>
      <c r="R54" s="551">
        <f t="shared" ref="R54:R56" si="128">W54*-1</f>
        <v>-20000</v>
      </c>
      <c r="S54" s="507">
        <v>0</v>
      </c>
      <c r="T54" s="507">
        <v>0</v>
      </c>
      <c r="U54" s="507">
        <v>0</v>
      </c>
      <c r="V54" s="507">
        <f t="shared" si="1"/>
        <v>-20000</v>
      </c>
      <c r="W54" s="507">
        <v>20000</v>
      </c>
      <c r="X54" s="507">
        <v>0</v>
      </c>
      <c r="Y54" s="507">
        <v>0</v>
      </c>
      <c r="Z54" s="507">
        <f t="shared" ref="Z54:Z56" si="129">SUM(W54:Y54)</f>
        <v>20000</v>
      </c>
      <c r="AA54" s="507">
        <f>V54+Z54</f>
        <v>0</v>
      </c>
      <c r="AB54" s="322">
        <f t="shared" ref="AB54:AB56" si="130">ROUND((V54+W54)*33.8%,0)</f>
        <v>0</v>
      </c>
      <c r="AC54" s="180">
        <f>ROUND(V54*2%,0)</f>
        <v>-400</v>
      </c>
      <c r="AD54" s="507">
        <v>0</v>
      </c>
      <c r="AE54" s="507">
        <v>0</v>
      </c>
      <c r="AF54" s="507">
        <f t="shared" si="2"/>
        <v>0</v>
      </c>
      <c r="AG54" s="507">
        <f t="shared" si="3"/>
        <v>-400</v>
      </c>
      <c r="AH54" s="522">
        <v>-0.1</v>
      </c>
      <c r="AI54" s="522">
        <v>7.0000000000000007E-2</v>
      </c>
      <c r="AJ54" s="522">
        <v>0</v>
      </c>
      <c r="AK54" s="522">
        <v>0</v>
      </c>
      <c r="AL54" s="522">
        <v>0</v>
      </c>
      <c r="AM54" s="522">
        <v>0</v>
      </c>
      <c r="AN54" s="522">
        <v>0</v>
      </c>
      <c r="AO54" s="522">
        <f t="shared" ref="AO54:AO56" si="131">AH54+AJ54+AK54+AM54</f>
        <v>-0.1</v>
      </c>
      <c r="AP54" s="522">
        <f t="shared" ref="AP54:AP56" si="132">AI54+AL54+AN54</f>
        <v>7.0000000000000007E-2</v>
      </c>
      <c r="AQ54" s="550">
        <f t="shared" si="4"/>
        <v>-0.03</v>
      </c>
      <c r="AR54" s="551">
        <f>I54+AG54</f>
        <v>4552046</v>
      </c>
      <c r="AS54" s="507">
        <f>J54+V54</f>
        <v>3263812</v>
      </c>
      <c r="AT54" s="507">
        <f t="shared" ref="AT54:AT56" si="133">K54+Z54</f>
        <v>55000</v>
      </c>
      <c r="AU54" s="507">
        <f t="shared" ref="AU54:AU56" si="134">Y54</f>
        <v>0</v>
      </c>
      <c r="AV54" s="507">
        <f t="shared" ref="AV54:AW56" si="135">L54+AB54</f>
        <v>1121758</v>
      </c>
      <c r="AW54" s="507">
        <f t="shared" si="135"/>
        <v>65276</v>
      </c>
      <c r="AX54" s="507">
        <f>N54+AF54</f>
        <v>46200</v>
      </c>
      <c r="AY54" s="522">
        <f>O54+AQ54</f>
        <v>7.9641999999999999</v>
      </c>
      <c r="AZ54" s="522">
        <f t="shared" ref="AZ54:BA56" si="136">P54+AO54</f>
        <v>5.9</v>
      </c>
      <c r="BA54" s="523">
        <f t="shared" si="136"/>
        <v>2.0642</v>
      </c>
    </row>
    <row r="55" spans="1:53" s="720" customFormat="1" ht="12.75" customHeight="1" x14ac:dyDescent="0.2">
      <c r="A55" s="723">
        <v>14</v>
      </c>
      <c r="B55" s="724">
        <v>3474</v>
      </c>
      <c r="C55" s="724">
        <v>691003505</v>
      </c>
      <c r="D55" s="724">
        <v>72550406</v>
      </c>
      <c r="E55" s="725" t="s">
        <v>348</v>
      </c>
      <c r="F55" s="724">
        <v>3111</v>
      </c>
      <c r="G55" s="726" t="s">
        <v>92</v>
      </c>
      <c r="H55" s="727" t="s">
        <v>83</v>
      </c>
      <c r="I55" s="516">
        <v>269021</v>
      </c>
      <c r="J55" s="517">
        <v>198101</v>
      </c>
      <c r="K55" s="517">
        <v>0</v>
      </c>
      <c r="L55" s="517">
        <v>66958</v>
      </c>
      <c r="M55" s="517">
        <v>3962</v>
      </c>
      <c r="N55" s="517">
        <v>0</v>
      </c>
      <c r="O55" s="518">
        <v>0.59</v>
      </c>
      <c r="P55" s="432">
        <v>0.59</v>
      </c>
      <c r="Q55" s="519">
        <v>0</v>
      </c>
      <c r="R55" s="551">
        <f t="shared" si="128"/>
        <v>0</v>
      </c>
      <c r="S55" s="507">
        <v>56600</v>
      </c>
      <c r="T55" s="507">
        <v>0</v>
      </c>
      <c r="U55" s="507">
        <v>0</v>
      </c>
      <c r="V55" s="507">
        <f t="shared" si="1"/>
        <v>56600</v>
      </c>
      <c r="W55" s="507">
        <v>0</v>
      </c>
      <c r="X55" s="507">
        <v>0</v>
      </c>
      <c r="Y55" s="507">
        <v>0</v>
      </c>
      <c r="Z55" s="507">
        <f t="shared" si="129"/>
        <v>0</v>
      </c>
      <c r="AA55" s="507">
        <f>V55+Z55</f>
        <v>56600</v>
      </c>
      <c r="AB55" s="322">
        <f t="shared" si="130"/>
        <v>19131</v>
      </c>
      <c r="AC55" s="180">
        <f>ROUND(V55*2%,0)</f>
        <v>1132</v>
      </c>
      <c r="AD55" s="507">
        <v>0</v>
      </c>
      <c r="AE55" s="507">
        <v>0</v>
      </c>
      <c r="AF55" s="507">
        <f t="shared" si="2"/>
        <v>0</v>
      </c>
      <c r="AG55" s="507">
        <f t="shared" si="3"/>
        <v>76863</v>
      </c>
      <c r="AH55" s="522">
        <v>0</v>
      </c>
      <c r="AI55" s="522">
        <v>0</v>
      </c>
      <c r="AJ55" s="522">
        <v>0.17</v>
      </c>
      <c r="AK55" s="522">
        <v>0</v>
      </c>
      <c r="AL55" s="522">
        <v>0</v>
      </c>
      <c r="AM55" s="522">
        <v>0</v>
      </c>
      <c r="AN55" s="522">
        <v>0</v>
      </c>
      <c r="AO55" s="522">
        <f t="shared" si="131"/>
        <v>0.17</v>
      </c>
      <c r="AP55" s="522">
        <f t="shared" si="132"/>
        <v>0</v>
      </c>
      <c r="AQ55" s="550">
        <f t="shared" si="4"/>
        <v>0.17</v>
      </c>
      <c r="AR55" s="551">
        <f>I55+AG55</f>
        <v>345884</v>
      </c>
      <c r="AS55" s="507">
        <f>J55+V55</f>
        <v>254701</v>
      </c>
      <c r="AT55" s="507">
        <f t="shared" si="133"/>
        <v>0</v>
      </c>
      <c r="AU55" s="507">
        <f t="shared" si="134"/>
        <v>0</v>
      </c>
      <c r="AV55" s="507">
        <f t="shared" si="135"/>
        <v>86089</v>
      </c>
      <c r="AW55" s="507">
        <f t="shared" si="135"/>
        <v>5094</v>
      </c>
      <c r="AX55" s="507">
        <f>N55+AF55</f>
        <v>0</v>
      </c>
      <c r="AY55" s="522">
        <f>O55+AQ55</f>
        <v>0.76</v>
      </c>
      <c r="AZ55" s="522">
        <f t="shared" si="136"/>
        <v>0.76</v>
      </c>
      <c r="BA55" s="523">
        <f t="shared" si="136"/>
        <v>0</v>
      </c>
    </row>
    <row r="56" spans="1:53" s="720" customFormat="1" ht="12.75" customHeight="1" x14ac:dyDescent="0.2">
      <c r="A56" s="723">
        <v>14</v>
      </c>
      <c r="B56" s="724">
        <v>3474</v>
      </c>
      <c r="C56" s="724">
        <v>691003505</v>
      </c>
      <c r="D56" s="724">
        <v>72550406</v>
      </c>
      <c r="E56" s="725" t="s">
        <v>349</v>
      </c>
      <c r="F56" s="724">
        <v>3141</v>
      </c>
      <c r="G56" s="726" t="s">
        <v>89</v>
      </c>
      <c r="H56" s="727" t="s">
        <v>83</v>
      </c>
      <c r="I56" s="516">
        <v>760831</v>
      </c>
      <c r="J56" s="517">
        <v>557482</v>
      </c>
      <c r="K56" s="496">
        <v>0</v>
      </c>
      <c r="L56" s="322">
        <v>188429</v>
      </c>
      <c r="M56" s="322">
        <v>11150</v>
      </c>
      <c r="N56" s="517">
        <v>3770</v>
      </c>
      <c r="O56" s="518">
        <v>1.9</v>
      </c>
      <c r="P56" s="432">
        <v>0</v>
      </c>
      <c r="Q56" s="519">
        <v>1.9</v>
      </c>
      <c r="R56" s="551">
        <f t="shared" si="128"/>
        <v>0</v>
      </c>
      <c r="S56" s="507">
        <v>0</v>
      </c>
      <c r="T56" s="507">
        <v>0</v>
      </c>
      <c r="U56" s="507">
        <v>0</v>
      </c>
      <c r="V56" s="507">
        <f t="shared" si="1"/>
        <v>0</v>
      </c>
      <c r="W56" s="507">
        <v>0</v>
      </c>
      <c r="X56" s="507">
        <v>0</v>
      </c>
      <c r="Y56" s="507">
        <v>0</v>
      </c>
      <c r="Z56" s="507">
        <f t="shared" si="129"/>
        <v>0</v>
      </c>
      <c r="AA56" s="507">
        <f>V56+Z56</f>
        <v>0</v>
      </c>
      <c r="AB56" s="322">
        <f t="shared" si="130"/>
        <v>0</v>
      </c>
      <c r="AC56" s="180">
        <f>ROUND(V56*2%,0)</f>
        <v>0</v>
      </c>
      <c r="AD56" s="507">
        <v>0</v>
      </c>
      <c r="AE56" s="507">
        <v>0</v>
      </c>
      <c r="AF56" s="507">
        <f t="shared" si="2"/>
        <v>0</v>
      </c>
      <c r="AG56" s="507">
        <f t="shared" si="3"/>
        <v>0</v>
      </c>
      <c r="AH56" s="522">
        <v>0</v>
      </c>
      <c r="AI56" s="522">
        <v>0</v>
      </c>
      <c r="AJ56" s="522">
        <v>0</v>
      </c>
      <c r="AK56" s="522">
        <v>0</v>
      </c>
      <c r="AL56" s="522">
        <v>0</v>
      </c>
      <c r="AM56" s="522">
        <v>0</v>
      </c>
      <c r="AN56" s="522">
        <v>0</v>
      </c>
      <c r="AO56" s="522">
        <f t="shared" si="131"/>
        <v>0</v>
      </c>
      <c r="AP56" s="522">
        <f t="shared" si="132"/>
        <v>0</v>
      </c>
      <c r="AQ56" s="550">
        <f t="shared" si="4"/>
        <v>0</v>
      </c>
      <c r="AR56" s="551">
        <f>I56+AG56</f>
        <v>760831</v>
      </c>
      <c r="AS56" s="507">
        <f>J56+V56</f>
        <v>557482</v>
      </c>
      <c r="AT56" s="507">
        <f t="shared" si="133"/>
        <v>0</v>
      </c>
      <c r="AU56" s="507">
        <f t="shared" si="134"/>
        <v>0</v>
      </c>
      <c r="AV56" s="507">
        <f t="shared" si="135"/>
        <v>188429</v>
      </c>
      <c r="AW56" s="507">
        <f t="shared" si="135"/>
        <v>11150</v>
      </c>
      <c r="AX56" s="507">
        <f>N56+AF56</f>
        <v>3770</v>
      </c>
      <c r="AY56" s="522">
        <f>O56+AQ56</f>
        <v>1.9</v>
      </c>
      <c r="AZ56" s="522">
        <f t="shared" si="136"/>
        <v>0</v>
      </c>
      <c r="BA56" s="523">
        <f t="shared" si="136"/>
        <v>1.9</v>
      </c>
    </row>
    <row r="57" spans="1:53" s="720" customFormat="1" ht="12.75" customHeight="1" x14ac:dyDescent="0.2">
      <c r="A57" s="282">
        <v>14</v>
      </c>
      <c r="B57" s="21">
        <v>3474</v>
      </c>
      <c r="C57" s="280">
        <v>691003505</v>
      </c>
      <c r="D57" s="280">
        <v>72550406</v>
      </c>
      <c r="E57" s="721" t="s">
        <v>350</v>
      </c>
      <c r="F57" s="21"/>
      <c r="G57" s="281"/>
      <c r="H57" s="722"/>
      <c r="I57" s="29">
        <v>5582298</v>
      </c>
      <c r="J57" s="269">
        <v>4039395</v>
      </c>
      <c r="K57" s="269">
        <v>35000</v>
      </c>
      <c r="L57" s="269">
        <v>1377145</v>
      </c>
      <c r="M57" s="269">
        <v>80788</v>
      </c>
      <c r="N57" s="269">
        <v>49970</v>
      </c>
      <c r="O57" s="360">
        <v>10.484200000000001</v>
      </c>
      <c r="P57" s="360">
        <v>6.59</v>
      </c>
      <c r="Q57" s="390">
        <v>3.8941999999999997</v>
      </c>
      <c r="R57" s="29">
        <f t="shared" ref="R57:BA57" si="137">SUM(R54:R56)</f>
        <v>-20000</v>
      </c>
      <c r="S57" s="22">
        <f t="shared" si="137"/>
        <v>56600</v>
      </c>
      <c r="T57" s="22">
        <f t="shared" si="137"/>
        <v>0</v>
      </c>
      <c r="U57" s="22">
        <f t="shared" si="137"/>
        <v>0</v>
      </c>
      <c r="V57" s="22">
        <f t="shared" si="137"/>
        <v>36600</v>
      </c>
      <c r="W57" s="22">
        <f t="shared" si="137"/>
        <v>20000</v>
      </c>
      <c r="X57" s="22">
        <f t="shared" si="137"/>
        <v>0</v>
      </c>
      <c r="Y57" s="22">
        <f t="shared" ref="Y57" si="138">SUM(Y54:Y56)</f>
        <v>0</v>
      </c>
      <c r="Z57" s="22">
        <f t="shared" si="137"/>
        <v>20000</v>
      </c>
      <c r="AA57" s="22">
        <f t="shared" si="137"/>
        <v>56600</v>
      </c>
      <c r="AB57" s="22">
        <f t="shared" si="137"/>
        <v>19131</v>
      </c>
      <c r="AC57" s="22">
        <f t="shared" si="137"/>
        <v>732</v>
      </c>
      <c r="AD57" s="22">
        <f t="shared" si="137"/>
        <v>0</v>
      </c>
      <c r="AE57" s="22">
        <f t="shared" si="137"/>
        <v>0</v>
      </c>
      <c r="AF57" s="22">
        <f t="shared" si="137"/>
        <v>0</v>
      </c>
      <c r="AG57" s="22">
        <f t="shared" si="137"/>
        <v>76463</v>
      </c>
      <c r="AH57" s="23">
        <f t="shared" si="137"/>
        <v>-0.1</v>
      </c>
      <c r="AI57" s="23">
        <f t="shared" si="137"/>
        <v>7.0000000000000007E-2</v>
      </c>
      <c r="AJ57" s="23">
        <f t="shared" si="137"/>
        <v>0.17</v>
      </c>
      <c r="AK57" s="23">
        <f t="shared" ref="AK57:AL57" si="139">SUM(AK54:AK56)</f>
        <v>0</v>
      </c>
      <c r="AL57" s="23">
        <f t="shared" si="139"/>
        <v>0</v>
      </c>
      <c r="AM57" s="23">
        <f t="shared" si="137"/>
        <v>0</v>
      </c>
      <c r="AN57" s="23">
        <f t="shared" si="137"/>
        <v>0</v>
      </c>
      <c r="AO57" s="23">
        <f t="shared" si="137"/>
        <v>7.0000000000000007E-2</v>
      </c>
      <c r="AP57" s="23">
        <f t="shared" si="137"/>
        <v>7.0000000000000007E-2</v>
      </c>
      <c r="AQ57" s="361">
        <f t="shared" si="137"/>
        <v>0.14000000000000001</v>
      </c>
      <c r="AR57" s="29">
        <f t="shared" si="137"/>
        <v>5658761</v>
      </c>
      <c r="AS57" s="22">
        <f t="shared" si="137"/>
        <v>4075995</v>
      </c>
      <c r="AT57" s="22">
        <f t="shared" si="137"/>
        <v>55000</v>
      </c>
      <c r="AU57" s="68">
        <f t="shared" si="137"/>
        <v>0</v>
      </c>
      <c r="AV57" s="22">
        <f t="shared" si="137"/>
        <v>1396276</v>
      </c>
      <c r="AW57" s="22">
        <f t="shared" si="137"/>
        <v>81520</v>
      </c>
      <c r="AX57" s="22">
        <f t="shared" si="137"/>
        <v>49970</v>
      </c>
      <c r="AY57" s="23">
        <f t="shared" si="137"/>
        <v>10.6242</v>
      </c>
      <c r="AZ57" s="23">
        <f t="shared" si="137"/>
        <v>6.66</v>
      </c>
      <c r="BA57" s="56">
        <f t="shared" si="137"/>
        <v>3.9641999999999999</v>
      </c>
    </row>
    <row r="58" spans="1:53" s="720" customFormat="1" ht="12.75" customHeight="1" x14ac:dyDescent="0.2">
      <c r="A58" s="723">
        <v>15</v>
      </c>
      <c r="B58" s="724">
        <v>3466</v>
      </c>
      <c r="C58" s="724">
        <v>691001260</v>
      </c>
      <c r="D58" s="724">
        <v>72048085</v>
      </c>
      <c r="E58" s="725" t="s">
        <v>351</v>
      </c>
      <c r="F58" s="724">
        <v>3111</v>
      </c>
      <c r="G58" s="726" t="s">
        <v>86</v>
      </c>
      <c r="H58" s="727" t="s">
        <v>87</v>
      </c>
      <c r="I58" s="516">
        <v>4798499</v>
      </c>
      <c r="J58" s="517">
        <v>3448674</v>
      </c>
      <c r="K58" s="517">
        <v>50000</v>
      </c>
      <c r="L58" s="517">
        <v>1182552</v>
      </c>
      <c r="M58" s="517">
        <v>68973</v>
      </c>
      <c r="N58" s="517">
        <v>48300</v>
      </c>
      <c r="O58" s="518">
        <v>8.0041999999999991</v>
      </c>
      <c r="P58" s="432">
        <v>6</v>
      </c>
      <c r="Q58" s="519">
        <v>2.0042</v>
      </c>
      <c r="R58" s="551">
        <f t="shared" ref="R58:R60" si="140">W58*-1</f>
        <v>8100</v>
      </c>
      <c r="S58" s="507">
        <v>0</v>
      </c>
      <c r="T58" s="507">
        <v>0</v>
      </c>
      <c r="U58" s="507">
        <v>0</v>
      </c>
      <c r="V58" s="507">
        <f t="shared" si="1"/>
        <v>8100</v>
      </c>
      <c r="W58" s="507">
        <v>-8100</v>
      </c>
      <c r="X58" s="507">
        <v>0</v>
      </c>
      <c r="Y58" s="507">
        <v>0</v>
      </c>
      <c r="Z58" s="507">
        <f t="shared" ref="Z58:Z60" si="141">SUM(W58:Y58)</f>
        <v>-8100</v>
      </c>
      <c r="AA58" s="507">
        <f>V58+Z58</f>
        <v>0</v>
      </c>
      <c r="AB58" s="322">
        <f t="shared" ref="AB58:AB60" si="142">ROUND((V58+W58)*33.8%,0)</f>
        <v>0</v>
      </c>
      <c r="AC58" s="180">
        <f>ROUND(V58*2%,0)</f>
        <v>162</v>
      </c>
      <c r="AD58" s="507">
        <v>0</v>
      </c>
      <c r="AE58" s="507">
        <v>0</v>
      </c>
      <c r="AF58" s="507">
        <f t="shared" si="2"/>
        <v>0</v>
      </c>
      <c r="AG58" s="507">
        <f t="shared" si="3"/>
        <v>162</v>
      </c>
      <c r="AH58" s="522">
        <v>0</v>
      </c>
      <c r="AI58" s="522">
        <v>-0.01</v>
      </c>
      <c r="AJ58" s="522">
        <v>0</v>
      </c>
      <c r="AK58" s="522">
        <v>0</v>
      </c>
      <c r="AL58" s="522">
        <v>0</v>
      </c>
      <c r="AM58" s="522">
        <v>0</v>
      </c>
      <c r="AN58" s="522">
        <v>0</v>
      </c>
      <c r="AO58" s="522">
        <f t="shared" ref="AO58:AO60" si="143">AH58+AJ58+AK58+AM58</f>
        <v>0</v>
      </c>
      <c r="AP58" s="522">
        <f t="shared" ref="AP58:AP60" si="144">AI58+AL58+AN58</f>
        <v>-0.01</v>
      </c>
      <c r="AQ58" s="550">
        <f t="shared" si="4"/>
        <v>-0.01</v>
      </c>
      <c r="AR58" s="551">
        <f>I58+AG58</f>
        <v>4798661</v>
      </c>
      <c r="AS58" s="507">
        <f>J58+V58</f>
        <v>3456774</v>
      </c>
      <c r="AT58" s="507">
        <f t="shared" ref="AT58:AT60" si="145">K58+Z58</f>
        <v>41900</v>
      </c>
      <c r="AU58" s="507">
        <f t="shared" ref="AU58:AU60" si="146">Y58</f>
        <v>0</v>
      </c>
      <c r="AV58" s="507">
        <f t="shared" ref="AV58:AW60" si="147">L58+AB58</f>
        <v>1182552</v>
      </c>
      <c r="AW58" s="507">
        <f t="shared" si="147"/>
        <v>69135</v>
      </c>
      <c r="AX58" s="507">
        <f>N58+AF58</f>
        <v>48300</v>
      </c>
      <c r="AY58" s="522">
        <f>O58+AQ58</f>
        <v>7.9941999999999993</v>
      </c>
      <c r="AZ58" s="522">
        <f t="shared" ref="AZ58:BA60" si="148">P58+AO58</f>
        <v>6</v>
      </c>
      <c r="BA58" s="523">
        <f t="shared" si="148"/>
        <v>1.9942</v>
      </c>
    </row>
    <row r="59" spans="1:53" s="720" customFormat="1" x14ac:dyDescent="0.2">
      <c r="A59" s="723">
        <v>15</v>
      </c>
      <c r="B59" s="724">
        <v>3466</v>
      </c>
      <c r="C59" s="724">
        <v>691001260</v>
      </c>
      <c r="D59" s="724">
        <v>72048085</v>
      </c>
      <c r="E59" s="725" t="s">
        <v>351</v>
      </c>
      <c r="F59" s="724">
        <v>3111</v>
      </c>
      <c r="G59" s="726" t="s">
        <v>92</v>
      </c>
      <c r="H59" s="727" t="s">
        <v>83</v>
      </c>
      <c r="I59" s="516">
        <v>230590</v>
      </c>
      <c r="J59" s="517">
        <v>169801</v>
      </c>
      <c r="K59" s="496">
        <v>0</v>
      </c>
      <c r="L59" s="322">
        <v>57393</v>
      </c>
      <c r="M59" s="322">
        <v>3396</v>
      </c>
      <c r="N59" s="517">
        <v>0</v>
      </c>
      <c r="O59" s="518">
        <v>0.5</v>
      </c>
      <c r="P59" s="432">
        <v>0.5</v>
      </c>
      <c r="Q59" s="519">
        <v>0</v>
      </c>
      <c r="R59" s="551">
        <f t="shared" si="140"/>
        <v>0</v>
      </c>
      <c r="S59" s="507">
        <v>-56600</v>
      </c>
      <c r="T59" s="507">
        <v>0</v>
      </c>
      <c r="U59" s="507">
        <v>0</v>
      </c>
      <c r="V59" s="507">
        <f t="shared" si="1"/>
        <v>-56600</v>
      </c>
      <c r="W59" s="507">
        <v>0</v>
      </c>
      <c r="X59" s="507">
        <v>0</v>
      </c>
      <c r="Y59" s="507">
        <v>0</v>
      </c>
      <c r="Z59" s="507">
        <f t="shared" si="141"/>
        <v>0</v>
      </c>
      <c r="AA59" s="507">
        <f>V59+Z59</f>
        <v>-56600</v>
      </c>
      <c r="AB59" s="322">
        <f t="shared" si="142"/>
        <v>-19131</v>
      </c>
      <c r="AC59" s="180">
        <f>ROUND(V59*2%,0)</f>
        <v>-1132</v>
      </c>
      <c r="AD59" s="507">
        <v>0</v>
      </c>
      <c r="AE59" s="507">
        <v>0</v>
      </c>
      <c r="AF59" s="507">
        <f t="shared" si="2"/>
        <v>0</v>
      </c>
      <c r="AG59" s="507">
        <f t="shared" si="3"/>
        <v>-76863</v>
      </c>
      <c r="AH59" s="522">
        <v>0</v>
      </c>
      <c r="AI59" s="522">
        <v>0</v>
      </c>
      <c r="AJ59" s="522">
        <v>-0.17</v>
      </c>
      <c r="AK59" s="522">
        <v>0</v>
      </c>
      <c r="AL59" s="522">
        <v>0</v>
      </c>
      <c r="AM59" s="522">
        <v>0</v>
      </c>
      <c r="AN59" s="522">
        <v>0</v>
      </c>
      <c r="AO59" s="522">
        <f t="shared" si="143"/>
        <v>-0.17</v>
      </c>
      <c r="AP59" s="522">
        <f t="shared" si="144"/>
        <v>0</v>
      </c>
      <c r="AQ59" s="550">
        <f t="shared" si="4"/>
        <v>-0.17</v>
      </c>
      <c r="AR59" s="551">
        <f>I59+AG59</f>
        <v>153727</v>
      </c>
      <c r="AS59" s="507">
        <f>J59+V59</f>
        <v>113201</v>
      </c>
      <c r="AT59" s="507">
        <f t="shared" si="145"/>
        <v>0</v>
      </c>
      <c r="AU59" s="507">
        <f t="shared" si="146"/>
        <v>0</v>
      </c>
      <c r="AV59" s="507">
        <f t="shared" si="147"/>
        <v>38262</v>
      </c>
      <c r="AW59" s="507">
        <f t="shared" si="147"/>
        <v>2264</v>
      </c>
      <c r="AX59" s="507">
        <f>N59+AF59</f>
        <v>0</v>
      </c>
      <c r="AY59" s="522">
        <f>O59+AQ59</f>
        <v>0.32999999999999996</v>
      </c>
      <c r="AZ59" s="522">
        <f t="shared" si="148"/>
        <v>0.32999999999999996</v>
      </c>
      <c r="BA59" s="523">
        <f t="shared" si="148"/>
        <v>0</v>
      </c>
    </row>
    <row r="60" spans="1:53" s="720" customFormat="1" ht="12.75" customHeight="1" x14ac:dyDescent="0.2">
      <c r="A60" s="723">
        <v>15</v>
      </c>
      <c r="B60" s="724">
        <v>3466</v>
      </c>
      <c r="C60" s="724">
        <v>691001260</v>
      </c>
      <c r="D60" s="724">
        <v>72048085</v>
      </c>
      <c r="E60" s="725" t="s">
        <v>351</v>
      </c>
      <c r="F60" s="724">
        <v>3141</v>
      </c>
      <c r="G60" s="726" t="s">
        <v>89</v>
      </c>
      <c r="H60" s="727" t="s">
        <v>83</v>
      </c>
      <c r="I60" s="516">
        <v>792108</v>
      </c>
      <c r="J60" s="517">
        <v>580343</v>
      </c>
      <c r="K60" s="496">
        <v>0</v>
      </c>
      <c r="L60" s="322">
        <v>196156</v>
      </c>
      <c r="M60" s="322">
        <v>11607</v>
      </c>
      <c r="N60" s="517">
        <v>4002</v>
      </c>
      <c r="O60" s="518">
        <v>1.97</v>
      </c>
      <c r="P60" s="432">
        <v>0</v>
      </c>
      <c r="Q60" s="519">
        <v>1.97</v>
      </c>
      <c r="R60" s="551">
        <f t="shared" si="140"/>
        <v>0</v>
      </c>
      <c r="S60" s="507">
        <v>0</v>
      </c>
      <c r="T60" s="507">
        <v>0</v>
      </c>
      <c r="U60" s="507">
        <v>0</v>
      </c>
      <c r="V60" s="507">
        <f t="shared" si="1"/>
        <v>0</v>
      </c>
      <c r="W60" s="507">
        <v>0</v>
      </c>
      <c r="X60" s="507">
        <v>0</v>
      </c>
      <c r="Y60" s="507">
        <v>0</v>
      </c>
      <c r="Z60" s="507">
        <f t="shared" si="141"/>
        <v>0</v>
      </c>
      <c r="AA60" s="507">
        <f>V60+Z60</f>
        <v>0</v>
      </c>
      <c r="AB60" s="322">
        <f t="shared" si="142"/>
        <v>0</v>
      </c>
      <c r="AC60" s="180">
        <f>ROUND(V60*2%,0)</f>
        <v>0</v>
      </c>
      <c r="AD60" s="507">
        <v>0</v>
      </c>
      <c r="AE60" s="507">
        <v>0</v>
      </c>
      <c r="AF60" s="507">
        <f t="shared" si="2"/>
        <v>0</v>
      </c>
      <c r="AG60" s="507">
        <f t="shared" si="3"/>
        <v>0</v>
      </c>
      <c r="AH60" s="522">
        <v>0</v>
      </c>
      <c r="AI60" s="522">
        <v>0</v>
      </c>
      <c r="AJ60" s="522">
        <v>0</v>
      </c>
      <c r="AK60" s="522">
        <v>0</v>
      </c>
      <c r="AL60" s="522">
        <v>0</v>
      </c>
      <c r="AM60" s="522">
        <v>0</v>
      </c>
      <c r="AN60" s="522">
        <v>0</v>
      </c>
      <c r="AO60" s="522">
        <f t="shared" si="143"/>
        <v>0</v>
      </c>
      <c r="AP60" s="522">
        <f t="shared" si="144"/>
        <v>0</v>
      </c>
      <c r="AQ60" s="550">
        <f t="shared" si="4"/>
        <v>0</v>
      </c>
      <c r="AR60" s="551">
        <f>I60+AG60</f>
        <v>792108</v>
      </c>
      <c r="AS60" s="507">
        <f>J60+V60</f>
        <v>580343</v>
      </c>
      <c r="AT60" s="507">
        <f t="shared" si="145"/>
        <v>0</v>
      </c>
      <c r="AU60" s="507">
        <f t="shared" si="146"/>
        <v>0</v>
      </c>
      <c r="AV60" s="507">
        <f t="shared" si="147"/>
        <v>196156</v>
      </c>
      <c r="AW60" s="507">
        <f t="shared" si="147"/>
        <v>11607</v>
      </c>
      <c r="AX60" s="507">
        <f>N60+AF60</f>
        <v>4002</v>
      </c>
      <c r="AY60" s="522">
        <f>O60+AQ60</f>
        <v>1.97</v>
      </c>
      <c r="AZ60" s="522">
        <f t="shared" si="148"/>
        <v>0</v>
      </c>
      <c r="BA60" s="523">
        <f t="shared" si="148"/>
        <v>1.97</v>
      </c>
    </row>
    <row r="61" spans="1:53" s="720" customFormat="1" ht="12.75" customHeight="1" x14ac:dyDescent="0.2">
      <c r="A61" s="282">
        <v>15</v>
      </c>
      <c r="B61" s="21">
        <v>3466</v>
      </c>
      <c r="C61" s="280">
        <v>691001260</v>
      </c>
      <c r="D61" s="280">
        <v>72048085</v>
      </c>
      <c r="E61" s="721" t="s">
        <v>352</v>
      </c>
      <c r="F61" s="21"/>
      <c r="G61" s="281"/>
      <c r="H61" s="722"/>
      <c r="I61" s="29">
        <v>5821197</v>
      </c>
      <c r="J61" s="269">
        <v>4198818</v>
      </c>
      <c r="K61" s="269">
        <v>50000</v>
      </c>
      <c r="L61" s="269">
        <v>1436101</v>
      </c>
      <c r="M61" s="269">
        <v>83976</v>
      </c>
      <c r="N61" s="269">
        <v>52302</v>
      </c>
      <c r="O61" s="360">
        <v>10.4742</v>
      </c>
      <c r="P61" s="360">
        <v>6.5</v>
      </c>
      <c r="Q61" s="390">
        <v>3.9741999999999997</v>
      </c>
      <c r="R61" s="29">
        <f t="shared" ref="R61:BA61" si="149">SUM(R58:R60)</f>
        <v>8100</v>
      </c>
      <c r="S61" s="22">
        <f t="shared" si="149"/>
        <v>-56600</v>
      </c>
      <c r="T61" s="22">
        <f t="shared" si="149"/>
        <v>0</v>
      </c>
      <c r="U61" s="22">
        <f t="shared" si="149"/>
        <v>0</v>
      </c>
      <c r="V61" s="22">
        <f t="shared" si="149"/>
        <v>-48500</v>
      </c>
      <c r="W61" s="22">
        <f t="shared" si="149"/>
        <v>-8100</v>
      </c>
      <c r="X61" s="22">
        <f t="shared" si="149"/>
        <v>0</v>
      </c>
      <c r="Y61" s="22">
        <f t="shared" ref="Y61" si="150">SUM(Y58:Y60)</f>
        <v>0</v>
      </c>
      <c r="Z61" s="22">
        <f t="shared" si="149"/>
        <v>-8100</v>
      </c>
      <c r="AA61" s="22">
        <f t="shared" si="149"/>
        <v>-56600</v>
      </c>
      <c r="AB61" s="22">
        <f t="shared" si="149"/>
        <v>-19131</v>
      </c>
      <c r="AC61" s="22">
        <f t="shared" si="149"/>
        <v>-970</v>
      </c>
      <c r="AD61" s="22">
        <f t="shared" si="149"/>
        <v>0</v>
      </c>
      <c r="AE61" s="22">
        <f t="shared" si="149"/>
        <v>0</v>
      </c>
      <c r="AF61" s="22">
        <f t="shared" si="149"/>
        <v>0</v>
      </c>
      <c r="AG61" s="22">
        <f t="shared" si="149"/>
        <v>-76701</v>
      </c>
      <c r="AH61" s="23">
        <f t="shared" si="149"/>
        <v>0</v>
      </c>
      <c r="AI61" s="23">
        <f t="shared" si="149"/>
        <v>-0.01</v>
      </c>
      <c r="AJ61" s="23">
        <f t="shared" si="149"/>
        <v>-0.17</v>
      </c>
      <c r="AK61" s="23">
        <f t="shared" ref="AK61:AL61" si="151">SUM(AK58:AK60)</f>
        <v>0</v>
      </c>
      <c r="AL61" s="23">
        <f t="shared" si="151"/>
        <v>0</v>
      </c>
      <c r="AM61" s="23">
        <f t="shared" si="149"/>
        <v>0</v>
      </c>
      <c r="AN61" s="23">
        <f t="shared" si="149"/>
        <v>0</v>
      </c>
      <c r="AO61" s="23">
        <f t="shared" si="149"/>
        <v>-0.17</v>
      </c>
      <c r="AP61" s="23">
        <f t="shared" si="149"/>
        <v>-0.01</v>
      </c>
      <c r="AQ61" s="361">
        <f t="shared" si="149"/>
        <v>-0.18000000000000002</v>
      </c>
      <c r="AR61" s="29">
        <f t="shared" si="149"/>
        <v>5744496</v>
      </c>
      <c r="AS61" s="22">
        <f t="shared" si="149"/>
        <v>4150318</v>
      </c>
      <c r="AT61" s="22">
        <f t="shared" si="149"/>
        <v>41900</v>
      </c>
      <c r="AU61" s="68">
        <f t="shared" si="149"/>
        <v>0</v>
      </c>
      <c r="AV61" s="22">
        <f t="shared" si="149"/>
        <v>1416970</v>
      </c>
      <c r="AW61" s="22">
        <f t="shared" si="149"/>
        <v>83006</v>
      </c>
      <c r="AX61" s="22">
        <f t="shared" si="149"/>
        <v>52302</v>
      </c>
      <c r="AY61" s="23">
        <f t="shared" si="149"/>
        <v>10.2942</v>
      </c>
      <c r="AZ61" s="23">
        <f t="shared" si="149"/>
        <v>6.33</v>
      </c>
      <c r="BA61" s="56">
        <f t="shared" si="149"/>
        <v>3.9641999999999999</v>
      </c>
    </row>
    <row r="62" spans="1:53" s="720" customFormat="1" ht="12.75" customHeight="1" x14ac:dyDescent="0.2">
      <c r="A62" s="723">
        <v>16</v>
      </c>
      <c r="B62" s="724">
        <v>3407</v>
      </c>
      <c r="C62" s="724">
        <v>667000089</v>
      </c>
      <c r="D62" s="724">
        <v>72743778</v>
      </c>
      <c r="E62" s="725" t="s">
        <v>353</v>
      </c>
      <c r="F62" s="724">
        <v>3111</v>
      </c>
      <c r="G62" s="726" t="s">
        <v>86</v>
      </c>
      <c r="H62" s="727" t="s">
        <v>87</v>
      </c>
      <c r="I62" s="516">
        <v>10842449</v>
      </c>
      <c r="J62" s="517">
        <v>7899535</v>
      </c>
      <c r="K62" s="517">
        <v>10000</v>
      </c>
      <c r="L62" s="517">
        <v>2673423</v>
      </c>
      <c r="M62" s="517">
        <v>157991</v>
      </c>
      <c r="N62" s="517">
        <v>101500</v>
      </c>
      <c r="O62" s="518">
        <v>18.885000000000002</v>
      </c>
      <c r="P62" s="432">
        <v>14</v>
      </c>
      <c r="Q62" s="519">
        <v>4.8850000000000016</v>
      </c>
      <c r="R62" s="551">
        <f t="shared" ref="R62:R63" si="152">W62*-1</f>
        <v>-40500</v>
      </c>
      <c r="S62" s="507">
        <v>0</v>
      </c>
      <c r="T62" s="507">
        <v>0</v>
      </c>
      <c r="U62" s="507">
        <v>0</v>
      </c>
      <c r="V62" s="507">
        <f t="shared" si="1"/>
        <v>-40500</v>
      </c>
      <c r="W62" s="507">
        <v>40500</v>
      </c>
      <c r="X62" s="507">
        <v>0</v>
      </c>
      <c r="Y62" s="507">
        <v>0</v>
      </c>
      <c r="Z62" s="507">
        <f t="shared" ref="Z62:Z63" si="153">SUM(W62:Y62)</f>
        <v>40500</v>
      </c>
      <c r="AA62" s="507">
        <f>V62+Z62</f>
        <v>0</v>
      </c>
      <c r="AB62" s="322">
        <f t="shared" ref="AB62:AB63" si="154">ROUND((V62+W62)*33.8%,0)</f>
        <v>0</v>
      </c>
      <c r="AC62" s="180">
        <f>ROUND(V62*2%,0)</f>
        <v>-810</v>
      </c>
      <c r="AD62" s="507">
        <v>0</v>
      </c>
      <c r="AE62" s="507">
        <v>0</v>
      </c>
      <c r="AF62" s="507">
        <f t="shared" si="2"/>
        <v>0</v>
      </c>
      <c r="AG62" s="507">
        <f t="shared" si="3"/>
        <v>-810</v>
      </c>
      <c r="AH62" s="522">
        <v>0</v>
      </c>
      <c r="AI62" s="522">
        <v>0</v>
      </c>
      <c r="AJ62" s="522">
        <v>0</v>
      </c>
      <c r="AK62" s="522">
        <v>0</v>
      </c>
      <c r="AL62" s="522">
        <v>0</v>
      </c>
      <c r="AM62" s="522">
        <v>0</v>
      </c>
      <c r="AN62" s="522">
        <v>0</v>
      </c>
      <c r="AO62" s="522">
        <f t="shared" ref="AO62:AO63" si="155">AH62+AJ62+AK62+AM62</f>
        <v>0</v>
      </c>
      <c r="AP62" s="522">
        <f t="shared" ref="AP62:AP63" si="156">AI62+AL62+AN62</f>
        <v>0</v>
      </c>
      <c r="AQ62" s="550">
        <f t="shared" si="4"/>
        <v>0</v>
      </c>
      <c r="AR62" s="551">
        <f>I62+AG62</f>
        <v>10841639</v>
      </c>
      <c r="AS62" s="507">
        <f>J62+V62</f>
        <v>7859035</v>
      </c>
      <c r="AT62" s="507">
        <f t="shared" ref="AT62:AT63" si="157">K62+Z62</f>
        <v>50500</v>
      </c>
      <c r="AU62" s="507">
        <f t="shared" ref="AU62:AU63" si="158">Y62</f>
        <v>0</v>
      </c>
      <c r="AV62" s="507">
        <f>L62+AB62</f>
        <v>2673423</v>
      </c>
      <c r="AW62" s="507">
        <f>M62+AC62</f>
        <v>157181</v>
      </c>
      <c r="AX62" s="507">
        <f>N62+AF62</f>
        <v>101500</v>
      </c>
      <c r="AY62" s="522">
        <f>O62+AQ62</f>
        <v>18.885000000000002</v>
      </c>
      <c r="AZ62" s="522">
        <f>P62+AO62</f>
        <v>14</v>
      </c>
      <c r="BA62" s="523">
        <f>Q62+AP62</f>
        <v>4.8850000000000016</v>
      </c>
    </row>
    <row r="63" spans="1:53" s="720" customFormat="1" ht="12.75" customHeight="1" x14ac:dyDescent="0.2">
      <c r="A63" s="723">
        <v>16</v>
      </c>
      <c r="B63" s="724">
        <v>3407</v>
      </c>
      <c r="C63" s="724">
        <v>667000089</v>
      </c>
      <c r="D63" s="724">
        <v>72743778</v>
      </c>
      <c r="E63" s="725" t="s">
        <v>353</v>
      </c>
      <c r="F63" s="724">
        <v>3141</v>
      </c>
      <c r="G63" s="726" t="s">
        <v>89</v>
      </c>
      <c r="H63" s="727" t="s">
        <v>83</v>
      </c>
      <c r="I63" s="516">
        <v>1627197</v>
      </c>
      <c r="J63" s="517">
        <v>1192080</v>
      </c>
      <c r="K63" s="496">
        <v>0</v>
      </c>
      <c r="L63" s="322">
        <v>402923</v>
      </c>
      <c r="M63" s="322">
        <v>23842</v>
      </c>
      <c r="N63" s="517">
        <v>8352</v>
      </c>
      <c r="O63" s="518">
        <v>4.0599999999999996</v>
      </c>
      <c r="P63" s="432">
        <v>0</v>
      </c>
      <c r="Q63" s="519">
        <v>4.0599999999999996</v>
      </c>
      <c r="R63" s="551">
        <f t="shared" si="152"/>
        <v>0</v>
      </c>
      <c r="S63" s="507">
        <v>0</v>
      </c>
      <c r="T63" s="507">
        <v>0</v>
      </c>
      <c r="U63" s="507">
        <v>0</v>
      </c>
      <c r="V63" s="507">
        <f t="shared" si="1"/>
        <v>0</v>
      </c>
      <c r="W63" s="507">
        <v>0</v>
      </c>
      <c r="X63" s="507">
        <v>0</v>
      </c>
      <c r="Y63" s="507">
        <v>0</v>
      </c>
      <c r="Z63" s="507">
        <f t="shared" si="153"/>
        <v>0</v>
      </c>
      <c r="AA63" s="507">
        <f>V63+Z63</f>
        <v>0</v>
      </c>
      <c r="AB63" s="322">
        <f t="shared" si="154"/>
        <v>0</v>
      </c>
      <c r="AC63" s="180">
        <f>ROUND(V63*2%,0)</f>
        <v>0</v>
      </c>
      <c r="AD63" s="507">
        <v>0</v>
      </c>
      <c r="AE63" s="507">
        <v>0</v>
      </c>
      <c r="AF63" s="507">
        <f t="shared" si="2"/>
        <v>0</v>
      </c>
      <c r="AG63" s="507">
        <f t="shared" si="3"/>
        <v>0</v>
      </c>
      <c r="AH63" s="522">
        <v>0</v>
      </c>
      <c r="AI63" s="522">
        <v>0</v>
      </c>
      <c r="AJ63" s="522">
        <v>0</v>
      </c>
      <c r="AK63" s="522">
        <v>0</v>
      </c>
      <c r="AL63" s="522">
        <v>0</v>
      </c>
      <c r="AM63" s="522">
        <v>0</v>
      </c>
      <c r="AN63" s="522">
        <v>0</v>
      </c>
      <c r="AO63" s="522">
        <f t="shared" si="155"/>
        <v>0</v>
      </c>
      <c r="AP63" s="522">
        <f t="shared" si="156"/>
        <v>0</v>
      </c>
      <c r="AQ63" s="550">
        <f t="shared" si="4"/>
        <v>0</v>
      </c>
      <c r="AR63" s="551">
        <f>I63+AG63</f>
        <v>1627197</v>
      </c>
      <c r="AS63" s="507">
        <f>J63+V63</f>
        <v>1192080</v>
      </c>
      <c r="AT63" s="507">
        <f t="shared" si="157"/>
        <v>0</v>
      </c>
      <c r="AU63" s="507">
        <f t="shared" si="158"/>
        <v>0</v>
      </c>
      <c r="AV63" s="507">
        <f>L63+AB63</f>
        <v>402923</v>
      </c>
      <c r="AW63" s="507">
        <f>M63+AC63</f>
        <v>23842</v>
      </c>
      <c r="AX63" s="507">
        <f>N63+AF63</f>
        <v>8352</v>
      </c>
      <c r="AY63" s="522">
        <f>O63+AQ63</f>
        <v>4.0599999999999996</v>
      </c>
      <c r="AZ63" s="522">
        <f>P63+AO63</f>
        <v>0</v>
      </c>
      <c r="BA63" s="523">
        <f>Q63+AP63</f>
        <v>4.0599999999999996</v>
      </c>
    </row>
    <row r="64" spans="1:53" s="720" customFormat="1" ht="12.75" customHeight="1" x14ac:dyDescent="0.2">
      <c r="A64" s="282">
        <v>16</v>
      </c>
      <c r="B64" s="21">
        <v>3407</v>
      </c>
      <c r="C64" s="280">
        <v>667000089</v>
      </c>
      <c r="D64" s="280">
        <v>72743778</v>
      </c>
      <c r="E64" s="721" t="s">
        <v>354</v>
      </c>
      <c r="F64" s="21"/>
      <c r="G64" s="281"/>
      <c r="H64" s="722"/>
      <c r="I64" s="29">
        <v>12469646</v>
      </c>
      <c r="J64" s="269">
        <v>9091615</v>
      </c>
      <c r="K64" s="269">
        <v>10000</v>
      </c>
      <c r="L64" s="269">
        <v>3076346</v>
      </c>
      <c r="M64" s="269">
        <v>181833</v>
      </c>
      <c r="N64" s="269">
        <v>109852</v>
      </c>
      <c r="O64" s="360">
        <v>22.945</v>
      </c>
      <c r="P64" s="360">
        <v>14</v>
      </c>
      <c r="Q64" s="390">
        <v>8.9450000000000003</v>
      </c>
      <c r="R64" s="29">
        <f t="shared" ref="R64:BA64" si="159">SUM(R62:R63)</f>
        <v>-40500</v>
      </c>
      <c r="S64" s="22">
        <f t="shared" si="159"/>
        <v>0</v>
      </c>
      <c r="T64" s="22">
        <f t="shared" si="159"/>
        <v>0</v>
      </c>
      <c r="U64" s="22">
        <f t="shared" si="159"/>
        <v>0</v>
      </c>
      <c r="V64" s="22">
        <f t="shared" si="159"/>
        <v>-40500</v>
      </c>
      <c r="W64" s="22">
        <f t="shared" si="159"/>
        <v>40500</v>
      </c>
      <c r="X64" s="22">
        <f t="shared" si="159"/>
        <v>0</v>
      </c>
      <c r="Y64" s="22">
        <f t="shared" ref="Y64" si="160">SUM(Y62:Y63)</f>
        <v>0</v>
      </c>
      <c r="Z64" s="22">
        <f t="shared" si="159"/>
        <v>40500</v>
      </c>
      <c r="AA64" s="22">
        <f t="shared" si="159"/>
        <v>0</v>
      </c>
      <c r="AB64" s="22">
        <f t="shared" si="159"/>
        <v>0</v>
      </c>
      <c r="AC64" s="22">
        <f t="shared" si="159"/>
        <v>-810</v>
      </c>
      <c r="AD64" s="22">
        <f t="shared" si="159"/>
        <v>0</v>
      </c>
      <c r="AE64" s="22">
        <f t="shared" si="159"/>
        <v>0</v>
      </c>
      <c r="AF64" s="22">
        <f t="shared" si="159"/>
        <v>0</v>
      </c>
      <c r="AG64" s="22">
        <f t="shared" si="159"/>
        <v>-810</v>
      </c>
      <c r="AH64" s="23">
        <f t="shared" si="159"/>
        <v>0</v>
      </c>
      <c r="AI64" s="23">
        <f t="shared" si="159"/>
        <v>0</v>
      </c>
      <c r="AJ64" s="23">
        <f t="shared" si="159"/>
        <v>0</v>
      </c>
      <c r="AK64" s="23">
        <f t="shared" ref="AK64:AL64" si="161">SUM(AK62:AK63)</f>
        <v>0</v>
      </c>
      <c r="AL64" s="23">
        <f t="shared" si="161"/>
        <v>0</v>
      </c>
      <c r="AM64" s="23">
        <f t="shared" si="159"/>
        <v>0</v>
      </c>
      <c r="AN64" s="23">
        <f t="shared" si="159"/>
        <v>0</v>
      </c>
      <c r="AO64" s="23">
        <f t="shared" si="159"/>
        <v>0</v>
      </c>
      <c r="AP64" s="23">
        <f t="shared" si="159"/>
        <v>0</v>
      </c>
      <c r="AQ64" s="361">
        <f t="shared" si="159"/>
        <v>0</v>
      </c>
      <c r="AR64" s="29">
        <f t="shared" si="159"/>
        <v>12468836</v>
      </c>
      <c r="AS64" s="22">
        <f t="shared" si="159"/>
        <v>9051115</v>
      </c>
      <c r="AT64" s="22">
        <f t="shared" si="159"/>
        <v>50500</v>
      </c>
      <c r="AU64" s="68">
        <f t="shared" si="159"/>
        <v>0</v>
      </c>
      <c r="AV64" s="22">
        <f t="shared" si="159"/>
        <v>3076346</v>
      </c>
      <c r="AW64" s="22">
        <f t="shared" si="159"/>
        <v>181023</v>
      </c>
      <c r="AX64" s="22">
        <f t="shared" si="159"/>
        <v>109852</v>
      </c>
      <c r="AY64" s="23">
        <f t="shared" si="159"/>
        <v>22.945</v>
      </c>
      <c r="AZ64" s="23">
        <f t="shared" si="159"/>
        <v>14</v>
      </c>
      <c r="BA64" s="56">
        <f t="shared" si="159"/>
        <v>8.9450000000000003</v>
      </c>
    </row>
    <row r="65" spans="1:53" s="720" customFormat="1" ht="12.75" customHeight="1" x14ac:dyDescent="0.2">
      <c r="A65" s="723">
        <v>17</v>
      </c>
      <c r="B65" s="724">
        <v>3463</v>
      </c>
      <c r="C65" s="724">
        <v>691001308</v>
      </c>
      <c r="D65" s="724">
        <v>72048166</v>
      </c>
      <c r="E65" s="725" t="s">
        <v>355</v>
      </c>
      <c r="F65" s="724">
        <v>3111</v>
      </c>
      <c r="G65" s="726" t="s">
        <v>86</v>
      </c>
      <c r="H65" s="727" t="s">
        <v>87</v>
      </c>
      <c r="I65" s="516">
        <v>6480741</v>
      </c>
      <c r="J65" s="517">
        <v>4651527</v>
      </c>
      <c r="K65" s="517">
        <v>78600</v>
      </c>
      <c r="L65" s="517">
        <v>1598783</v>
      </c>
      <c r="M65" s="517">
        <v>93031</v>
      </c>
      <c r="N65" s="517">
        <v>58800</v>
      </c>
      <c r="O65" s="518">
        <v>11.139699999999999</v>
      </c>
      <c r="P65" s="432">
        <v>8.3814999999999991</v>
      </c>
      <c r="Q65" s="519">
        <v>2.7582</v>
      </c>
      <c r="R65" s="551">
        <f t="shared" ref="R65:R67" si="162">W65*-1</f>
        <v>0</v>
      </c>
      <c r="S65" s="507">
        <v>0</v>
      </c>
      <c r="T65" s="507">
        <v>0</v>
      </c>
      <c r="U65" s="507">
        <v>0</v>
      </c>
      <c r="V65" s="507">
        <f t="shared" si="1"/>
        <v>0</v>
      </c>
      <c r="W65" s="507">
        <v>0</v>
      </c>
      <c r="X65" s="507">
        <v>0</v>
      </c>
      <c r="Y65" s="507">
        <v>0</v>
      </c>
      <c r="Z65" s="507">
        <f t="shared" ref="Z65:Z67" si="163">SUM(W65:Y65)</f>
        <v>0</v>
      </c>
      <c r="AA65" s="507">
        <f>V65+Z65</f>
        <v>0</v>
      </c>
      <c r="AB65" s="322">
        <f t="shared" ref="AB65:AB67" si="164">ROUND((V65+W65)*33.8%,0)</f>
        <v>0</v>
      </c>
      <c r="AC65" s="180">
        <f>ROUND(V65*2%,0)</f>
        <v>0</v>
      </c>
      <c r="AD65" s="507">
        <v>0</v>
      </c>
      <c r="AE65" s="507">
        <v>0</v>
      </c>
      <c r="AF65" s="507">
        <f t="shared" si="2"/>
        <v>0</v>
      </c>
      <c r="AG65" s="507">
        <f t="shared" si="3"/>
        <v>0</v>
      </c>
      <c r="AH65" s="522">
        <v>0</v>
      </c>
      <c r="AI65" s="522">
        <v>0</v>
      </c>
      <c r="AJ65" s="522">
        <v>0</v>
      </c>
      <c r="AK65" s="522">
        <v>0</v>
      </c>
      <c r="AL65" s="522">
        <v>0</v>
      </c>
      <c r="AM65" s="522">
        <v>0</v>
      </c>
      <c r="AN65" s="522">
        <v>0</v>
      </c>
      <c r="AO65" s="522">
        <f t="shared" ref="AO65:AO67" si="165">AH65+AJ65+AK65+AM65</f>
        <v>0</v>
      </c>
      <c r="AP65" s="522">
        <f t="shared" ref="AP65:AP67" si="166">AI65+AL65+AN65</f>
        <v>0</v>
      </c>
      <c r="AQ65" s="550">
        <f t="shared" si="4"/>
        <v>0</v>
      </c>
      <c r="AR65" s="551">
        <f>I65+AG65</f>
        <v>6480741</v>
      </c>
      <c r="AS65" s="507">
        <f>J65+V65</f>
        <v>4651527</v>
      </c>
      <c r="AT65" s="507">
        <f t="shared" ref="AT65:AT67" si="167">K65+Z65</f>
        <v>78600</v>
      </c>
      <c r="AU65" s="507">
        <f t="shared" ref="AU65:AU67" si="168">Y65</f>
        <v>0</v>
      </c>
      <c r="AV65" s="507">
        <f t="shared" ref="AV65:AW67" si="169">L65+AB65</f>
        <v>1598783</v>
      </c>
      <c r="AW65" s="507">
        <f t="shared" si="169"/>
        <v>93031</v>
      </c>
      <c r="AX65" s="507">
        <f>N65+AF65</f>
        <v>58800</v>
      </c>
      <c r="AY65" s="522">
        <f>O65+AQ65</f>
        <v>11.139699999999999</v>
      </c>
      <c r="AZ65" s="522">
        <f t="shared" ref="AZ65:BA67" si="170">P65+AO65</f>
        <v>8.3814999999999991</v>
      </c>
      <c r="BA65" s="523">
        <f t="shared" si="170"/>
        <v>2.7582</v>
      </c>
    </row>
    <row r="66" spans="1:53" s="720" customFormat="1" x14ac:dyDescent="0.2">
      <c r="A66" s="723">
        <v>17</v>
      </c>
      <c r="B66" s="724">
        <v>3463</v>
      </c>
      <c r="C66" s="724">
        <v>691001308</v>
      </c>
      <c r="D66" s="724">
        <v>72048166</v>
      </c>
      <c r="E66" s="725" t="s">
        <v>355</v>
      </c>
      <c r="F66" s="724">
        <v>3111</v>
      </c>
      <c r="G66" s="726" t="s">
        <v>92</v>
      </c>
      <c r="H66" s="727" t="s">
        <v>83</v>
      </c>
      <c r="I66" s="516">
        <v>1130056</v>
      </c>
      <c r="J66" s="517">
        <v>832147</v>
      </c>
      <c r="K66" s="496">
        <v>0</v>
      </c>
      <c r="L66" s="322">
        <v>281266</v>
      </c>
      <c r="M66" s="322">
        <v>16643</v>
      </c>
      <c r="N66" s="517">
        <v>0</v>
      </c>
      <c r="O66" s="518">
        <v>2.4</v>
      </c>
      <c r="P66" s="432">
        <v>2.4</v>
      </c>
      <c r="Q66" s="519">
        <v>0</v>
      </c>
      <c r="R66" s="551">
        <f t="shared" si="162"/>
        <v>0</v>
      </c>
      <c r="S66" s="507">
        <v>-107581</v>
      </c>
      <c r="T66" s="507">
        <v>0</v>
      </c>
      <c r="U66" s="507">
        <v>0</v>
      </c>
      <c r="V66" s="507">
        <f t="shared" si="1"/>
        <v>-107581</v>
      </c>
      <c r="W66" s="507">
        <v>0</v>
      </c>
      <c r="X66" s="507">
        <v>0</v>
      </c>
      <c r="Y66" s="507">
        <v>0</v>
      </c>
      <c r="Z66" s="507">
        <f t="shared" si="163"/>
        <v>0</v>
      </c>
      <c r="AA66" s="507">
        <f>V66+Z66</f>
        <v>-107581</v>
      </c>
      <c r="AB66" s="322">
        <f t="shared" si="164"/>
        <v>-36362</v>
      </c>
      <c r="AC66" s="180">
        <f>ROUND(V66*2%,0)</f>
        <v>-2152</v>
      </c>
      <c r="AD66" s="507">
        <v>0</v>
      </c>
      <c r="AE66" s="507">
        <v>0</v>
      </c>
      <c r="AF66" s="507">
        <f t="shared" si="2"/>
        <v>0</v>
      </c>
      <c r="AG66" s="507">
        <f t="shared" si="3"/>
        <v>-146095</v>
      </c>
      <c r="AH66" s="522">
        <v>0</v>
      </c>
      <c r="AI66" s="522">
        <v>0</v>
      </c>
      <c r="AJ66" s="522">
        <v>-0.3</v>
      </c>
      <c r="AK66" s="522">
        <v>0</v>
      </c>
      <c r="AL66" s="522">
        <v>0</v>
      </c>
      <c r="AM66" s="522">
        <v>0</v>
      </c>
      <c r="AN66" s="522">
        <v>0</v>
      </c>
      <c r="AO66" s="522">
        <f t="shared" si="165"/>
        <v>-0.3</v>
      </c>
      <c r="AP66" s="522">
        <f t="shared" si="166"/>
        <v>0</v>
      </c>
      <c r="AQ66" s="550">
        <f t="shared" si="4"/>
        <v>-0.3</v>
      </c>
      <c r="AR66" s="551">
        <f>I66+AG66</f>
        <v>983961</v>
      </c>
      <c r="AS66" s="507">
        <f>J66+V66</f>
        <v>724566</v>
      </c>
      <c r="AT66" s="507">
        <f t="shared" si="167"/>
        <v>0</v>
      </c>
      <c r="AU66" s="507">
        <f t="shared" si="168"/>
        <v>0</v>
      </c>
      <c r="AV66" s="507">
        <f t="shared" si="169"/>
        <v>244904</v>
      </c>
      <c r="AW66" s="507">
        <f t="shared" si="169"/>
        <v>14491</v>
      </c>
      <c r="AX66" s="507">
        <f>N66+AF66</f>
        <v>0</v>
      </c>
      <c r="AY66" s="522">
        <f>O66+AQ66</f>
        <v>2.1</v>
      </c>
      <c r="AZ66" s="522">
        <f t="shared" si="170"/>
        <v>2.1</v>
      </c>
      <c r="BA66" s="523">
        <f t="shared" si="170"/>
        <v>0</v>
      </c>
    </row>
    <row r="67" spans="1:53" s="720" customFormat="1" ht="12.75" customHeight="1" x14ac:dyDescent="0.2">
      <c r="A67" s="723">
        <v>17</v>
      </c>
      <c r="B67" s="724">
        <v>3463</v>
      </c>
      <c r="C67" s="724">
        <v>691001308</v>
      </c>
      <c r="D67" s="724">
        <v>72048166</v>
      </c>
      <c r="E67" s="725" t="s">
        <v>355</v>
      </c>
      <c r="F67" s="724">
        <v>3141</v>
      </c>
      <c r="G67" s="726" t="s">
        <v>89</v>
      </c>
      <c r="H67" s="727" t="s">
        <v>83</v>
      </c>
      <c r="I67" s="516">
        <v>905512</v>
      </c>
      <c r="J67" s="517">
        <v>653358</v>
      </c>
      <c r="K67" s="496">
        <v>10000</v>
      </c>
      <c r="L67" s="322">
        <v>224215</v>
      </c>
      <c r="M67" s="322">
        <v>13067</v>
      </c>
      <c r="N67" s="517">
        <v>4872</v>
      </c>
      <c r="O67" s="518">
        <v>2.2599999999999998</v>
      </c>
      <c r="P67" s="432">
        <v>0</v>
      </c>
      <c r="Q67" s="519">
        <v>2.2599999999999998</v>
      </c>
      <c r="R67" s="551">
        <f t="shared" si="162"/>
        <v>0</v>
      </c>
      <c r="S67" s="507">
        <v>0</v>
      </c>
      <c r="T67" s="507">
        <v>0</v>
      </c>
      <c r="U67" s="507">
        <v>0</v>
      </c>
      <c r="V67" s="507">
        <f t="shared" si="1"/>
        <v>0</v>
      </c>
      <c r="W67" s="507">
        <v>0</v>
      </c>
      <c r="X67" s="507">
        <v>0</v>
      </c>
      <c r="Y67" s="507">
        <v>0</v>
      </c>
      <c r="Z67" s="507">
        <f t="shared" si="163"/>
        <v>0</v>
      </c>
      <c r="AA67" s="507">
        <f>V67+Z67</f>
        <v>0</v>
      </c>
      <c r="AB67" s="322">
        <f t="shared" si="164"/>
        <v>0</v>
      </c>
      <c r="AC67" s="180">
        <f>ROUND(V67*2%,0)</f>
        <v>0</v>
      </c>
      <c r="AD67" s="507">
        <v>0</v>
      </c>
      <c r="AE67" s="507">
        <v>0</v>
      </c>
      <c r="AF67" s="507">
        <f t="shared" si="2"/>
        <v>0</v>
      </c>
      <c r="AG67" s="507">
        <f t="shared" si="3"/>
        <v>0</v>
      </c>
      <c r="AH67" s="522">
        <v>0</v>
      </c>
      <c r="AI67" s="522">
        <v>0</v>
      </c>
      <c r="AJ67" s="522">
        <v>0</v>
      </c>
      <c r="AK67" s="522">
        <v>0</v>
      </c>
      <c r="AL67" s="522">
        <v>0</v>
      </c>
      <c r="AM67" s="522">
        <v>0</v>
      </c>
      <c r="AN67" s="522">
        <v>0</v>
      </c>
      <c r="AO67" s="522">
        <f t="shared" si="165"/>
        <v>0</v>
      </c>
      <c r="AP67" s="522">
        <f t="shared" si="166"/>
        <v>0</v>
      </c>
      <c r="AQ67" s="550">
        <f t="shared" si="4"/>
        <v>0</v>
      </c>
      <c r="AR67" s="551">
        <f>I67+AG67</f>
        <v>905512</v>
      </c>
      <c r="AS67" s="507">
        <f>J67+V67</f>
        <v>653358</v>
      </c>
      <c r="AT67" s="507">
        <f t="shared" si="167"/>
        <v>10000</v>
      </c>
      <c r="AU67" s="507">
        <f t="shared" si="168"/>
        <v>0</v>
      </c>
      <c r="AV67" s="507">
        <f t="shared" si="169"/>
        <v>224215</v>
      </c>
      <c r="AW67" s="507">
        <f t="shared" si="169"/>
        <v>13067</v>
      </c>
      <c r="AX67" s="507">
        <f>N67+AF67</f>
        <v>4872</v>
      </c>
      <c r="AY67" s="522">
        <f>O67+AQ67</f>
        <v>2.2599999999999998</v>
      </c>
      <c r="AZ67" s="522">
        <f t="shared" si="170"/>
        <v>0</v>
      </c>
      <c r="BA67" s="523">
        <f t="shared" si="170"/>
        <v>2.2599999999999998</v>
      </c>
    </row>
    <row r="68" spans="1:53" s="720" customFormat="1" ht="12.75" customHeight="1" x14ac:dyDescent="0.2">
      <c r="A68" s="282">
        <v>17</v>
      </c>
      <c r="B68" s="21">
        <v>3463</v>
      </c>
      <c r="C68" s="280">
        <v>691001308</v>
      </c>
      <c r="D68" s="280">
        <v>72048166</v>
      </c>
      <c r="E68" s="721" t="s">
        <v>356</v>
      </c>
      <c r="F68" s="21"/>
      <c r="G68" s="281"/>
      <c r="H68" s="722"/>
      <c r="I68" s="29">
        <v>8516309</v>
      </c>
      <c r="J68" s="269">
        <v>6137032</v>
      </c>
      <c r="K68" s="269">
        <v>88600</v>
      </c>
      <c r="L68" s="269">
        <v>2104264</v>
      </c>
      <c r="M68" s="269">
        <v>122741</v>
      </c>
      <c r="N68" s="269">
        <v>63672</v>
      </c>
      <c r="O68" s="360">
        <v>15.7997</v>
      </c>
      <c r="P68" s="360">
        <v>10.781499999999999</v>
      </c>
      <c r="Q68" s="390">
        <v>5.0182000000000002</v>
      </c>
      <c r="R68" s="29">
        <f t="shared" ref="R68:BA68" si="171">SUM(R65:R67)</f>
        <v>0</v>
      </c>
      <c r="S68" s="22">
        <f t="shared" si="171"/>
        <v>-107581</v>
      </c>
      <c r="T68" s="22">
        <f t="shared" si="171"/>
        <v>0</v>
      </c>
      <c r="U68" s="22">
        <f t="shared" si="171"/>
        <v>0</v>
      </c>
      <c r="V68" s="22">
        <f t="shared" si="171"/>
        <v>-107581</v>
      </c>
      <c r="W68" s="22">
        <f t="shared" si="171"/>
        <v>0</v>
      </c>
      <c r="X68" s="22">
        <f t="shared" si="171"/>
        <v>0</v>
      </c>
      <c r="Y68" s="22">
        <f t="shared" ref="Y68" si="172">SUM(Y65:Y67)</f>
        <v>0</v>
      </c>
      <c r="Z68" s="22">
        <f t="shared" si="171"/>
        <v>0</v>
      </c>
      <c r="AA68" s="22">
        <f t="shared" si="171"/>
        <v>-107581</v>
      </c>
      <c r="AB68" s="22">
        <f t="shared" si="171"/>
        <v>-36362</v>
      </c>
      <c r="AC68" s="22">
        <f t="shared" si="171"/>
        <v>-2152</v>
      </c>
      <c r="AD68" s="22">
        <f t="shared" si="171"/>
        <v>0</v>
      </c>
      <c r="AE68" s="22">
        <f t="shared" si="171"/>
        <v>0</v>
      </c>
      <c r="AF68" s="22">
        <f t="shared" si="171"/>
        <v>0</v>
      </c>
      <c r="AG68" s="22">
        <f t="shared" si="171"/>
        <v>-146095</v>
      </c>
      <c r="AH68" s="23">
        <f t="shared" si="171"/>
        <v>0</v>
      </c>
      <c r="AI68" s="23">
        <f t="shared" si="171"/>
        <v>0</v>
      </c>
      <c r="AJ68" s="23">
        <f t="shared" si="171"/>
        <v>-0.3</v>
      </c>
      <c r="AK68" s="23">
        <f t="shared" ref="AK68:AL68" si="173">SUM(AK65:AK67)</f>
        <v>0</v>
      </c>
      <c r="AL68" s="23">
        <f t="shared" si="173"/>
        <v>0</v>
      </c>
      <c r="AM68" s="23">
        <f t="shared" si="171"/>
        <v>0</v>
      </c>
      <c r="AN68" s="23">
        <f t="shared" si="171"/>
        <v>0</v>
      </c>
      <c r="AO68" s="23">
        <f t="shared" si="171"/>
        <v>-0.3</v>
      </c>
      <c r="AP68" s="23">
        <f t="shared" si="171"/>
        <v>0</v>
      </c>
      <c r="AQ68" s="361">
        <f t="shared" si="171"/>
        <v>-0.3</v>
      </c>
      <c r="AR68" s="29">
        <f t="shared" si="171"/>
        <v>8370214</v>
      </c>
      <c r="AS68" s="22">
        <f t="shared" si="171"/>
        <v>6029451</v>
      </c>
      <c r="AT68" s="22">
        <f t="shared" si="171"/>
        <v>88600</v>
      </c>
      <c r="AU68" s="68">
        <f t="shared" si="171"/>
        <v>0</v>
      </c>
      <c r="AV68" s="22">
        <f t="shared" si="171"/>
        <v>2067902</v>
      </c>
      <c r="AW68" s="22">
        <f t="shared" si="171"/>
        <v>120589</v>
      </c>
      <c r="AX68" s="22">
        <f t="shared" si="171"/>
        <v>63672</v>
      </c>
      <c r="AY68" s="23">
        <f t="shared" si="171"/>
        <v>15.499699999999999</v>
      </c>
      <c r="AZ68" s="23">
        <f t="shared" si="171"/>
        <v>10.481499999999999</v>
      </c>
      <c r="BA68" s="56">
        <f t="shared" si="171"/>
        <v>5.0182000000000002</v>
      </c>
    </row>
    <row r="69" spans="1:53" s="720" customFormat="1" ht="12.75" customHeight="1" x14ac:dyDescent="0.2">
      <c r="A69" s="723">
        <v>18</v>
      </c>
      <c r="B69" s="724">
        <v>3460</v>
      </c>
      <c r="C69" s="724">
        <v>691000387</v>
      </c>
      <c r="D69" s="724">
        <v>86797034</v>
      </c>
      <c r="E69" s="725" t="s">
        <v>357</v>
      </c>
      <c r="F69" s="724">
        <v>3111</v>
      </c>
      <c r="G69" s="726" t="s">
        <v>86</v>
      </c>
      <c r="H69" s="727" t="s">
        <v>87</v>
      </c>
      <c r="I69" s="516">
        <v>3734533</v>
      </c>
      <c r="J69" s="517">
        <v>2724251</v>
      </c>
      <c r="K69" s="517">
        <v>0</v>
      </c>
      <c r="L69" s="517">
        <v>920797</v>
      </c>
      <c r="M69" s="517">
        <v>54485</v>
      </c>
      <c r="N69" s="517">
        <v>35000</v>
      </c>
      <c r="O69" s="518">
        <v>6.8841999999999999</v>
      </c>
      <c r="P69" s="432">
        <v>4.9000000000000004</v>
      </c>
      <c r="Q69" s="519">
        <v>1.9841999999999995</v>
      </c>
      <c r="R69" s="551">
        <f t="shared" ref="R69:R70" si="174">W69*-1</f>
        <v>0</v>
      </c>
      <c r="S69" s="507">
        <v>0</v>
      </c>
      <c r="T69" s="507">
        <v>0</v>
      </c>
      <c r="U69" s="507">
        <v>0</v>
      </c>
      <c r="V69" s="507">
        <f t="shared" si="1"/>
        <v>0</v>
      </c>
      <c r="W69" s="507">
        <v>0</v>
      </c>
      <c r="X69" s="507">
        <v>0</v>
      </c>
      <c r="Y69" s="507">
        <v>0</v>
      </c>
      <c r="Z69" s="507">
        <f t="shared" ref="Z69:Z70" si="175">SUM(W69:Y69)</f>
        <v>0</v>
      </c>
      <c r="AA69" s="507">
        <f>V69+Z69</f>
        <v>0</v>
      </c>
      <c r="AB69" s="322">
        <f t="shared" ref="AB69:AB70" si="176">ROUND((V69+W69)*33.8%,0)</f>
        <v>0</v>
      </c>
      <c r="AC69" s="180">
        <f>ROUND(V69*2%,0)</f>
        <v>0</v>
      </c>
      <c r="AD69" s="507">
        <v>0</v>
      </c>
      <c r="AE69" s="507">
        <v>0</v>
      </c>
      <c r="AF69" s="507">
        <f t="shared" si="2"/>
        <v>0</v>
      </c>
      <c r="AG69" s="507">
        <f t="shared" si="3"/>
        <v>0</v>
      </c>
      <c r="AH69" s="522">
        <v>0</v>
      </c>
      <c r="AI69" s="522">
        <v>0</v>
      </c>
      <c r="AJ69" s="522">
        <v>0</v>
      </c>
      <c r="AK69" s="522">
        <v>0</v>
      </c>
      <c r="AL69" s="522">
        <v>0</v>
      </c>
      <c r="AM69" s="522">
        <v>0</v>
      </c>
      <c r="AN69" s="522">
        <v>0</v>
      </c>
      <c r="AO69" s="522">
        <f t="shared" ref="AO69:AO70" si="177">AH69+AJ69+AK69+AM69</f>
        <v>0</v>
      </c>
      <c r="AP69" s="522">
        <f t="shared" ref="AP69:AP70" si="178">AI69+AL69+AN69</f>
        <v>0</v>
      </c>
      <c r="AQ69" s="550">
        <f t="shared" si="4"/>
        <v>0</v>
      </c>
      <c r="AR69" s="551">
        <f>I69+AG69</f>
        <v>3734533</v>
      </c>
      <c r="AS69" s="507">
        <f>J69+V69</f>
        <v>2724251</v>
      </c>
      <c r="AT69" s="507">
        <f t="shared" ref="AT69:AT70" si="179">K69+Z69</f>
        <v>0</v>
      </c>
      <c r="AU69" s="507">
        <f t="shared" ref="AU69:AU70" si="180">Y69</f>
        <v>0</v>
      </c>
      <c r="AV69" s="507">
        <f>L69+AB69</f>
        <v>920797</v>
      </c>
      <c r="AW69" s="507">
        <f>M69+AC69</f>
        <v>54485</v>
      </c>
      <c r="AX69" s="507">
        <f>N69+AF69</f>
        <v>35000</v>
      </c>
      <c r="AY69" s="522">
        <f>O69+AQ69</f>
        <v>6.8841999999999999</v>
      </c>
      <c r="AZ69" s="522">
        <f>P69+AO69</f>
        <v>4.9000000000000004</v>
      </c>
      <c r="BA69" s="523">
        <f>Q69+AP69</f>
        <v>1.9841999999999995</v>
      </c>
    </row>
    <row r="70" spans="1:53" s="720" customFormat="1" ht="12.75" customHeight="1" x14ac:dyDescent="0.2">
      <c r="A70" s="723">
        <v>18</v>
      </c>
      <c r="B70" s="724">
        <v>3460</v>
      </c>
      <c r="C70" s="724">
        <v>691000387</v>
      </c>
      <c r="D70" s="724">
        <v>86797034</v>
      </c>
      <c r="E70" s="725" t="s">
        <v>357</v>
      </c>
      <c r="F70" s="724">
        <v>3141</v>
      </c>
      <c r="G70" s="726" t="s">
        <v>89</v>
      </c>
      <c r="H70" s="727" t="s">
        <v>83</v>
      </c>
      <c r="I70" s="516">
        <v>255536</v>
      </c>
      <c r="J70" s="517">
        <v>186772</v>
      </c>
      <c r="K70" s="496">
        <v>0</v>
      </c>
      <c r="L70" s="322">
        <v>63129</v>
      </c>
      <c r="M70" s="322">
        <v>3735</v>
      </c>
      <c r="N70" s="517">
        <v>1900</v>
      </c>
      <c r="O70" s="518">
        <v>0.64</v>
      </c>
      <c r="P70" s="432">
        <v>0</v>
      </c>
      <c r="Q70" s="519">
        <v>0.64</v>
      </c>
      <c r="R70" s="551">
        <f t="shared" si="174"/>
        <v>0</v>
      </c>
      <c r="S70" s="507">
        <v>0</v>
      </c>
      <c r="T70" s="507">
        <v>0</v>
      </c>
      <c r="U70" s="507">
        <v>0</v>
      </c>
      <c r="V70" s="507">
        <f t="shared" si="1"/>
        <v>0</v>
      </c>
      <c r="W70" s="507">
        <v>0</v>
      </c>
      <c r="X70" s="507">
        <v>0</v>
      </c>
      <c r="Y70" s="507">
        <v>0</v>
      </c>
      <c r="Z70" s="507">
        <f t="shared" si="175"/>
        <v>0</v>
      </c>
      <c r="AA70" s="507">
        <f>V70+Z70</f>
        <v>0</v>
      </c>
      <c r="AB70" s="322">
        <f t="shared" si="176"/>
        <v>0</v>
      </c>
      <c r="AC70" s="180">
        <f>ROUND(V70*2%,0)</f>
        <v>0</v>
      </c>
      <c r="AD70" s="507">
        <v>0</v>
      </c>
      <c r="AE70" s="507">
        <v>0</v>
      </c>
      <c r="AF70" s="507">
        <f t="shared" si="2"/>
        <v>0</v>
      </c>
      <c r="AG70" s="507">
        <f t="shared" si="3"/>
        <v>0</v>
      </c>
      <c r="AH70" s="522">
        <v>0</v>
      </c>
      <c r="AI70" s="522">
        <v>0</v>
      </c>
      <c r="AJ70" s="522">
        <v>0</v>
      </c>
      <c r="AK70" s="522">
        <v>0</v>
      </c>
      <c r="AL70" s="522">
        <v>0</v>
      </c>
      <c r="AM70" s="522">
        <v>0</v>
      </c>
      <c r="AN70" s="522">
        <v>0</v>
      </c>
      <c r="AO70" s="522">
        <f t="shared" si="177"/>
        <v>0</v>
      </c>
      <c r="AP70" s="522">
        <f t="shared" si="178"/>
        <v>0</v>
      </c>
      <c r="AQ70" s="550">
        <f t="shared" si="4"/>
        <v>0</v>
      </c>
      <c r="AR70" s="551">
        <f>I70+AG70</f>
        <v>255536</v>
      </c>
      <c r="AS70" s="507">
        <f>J70+V70</f>
        <v>186772</v>
      </c>
      <c r="AT70" s="507">
        <f t="shared" si="179"/>
        <v>0</v>
      </c>
      <c r="AU70" s="507">
        <f t="shared" si="180"/>
        <v>0</v>
      </c>
      <c r="AV70" s="507">
        <f>L70+AB70</f>
        <v>63129</v>
      </c>
      <c r="AW70" s="507">
        <f>M70+AC70</f>
        <v>3735</v>
      </c>
      <c r="AX70" s="507">
        <f>N70+AF70</f>
        <v>1900</v>
      </c>
      <c r="AY70" s="522">
        <f>O70+AQ70</f>
        <v>0.64</v>
      </c>
      <c r="AZ70" s="522">
        <f>P70+AO70</f>
        <v>0</v>
      </c>
      <c r="BA70" s="523">
        <f>Q70+AP70</f>
        <v>0.64</v>
      </c>
    </row>
    <row r="71" spans="1:53" s="720" customFormat="1" ht="12.75" customHeight="1" x14ac:dyDescent="0.2">
      <c r="A71" s="282">
        <v>18</v>
      </c>
      <c r="B71" s="21">
        <v>3460</v>
      </c>
      <c r="C71" s="280">
        <v>691000387</v>
      </c>
      <c r="D71" s="280">
        <v>86797034</v>
      </c>
      <c r="E71" s="721" t="s">
        <v>358</v>
      </c>
      <c r="F71" s="21"/>
      <c r="G71" s="281"/>
      <c r="H71" s="722"/>
      <c r="I71" s="29">
        <v>3990069</v>
      </c>
      <c r="J71" s="269">
        <v>2911023</v>
      </c>
      <c r="K71" s="269">
        <v>0</v>
      </c>
      <c r="L71" s="269">
        <v>983926</v>
      </c>
      <c r="M71" s="269">
        <v>58220</v>
      </c>
      <c r="N71" s="269">
        <v>36900</v>
      </c>
      <c r="O71" s="360">
        <v>7.5241999999999996</v>
      </c>
      <c r="P71" s="360">
        <v>4.9000000000000004</v>
      </c>
      <c r="Q71" s="390">
        <v>2.6241999999999996</v>
      </c>
      <c r="R71" s="29">
        <f t="shared" ref="R71:BA71" si="181">SUM(R69:R70)</f>
        <v>0</v>
      </c>
      <c r="S71" s="22">
        <f t="shared" si="181"/>
        <v>0</v>
      </c>
      <c r="T71" s="22">
        <f t="shared" si="181"/>
        <v>0</v>
      </c>
      <c r="U71" s="22">
        <f t="shared" si="181"/>
        <v>0</v>
      </c>
      <c r="V71" s="22">
        <f t="shared" si="181"/>
        <v>0</v>
      </c>
      <c r="W71" s="22">
        <f t="shared" si="181"/>
        <v>0</v>
      </c>
      <c r="X71" s="22">
        <f t="shared" si="181"/>
        <v>0</v>
      </c>
      <c r="Y71" s="22">
        <f t="shared" ref="Y71" si="182">SUM(Y69:Y70)</f>
        <v>0</v>
      </c>
      <c r="Z71" s="22">
        <f t="shared" si="181"/>
        <v>0</v>
      </c>
      <c r="AA71" s="22">
        <f t="shared" si="181"/>
        <v>0</v>
      </c>
      <c r="AB71" s="22">
        <f t="shared" si="181"/>
        <v>0</v>
      </c>
      <c r="AC71" s="22">
        <f t="shared" si="181"/>
        <v>0</v>
      </c>
      <c r="AD71" s="22">
        <f t="shared" si="181"/>
        <v>0</v>
      </c>
      <c r="AE71" s="22">
        <f t="shared" si="181"/>
        <v>0</v>
      </c>
      <c r="AF71" s="22">
        <f t="shared" si="181"/>
        <v>0</v>
      </c>
      <c r="AG71" s="22">
        <f t="shared" si="181"/>
        <v>0</v>
      </c>
      <c r="AH71" s="23">
        <f t="shared" si="181"/>
        <v>0</v>
      </c>
      <c r="AI71" s="23">
        <f t="shared" si="181"/>
        <v>0</v>
      </c>
      <c r="AJ71" s="23">
        <f t="shared" si="181"/>
        <v>0</v>
      </c>
      <c r="AK71" s="23">
        <f t="shared" ref="AK71:AL71" si="183">SUM(AK69:AK70)</f>
        <v>0</v>
      </c>
      <c r="AL71" s="23">
        <f t="shared" si="183"/>
        <v>0</v>
      </c>
      <c r="AM71" s="23">
        <f t="shared" si="181"/>
        <v>0</v>
      </c>
      <c r="AN71" s="23">
        <f t="shared" si="181"/>
        <v>0</v>
      </c>
      <c r="AO71" s="23">
        <f t="shared" si="181"/>
        <v>0</v>
      </c>
      <c r="AP71" s="23">
        <f t="shared" si="181"/>
        <v>0</v>
      </c>
      <c r="AQ71" s="361">
        <f t="shared" si="181"/>
        <v>0</v>
      </c>
      <c r="AR71" s="29">
        <f t="shared" si="181"/>
        <v>3990069</v>
      </c>
      <c r="AS71" s="22">
        <f t="shared" si="181"/>
        <v>2911023</v>
      </c>
      <c r="AT71" s="22">
        <f t="shared" si="181"/>
        <v>0</v>
      </c>
      <c r="AU71" s="68">
        <f t="shared" si="181"/>
        <v>0</v>
      </c>
      <c r="AV71" s="22">
        <f t="shared" si="181"/>
        <v>983926</v>
      </c>
      <c r="AW71" s="22">
        <f t="shared" si="181"/>
        <v>58220</v>
      </c>
      <c r="AX71" s="22">
        <f t="shared" si="181"/>
        <v>36900</v>
      </c>
      <c r="AY71" s="23">
        <f t="shared" si="181"/>
        <v>7.5241999999999996</v>
      </c>
      <c r="AZ71" s="23">
        <f t="shared" si="181"/>
        <v>4.9000000000000004</v>
      </c>
      <c r="BA71" s="56">
        <f t="shared" si="181"/>
        <v>2.6241999999999996</v>
      </c>
    </row>
    <row r="72" spans="1:53" s="720" customFormat="1" ht="12.75" customHeight="1" x14ac:dyDescent="0.2">
      <c r="A72" s="723">
        <v>19</v>
      </c>
      <c r="B72" s="724">
        <v>3413</v>
      </c>
      <c r="C72" s="724">
        <v>600077918</v>
      </c>
      <c r="D72" s="724">
        <v>72743433</v>
      </c>
      <c r="E72" s="725" t="s">
        <v>359</v>
      </c>
      <c r="F72" s="724">
        <v>3111</v>
      </c>
      <c r="G72" s="726" t="s">
        <v>86</v>
      </c>
      <c r="H72" s="727" t="s">
        <v>87</v>
      </c>
      <c r="I72" s="516">
        <v>10394128</v>
      </c>
      <c r="J72" s="517">
        <v>7591111</v>
      </c>
      <c r="K72" s="517">
        <v>0</v>
      </c>
      <c r="L72" s="517">
        <v>2565795</v>
      </c>
      <c r="M72" s="517">
        <v>151822</v>
      </c>
      <c r="N72" s="517">
        <v>85400</v>
      </c>
      <c r="O72" s="518">
        <v>17.702200000000001</v>
      </c>
      <c r="P72" s="432">
        <v>12.7097</v>
      </c>
      <c r="Q72" s="519">
        <v>4.9924999999999997</v>
      </c>
      <c r="R72" s="551">
        <f t="shared" ref="R72:R75" si="184">W72*-1</f>
        <v>0</v>
      </c>
      <c r="S72" s="507">
        <v>0</v>
      </c>
      <c r="T72" s="507">
        <v>0</v>
      </c>
      <c r="U72" s="507">
        <v>0</v>
      </c>
      <c r="V72" s="507">
        <f t="shared" si="1"/>
        <v>0</v>
      </c>
      <c r="W72" s="507">
        <v>0</v>
      </c>
      <c r="X72" s="507">
        <v>0</v>
      </c>
      <c r="Y72" s="507">
        <v>0</v>
      </c>
      <c r="Z72" s="507">
        <f t="shared" ref="Z72:Z75" si="185">SUM(W72:Y72)</f>
        <v>0</v>
      </c>
      <c r="AA72" s="507">
        <f>V72+Z72</f>
        <v>0</v>
      </c>
      <c r="AB72" s="322">
        <f t="shared" ref="AB72:AB75" si="186">ROUND((V72+W72)*33.8%,0)</f>
        <v>0</v>
      </c>
      <c r="AC72" s="180">
        <f>ROUND(V72*2%,0)</f>
        <v>0</v>
      </c>
      <c r="AD72" s="507">
        <v>0</v>
      </c>
      <c r="AE72" s="507">
        <v>0</v>
      </c>
      <c r="AF72" s="507">
        <f t="shared" si="2"/>
        <v>0</v>
      </c>
      <c r="AG72" s="507">
        <f t="shared" si="3"/>
        <v>0</v>
      </c>
      <c r="AH72" s="522">
        <v>0</v>
      </c>
      <c r="AI72" s="522">
        <v>0</v>
      </c>
      <c r="AJ72" s="522">
        <v>0</v>
      </c>
      <c r="AK72" s="522">
        <v>0</v>
      </c>
      <c r="AL72" s="522">
        <v>0</v>
      </c>
      <c r="AM72" s="522">
        <v>0</v>
      </c>
      <c r="AN72" s="522">
        <v>0</v>
      </c>
      <c r="AO72" s="522">
        <f t="shared" ref="AO72:AO75" si="187">AH72+AJ72+AK72+AM72</f>
        <v>0</v>
      </c>
      <c r="AP72" s="522">
        <f t="shared" ref="AP72:AP75" si="188">AI72+AL72+AN72</f>
        <v>0</v>
      </c>
      <c r="AQ72" s="550">
        <f t="shared" si="4"/>
        <v>0</v>
      </c>
      <c r="AR72" s="551">
        <f>I72+AG72</f>
        <v>10394128</v>
      </c>
      <c r="AS72" s="507">
        <f>J72+V72</f>
        <v>7591111</v>
      </c>
      <c r="AT72" s="507">
        <f t="shared" ref="AT72:AT75" si="189">K72+Z72</f>
        <v>0</v>
      </c>
      <c r="AU72" s="507">
        <f t="shared" ref="AU72:AU75" si="190">Y72</f>
        <v>0</v>
      </c>
      <c r="AV72" s="507">
        <f t="shared" ref="AV72:AW75" si="191">L72+AB72</f>
        <v>2565795</v>
      </c>
      <c r="AW72" s="507">
        <f t="shared" si="191"/>
        <v>151822</v>
      </c>
      <c r="AX72" s="507">
        <f>N72+AF72</f>
        <v>85400</v>
      </c>
      <c r="AY72" s="522">
        <f>O72+AQ72</f>
        <v>17.702200000000001</v>
      </c>
      <c r="AZ72" s="522">
        <f t="shared" ref="AZ72:BA75" si="192">P72+AO72</f>
        <v>12.7097</v>
      </c>
      <c r="BA72" s="523">
        <f t="shared" si="192"/>
        <v>4.9924999999999997</v>
      </c>
    </row>
    <row r="73" spans="1:53" s="720" customFormat="1" ht="12.75" customHeight="1" x14ac:dyDescent="0.2">
      <c r="A73" s="723">
        <v>19</v>
      </c>
      <c r="B73" s="724">
        <v>3413</v>
      </c>
      <c r="C73" s="724">
        <v>600077918</v>
      </c>
      <c r="D73" s="724">
        <v>72743433</v>
      </c>
      <c r="E73" s="725" t="s">
        <v>359</v>
      </c>
      <c r="F73" s="724">
        <v>3111</v>
      </c>
      <c r="G73" s="726" t="s">
        <v>88</v>
      </c>
      <c r="H73" s="727" t="s">
        <v>87</v>
      </c>
      <c r="I73" s="516">
        <v>1755014</v>
      </c>
      <c r="J73" s="517">
        <v>1292352</v>
      </c>
      <c r="K73" s="496">
        <v>0</v>
      </c>
      <c r="L73" s="322">
        <v>436815</v>
      </c>
      <c r="M73" s="322">
        <v>25847</v>
      </c>
      <c r="N73" s="517">
        <v>0</v>
      </c>
      <c r="O73" s="518">
        <v>4</v>
      </c>
      <c r="P73" s="432">
        <v>4</v>
      </c>
      <c r="Q73" s="519">
        <v>0</v>
      </c>
      <c r="R73" s="551">
        <f t="shared" si="184"/>
        <v>0</v>
      </c>
      <c r="S73" s="507">
        <v>0</v>
      </c>
      <c r="T73" s="507">
        <v>0</v>
      </c>
      <c r="U73" s="507">
        <v>0</v>
      </c>
      <c r="V73" s="507">
        <f t="shared" si="1"/>
        <v>0</v>
      </c>
      <c r="W73" s="507">
        <v>0</v>
      </c>
      <c r="X73" s="507">
        <v>0</v>
      </c>
      <c r="Y73" s="507">
        <v>0</v>
      </c>
      <c r="Z73" s="507">
        <f t="shared" si="185"/>
        <v>0</v>
      </c>
      <c r="AA73" s="507">
        <f>V73+Z73</f>
        <v>0</v>
      </c>
      <c r="AB73" s="322">
        <f t="shared" si="186"/>
        <v>0</v>
      </c>
      <c r="AC73" s="180">
        <f>ROUND(V73*2%,0)</f>
        <v>0</v>
      </c>
      <c r="AD73" s="507">
        <v>0</v>
      </c>
      <c r="AE73" s="507">
        <v>0</v>
      </c>
      <c r="AF73" s="507">
        <f t="shared" si="2"/>
        <v>0</v>
      </c>
      <c r="AG73" s="507">
        <f t="shared" si="3"/>
        <v>0</v>
      </c>
      <c r="AH73" s="522">
        <v>0</v>
      </c>
      <c r="AI73" s="522">
        <v>0</v>
      </c>
      <c r="AJ73" s="522">
        <v>0</v>
      </c>
      <c r="AK73" s="522">
        <v>0</v>
      </c>
      <c r="AL73" s="522">
        <v>0</v>
      </c>
      <c r="AM73" s="522">
        <v>0</v>
      </c>
      <c r="AN73" s="522">
        <v>0</v>
      </c>
      <c r="AO73" s="522">
        <f t="shared" si="187"/>
        <v>0</v>
      </c>
      <c r="AP73" s="522">
        <f t="shared" si="188"/>
        <v>0</v>
      </c>
      <c r="AQ73" s="550">
        <f t="shared" si="4"/>
        <v>0</v>
      </c>
      <c r="AR73" s="551">
        <f>I73+AG73</f>
        <v>1755014</v>
      </c>
      <c r="AS73" s="507">
        <f>J73+V73</f>
        <v>1292352</v>
      </c>
      <c r="AT73" s="507">
        <f t="shared" si="189"/>
        <v>0</v>
      </c>
      <c r="AU73" s="507">
        <f t="shared" si="190"/>
        <v>0</v>
      </c>
      <c r="AV73" s="507">
        <f t="shared" si="191"/>
        <v>436815</v>
      </c>
      <c r="AW73" s="507">
        <f t="shared" si="191"/>
        <v>25847</v>
      </c>
      <c r="AX73" s="507">
        <f>N73+AF73</f>
        <v>0</v>
      </c>
      <c r="AY73" s="522">
        <f>O73+AQ73</f>
        <v>4</v>
      </c>
      <c r="AZ73" s="522">
        <f t="shared" si="192"/>
        <v>4</v>
      </c>
      <c r="BA73" s="523">
        <f t="shared" si="192"/>
        <v>0</v>
      </c>
    </row>
    <row r="74" spans="1:53" s="720" customFormat="1" x14ac:dyDescent="0.2">
      <c r="A74" s="723">
        <v>19</v>
      </c>
      <c r="B74" s="724">
        <v>3413</v>
      </c>
      <c r="C74" s="724">
        <v>600077918</v>
      </c>
      <c r="D74" s="724">
        <v>72743433</v>
      </c>
      <c r="E74" s="725" t="s">
        <v>359</v>
      </c>
      <c r="F74" s="724">
        <v>3111</v>
      </c>
      <c r="G74" s="726" t="s">
        <v>92</v>
      </c>
      <c r="H74" s="727" t="s">
        <v>83</v>
      </c>
      <c r="I74" s="516">
        <v>461179</v>
      </c>
      <c r="J74" s="517">
        <v>339602</v>
      </c>
      <c r="K74" s="496">
        <v>0</v>
      </c>
      <c r="L74" s="322">
        <v>114785</v>
      </c>
      <c r="M74" s="322">
        <v>6792</v>
      </c>
      <c r="N74" s="517">
        <v>0</v>
      </c>
      <c r="O74" s="518">
        <v>1</v>
      </c>
      <c r="P74" s="432">
        <v>1</v>
      </c>
      <c r="Q74" s="519">
        <v>0</v>
      </c>
      <c r="R74" s="551">
        <f t="shared" si="184"/>
        <v>0</v>
      </c>
      <c r="S74" s="507">
        <v>-50949</v>
      </c>
      <c r="T74" s="507">
        <v>0</v>
      </c>
      <c r="U74" s="507">
        <v>0</v>
      </c>
      <c r="V74" s="507">
        <f t="shared" si="1"/>
        <v>-50949</v>
      </c>
      <c r="W74" s="507">
        <v>0</v>
      </c>
      <c r="X74" s="507">
        <v>0</v>
      </c>
      <c r="Y74" s="507">
        <v>0</v>
      </c>
      <c r="Z74" s="507">
        <f t="shared" si="185"/>
        <v>0</v>
      </c>
      <c r="AA74" s="507">
        <f>V74+Z74</f>
        <v>-50949</v>
      </c>
      <c r="AB74" s="322">
        <f t="shared" si="186"/>
        <v>-17221</v>
      </c>
      <c r="AC74" s="180">
        <f>ROUND(V74*2%,0)</f>
        <v>-1019</v>
      </c>
      <c r="AD74" s="507">
        <v>0</v>
      </c>
      <c r="AE74" s="507">
        <v>0</v>
      </c>
      <c r="AF74" s="507">
        <f t="shared" si="2"/>
        <v>0</v>
      </c>
      <c r="AG74" s="507">
        <f t="shared" si="3"/>
        <v>-69189</v>
      </c>
      <c r="AH74" s="522">
        <v>0</v>
      </c>
      <c r="AI74" s="522">
        <v>0</v>
      </c>
      <c r="AJ74" s="522">
        <v>-0.08</v>
      </c>
      <c r="AK74" s="522">
        <v>0</v>
      </c>
      <c r="AL74" s="522">
        <v>0</v>
      </c>
      <c r="AM74" s="522">
        <v>0</v>
      </c>
      <c r="AN74" s="522">
        <v>0</v>
      </c>
      <c r="AO74" s="522">
        <f t="shared" si="187"/>
        <v>-0.08</v>
      </c>
      <c r="AP74" s="522">
        <f t="shared" si="188"/>
        <v>0</v>
      </c>
      <c r="AQ74" s="550">
        <f t="shared" si="4"/>
        <v>-0.08</v>
      </c>
      <c r="AR74" s="551">
        <f>I74+AG74</f>
        <v>391990</v>
      </c>
      <c r="AS74" s="507">
        <f>J74+V74</f>
        <v>288653</v>
      </c>
      <c r="AT74" s="507">
        <f t="shared" si="189"/>
        <v>0</v>
      </c>
      <c r="AU74" s="507">
        <f t="shared" si="190"/>
        <v>0</v>
      </c>
      <c r="AV74" s="507">
        <f t="shared" si="191"/>
        <v>97564</v>
      </c>
      <c r="AW74" s="507">
        <f t="shared" si="191"/>
        <v>5773</v>
      </c>
      <c r="AX74" s="507">
        <f>N74+AF74</f>
        <v>0</v>
      </c>
      <c r="AY74" s="522">
        <f>O74+AQ74</f>
        <v>0.92</v>
      </c>
      <c r="AZ74" s="522">
        <f t="shared" si="192"/>
        <v>0.92</v>
      </c>
      <c r="BA74" s="523">
        <f t="shared" si="192"/>
        <v>0</v>
      </c>
    </row>
    <row r="75" spans="1:53" s="720" customFormat="1" ht="12.75" customHeight="1" x14ac:dyDescent="0.2">
      <c r="A75" s="723">
        <v>19</v>
      </c>
      <c r="B75" s="724">
        <v>3413</v>
      </c>
      <c r="C75" s="724">
        <v>600077918</v>
      </c>
      <c r="D75" s="724">
        <v>72743433</v>
      </c>
      <c r="E75" s="725" t="s">
        <v>359</v>
      </c>
      <c r="F75" s="724">
        <v>3141</v>
      </c>
      <c r="G75" s="726" t="s">
        <v>89</v>
      </c>
      <c r="H75" s="727" t="s">
        <v>83</v>
      </c>
      <c r="I75" s="516">
        <v>1176392</v>
      </c>
      <c r="J75" s="517">
        <v>861897</v>
      </c>
      <c r="K75" s="496">
        <v>0</v>
      </c>
      <c r="L75" s="322">
        <v>291321</v>
      </c>
      <c r="M75" s="322">
        <v>17238</v>
      </c>
      <c r="N75" s="517">
        <v>5936</v>
      </c>
      <c r="O75" s="518">
        <v>2.93</v>
      </c>
      <c r="P75" s="432">
        <v>0</v>
      </c>
      <c r="Q75" s="519">
        <v>2.93</v>
      </c>
      <c r="R75" s="551">
        <f t="shared" si="184"/>
        <v>0</v>
      </c>
      <c r="S75" s="507">
        <v>0</v>
      </c>
      <c r="T75" s="507">
        <v>0</v>
      </c>
      <c r="U75" s="507">
        <v>0</v>
      </c>
      <c r="V75" s="507">
        <f t="shared" si="1"/>
        <v>0</v>
      </c>
      <c r="W75" s="507">
        <v>0</v>
      </c>
      <c r="X75" s="507">
        <v>0</v>
      </c>
      <c r="Y75" s="507">
        <v>0</v>
      </c>
      <c r="Z75" s="507">
        <f t="shared" si="185"/>
        <v>0</v>
      </c>
      <c r="AA75" s="507">
        <f>V75+Z75</f>
        <v>0</v>
      </c>
      <c r="AB75" s="322">
        <f t="shared" si="186"/>
        <v>0</v>
      </c>
      <c r="AC75" s="180">
        <f>ROUND(V75*2%,0)</f>
        <v>0</v>
      </c>
      <c r="AD75" s="507">
        <v>0</v>
      </c>
      <c r="AE75" s="507">
        <v>0</v>
      </c>
      <c r="AF75" s="507">
        <f t="shared" si="2"/>
        <v>0</v>
      </c>
      <c r="AG75" s="507">
        <f t="shared" si="3"/>
        <v>0</v>
      </c>
      <c r="AH75" s="522">
        <v>0</v>
      </c>
      <c r="AI75" s="522">
        <v>0</v>
      </c>
      <c r="AJ75" s="522">
        <v>0</v>
      </c>
      <c r="AK75" s="522">
        <v>0</v>
      </c>
      <c r="AL75" s="522">
        <v>0</v>
      </c>
      <c r="AM75" s="522">
        <v>0</v>
      </c>
      <c r="AN75" s="522">
        <v>0</v>
      </c>
      <c r="AO75" s="522">
        <f t="shared" si="187"/>
        <v>0</v>
      </c>
      <c r="AP75" s="522">
        <f t="shared" si="188"/>
        <v>0</v>
      </c>
      <c r="AQ75" s="550">
        <f t="shared" si="4"/>
        <v>0</v>
      </c>
      <c r="AR75" s="551">
        <f>I75+AG75</f>
        <v>1176392</v>
      </c>
      <c r="AS75" s="507">
        <f>J75+V75</f>
        <v>861897</v>
      </c>
      <c r="AT75" s="507">
        <f t="shared" si="189"/>
        <v>0</v>
      </c>
      <c r="AU75" s="507">
        <f t="shared" si="190"/>
        <v>0</v>
      </c>
      <c r="AV75" s="507">
        <f t="shared" si="191"/>
        <v>291321</v>
      </c>
      <c r="AW75" s="507">
        <f t="shared" si="191"/>
        <v>17238</v>
      </c>
      <c r="AX75" s="507">
        <f>N75+AF75</f>
        <v>5936</v>
      </c>
      <c r="AY75" s="522">
        <f>O75+AQ75</f>
        <v>2.93</v>
      </c>
      <c r="AZ75" s="522">
        <f t="shared" si="192"/>
        <v>0</v>
      </c>
      <c r="BA75" s="523">
        <f t="shared" si="192"/>
        <v>2.93</v>
      </c>
    </row>
    <row r="76" spans="1:53" s="720" customFormat="1" ht="12.75" customHeight="1" x14ac:dyDescent="0.2">
      <c r="A76" s="282">
        <v>19</v>
      </c>
      <c r="B76" s="21">
        <v>3413</v>
      </c>
      <c r="C76" s="280">
        <v>600077918</v>
      </c>
      <c r="D76" s="280">
        <v>72743433</v>
      </c>
      <c r="E76" s="721" t="s">
        <v>360</v>
      </c>
      <c r="F76" s="21"/>
      <c r="G76" s="281"/>
      <c r="H76" s="722"/>
      <c r="I76" s="29">
        <v>13786713</v>
      </c>
      <c r="J76" s="269">
        <v>10084962</v>
      </c>
      <c r="K76" s="269">
        <v>0</v>
      </c>
      <c r="L76" s="269">
        <v>3408716</v>
      </c>
      <c r="M76" s="269">
        <v>201699</v>
      </c>
      <c r="N76" s="269">
        <v>91336</v>
      </c>
      <c r="O76" s="360">
        <v>25.632200000000001</v>
      </c>
      <c r="P76" s="360">
        <v>17.709699999999998</v>
      </c>
      <c r="Q76" s="390">
        <v>7.9224999999999994</v>
      </c>
      <c r="R76" s="29">
        <f t="shared" ref="R76:BA76" si="193">SUM(R72:R75)</f>
        <v>0</v>
      </c>
      <c r="S76" s="22">
        <f t="shared" si="193"/>
        <v>-50949</v>
      </c>
      <c r="T76" s="22">
        <f t="shared" si="193"/>
        <v>0</v>
      </c>
      <c r="U76" s="22">
        <f t="shared" si="193"/>
        <v>0</v>
      </c>
      <c r="V76" s="22">
        <f t="shared" si="193"/>
        <v>-50949</v>
      </c>
      <c r="W76" s="22">
        <f t="shared" si="193"/>
        <v>0</v>
      </c>
      <c r="X76" s="22">
        <f t="shared" si="193"/>
        <v>0</v>
      </c>
      <c r="Y76" s="22">
        <f t="shared" ref="Y76" si="194">SUM(Y72:Y75)</f>
        <v>0</v>
      </c>
      <c r="Z76" s="22">
        <f t="shared" si="193"/>
        <v>0</v>
      </c>
      <c r="AA76" s="22">
        <f t="shared" si="193"/>
        <v>-50949</v>
      </c>
      <c r="AB76" s="22">
        <f t="shared" si="193"/>
        <v>-17221</v>
      </c>
      <c r="AC76" s="22">
        <f t="shared" si="193"/>
        <v>-1019</v>
      </c>
      <c r="AD76" s="22">
        <f t="shared" si="193"/>
        <v>0</v>
      </c>
      <c r="AE76" s="22">
        <f t="shared" si="193"/>
        <v>0</v>
      </c>
      <c r="AF76" s="22">
        <f t="shared" si="193"/>
        <v>0</v>
      </c>
      <c r="AG76" s="22">
        <f t="shared" si="193"/>
        <v>-69189</v>
      </c>
      <c r="AH76" s="23">
        <f t="shared" si="193"/>
        <v>0</v>
      </c>
      <c r="AI76" s="23">
        <f t="shared" si="193"/>
        <v>0</v>
      </c>
      <c r="AJ76" s="23">
        <f t="shared" si="193"/>
        <v>-0.08</v>
      </c>
      <c r="AK76" s="23">
        <f t="shared" ref="AK76:AL76" si="195">SUM(AK72:AK75)</f>
        <v>0</v>
      </c>
      <c r="AL76" s="23">
        <f t="shared" si="195"/>
        <v>0</v>
      </c>
      <c r="AM76" s="23">
        <f t="shared" si="193"/>
        <v>0</v>
      </c>
      <c r="AN76" s="23">
        <f t="shared" si="193"/>
        <v>0</v>
      </c>
      <c r="AO76" s="23">
        <f t="shared" si="193"/>
        <v>-0.08</v>
      </c>
      <c r="AP76" s="23">
        <f t="shared" si="193"/>
        <v>0</v>
      </c>
      <c r="AQ76" s="361">
        <f t="shared" si="193"/>
        <v>-0.08</v>
      </c>
      <c r="AR76" s="29">
        <f t="shared" si="193"/>
        <v>13717524</v>
      </c>
      <c r="AS76" s="22">
        <f t="shared" si="193"/>
        <v>10034013</v>
      </c>
      <c r="AT76" s="22">
        <f t="shared" si="193"/>
        <v>0</v>
      </c>
      <c r="AU76" s="68">
        <f t="shared" si="193"/>
        <v>0</v>
      </c>
      <c r="AV76" s="22">
        <f t="shared" si="193"/>
        <v>3391495</v>
      </c>
      <c r="AW76" s="22">
        <f t="shared" si="193"/>
        <v>200680</v>
      </c>
      <c r="AX76" s="22">
        <f t="shared" si="193"/>
        <v>91336</v>
      </c>
      <c r="AY76" s="23">
        <f t="shared" si="193"/>
        <v>25.552200000000003</v>
      </c>
      <c r="AZ76" s="23">
        <f t="shared" si="193"/>
        <v>17.6297</v>
      </c>
      <c r="BA76" s="56">
        <f t="shared" si="193"/>
        <v>7.9224999999999994</v>
      </c>
    </row>
    <row r="77" spans="1:53" s="720" customFormat="1" ht="12.75" customHeight="1" x14ac:dyDescent="0.2">
      <c r="A77" s="723">
        <v>20</v>
      </c>
      <c r="B77" s="724">
        <v>3409</v>
      </c>
      <c r="C77" s="724">
        <v>600078396</v>
      </c>
      <c r="D77" s="724">
        <v>43257399</v>
      </c>
      <c r="E77" s="725" t="s">
        <v>361</v>
      </c>
      <c r="F77" s="724">
        <v>3113</v>
      </c>
      <c r="G77" s="726" t="s">
        <v>149</v>
      </c>
      <c r="H77" s="727" t="s">
        <v>87</v>
      </c>
      <c r="I77" s="516">
        <v>23284494</v>
      </c>
      <c r="J77" s="517">
        <v>16431870</v>
      </c>
      <c r="K77" s="517">
        <v>3000</v>
      </c>
      <c r="L77" s="517">
        <v>5554987</v>
      </c>
      <c r="M77" s="517">
        <v>328637</v>
      </c>
      <c r="N77" s="517">
        <v>966000</v>
      </c>
      <c r="O77" s="518">
        <v>34.147800000000004</v>
      </c>
      <c r="P77" s="432">
        <v>25.870200000000001</v>
      </c>
      <c r="Q77" s="519">
        <v>8.2775999999999996</v>
      </c>
      <c r="R77" s="551">
        <f t="shared" ref="R77:R81" si="196">W77*-1</f>
        <v>0</v>
      </c>
      <c r="S77" s="507">
        <v>0</v>
      </c>
      <c r="T77" s="507">
        <v>0</v>
      </c>
      <c r="U77" s="507">
        <v>0</v>
      </c>
      <c r="V77" s="507">
        <f t="shared" si="1"/>
        <v>0</v>
      </c>
      <c r="W77" s="507">
        <v>0</v>
      </c>
      <c r="X77" s="507">
        <v>0</v>
      </c>
      <c r="Y77" s="507">
        <v>145928</v>
      </c>
      <c r="Z77" s="507">
        <f t="shared" ref="Z77:Z81" si="197">SUM(W77:Y77)</f>
        <v>145928</v>
      </c>
      <c r="AA77" s="507">
        <f>V77+Z77</f>
        <v>145928</v>
      </c>
      <c r="AB77" s="322">
        <f t="shared" ref="AB77:AB81" si="198">ROUND((V77+W77)*33.8%,0)</f>
        <v>0</v>
      </c>
      <c r="AC77" s="180">
        <f>ROUND(V77*2%,0)</f>
        <v>0</v>
      </c>
      <c r="AD77" s="507">
        <v>0</v>
      </c>
      <c r="AE77" s="507">
        <v>0</v>
      </c>
      <c r="AF77" s="507">
        <f t="shared" si="2"/>
        <v>0</v>
      </c>
      <c r="AG77" s="507">
        <f t="shared" si="3"/>
        <v>145928</v>
      </c>
      <c r="AH77" s="522">
        <v>0</v>
      </c>
      <c r="AI77" s="522">
        <v>0</v>
      </c>
      <c r="AJ77" s="522">
        <v>0</v>
      </c>
      <c r="AK77" s="522">
        <v>0</v>
      </c>
      <c r="AL77" s="522">
        <v>0</v>
      </c>
      <c r="AM77" s="522">
        <v>0</v>
      </c>
      <c r="AN77" s="522">
        <v>0</v>
      </c>
      <c r="AO77" s="522">
        <f t="shared" ref="AO77:AO81" si="199">AH77+AJ77+AK77+AM77</f>
        <v>0</v>
      </c>
      <c r="AP77" s="522">
        <f t="shared" ref="AP77:AP81" si="200">AI77+AL77+AN77</f>
        <v>0</v>
      </c>
      <c r="AQ77" s="550">
        <f t="shared" si="4"/>
        <v>0</v>
      </c>
      <c r="AR77" s="551">
        <f>I77+AG77</f>
        <v>23430422</v>
      </c>
      <c r="AS77" s="507">
        <f>J77+V77</f>
        <v>16431870</v>
      </c>
      <c r="AT77" s="507">
        <f t="shared" ref="AT77:AT81" si="201">K77+Z77</f>
        <v>148928</v>
      </c>
      <c r="AU77" s="507">
        <f t="shared" ref="AU77:AU81" si="202">Y77</f>
        <v>145928</v>
      </c>
      <c r="AV77" s="507">
        <f t="shared" ref="AV77:AW81" si="203">L77+AB77</f>
        <v>5554987</v>
      </c>
      <c r="AW77" s="507">
        <f t="shared" si="203"/>
        <v>328637</v>
      </c>
      <c r="AX77" s="507">
        <f>N77+AF77</f>
        <v>966000</v>
      </c>
      <c r="AY77" s="522">
        <f>O77+AQ77</f>
        <v>34.147800000000004</v>
      </c>
      <c r="AZ77" s="522">
        <f t="shared" ref="AZ77:BA81" si="204">P77+AO77</f>
        <v>25.870200000000001</v>
      </c>
      <c r="BA77" s="523">
        <f t="shared" si="204"/>
        <v>8.2775999999999996</v>
      </c>
    </row>
    <row r="78" spans="1:53" s="720" customFormat="1" x14ac:dyDescent="0.2">
      <c r="A78" s="723">
        <v>20</v>
      </c>
      <c r="B78" s="724">
        <v>3409</v>
      </c>
      <c r="C78" s="724">
        <v>600078396</v>
      </c>
      <c r="D78" s="724">
        <v>43257399</v>
      </c>
      <c r="E78" s="725" t="s">
        <v>361</v>
      </c>
      <c r="F78" s="724">
        <v>3113</v>
      </c>
      <c r="G78" s="726" t="s">
        <v>92</v>
      </c>
      <c r="H78" s="727" t="s">
        <v>83</v>
      </c>
      <c r="I78" s="516">
        <v>3687278</v>
      </c>
      <c r="J78" s="517">
        <v>2715227</v>
      </c>
      <c r="K78" s="496">
        <v>0</v>
      </c>
      <c r="L78" s="322">
        <v>917747</v>
      </c>
      <c r="M78" s="322">
        <v>54304</v>
      </c>
      <c r="N78" s="517">
        <v>0</v>
      </c>
      <c r="O78" s="518">
        <v>7.9499999999999993</v>
      </c>
      <c r="P78" s="432">
        <v>7.9499999999999993</v>
      </c>
      <c r="Q78" s="519">
        <v>0</v>
      </c>
      <c r="R78" s="551">
        <f t="shared" si="196"/>
        <v>0</v>
      </c>
      <c r="S78" s="507">
        <v>123304</v>
      </c>
      <c r="T78" s="507">
        <v>0</v>
      </c>
      <c r="U78" s="507">
        <v>0</v>
      </c>
      <c r="V78" s="507">
        <f t="shared" ref="V78:V141" si="205">SUM(R78:U78)</f>
        <v>123304</v>
      </c>
      <c r="W78" s="507">
        <v>0</v>
      </c>
      <c r="X78" s="507">
        <v>0</v>
      </c>
      <c r="Y78" s="507">
        <v>0</v>
      </c>
      <c r="Z78" s="507">
        <f t="shared" si="197"/>
        <v>0</v>
      </c>
      <c r="AA78" s="507">
        <f>V78+Z78</f>
        <v>123304</v>
      </c>
      <c r="AB78" s="322">
        <f t="shared" si="198"/>
        <v>41677</v>
      </c>
      <c r="AC78" s="180">
        <f>ROUND(V78*2%,0)</f>
        <v>2466</v>
      </c>
      <c r="AD78" s="507">
        <v>2750</v>
      </c>
      <c r="AE78" s="507">
        <v>0</v>
      </c>
      <c r="AF78" s="507">
        <f t="shared" si="2"/>
        <v>2750</v>
      </c>
      <c r="AG78" s="507">
        <f t="shared" si="3"/>
        <v>170197</v>
      </c>
      <c r="AH78" s="522">
        <v>0</v>
      </c>
      <c r="AI78" s="522">
        <v>0</v>
      </c>
      <c r="AJ78" s="522">
        <v>0.34</v>
      </c>
      <c r="AK78" s="522">
        <v>0</v>
      </c>
      <c r="AL78" s="522">
        <v>0</v>
      </c>
      <c r="AM78" s="522">
        <v>0</v>
      </c>
      <c r="AN78" s="522">
        <v>0</v>
      </c>
      <c r="AO78" s="522">
        <f t="shared" si="199"/>
        <v>0.34</v>
      </c>
      <c r="AP78" s="522">
        <f t="shared" si="200"/>
        <v>0</v>
      </c>
      <c r="AQ78" s="550">
        <f t="shared" si="4"/>
        <v>0.34</v>
      </c>
      <c r="AR78" s="551">
        <f>I78+AG78</f>
        <v>3857475</v>
      </c>
      <c r="AS78" s="507">
        <f>J78+V78</f>
        <v>2838531</v>
      </c>
      <c r="AT78" s="507">
        <f t="shared" si="201"/>
        <v>0</v>
      </c>
      <c r="AU78" s="507">
        <f t="shared" si="202"/>
        <v>0</v>
      </c>
      <c r="AV78" s="507">
        <f t="shared" si="203"/>
        <v>959424</v>
      </c>
      <c r="AW78" s="507">
        <f t="shared" si="203"/>
        <v>56770</v>
      </c>
      <c r="AX78" s="507">
        <f>N78+AF78</f>
        <v>2750</v>
      </c>
      <c r="AY78" s="522">
        <f>O78+AQ78</f>
        <v>8.2899999999999991</v>
      </c>
      <c r="AZ78" s="522">
        <f t="shared" si="204"/>
        <v>8.2899999999999991</v>
      </c>
      <c r="BA78" s="523">
        <f t="shared" si="204"/>
        <v>0</v>
      </c>
    </row>
    <row r="79" spans="1:53" s="720" customFormat="1" ht="12.75" customHeight="1" x14ac:dyDescent="0.2">
      <c r="A79" s="723">
        <v>20</v>
      </c>
      <c r="B79" s="724">
        <v>3409</v>
      </c>
      <c r="C79" s="724">
        <v>600078396</v>
      </c>
      <c r="D79" s="724">
        <v>43257399</v>
      </c>
      <c r="E79" s="725" t="s">
        <v>361</v>
      </c>
      <c r="F79" s="724">
        <v>3141</v>
      </c>
      <c r="G79" s="726" t="s">
        <v>89</v>
      </c>
      <c r="H79" s="727" t="s">
        <v>83</v>
      </c>
      <c r="I79" s="516">
        <v>2500986</v>
      </c>
      <c r="J79" s="517">
        <v>1828311</v>
      </c>
      <c r="K79" s="496">
        <v>0</v>
      </c>
      <c r="L79" s="322">
        <v>617969</v>
      </c>
      <c r="M79" s="322">
        <v>36566</v>
      </c>
      <c r="N79" s="517">
        <v>18140</v>
      </c>
      <c r="O79" s="518">
        <v>6.22</v>
      </c>
      <c r="P79" s="432">
        <v>0</v>
      </c>
      <c r="Q79" s="519">
        <v>6.22</v>
      </c>
      <c r="R79" s="551">
        <f t="shared" si="196"/>
        <v>0</v>
      </c>
      <c r="S79" s="507">
        <v>0</v>
      </c>
      <c r="T79" s="507">
        <v>0</v>
      </c>
      <c r="U79" s="507">
        <v>0</v>
      </c>
      <c r="V79" s="507">
        <f t="shared" si="205"/>
        <v>0</v>
      </c>
      <c r="W79" s="507">
        <v>0</v>
      </c>
      <c r="X79" s="507">
        <v>0</v>
      </c>
      <c r="Y79" s="507">
        <v>0</v>
      </c>
      <c r="Z79" s="507">
        <f t="shared" si="197"/>
        <v>0</v>
      </c>
      <c r="AA79" s="507">
        <f>V79+Z79</f>
        <v>0</v>
      </c>
      <c r="AB79" s="322">
        <f t="shared" si="198"/>
        <v>0</v>
      </c>
      <c r="AC79" s="180">
        <f>ROUND(V79*2%,0)</f>
        <v>0</v>
      </c>
      <c r="AD79" s="507">
        <v>0</v>
      </c>
      <c r="AE79" s="507">
        <v>0</v>
      </c>
      <c r="AF79" s="507">
        <f t="shared" ref="AF79:AF142" si="206">SUM(AD79:AE79)</f>
        <v>0</v>
      </c>
      <c r="AG79" s="507">
        <f t="shared" ref="AG79:AG142" si="207">AA79+AB79+AC79+AF79</f>
        <v>0</v>
      </c>
      <c r="AH79" s="522">
        <v>0</v>
      </c>
      <c r="AI79" s="522">
        <v>0</v>
      </c>
      <c r="AJ79" s="522">
        <v>0</v>
      </c>
      <c r="AK79" s="522">
        <v>0</v>
      </c>
      <c r="AL79" s="522">
        <v>0</v>
      </c>
      <c r="AM79" s="522">
        <v>0</v>
      </c>
      <c r="AN79" s="522">
        <v>0</v>
      </c>
      <c r="AO79" s="522">
        <f t="shared" si="199"/>
        <v>0</v>
      </c>
      <c r="AP79" s="522">
        <f t="shared" si="200"/>
        <v>0</v>
      </c>
      <c r="AQ79" s="550">
        <f t="shared" ref="AQ79:AQ142" si="208">SUM(AO79:AP79)</f>
        <v>0</v>
      </c>
      <c r="AR79" s="551">
        <f>I79+AG79</f>
        <v>2500986</v>
      </c>
      <c r="AS79" s="507">
        <f>J79+V79</f>
        <v>1828311</v>
      </c>
      <c r="AT79" s="507">
        <f t="shared" si="201"/>
        <v>0</v>
      </c>
      <c r="AU79" s="507">
        <f t="shared" si="202"/>
        <v>0</v>
      </c>
      <c r="AV79" s="507">
        <f t="shared" si="203"/>
        <v>617969</v>
      </c>
      <c r="AW79" s="507">
        <f t="shared" si="203"/>
        <v>36566</v>
      </c>
      <c r="AX79" s="507">
        <f>N79+AF79</f>
        <v>18140</v>
      </c>
      <c r="AY79" s="522">
        <f>O79+AQ79</f>
        <v>6.22</v>
      </c>
      <c r="AZ79" s="522">
        <f t="shared" si="204"/>
        <v>0</v>
      </c>
      <c r="BA79" s="523">
        <f t="shared" si="204"/>
        <v>6.22</v>
      </c>
    </row>
    <row r="80" spans="1:53" s="720" customFormat="1" ht="12.75" customHeight="1" x14ac:dyDescent="0.2">
      <c r="A80" s="723">
        <v>20</v>
      </c>
      <c r="B80" s="724">
        <v>3409</v>
      </c>
      <c r="C80" s="724">
        <v>600078396</v>
      </c>
      <c r="D80" s="724">
        <v>43257399</v>
      </c>
      <c r="E80" s="725" t="s">
        <v>361</v>
      </c>
      <c r="F80" s="724">
        <v>3143</v>
      </c>
      <c r="G80" s="726" t="s">
        <v>150</v>
      </c>
      <c r="H80" s="727" t="s">
        <v>87</v>
      </c>
      <c r="I80" s="516">
        <v>2649259</v>
      </c>
      <c r="J80" s="517">
        <v>1948883</v>
      </c>
      <c r="K80" s="496">
        <v>2000</v>
      </c>
      <c r="L80" s="322">
        <v>659398</v>
      </c>
      <c r="M80" s="322">
        <v>38978</v>
      </c>
      <c r="N80" s="517">
        <v>0</v>
      </c>
      <c r="O80" s="518">
        <v>4.3856999999999999</v>
      </c>
      <c r="P80" s="432">
        <v>4.3856999999999999</v>
      </c>
      <c r="Q80" s="519">
        <v>0</v>
      </c>
      <c r="R80" s="551">
        <f t="shared" si="196"/>
        <v>0</v>
      </c>
      <c r="S80" s="507">
        <v>0</v>
      </c>
      <c r="T80" s="507">
        <v>0</v>
      </c>
      <c r="U80" s="507">
        <v>0</v>
      </c>
      <c r="V80" s="507">
        <f t="shared" si="205"/>
        <v>0</v>
      </c>
      <c r="W80" s="507">
        <v>0</v>
      </c>
      <c r="X80" s="507">
        <v>0</v>
      </c>
      <c r="Y80" s="507">
        <v>0</v>
      </c>
      <c r="Z80" s="507">
        <f t="shared" si="197"/>
        <v>0</v>
      </c>
      <c r="AA80" s="507">
        <f>V80+Z80</f>
        <v>0</v>
      </c>
      <c r="AB80" s="322">
        <f t="shared" si="198"/>
        <v>0</v>
      </c>
      <c r="AC80" s="180">
        <f>ROUND(V80*2%,0)</f>
        <v>0</v>
      </c>
      <c r="AD80" s="507">
        <v>0</v>
      </c>
      <c r="AE80" s="507">
        <v>0</v>
      </c>
      <c r="AF80" s="507">
        <f t="shared" si="206"/>
        <v>0</v>
      </c>
      <c r="AG80" s="507">
        <f t="shared" si="207"/>
        <v>0</v>
      </c>
      <c r="AH80" s="522">
        <v>0</v>
      </c>
      <c r="AI80" s="522">
        <v>0</v>
      </c>
      <c r="AJ80" s="522">
        <v>0</v>
      </c>
      <c r="AK80" s="522">
        <v>0</v>
      </c>
      <c r="AL80" s="522">
        <v>0</v>
      </c>
      <c r="AM80" s="522">
        <v>0</v>
      </c>
      <c r="AN80" s="522">
        <v>0</v>
      </c>
      <c r="AO80" s="522">
        <f t="shared" si="199"/>
        <v>0</v>
      </c>
      <c r="AP80" s="522">
        <f t="shared" si="200"/>
        <v>0</v>
      </c>
      <c r="AQ80" s="550">
        <f t="shared" si="208"/>
        <v>0</v>
      </c>
      <c r="AR80" s="551">
        <f>I80+AG80</f>
        <v>2649259</v>
      </c>
      <c r="AS80" s="507">
        <f>J80+V80</f>
        <v>1948883</v>
      </c>
      <c r="AT80" s="507">
        <f t="shared" si="201"/>
        <v>2000</v>
      </c>
      <c r="AU80" s="507">
        <f t="shared" si="202"/>
        <v>0</v>
      </c>
      <c r="AV80" s="507">
        <f t="shared" si="203"/>
        <v>659398</v>
      </c>
      <c r="AW80" s="507">
        <f t="shared" si="203"/>
        <v>38978</v>
      </c>
      <c r="AX80" s="507">
        <f>N80+AF80</f>
        <v>0</v>
      </c>
      <c r="AY80" s="522">
        <f>O80+AQ80</f>
        <v>4.3856999999999999</v>
      </c>
      <c r="AZ80" s="522">
        <f t="shared" si="204"/>
        <v>4.3856999999999999</v>
      </c>
      <c r="BA80" s="523">
        <f t="shared" si="204"/>
        <v>0</v>
      </c>
    </row>
    <row r="81" spans="1:53" s="720" customFormat="1" ht="12.75" customHeight="1" x14ac:dyDescent="0.2">
      <c r="A81" s="723">
        <v>20</v>
      </c>
      <c r="B81" s="724">
        <v>3409</v>
      </c>
      <c r="C81" s="724">
        <v>600078396</v>
      </c>
      <c r="D81" s="724">
        <v>43257399</v>
      </c>
      <c r="E81" s="725" t="s">
        <v>361</v>
      </c>
      <c r="F81" s="724">
        <v>3143</v>
      </c>
      <c r="G81" s="726" t="s">
        <v>151</v>
      </c>
      <c r="H81" s="727" t="s">
        <v>83</v>
      </c>
      <c r="I81" s="516">
        <v>82861</v>
      </c>
      <c r="J81" s="517">
        <v>58410</v>
      </c>
      <c r="K81" s="496">
        <v>0</v>
      </c>
      <c r="L81" s="322">
        <v>19743</v>
      </c>
      <c r="M81" s="322">
        <v>1168</v>
      </c>
      <c r="N81" s="517">
        <v>3540</v>
      </c>
      <c r="O81" s="518">
        <v>0.25</v>
      </c>
      <c r="P81" s="432">
        <v>0</v>
      </c>
      <c r="Q81" s="519">
        <v>0.25</v>
      </c>
      <c r="R81" s="551">
        <f t="shared" si="196"/>
        <v>0</v>
      </c>
      <c r="S81" s="507">
        <v>0</v>
      </c>
      <c r="T81" s="507">
        <v>0</v>
      </c>
      <c r="U81" s="507">
        <v>0</v>
      </c>
      <c r="V81" s="507">
        <f t="shared" si="205"/>
        <v>0</v>
      </c>
      <c r="W81" s="507">
        <v>0</v>
      </c>
      <c r="X81" s="507">
        <v>0</v>
      </c>
      <c r="Y81" s="507">
        <v>0</v>
      </c>
      <c r="Z81" s="507">
        <f t="shared" si="197"/>
        <v>0</v>
      </c>
      <c r="AA81" s="507">
        <f>V81+Z81</f>
        <v>0</v>
      </c>
      <c r="AB81" s="322">
        <f t="shared" si="198"/>
        <v>0</v>
      </c>
      <c r="AC81" s="180">
        <f>ROUND(V81*2%,0)</f>
        <v>0</v>
      </c>
      <c r="AD81" s="507">
        <v>0</v>
      </c>
      <c r="AE81" s="507">
        <v>0</v>
      </c>
      <c r="AF81" s="507">
        <f t="shared" si="206"/>
        <v>0</v>
      </c>
      <c r="AG81" s="507">
        <f t="shared" si="207"/>
        <v>0</v>
      </c>
      <c r="AH81" s="522">
        <v>0</v>
      </c>
      <c r="AI81" s="522">
        <v>0</v>
      </c>
      <c r="AJ81" s="522">
        <v>0</v>
      </c>
      <c r="AK81" s="522">
        <v>0</v>
      </c>
      <c r="AL81" s="522">
        <v>0</v>
      </c>
      <c r="AM81" s="522">
        <v>0</v>
      </c>
      <c r="AN81" s="522">
        <v>0</v>
      </c>
      <c r="AO81" s="522">
        <f t="shared" si="199"/>
        <v>0</v>
      </c>
      <c r="AP81" s="522">
        <f t="shared" si="200"/>
        <v>0</v>
      </c>
      <c r="AQ81" s="550">
        <f t="shared" si="208"/>
        <v>0</v>
      </c>
      <c r="AR81" s="551">
        <f>I81+AG81</f>
        <v>82861</v>
      </c>
      <c r="AS81" s="507">
        <f>J81+V81</f>
        <v>58410</v>
      </c>
      <c r="AT81" s="507">
        <f t="shared" si="201"/>
        <v>0</v>
      </c>
      <c r="AU81" s="507">
        <f t="shared" si="202"/>
        <v>0</v>
      </c>
      <c r="AV81" s="507">
        <f t="shared" si="203"/>
        <v>19743</v>
      </c>
      <c r="AW81" s="507">
        <f t="shared" si="203"/>
        <v>1168</v>
      </c>
      <c r="AX81" s="507">
        <f>N81+AF81</f>
        <v>3540</v>
      </c>
      <c r="AY81" s="522">
        <f>O81+AQ81</f>
        <v>0.25</v>
      </c>
      <c r="AZ81" s="522">
        <f t="shared" si="204"/>
        <v>0</v>
      </c>
      <c r="BA81" s="523">
        <f t="shared" si="204"/>
        <v>0.25</v>
      </c>
    </row>
    <row r="82" spans="1:53" s="720" customFormat="1" ht="12.75" customHeight="1" x14ac:dyDescent="0.2">
      <c r="A82" s="282">
        <v>20</v>
      </c>
      <c r="B82" s="21">
        <v>3409</v>
      </c>
      <c r="C82" s="280">
        <v>600078396</v>
      </c>
      <c r="D82" s="280">
        <v>43257399</v>
      </c>
      <c r="E82" s="721" t="s">
        <v>362</v>
      </c>
      <c r="F82" s="21"/>
      <c r="G82" s="281"/>
      <c r="H82" s="722"/>
      <c r="I82" s="29">
        <v>32204878</v>
      </c>
      <c r="J82" s="269">
        <v>22982701</v>
      </c>
      <c r="K82" s="269">
        <v>5000</v>
      </c>
      <c r="L82" s="269">
        <v>7769844</v>
      </c>
      <c r="M82" s="269">
        <v>459653</v>
      </c>
      <c r="N82" s="269">
        <v>987680</v>
      </c>
      <c r="O82" s="360">
        <v>52.953500000000005</v>
      </c>
      <c r="P82" s="360">
        <v>38.2059</v>
      </c>
      <c r="Q82" s="390">
        <v>14.747599999999998</v>
      </c>
      <c r="R82" s="29">
        <f t="shared" ref="R82:BA82" si="209">SUM(R77:R81)</f>
        <v>0</v>
      </c>
      <c r="S82" s="22">
        <f t="shared" si="209"/>
        <v>123304</v>
      </c>
      <c r="T82" s="22">
        <f t="shared" si="209"/>
        <v>0</v>
      </c>
      <c r="U82" s="22">
        <f t="shared" si="209"/>
        <v>0</v>
      </c>
      <c r="V82" s="22">
        <f t="shared" si="209"/>
        <v>123304</v>
      </c>
      <c r="W82" s="22">
        <f t="shared" si="209"/>
        <v>0</v>
      </c>
      <c r="X82" s="22">
        <f t="shared" si="209"/>
        <v>0</v>
      </c>
      <c r="Y82" s="22">
        <f t="shared" ref="Y82" si="210">SUM(Y77:Y81)</f>
        <v>145928</v>
      </c>
      <c r="Z82" s="22">
        <f t="shared" si="209"/>
        <v>145928</v>
      </c>
      <c r="AA82" s="22">
        <f t="shared" si="209"/>
        <v>269232</v>
      </c>
      <c r="AB82" s="22">
        <f t="shared" si="209"/>
        <v>41677</v>
      </c>
      <c r="AC82" s="22">
        <f t="shared" si="209"/>
        <v>2466</v>
      </c>
      <c r="AD82" s="22">
        <f t="shared" si="209"/>
        <v>2750</v>
      </c>
      <c r="AE82" s="22">
        <f t="shared" si="209"/>
        <v>0</v>
      </c>
      <c r="AF82" s="22">
        <f t="shared" si="209"/>
        <v>2750</v>
      </c>
      <c r="AG82" s="22">
        <f t="shared" si="209"/>
        <v>316125</v>
      </c>
      <c r="AH82" s="23">
        <f t="shared" si="209"/>
        <v>0</v>
      </c>
      <c r="AI82" s="23">
        <f t="shared" si="209"/>
        <v>0</v>
      </c>
      <c r="AJ82" s="23">
        <f t="shared" si="209"/>
        <v>0.34</v>
      </c>
      <c r="AK82" s="23">
        <f t="shared" ref="AK82:AL82" si="211">SUM(AK77:AK81)</f>
        <v>0</v>
      </c>
      <c r="AL82" s="23">
        <f t="shared" si="211"/>
        <v>0</v>
      </c>
      <c r="AM82" s="23">
        <f t="shared" si="209"/>
        <v>0</v>
      </c>
      <c r="AN82" s="23">
        <f t="shared" si="209"/>
        <v>0</v>
      </c>
      <c r="AO82" s="23">
        <f t="shared" si="209"/>
        <v>0.34</v>
      </c>
      <c r="AP82" s="23">
        <f t="shared" si="209"/>
        <v>0</v>
      </c>
      <c r="AQ82" s="361">
        <f t="shared" si="209"/>
        <v>0.34</v>
      </c>
      <c r="AR82" s="29">
        <f t="shared" si="209"/>
        <v>32521003</v>
      </c>
      <c r="AS82" s="22">
        <f t="shared" si="209"/>
        <v>23106005</v>
      </c>
      <c r="AT82" s="22">
        <f t="shared" si="209"/>
        <v>150928</v>
      </c>
      <c r="AU82" s="68">
        <f t="shared" si="209"/>
        <v>145928</v>
      </c>
      <c r="AV82" s="22">
        <f t="shared" si="209"/>
        <v>7811521</v>
      </c>
      <c r="AW82" s="22">
        <f t="shared" si="209"/>
        <v>462119</v>
      </c>
      <c r="AX82" s="22">
        <f t="shared" si="209"/>
        <v>990430</v>
      </c>
      <c r="AY82" s="23">
        <f t="shared" si="209"/>
        <v>53.293500000000002</v>
      </c>
      <c r="AZ82" s="23">
        <f t="shared" si="209"/>
        <v>38.545900000000003</v>
      </c>
      <c r="BA82" s="56">
        <f t="shared" si="209"/>
        <v>14.747599999999998</v>
      </c>
    </row>
    <row r="83" spans="1:53" s="720" customFormat="1" ht="12.75" customHeight="1" x14ac:dyDescent="0.2">
      <c r="A83" s="723">
        <v>21</v>
      </c>
      <c r="B83" s="724">
        <v>3415</v>
      </c>
      <c r="C83" s="724">
        <v>600078523</v>
      </c>
      <c r="D83" s="724">
        <v>72743271</v>
      </c>
      <c r="E83" s="725" t="s">
        <v>363</v>
      </c>
      <c r="F83" s="724">
        <v>3113</v>
      </c>
      <c r="G83" s="726" t="s">
        <v>149</v>
      </c>
      <c r="H83" s="727" t="s">
        <v>87</v>
      </c>
      <c r="I83" s="516">
        <v>29959214</v>
      </c>
      <c r="J83" s="517">
        <v>21225798</v>
      </c>
      <c r="K83" s="517">
        <v>10000</v>
      </c>
      <c r="L83" s="517">
        <v>7177700</v>
      </c>
      <c r="M83" s="517">
        <v>424516</v>
      </c>
      <c r="N83" s="517">
        <v>1121200</v>
      </c>
      <c r="O83" s="518">
        <v>37.200299999999999</v>
      </c>
      <c r="P83" s="432">
        <v>28.360900000000001</v>
      </c>
      <c r="Q83" s="519">
        <v>8.8393999999999995</v>
      </c>
      <c r="R83" s="551">
        <f t="shared" ref="R83:R87" si="212">W83*-1</f>
        <v>-11000</v>
      </c>
      <c r="S83" s="507">
        <v>0</v>
      </c>
      <c r="T83" s="507">
        <v>0</v>
      </c>
      <c r="U83" s="507">
        <v>0</v>
      </c>
      <c r="V83" s="507">
        <f t="shared" si="205"/>
        <v>-11000</v>
      </c>
      <c r="W83" s="507">
        <v>11000</v>
      </c>
      <c r="X83" s="507">
        <v>0</v>
      </c>
      <c r="Y83" s="507">
        <v>73852</v>
      </c>
      <c r="Z83" s="507">
        <f t="shared" ref="Z83:Z87" si="213">SUM(W83:Y83)</f>
        <v>84852</v>
      </c>
      <c r="AA83" s="507">
        <f>V83+Z83</f>
        <v>73852</v>
      </c>
      <c r="AB83" s="322">
        <f t="shared" ref="AB83:AB87" si="214">ROUND((V83+W83)*33.8%,0)</f>
        <v>0</v>
      </c>
      <c r="AC83" s="180">
        <f>ROUND(V83*2%,0)</f>
        <v>-220</v>
      </c>
      <c r="AD83" s="507">
        <v>0</v>
      </c>
      <c r="AE83" s="507">
        <v>0</v>
      </c>
      <c r="AF83" s="507">
        <f t="shared" si="206"/>
        <v>0</v>
      </c>
      <c r="AG83" s="507">
        <f t="shared" si="207"/>
        <v>73632</v>
      </c>
      <c r="AH83" s="522">
        <v>0</v>
      </c>
      <c r="AI83" s="522">
        <v>0</v>
      </c>
      <c r="AJ83" s="522">
        <v>0</v>
      </c>
      <c r="AK83" s="522">
        <v>0</v>
      </c>
      <c r="AL83" s="522">
        <v>0</v>
      </c>
      <c r="AM83" s="522">
        <v>0</v>
      </c>
      <c r="AN83" s="522">
        <v>0</v>
      </c>
      <c r="AO83" s="522">
        <f t="shared" ref="AO83:AO87" si="215">AH83+AJ83+AK83+AM83</f>
        <v>0</v>
      </c>
      <c r="AP83" s="522">
        <f t="shared" ref="AP83:AP87" si="216">AI83+AL83+AN83</f>
        <v>0</v>
      </c>
      <c r="AQ83" s="550">
        <f t="shared" si="208"/>
        <v>0</v>
      </c>
      <c r="AR83" s="551">
        <f>I83+AG83</f>
        <v>30032846</v>
      </c>
      <c r="AS83" s="507">
        <f>J83+V83</f>
        <v>21214798</v>
      </c>
      <c r="AT83" s="507">
        <f t="shared" ref="AT83:AT87" si="217">K83+Z83</f>
        <v>94852</v>
      </c>
      <c r="AU83" s="507">
        <f t="shared" ref="AU83:AU87" si="218">Y83</f>
        <v>73852</v>
      </c>
      <c r="AV83" s="507">
        <f t="shared" ref="AV83:AW87" si="219">L83+AB83</f>
        <v>7177700</v>
      </c>
      <c r="AW83" s="507">
        <f t="shared" si="219"/>
        <v>424296</v>
      </c>
      <c r="AX83" s="507">
        <f>N83+AF83</f>
        <v>1121200</v>
      </c>
      <c r="AY83" s="522">
        <f>O83+AQ83</f>
        <v>37.200299999999999</v>
      </c>
      <c r="AZ83" s="522">
        <f t="shared" ref="AZ83:BA87" si="220">P83+AO83</f>
        <v>28.360900000000001</v>
      </c>
      <c r="BA83" s="523">
        <f t="shared" si="220"/>
        <v>8.8393999999999995</v>
      </c>
    </row>
    <row r="84" spans="1:53" s="720" customFormat="1" x14ac:dyDescent="0.2">
      <c r="A84" s="723">
        <v>21</v>
      </c>
      <c r="B84" s="724">
        <v>3415</v>
      </c>
      <c r="C84" s="724">
        <v>600078523</v>
      </c>
      <c r="D84" s="724">
        <v>72743271</v>
      </c>
      <c r="E84" s="725" t="s">
        <v>363</v>
      </c>
      <c r="F84" s="724">
        <v>3113</v>
      </c>
      <c r="G84" s="726" t="s">
        <v>92</v>
      </c>
      <c r="H84" s="727" t="s">
        <v>83</v>
      </c>
      <c r="I84" s="516">
        <v>1281097</v>
      </c>
      <c r="J84" s="517">
        <v>943371</v>
      </c>
      <c r="K84" s="496">
        <v>0</v>
      </c>
      <c r="L84" s="322">
        <v>318859</v>
      </c>
      <c r="M84" s="322">
        <v>18867</v>
      </c>
      <c r="N84" s="517">
        <v>0</v>
      </c>
      <c r="O84" s="518">
        <v>2.96</v>
      </c>
      <c r="P84" s="432">
        <v>2.96</v>
      </c>
      <c r="Q84" s="519">
        <v>0</v>
      </c>
      <c r="R84" s="551">
        <f t="shared" si="212"/>
        <v>0</v>
      </c>
      <c r="S84" s="507">
        <v>0</v>
      </c>
      <c r="T84" s="507">
        <v>0</v>
      </c>
      <c r="U84" s="507">
        <v>0</v>
      </c>
      <c r="V84" s="507">
        <f t="shared" si="205"/>
        <v>0</v>
      </c>
      <c r="W84" s="507"/>
      <c r="X84" s="507">
        <v>0</v>
      </c>
      <c r="Y84" s="507">
        <v>0</v>
      </c>
      <c r="Z84" s="507">
        <f t="shared" si="213"/>
        <v>0</v>
      </c>
      <c r="AA84" s="507">
        <f>V84+Z84</f>
        <v>0</v>
      </c>
      <c r="AB84" s="322">
        <f t="shared" si="214"/>
        <v>0</v>
      </c>
      <c r="AC84" s="180">
        <f>ROUND(V84*2%,0)</f>
        <v>0</v>
      </c>
      <c r="AD84" s="507">
        <v>0</v>
      </c>
      <c r="AE84" s="507">
        <v>0</v>
      </c>
      <c r="AF84" s="507">
        <f t="shared" si="206"/>
        <v>0</v>
      </c>
      <c r="AG84" s="507">
        <f t="shared" si="207"/>
        <v>0</v>
      </c>
      <c r="AH84" s="522">
        <v>0</v>
      </c>
      <c r="AI84" s="522">
        <v>0</v>
      </c>
      <c r="AJ84" s="522">
        <v>0</v>
      </c>
      <c r="AK84" s="522">
        <v>0</v>
      </c>
      <c r="AL84" s="522">
        <v>0</v>
      </c>
      <c r="AM84" s="522">
        <v>0</v>
      </c>
      <c r="AN84" s="522">
        <v>0</v>
      </c>
      <c r="AO84" s="522">
        <f t="shared" si="215"/>
        <v>0</v>
      </c>
      <c r="AP84" s="522">
        <f t="shared" si="216"/>
        <v>0</v>
      </c>
      <c r="AQ84" s="550">
        <f t="shared" si="208"/>
        <v>0</v>
      </c>
      <c r="AR84" s="551">
        <f>I84+AG84</f>
        <v>1281097</v>
      </c>
      <c r="AS84" s="507">
        <f>J84+V84</f>
        <v>943371</v>
      </c>
      <c r="AT84" s="507">
        <f t="shared" si="217"/>
        <v>0</v>
      </c>
      <c r="AU84" s="507">
        <f t="shared" si="218"/>
        <v>0</v>
      </c>
      <c r="AV84" s="507">
        <f t="shared" si="219"/>
        <v>318859</v>
      </c>
      <c r="AW84" s="507">
        <f t="shared" si="219"/>
        <v>18867</v>
      </c>
      <c r="AX84" s="507">
        <f>N84+AF84</f>
        <v>0</v>
      </c>
      <c r="AY84" s="522">
        <f>O84+AQ84</f>
        <v>2.96</v>
      </c>
      <c r="AZ84" s="522">
        <f t="shared" si="220"/>
        <v>2.96</v>
      </c>
      <c r="BA84" s="523">
        <f t="shared" si="220"/>
        <v>0</v>
      </c>
    </row>
    <row r="85" spans="1:53" s="720" customFormat="1" ht="12.75" customHeight="1" x14ac:dyDescent="0.2">
      <c r="A85" s="723">
        <v>21</v>
      </c>
      <c r="B85" s="724">
        <v>3415</v>
      </c>
      <c r="C85" s="724">
        <v>600078523</v>
      </c>
      <c r="D85" s="724">
        <v>72743271</v>
      </c>
      <c r="E85" s="725" t="s">
        <v>363</v>
      </c>
      <c r="F85" s="724">
        <v>3141</v>
      </c>
      <c r="G85" s="726" t="s">
        <v>89</v>
      </c>
      <c r="H85" s="727" t="s">
        <v>83</v>
      </c>
      <c r="I85" s="516">
        <v>2771766</v>
      </c>
      <c r="J85" s="517">
        <v>2006255</v>
      </c>
      <c r="K85" s="496">
        <v>15000</v>
      </c>
      <c r="L85" s="322">
        <v>683184</v>
      </c>
      <c r="M85" s="322">
        <v>40125</v>
      </c>
      <c r="N85" s="517">
        <v>27202</v>
      </c>
      <c r="O85" s="518">
        <v>6.84</v>
      </c>
      <c r="P85" s="432">
        <v>0</v>
      </c>
      <c r="Q85" s="519">
        <v>6.84</v>
      </c>
      <c r="R85" s="551">
        <f t="shared" si="212"/>
        <v>-21000</v>
      </c>
      <c r="S85" s="507">
        <v>0</v>
      </c>
      <c r="T85" s="507">
        <v>0</v>
      </c>
      <c r="U85" s="507">
        <v>0</v>
      </c>
      <c r="V85" s="507">
        <f t="shared" si="205"/>
        <v>-21000</v>
      </c>
      <c r="W85" s="507">
        <v>21000</v>
      </c>
      <c r="X85" s="507">
        <v>0</v>
      </c>
      <c r="Y85" s="507">
        <v>0</v>
      </c>
      <c r="Z85" s="507">
        <f t="shared" si="213"/>
        <v>21000</v>
      </c>
      <c r="AA85" s="507">
        <f>V85+Z85</f>
        <v>0</v>
      </c>
      <c r="AB85" s="322">
        <f t="shared" si="214"/>
        <v>0</v>
      </c>
      <c r="AC85" s="180">
        <f>ROUND(V85*2%,0)</f>
        <v>-420</v>
      </c>
      <c r="AD85" s="507">
        <v>0</v>
      </c>
      <c r="AE85" s="507">
        <v>0</v>
      </c>
      <c r="AF85" s="507">
        <f t="shared" si="206"/>
        <v>0</v>
      </c>
      <c r="AG85" s="507">
        <f t="shared" si="207"/>
        <v>-420</v>
      </c>
      <c r="AH85" s="522">
        <v>0</v>
      </c>
      <c r="AI85" s="522">
        <v>-0.11</v>
      </c>
      <c r="AJ85" s="522">
        <v>0</v>
      </c>
      <c r="AK85" s="522">
        <v>0</v>
      </c>
      <c r="AL85" s="522">
        <v>0</v>
      </c>
      <c r="AM85" s="522">
        <v>0</v>
      </c>
      <c r="AN85" s="522">
        <v>0</v>
      </c>
      <c r="AO85" s="522">
        <f t="shared" si="215"/>
        <v>0</v>
      </c>
      <c r="AP85" s="522">
        <f t="shared" si="216"/>
        <v>-0.11</v>
      </c>
      <c r="AQ85" s="550">
        <f t="shared" si="208"/>
        <v>-0.11</v>
      </c>
      <c r="AR85" s="551">
        <f>I85+AG85</f>
        <v>2771346</v>
      </c>
      <c r="AS85" s="507">
        <f>J85+V85</f>
        <v>1985255</v>
      </c>
      <c r="AT85" s="507">
        <f t="shared" si="217"/>
        <v>36000</v>
      </c>
      <c r="AU85" s="507">
        <f t="shared" si="218"/>
        <v>0</v>
      </c>
      <c r="AV85" s="507">
        <f t="shared" si="219"/>
        <v>683184</v>
      </c>
      <c r="AW85" s="507">
        <f t="shared" si="219"/>
        <v>39705</v>
      </c>
      <c r="AX85" s="507">
        <f>N85+AF85</f>
        <v>27202</v>
      </c>
      <c r="AY85" s="522">
        <f>O85+AQ85</f>
        <v>6.7299999999999995</v>
      </c>
      <c r="AZ85" s="522">
        <f t="shared" si="220"/>
        <v>0</v>
      </c>
      <c r="BA85" s="523">
        <f t="shared" si="220"/>
        <v>6.7299999999999995</v>
      </c>
    </row>
    <row r="86" spans="1:53" s="720" customFormat="1" ht="12.75" customHeight="1" x14ac:dyDescent="0.2">
      <c r="A86" s="723">
        <v>21</v>
      </c>
      <c r="B86" s="724">
        <v>3415</v>
      </c>
      <c r="C86" s="724">
        <v>600078523</v>
      </c>
      <c r="D86" s="724">
        <v>72743271</v>
      </c>
      <c r="E86" s="725" t="s">
        <v>363</v>
      </c>
      <c r="F86" s="724">
        <v>3143</v>
      </c>
      <c r="G86" s="726" t="s">
        <v>150</v>
      </c>
      <c r="H86" s="727" t="s">
        <v>87</v>
      </c>
      <c r="I86" s="516">
        <v>2825409</v>
      </c>
      <c r="J86" s="517">
        <v>2075640</v>
      </c>
      <c r="K86" s="496">
        <v>5000</v>
      </c>
      <c r="L86" s="322">
        <v>703256</v>
      </c>
      <c r="M86" s="322">
        <v>41513</v>
      </c>
      <c r="N86" s="517">
        <v>0</v>
      </c>
      <c r="O86" s="518">
        <v>4.4286000000000003</v>
      </c>
      <c r="P86" s="432">
        <v>4.4286000000000003</v>
      </c>
      <c r="Q86" s="519">
        <v>0</v>
      </c>
      <c r="R86" s="551">
        <f t="shared" si="212"/>
        <v>1000</v>
      </c>
      <c r="S86" s="507">
        <v>0</v>
      </c>
      <c r="T86" s="507">
        <v>0</v>
      </c>
      <c r="U86" s="507">
        <v>0</v>
      </c>
      <c r="V86" s="507">
        <f t="shared" si="205"/>
        <v>1000</v>
      </c>
      <c r="W86" s="507">
        <v>-1000</v>
      </c>
      <c r="X86" s="507">
        <v>0</v>
      </c>
      <c r="Y86" s="507">
        <v>0</v>
      </c>
      <c r="Z86" s="507">
        <f t="shared" si="213"/>
        <v>-1000</v>
      </c>
      <c r="AA86" s="507">
        <f>V86+Z86</f>
        <v>0</v>
      </c>
      <c r="AB86" s="322">
        <f t="shared" si="214"/>
        <v>0</v>
      </c>
      <c r="AC86" s="180">
        <f>ROUND(V86*2%,0)</f>
        <v>20</v>
      </c>
      <c r="AD86" s="507">
        <v>0</v>
      </c>
      <c r="AE86" s="507">
        <v>0</v>
      </c>
      <c r="AF86" s="507">
        <f t="shared" si="206"/>
        <v>0</v>
      </c>
      <c r="AG86" s="507">
        <f t="shared" si="207"/>
        <v>20</v>
      </c>
      <c r="AH86" s="522">
        <v>0</v>
      </c>
      <c r="AI86" s="522">
        <v>0</v>
      </c>
      <c r="AJ86" s="522">
        <v>0</v>
      </c>
      <c r="AK86" s="522">
        <v>0</v>
      </c>
      <c r="AL86" s="522">
        <v>0</v>
      </c>
      <c r="AM86" s="522">
        <v>0</v>
      </c>
      <c r="AN86" s="522">
        <v>0</v>
      </c>
      <c r="AO86" s="522">
        <f t="shared" si="215"/>
        <v>0</v>
      </c>
      <c r="AP86" s="522">
        <f t="shared" si="216"/>
        <v>0</v>
      </c>
      <c r="AQ86" s="550">
        <f t="shared" si="208"/>
        <v>0</v>
      </c>
      <c r="AR86" s="551">
        <f>I86+AG86</f>
        <v>2825429</v>
      </c>
      <c r="AS86" s="507">
        <f>J86+V86</f>
        <v>2076640</v>
      </c>
      <c r="AT86" s="507">
        <f t="shared" si="217"/>
        <v>4000</v>
      </c>
      <c r="AU86" s="507">
        <f t="shared" si="218"/>
        <v>0</v>
      </c>
      <c r="AV86" s="507">
        <f t="shared" si="219"/>
        <v>703256</v>
      </c>
      <c r="AW86" s="507">
        <f t="shared" si="219"/>
        <v>41533</v>
      </c>
      <c r="AX86" s="507">
        <f>N86+AF86</f>
        <v>0</v>
      </c>
      <c r="AY86" s="522">
        <f>O86+AQ86</f>
        <v>4.4286000000000003</v>
      </c>
      <c r="AZ86" s="522">
        <f t="shared" si="220"/>
        <v>4.4286000000000003</v>
      </c>
      <c r="BA86" s="523">
        <f t="shared" si="220"/>
        <v>0</v>
      </c>
    </row>
    <row r="87" spans="1:53" s="720" customFormat="1" ht="12.75" customHeight="1" x14ac:dyDescent="0.2">
      <c r="A87" s="723">
        <v>21</v>
      </c>
      <c r="B87" s="724">
        <v>3415</v>
      </c>
      <c r="C87" s="724">
        <v>600078523</v>
      </c>
      <c r="D87" s="724">
        <v>72743271</v>
      </c>
      <c r="E87" s="725" t="s">
        <v>363</v>
      </c>
      <c r="F87" s="724">
        <v>3143</v>
      </c>
      <c r="G87" s="726" t="s">
        <v>151</v>
      </c>
      <c r="H87" s="727" t="s">
        <v>83</v>
      </c>
      <c r="I87" s="516">
        <v>91990</v>
      </c>
      <c r="J87" s="517">
        <v>64845</v>
      </c>
      <c r="K87" s="496">
        <v>0</v>
      </c>
      <c r="L87" s="322">
        <v>21918</v>
      </c>
      <c r="M87" s="322">
        <v>1297</v>
      </c>
      <c r="N87" s="517">
        <v>3930</v>
      </c>
      <c r="O87" s="518">
        <v>0.27</v>
      </c>
      <c r="P87" s="432">
        <v>0</v>
      </c>
      <c r="Q87" s="519">
        <v>0.27</v>
      </c>
      <c r="R87" s="551">
        <f t="shared" si="212"/>
        <v>0</v>
      </c>
      <c r="S87" s="507">
        <v>0</v>
      </c>
      <c r="T87" s="507">
        <v>0</v>
      </c>
      <c r="U87" s="507">
        <v>0</v>
      </c>
      <c r="V87" s="507">
        <f t="shared" si="205"/>
        <v>0</v>
      </c>
      <c r="W87" s="507">
        <v>0</v>
      </c>
      <c r="X87" s="507">
        <v>0</v>
      </c>
      <c r="Y87" s="507">
        <v>0</v>
      </c>
      <c r="Z87" s="507">
        <f t="shared" si="213"/>
        <v>0</v>
      </c>
      <c r="AA87" s="507">
        <f>V87+Z87</f>
        <v>0</v>
      </c>
      <c r="AB87" s="322">
        <f t="shared" si="214"/>
        <v>0</v>
      </c>
      <c r="AC87" s="180">
        <f>ROUND(V87*2%,0)</f>
        <v>0</v>
      </c>
      <c r="AD87" s="507">
        <v>0</v>
      </c>
      <c r="AE87" s="507">
        <v>0</v>
      </c>
      <c r="AF87" s="507">
        <f t="shared" si="206"/>
        <v>0</v>
      </c>
      <c r="AG87" s="507">
        <f t="shared" si="207"/>
        <v>0</v>
      </c>
      <c r="AH87" s="522">
        <v>0</v>
      </c>
      <c r="AI87" s="522">
        <v>0</v>
      </c>
      <c r="AJ87" s="522">
        <v>0</v>
      </c>
      <c r="AK87" s="522">
        <v>0</v>
      </c>
      <c r="AL87" s="522">
        <v>0</v>
      </c>
      <c r="AM87" s="522">
        <v>0</v>
      </c>
      <c r="AN87" s="522">
        <v>0</v>
      </c>
      <c r="AO87" s="522">
        <f t="shared" si="215"/>
        <v>0</v>
      </c>
      <c r="AP87" s="522">
        <f t="shared" si="216"/>
        <v>0</v>
      </c>
      <c r="AQ87" s="550">
        <f t="shared" si="208"/>
        <v>0</v>
      </c>
      <c r="AR87" s="551">
        <f>I87+AG87</f>
        <v>91990</v>
      </c>
      <c r="AS87" s="507">
        <f>J87+V87</f>
        <v>64845</v>
      </c>
      <c r="AT87" s="507">
        <f t="shared" si="217"/>
        <v>0</v>
      </c>
      <c r="AU87" s="507">
        <f t="shared" si="218"/>
        <v>0</v>
      </c>
      <c r="AV87" s="507">
        <f t="shared" si="219"/>
        <v>21918</v>
      </c>
      <c r="AW87" s="507">
        <f t="shared" si="219"/>
        <v>1297</v>
      </c>
      <c r="AX87" s="507">
        <f>N87+AF87</f>
        <v>3930</v>
      </c>
      <c r="AY87" s="522">
        <f>O87+AQ87</f>
        <v>0.27</v>
      </c>
      <c r="AZ87" s="522">
        <f t="shared" si="220"/>
        <v>0</v>
      </c>
      <c r="BA87" s="523">
        <f t="shared" si="220"/>
        <v>0.27</v>
      </c>
    </row>
    <row r="88" spans="1:53" s="720" customFormat="1" ht="12.75" customHeight="1" x14ac:dyDescent="0.2">
      <c r="A88" s="282">
        <v>21</v>
      </c>
      <c r="B88" s="21">
        <v>3415</v>
      </c>
      <c r="C88" s="280">
        <v>600078523</v>
      </c>
      <c r="D88" s="280">
        <v>72743271</v>
      </c>
      <c r="E88" s="721" t="s">
        <v>364</v>
      </c>
      <c r="F88" s="21"/>
      <c r="G88" s="281"/>
      <c r="H88" s="722"/>
      <c r="I88" s="29">
        <v>36929476</v>
      </c>
      <c r="J88" s="269">
        <v>26315909</v>
      </c>
      <c r="K88" s="269">
        <v>30000</v>
      </c>
      <c r="L88" s="269">
        <v>8904917</v>
      </c>
      <c r="M88" s="269">
        <v>526318</v>
      </c>
      <c r="N88" s="269">
        <v>1152332</v>
      </c>
      <c r="O88" s="360">
        <v>51.698900000000002</v>
      </c>
      <c r="P88" s="360">
        <v>35.749500000000005</v>
      </c>
      <c r="Q88" s="390">
        <v>15.949399999999999</v>
      </c>
      <c r="R88" s="29">
        <f t="shared" ref="R88:BA88" si="221">SUM(R83:R87)</f>
        <v>-31000</v>
      </c>
      <c r="S88" s="22">
        <f t="shared" si="221"/>
        <v>0</v>
      </c>
      <c r="T88" s="22">
        <f t="shared" si="221"/>
        <v>0</v>
      </c>
      <c r="U88" s="22">
        <f t="shared" si="221"/>
        <v>0</v>
      </c>
      <c r="V88" s="22">
        <f t="shared" si="221"/>
        <v>-31000</v>
      </c>
      <c r="W88" s="22">
        <f t="shared" si="221"/>
        <v>31000</v>
      </c>
      <c r="X88" s="22">
        <f t="shared" si="221"/>
        <v>0</v>
      </c>
      <c r="Y88" s="22">
        <f t="shared" ref="Y88" si="222">SUM(Y83:Y87)</f>
        <v>73852</v>
      </c>
      <c r="Z88" s="22">
        <f t="shared" si="221"/>
        <v>104852</v>
      </c>
      <c r="AA88" s="22">
        <f t="shared" si="221"/>
        <v>73852</v>
      </c>
      <c r="AB88" s="22">
        <f t="shared" si="221"/>
        <v>0</v>
      </c>
      <c r="AC88" s="22">
        <f t="shared" si="221"/>
        <v>-620</v>
      </c>
      <c r="AD88" s="22">
        <f t="shared" si="221"/>
        <v>0</v>
      </c>
      <c r="AE88" s="22">
        <f t="shared" si="221"/>
        <v>0</v>
      </c>
      <c r="AF88" s="22">
        <f t="shared" si="221"/>
        <v>0</v>
      </c>
      <c r="AG88" s="22">
        <f t="shared" si="221"/>
        <v>73232</v>
      </c>
      <c r="AH88" s="23">
        <f t="shared" si="221"/>
        <v>0</v>
      </c>
      <c r="AI88" s="23">
        <f t="shared" si="221"/>
        <v>-0.11</v>
      </c>
      <c r="AJ88" s="23">
        <f t="shared" si="221"/>
        <v>0</v>
      </c>
      <c r="AK88" s="23">
        <f t="shared" ref="AK88:AL88" si="223">SUM(AK83:AK87)</f>
        <v>0</v>
      </c>
      <c r="AL88" s="23">
        <f t="shared" si="223"/>
        <v>0</v>
      </c>
      <c r="AM88" s="23">
        <f t="shared" si="221"/>
        <v>0</v>
      </c>
      <c r="AN88" s="23">
        <f t="shared" si="221"/>
        <v>0</v>
      </c>
      <c r="AO88" s="23">
        <f t="shared" si="221"/>
        <v>0</v>
      </c>
      <c r="AP88" s="23">
        <f t="shared" si="221"/>
        <v>-0.11</v>
      </c>
      <c r="AQ88" s="361">
        <f t="shared" si="221"/>
        <v>-0.11</v>
      </c>
      <c r="AR88" s="29">
        <f t="shared" si="221"/>
        <v>37002708</v>
      </c>
      <c r="AS88" s="22">
        <f t="shared" si="221"/>
        <v>26284909</v>
      </c>
      <c r="AT88" s="22">
        <f t="shared" si="221"/>
        <v>134852</v>
      </c>
      <c r="AU88" s="68">
        <f t="shared" si="221"/>
        <v>73852</v>
      </c>
      <c r="AV88" s="22">
        <f t="shared" si="221"/>
        <v>8904917</v>
      </c>
      <c r="AW88" s="22">
        <f t="shared" si="221"/>
        <v>525698</v>
      </c>
      <c r="AX88" s="22">
        <f t="shared" si="221"/>
        <v>1152332</v>
      </c>
      <c r="AY88" s="23">
        <f t="shared" si="221"/>
        <v>51.588900000000002</v>
      </c>
      <c r="AZ88" s="23">
        <f t="shared" si="221"/>
        <v>35.749500000000005</v>
      </c>
      <c r="BA88" s="56">
        <f t="shared" si="221"/>
        <v>15.839399999999998</v>
      </c>
    </row>
    <row r="89" spans="1:53" s="720" customFormat="1" ht="12.75" customHeight="1" x14ac:dyDescent="0.2">
      <c r="A89" s="723">
        <v>22</v>
      </c>
      <c r="B89" s="724">
        <v>3412</v>
      </c>
      <c r="C89" s="724">
        <v>600078540</v>
      </c>
      <c r="D89" s="724">
        <v>72742879</v>
      </c>
      <c r="E89" s="725" t="s">
        <v>365</v>
      </c>
      <c r="F89" s="724">
        <v>3113</v>
      </c>
      <c r="G89" s="726" t="s">
        <v>149</v>
      </c>
      <c r="H89" s="727" t="s">
        <v>87</v>
      </c>
      <c r="I89" s="516">
        <v>38955390</v>
      </c>
      <c r="J89" s="517">
        <v>27454352</v>
      </c>
      <c r="K89" s="517">
        <v>110000</v>
      </c>
      <c r="L89" s="517">
        <v>9316751</v>
      </c>
      <c r="M89" s="517">
        <v>549087</v>
      </c>
      <c r="N89" s="517">
        <v>1525200</v>
      </c>
      <c r="O89" s="518">
        <v>50.393999999999998</v>
      </c>
      <c r="P89" s="432">
        <v>39.045200000000001</v>
      </c>
      <c r="Q89" s="519">
        <v>11.348799999999999</v>
      </c>
      <c r="R89" s="551">
        <f t="shared" ref="R89:R93" si="224">W89*-1</f>
        <v>10000</v>
      </c>
      <c r="S89" s="507">
        <v>0</v>
      </c>
      <c r="T89" s="507">
        <v>0</v>
      </c>
      <c r="U89" s="507">
        <v>0</v>
      </c>
      <c r="V89" s="507">
        <f t="shared" si="205"/>
        <v>10000</v>
      </c>
      <c r="W89" s="507">
        <v>-10000</v>
      </c>
      <c r="X89" s="507">
        <v>0</v>
      </c>
      <c r="Y89" s="507">
        <v>99456</v>
      </c>
      <c r="Z89" s="507">
        <f t="shared" ref="Z89:Z93" si="225">SUM(W89:Y89)</f>
        <v>89456</v>
      </c>
      <c r="AA89" s="507">
        <f>V89+Z89</f>
        <v>99456</v>
      </c>
      <c r="AB89" s="322">
        <f t="shared" ref="AB89:AB93" si="226">ROUND((V89+W89)*33.8%,0)</f>
        <v>0</v>
      </c>
      <c r="AC89" s="180">
        <f>ROUND(V89*2%,0)</f>
        <v>200</v>
      </c>
      <c r="AD89" s="507">
        <v>0</v>
      </c>
      <c r="AE89" s="507">
        <v>0</v>
      </c>
      <c r="AF89" s="507">
        <f t="shared" si="206"/>
        <v>0</v>
      </c>
      <c r="AG89" s="507">
        <f t="shared" si="207"/>
        <v>99656</v>
      </c>
      <c r="AH89" s="522">
        <v>0</v>
      </c>
      <c r="AI89" s="522">
        <v>0.09</v>
      </c>
      <c r="AJ89" s="522">
        <v>0</v>
      </c>
      <c r="AK89" s="522">
        <v>0</v>
      </c>
      <c r="AL89" s="522">
        <v>0</v>
      </c>
      <c r="AM89" s="522">
        <v>0</v>
      </c>
      <c r="AN89" s="522">
        <v>0</v>
      </c>
      <c r="AO89" s="522">
        <f t="shared" ref="AO89:AO93" si="227">AH89+AJ89+AK89+AM89</f>
        <v>0</v>
      </c>
      <c r="AP89" s="522">
        <f t="shared" ref="AP89:AP93" si="228">AI89+AL89+AN89</f>
        <v>0.09</v>
      </c>
      <c r="AQ89" s="550">
        <f t="shared" si="208"/>
        <v>0.09</v>
      </c>
      <c r="AR89" s="551">
        <f>I89+AG89</f>
        <v>39055046</v>
      </c>
      <c r="AS89" s="507">
        <f>J89+V89</f>
        <v>27464352</v>
      </c>
      <c r="AT89" s="507">
        <f t="shared" ref="AT89:AT93" si="229">K89+Z89</f>
        <v>199456</v>
      </c>
      <c r="AU89" s="507">
        <f t="shared" ref="AU89:AU93" si="230">Y89</f>
        <v>99456</v>
      </c>
      <c r="AV89" s="507">
        <f t="shared" ref="AV89:AW93" si="231">L89+AB89</f>
        <v>9316751</v>
      </c>
      <c r="AW89" s="507">
        <f t="shared" si="231"/>
        <v>549287</v>
      </c>
      <c r="AX89" s="507">
        <f>N89+AF89</f>
        <v>1525200</v>
      </c>
      <c r="AY89" s="522">
        <f>O89+AQ89</f>
        <v>50.484000000000002</v>
      </c>
      <c r="AZ89" s="522">
        <f t="shared" ref="AZ89:BA93" si="232">P89+AO89</f>
        <v>39.045200000000001</v>
      </c>
      <c r="BA89" s="523">
        <f t="shared" si="232"/>
        <v>11.438799999999999</v>
      </c>
    </row>
    <row r="90" spans="1:53" s="720" customFormat="1" x14ac:dyDescent="0.2">
      <c r="A90" s="723">
        <v>22</v>
      </c>
      <c r="B90" s="724">
        <v>3412</v>
      </c>
      <c r="C90" s="724">
        <v>600078540</v>
      </c>
      <c r="D90" s="724">
        <v>72742879</v>
      </c>
      <c r="E90" s="725" t="s">
        <v>365</v>
      </c>
      <c r="F90" s="724">
        <v>3113</v>
      </c>
      <c r="G90" s="726" t="s">
        <v>92</v>
      </c>
      <c r="H90" s="727" t="s">
        <v>83</v>
      </c>
      <c r="I90" s="516">
        <v>2298191</v>
      </c>
      <c r="J90" s="517">
        <v>1690494</v>
      </c>
      <c r="K90" s="496">
        <v>0</v>
      </c>
      <c r="L90" s="322">
        <v>571387</v>
      </c>
      <c r="M90" s="322">
        <v>33810</v>
      </c>
      <c r="N90" s="517">
        <v>2500</v>
      </c>
      <c r="O90" s="518">
        <v>4.9799999999999995</v>
      </c>
      <c r="P90" s="432">
        <v>4.9799999999999995</v>
      </c>
      <c r="Q90" s="519">
        <v>0</v>
      </c>
      <c r="R90" s="551">
        <f t="shared" si="224"/>
        <v>0</v>
      </c>
      <c r="S90" s="507">
        <v>242125</v>
      </c>
      <c r="T90" s="507">
        <v>0</v>
      </c>
      <c r="U90" s="507">
        <v>0</v>
      </c>
      <c r="V90" s="507">
        <f t="shared" si="205"/>
        <v>242125</v>
      </c>
      <c r="W90" s="507">
        <v>0</v>
      </c>
      <c r="X90" s="507">
        <v>0</v>
      </c>
      <c r="Y90" s="507">
        <v>0</v>
      </c>
      <c r="Z90" s="507">
        <f t="shared" si="225"/>
        <v>0</v>
      </c>
      <c r="AA90" s="507">
        <f>V90+Z90</f>
        <v>242125</v>
      </c>
      <c r="AB90" s="322">
        <f t="shared" si="226"/>
        <v>81838</v>
      </c>
      <c r="AC90" s="180">
        <f>ROUND(V90*2%,0)</f>
        <v>4843</v>
      </c>
      <c r="AD90" s="507">
        <v>0</v>
      </c>
      <c r="AE90" s="507">
        <v>0</v>
      </c>
      <c r="AF90" s="507">
        <f t="shared" si="206"/>
        <v>0</v>
      </c>
      <c r="AG90" s="507">
        <f t="shared" si="207"/>
        <v>328806</v>
      </c>
      <c r="AH90" s="522">
        <v>0</v>
      </c>
      <c r="AI90" s="522">
        <v>0</v>
      </c>
      <c r="AJ90" s="522">
        <v>0.71</v>
      </c>
      <c r="AK90" s="522">
        <v>0</v>
      </c>
      <c r="AL90" s="522">
        <v>0</v>
      </c>
      <c r="AM90" s="522">
        <v>0</v>
      </c>
      <c r="AN90" s="522">
        <v>0</v>
      </c>
      <c r="AO90" s="522">
        <f t="shared" si="227"/>
        <v>0.71</v>
      </c>
      <c r="AP90" s="522">
        <f t="shared" si="228"/>
        <v>0</v>
      </c>
      <c r="AQ90" s="550">
        <f t="shared" si="208"/>
        <v>0.71</v>
      </c>
      <c r="AR90" s="551">
        <f>I90+AG90</f>
        <v>2626997</v>
      </c>
      <c r="AS90" s="507">
        <f>J90+V90</f>
        <v>1932619</v>
      </c>
      <c r="AT90" s="507">
        <f t="shared" si="229"/>
        <v>0</v>
      </c>
      <c r="AU90" s="507">
        <f t="shared" si="230"/>
        <v>0</v>
      </c>
      <c r="AV90" s="507">
        <f t="shared" si="231"/>
        <v>653225</v>
      </c>
      <c r="AW90" s="507">
        <f t="shared" si="231"/>
        <v>38653</v>
      </c>
      <c r="AX90" s="507">
        <f>N90+AF90</f>
        <v>2500</v>
      </c>
      <c r="AY90" s="522">
        <f>O90+AQ90</f>
        <v>5.6899999999999995</v>
      </c>
      <c r="AZ90" s="522">
        <f t="shared" si="232"/>
        <v>5.6899999999999995</v>
      </c>
      <c r="BA90" s="523">
        <f t="shared" si="232"/>
        <v>0</v>
      </c>
    </row>
    <row r="91" spans="1:53" s="720" customFormat="1" ht="12.75" customHeight="1" x14ac:dyDescent="0.2">
      <c r="A91" s="723">
        <v>22</v>
      </c>
      <c r="B91" s="724">
        <v>3412</v>
      </c>
      <c r="C91" s="724">
        <v>600078540</v>
      </c>
      <c r="D91" s="724">
        <v>72742879</v>
      </c>
      <c r="E91" s="725" t="s">
        <v>365</v>
      </c>
      <c r="F91" s="724">
        <v>3141</v>
      </c>
      <c r="G91" s="726" t="s">
        <v>89</v>
      </c>
      <c r="H91" s="727" t="s">
        <v>83</v>
      </c>
      <c r="I91" s="516">
        <v>3585514</v>
      </c>
      <c r="J91" s="517">
        <v>2583141</v>
      </c>
      <c r="K91" s="496">
        <v>30000</v>
      </c>
      <c r="L91" s="322">
        <v>883242</v>
      </c>
      <c r="M91" s="322">
        <v>51663</v>
      </c>
      <c r="N91" s="517">
        <v>37468</v>
      </c>
      <c r="O91" s="518">
        <v>8.89</v>
      </c>
      <c r="P91" s="432">
        <v>0</v>
      </c>
      <c r="Q91" s="519">
        <v>8.89</v>
      </c>
      <c r="R91" s="551">
        <f t="shared" si="224"/>
        <v>10000</v>
      </c>
      <c r="S91" s="507">
        <v>0</v>
      </c>
      <c r="T91" s="507">
        <v>0</v>
      </c>
      <c r="U91" s="507">
        <v>0</v>
      </c>
      <c r="V91" s="507">
        <f t="shared" si="205"/>
        <v>10000</v>
      </c>
      <c r="W91" s="507">
        <v>-10000</v>
      </c>
      <c r="X91" s="507">
        <v>0</v>
      </c>
      <c r="Y91" s="507">
        <v>0</v>
      </c>
      <c r="Z91" s="507">
        <f t="shared" si="225"/>
        <v>-10000</v>
      </c>
      <c r="AA91" s="507">
        <f>V91+Z91</f>
        <v>0</v>
      </c>
      <c r="AB91" s="322">
        <f t="shared" si="226"/>
        <v>0</v>
      </c>
      <c r="AC91" s="180">
        <f>ROUND(V91*2%,0)</f>
        <v>200</v>
      </c>
      <c r="AD91" s="507">
        <v>0</v>
      </c>
      <c r="AE91" s="507">
        <v>0</v>
      </c>
      <c r="AF91" s="507">
        <f t="shared" si="206"/>
        <v>0</v>
      </c>
      <c r="AG91" s="507">
        <f t="shared" si="207"/>
        <v>200</v>
      </c>
      <c r="AH91" s="522">
        <v>0</v>
      </c>
      <c r="AI91" s="522">
        <v>0</v>
      </c>
      <c r="AJ91" s="522">
        <v>0</v>
      </c>
      <c r="AK91" s="522">
        <v>0</v>
      </c>
      <c r="AL91" s="522">
        <v>0</v>
      </c>
      <c r="AM91" s="522">
        <v>0</v>
      </c>
      <c r="AN91" s="522">
        <v>0</v>
      </c>
      <c r="AO91" s="522">
        <f t="shared" si="227"/>
        <v>0</v>
      </c>
      <c r="AP91" s="522">
        <f t="shared" si="228"/>
        <v>0</v>
      </c>
      <c r="AQ91" s="550">
        <f t="shared" si="208"/>
        <v>0</v>
      </c>
      <c r="AR91" s="551">
        <f>I91+AG91</f>
        <v>3585714</v>
      </c>
      <c r="AS91" s="507">
        <f>J91+V91</f>
        <v>2593141</v>
      </c>
      <c r="AT91" s="507">
        <f t="shared" si="229"/>
        <v>20000</v>
      </c>
      <c r="AU91" s="507">
        <f t="shared" si="230"/>
        <v>0</v>
      </c>
      <c r="AV91" s="507">
        <f t="shared" si="231"/>
        <v>883242</v>
      </c>
      <c r="AW91" s="507">
        <f t="shared" si="231"/>
        <v>51863</v>
      </c>
      <c r="AX91" s="507">
        <f>N91+AF91</f>
        <v>37468</v>
      </c>
      <c r="AY91" s="522">
        <f>O91+AQ91</f>
        <v>8.89</v>
      </c>
      <c r="AZ91" s="522">
        <f t="shared" si="232"/>
        <v>0</v>
      </c>
      <c r="BA91" s="523">
        <f t="shared" si="232"/>
        <v>8.89</v>
      </c>
    </row>
    <row r="92" spans="1:53" s="720" customFormat="1" ht="12.75" customHeight="1" x14ac:dyDescent="0.2">
      <c r="A92" s="723">
        <v>22</v>
      </c>
      <c r="B92" s="724">
        <v>3412</v>
      </c>
      <c r="C92" s="724">
        <v>600078540</v>
      </c>
      <c r="D92" s="724">
        <v>72742879</v>
      </c>
      <c r="E92" s="725" t="s">
        <v>365</v>
      </c>
      <c r="F92" s="724">
        <v>3143</v>
      </c>
      <c r="G92" s="726" t="s">
        <v>150</v>
      </c>
      <c r="H92" s="727" t="s">
        <v>87</v>
      </c>
      <c r="I92" s="516">
        <v>3951720</v>
      </c>
      <c r="J92" s="517">
        <v>2900103</v>
      </c>
      <c r="K92" s="496">
        <v>10000</v>
      </c>
      <c r="L92" s="322">
        <v>983615</v>
      </c>
      <c r="M92" s="322">
        <v>58002</v>
      </c>
      <c r="N92" s="517">
        <v>0</v>
      </c>
      <c r="O92" s="518">
        <v>6.1205999999999996</v>
      </c>
      <c r="P92" s="432">
        <v>6.1205999999999996</v>
      </c>
      <c r="Q92" s="519">
        <v>0</v>
      </c>
      <c r="R92" s="551">
        <f t="shared" si="224"/>
        <v>10000</v>
      </c>
      <c r="S92" s="507">
        <v>0</v>
      </c>
      <c r="T92" s="507">
        <v>0</v>
      </c>
      <c r="U92" s="507">
        <v>0</v>
      </c>
      <c r="V92" s="507">
        <f t="shared" si="205"/>
        <v>10000</v>
      </c>
      <c r="W92" s="507">
        <v>-10000</v>
      </c>
      <c r="X92" s="507">
        <v>0</v>
      </c>
      <c r="Y92" s="507">
        <v>0</v>
      </c>
      <c r="Z92" s="507">
        <f t="shared" si="225"/>
        <v>-10000</v>
      </c>
      <c r="AA92" s="507">
        <f>V92+Z92</f>
        <v>0</v>
      </c>
      <c r="AB92" s="322">
        <f t="shared" si="226"/>
        <v>0</v>
      </c>
      <c r="AC92" s="180">
        <f>ROUND(V92*2%,0)</f>
        <v>200</v>
      </c>
      <c r="AD92" s="507">
        <v>0</v>
      </c>
      <c r="AE92" s="507">
        <v>0</v>
      </c>
      <c r="AF92" s="507">
        <f t="shared" si="206"/>
        <v>0</v>
      </c>
      <c r="AG92" s="507">
        <f t="shared" si="207"/>
        <v>200</v>
      </c>
      <c r="AH92" s="522">
        <v>0</v>
      </c>
      <c r="AI92" s="522">
        <v>0</v>
      </c>
      <c r="AJ92" s="522">
        <v>0</v>
      </c>
      <c r="AK92" s="522">
        <v>0</v>
      </c>
      <c r="AL92" s="522">
        <v>0</v>
      </c>
      <c r="AM92" s="522">
        <v>0</v>
      </c>
      <c r="AN92" s="522">
        <v>0</v>
      </c>
      <c r="AO92" s="522">
        <f t="shared" si="227"/>
        <v>0</v>
      </c>
      <c r="AP92" s="522">
        <f t="shared" si="228"/>
        <v>0</v>
      </c>
      <c r="AQ92" s="550">
        <f t="shared" si="208"/>
        <v>0</v>
      </c>
      <c r="AR92" s="551">
        <f>I92+AG92</f>
        <v>3951920</v>
      </c>
      <c r="AS92" s="507">
        <f>J92+V92</f>
        <v>2910103</v>
      </c>
      <c r="AT92" s="507">
        <f t="shared" si="229"/>
        <v>0</v>
      </c>
      <c r="AU92" s="507">
        <f t="shared" si="230"/>
        <v>0</v>
      </c>
      <c r="AV92" s="507">
        <f t="shared" si="231"/>
        <v>983615</v>
      </c>
      <c r="AW92" s="507">
        <f t="shared" si="231"/>
        <v>58202</v>
      </c>
      <c r="AX92" s="507">
        <f>N92+AF92</f>
        <v>0</v>
      </c>
      <c r="AY92" s="522">
        <f>O92+AQ92</f>
        <v>6.1205999999999996</v>
      </c>
      <c r="AZ92" s="522">
        <f t="shared" si="232"/>
        <v>6.1205999999999996</v>
      </c>
      <c r="BA92" s="523">
        <f t="shared" si="232"/>
        <v>0</v>
      </c>
    </row>
    <row r="93" spans="1:53" s="720" customFormat="1" ht="12.75" customHeight="1" x14ac:dyDescent="0.2">
      <c r="A93" s="723">
        <v>22</v>
      </c>
      <c r="B93" s="724">
        <v>3412</v>
      </c>
      <c r="C93" s="724">
        <v>600078540</v>
      </c>
      <c r="D93" s="724">
        <v>72742879</v>
      </c>
      <c r="E93" s="725" t="s">
        <v>365</v>
      </c>
      <c r="F93" s="724">
        <v>3143</v>
      </c>
      <c r="G93" s="726" t="s">
        <v>151</v>
      </c>
      <c r="H93" s="727" t="s">
        <v>83</v>
      </c>
      <c r="I93" s="516">
        <v>141144</v>
      </c>
      <c r="J93" s="517">
        <v>99495</v>
      </c>
      <c r="K93" s="496">
        <v>0</v>
      </c>
      <c r="L93" s="322">
        <v>33629</v>
      </c>
      <c r="M93" s="322">
        <v>1990</v>
      </c>
      <c r="N93" s="517">
        <v>6030</v>
      </c>
      <c r="O93" s="518">
        <v>0.42</v>
      </c>
      <c r="P93" s="432">
        <v>0</v>
      </c>
      <c r="Q93" s="519">
        <v>0.42</v>
      </c>
      <c r="R93" s="551">
        <f t="shared" si="224"/>
        <v>0</v>
      </c>
      <c r="S93" s="507">
        <v>0</v>
      </c>
      <c r="T93" s="507">
        <v>0</v>
      </c>
      <c r="U93" s="507">
        <v>0</v>
      </c>
      <c r="V93" s="507">
        <f t="shared" si="205"/>
        <v>0</v>
      </c>
      <c r="W93" s="507">
        <v>0</v>
      </c>
      <c r="X93" s="507">
        <v>0</v>
      </c>
      <c r="Y93" s="507">
        <v>0</v>
      </c>
      <c r="Z93" s="507">
        <f t="shared" si="225"/>
        <v>0</v>
      </c>
      <c r="AA93" s="507">
        <f>V93+Z93</f>
        <v>0</v>
      </c>
      <c r="AB93" s="322">
        <f t="shared" si="226"/>
        <v>0</v>
      </c>
      <c r="AC93" s="180">
        <f>ROUND(V93*2%,0)</f>
        <v>0</v>
      </c>
      <c r="AD93" s="507">
        <v>0</v>
      </c>
      <c r="AE93" s="507">
        <v>0</v>
      </c>
      <c r="AF93" s="507">
        <f t="shared" si="206"/>
        <v>0</v>
      </c>
      <c r="AG93" s="507">
        <f t="shared" si="207"/>
        <v>0</v>
      </c>
      <c r="AH93" s="522">
        <v>0</v>
      </c>
      <c r="AI93" s="522">
        <v>0</v>
      </c>
      <c r="AJ93" s="522">
        <v>0</v>
      </c>
      <c r="AK93" s="522">
        <v>0</v>
      </c>
      <c r="AL93" s="522">
        <v>0</v>
      </c>
      <c r="AM93" s="522">
        <v>0</v>
      </c>
      <c r="AN93" s="522">
        <v>0</v>
      </c>
      <c r="AO93" s="522">
        <f t="shared" si="227"/>
        <v>0</v>
      </c>
      <c r="AP93" s="522">
        <f t="shared" si="228"/>
        <v>0</v>
      </c>
      <c r="AQ93" s="550">
        <f t="shared" si="208"/>
        <v>0</v>
      </c>
      <c r="AR93" s="551">
        <f>I93+AG93</f>
        <v>141144</v>
      </c>
      <c r="AS93" s="507">
        <f>J93+V93</f>
        <v>99495</v>
      </c>
      <c r="AT93" s="507">
        <f t="shared" si="229"/>
        <v>0</v>
      </c>
      <c r="AU93" s="507">
        <f t="shared" si="230"/>
        <v>0</v>
      </c>
      <c r="AV93" s="507">
        <f t="shared" si="231"/>
        <v>33629</v>
      </c>
      <c r="AW93" s="507">
        <f t="shared" si="231"/>
        <v>1990</v>
      </c>
      <c r="AX93" s="507">
        <f>N93+AF93</f>
        <v>6030</v>
      </c>
      <c r="AY93" s="522">
        <f>O93+AQ93</f>
        <v>0.42</v>
      </c>
      <c r="AZ93" s="522">
        <f t="shared" si="232"/>
        <v>0</v>
      </c>
      <c r="BA93" s="523">
        <f t="shared" si="232"/>
        <v>0.42</v>
      </c>
    </row>
    <row r="94" spans="1:53" s="720" customFormat="1" ht="12.75" customHeight="1" x14ac:dyDescent="0.2">
      <c r="A94" s="282">
        <v>22</v>
      </c>
      <c r="B94" s="21">
        <v>3412</v>
      </c>
      <c r="C94" s="280">
        <v>600078540</v>
      </c>
      <c r="D94" s="280">
        <v>72742879</v>
      </c>
      <c r="E94" s="721" t="s">
        <v>366</v>
      </c>
      <c r="F94" s="21"/>
      <c r="G94" s="281"/>
      <c r="H94" s="722"/>
      <c r="I94" s="29">
        <v>48931959</v>
      </c>
      <c r="J94" s="269">
        <v>34727585</v>
      </c>
      <c r="K94" s="269">
        <v>150000</v>
      </c>
      <c r="L94" s="269">
        <v>11788624</v>
      </c>
      <c r="M94" s="269">
        <v>694552</v>
      </c>
      <c r="N94" s="269">
        <v>1571198</v>
      </c>
      <c r="O94" s="360">
        <v>70.804599999999994</v>
      </c>
      <c r="P94" s="360">
        <v>50.145799999999994</v>
      </c>
      <c r="Q94" s="390">
        <v>20.658799999999999</v>
      </c>
      <c r="R94" s="29">
        <f t="shared" ref="R94:BA94" si="233">SUM(R89:R93)</f>
        <v>30000</v>
      </c>
      <c r="S94" s="22">
        <f t="shared" si="233"/>
        <v>242125</v>
      </c>
      <c r="T94" s="22">
        <f t="shared" si="233"/>
        <v>0</v>
      </c>
      <c r="U94" s="22">
        <f t="shared" si="233"/>
        <v>0</v>
      </c>
      <c r="V94" s="22">
        <f t="shared" si="233"/>
        <v>272125</v>
      </c>
      <c r="W94" s="22">
        <f t="shared" si="233"/>
        <v>-30000</v>
      </c>
      <c r="X94" s="22">
        <f t="shared" si="233"/>
        <v>0</v>
      </c>
      <c r="Y94" s="22">
        <f t="shared" ref="Y94" si="234">SUM(Y89:Y93)</f>
        <v>99456</v>
      </c>
      <c r="Z94" s="22">
        <f t="shared" si="233"/>
        <v>69456</v>
      </c>
      <c r="AA94" s="22">
        <f t="shared" si="233"/>
        <v>341581</v>
      </c>
      <c r="AB94" s="22">
        <f t="shared" si="233"/>
        <v>81838</v>
      </c>
      <c r="AC94" s="22">
        <f t="shared" si="233"/>
        <v>5443</v>
      </c>
      <c r="AD94" s="22">
        <f t="shared" si="233"/>
        <v>0</v>
      </c>
      <c r="AE94" s="22">
        <f t="shared" si="233"/>
        <v>0</v>
      </c>
      <c r="AF94" s="22">
        <f t="shared" si="233"/>
        <v>0</v>
      </c>
      <c r="AG94" s="22">
        <f t="shared" si="233"/>
        <v>428862</v>
      </c>
      <c r="AH94" s="23">
        <f t="shared" si="233"/>
        <v>0</v>
      </c>
      <c r="AI94" s="23">
        <f t="shared" si="233"/>
        <v>0.09</v>
      </c>
      <c r="AJ94" s="23">
        <f t="shared" si="233"/>
        <v>0.71</v>
      </c>
      <c r="AK94" s="23">
        <f t="shared" ref="AK94:AL94" si="235">SUM(AK89:AK93)</f>
        <v>0</v>
      </c>
      <c r="AL94" s="23">
        <f t="shared" si="235"/>
        <v>0</v>
      </c>
      <c r="AM94" s="23">
        <f t="shared" si="233"/>
        <v>0</v>
      </c>
      <c r="AN94" s="23">
        <f t="shared" si="233"/>
        <v>0</v>
      </c>
      <c r="AO94" s="23">
        <f t="shared" si="233"/>
        <v>0.71</v>
      </c>
      <c r="AP94" s="23">
        <f t="shared" si="233"/>
        <v>0.09</v>
      </c>
      <c r="AQ94" s="361">
        <f t="shared" si="233"/>
        <v>0.79999999999999993</v>
      </c>
      <c r="AR94" s="29">
        <f t="shared" si="233"/>
        <v>49360821</v>
      </c>
      <c r="AS94" s="22">
        <f t="shared" si="233"/>
        <v>34999710</v>
      </c>
      <c r="AT94" s="22">
        <f t="shared" si="233"/>
        <v>219456</v>
      </c>
      <c r="AU94" s="68">
        <f t="shared" si="233"/>
        <v>99456</v>
      </c>
      <c r="AV94" s="22">
        <f t="shared" si="233"/>
        <v>11870462</v>
      </c>
      <c r="AW94" s="22">
        <f t="shared" si="233"/>
        <v>699995</v>
      </c>
      <c r="AX94" s="22">
        <f t="shared" si="233"/>
        <v>1571198</v>
      </c>
      <c r="AY94" s="23">
        <f t="shared" si="233"/>
        <v>71.604599999999991</v>
      </c>
      <c r="AZ94" s="23">
        <f t="shared" si="233"/>
        <v>50.855800000000002</v>
      </c>
      <c r="BA94" s="56">
        <f t="shared" si="233"/>
        <v>20.748800000000003</v>
      </c>
    </row>
    <row r="95" spans="1:53" s="720" customFormat="1" ht="12" customHeight="1" x14ac:dyDescent="0.2">
      <c r="A95" s="723">
        <v>23</v>
      </c>
      <c r="B95" s="724">
        <v>3416</v>
      </c>
      <c r="C95" s="724">
        <v>600078426</v>
      </c>
      <c r="D95" s="724">
        <v>72743034</v>
      </c>
      <c r="E95" s="725" t="s">
        <v>367</v>
      </c>
      <c r="F95" s="724">
        <v>3113</v>
      </c>
      <c r="G95" s="726" t="s">
        <v>149</v>
      </c>
      <c r="H95" s="727" t="s">
        <v>87</v>
      </c>
      <c r="I95" s="516">
        <v>31781965</v>
      </c>
      <c r="J95" s="517">
        <v>22469680</v>
      </c>
      <c r="K95" s="517">
        <v>30000</v>
      </c>
      <c r="L95" s="517">
        <v>7604892</v>
      </c>
      <c r="M95" s="517">
        <v>449393</v>
      </c>
      <c r="N95" s="517">
        <v>1228000</v>
      </c>
      <c r="O95" s="518">
        <v>42.0276</v>
      </c>
      <c r="P95" s="432">
        <v>31.823700000000002</v>
      </c>
      <c r="Q95" s="519">
        <v>10.203899999999999</v>
      </c>
      <c r="R95" s="551">
        <f t="shared" ref="R95:R99" si="236">W95*-1</f>
        <v>250</v>
      </c>
      <c r="S95" s="507">
        <v>0</v>
      </c>
      <c r="T95" s="507">
        <v>0</v>
      </c>
      <c r="U95" s="507">
        <v>0</v>
      </c>
      <c r="V95" s="507">
        <f t="shared" si="205"/>
        <v>250</v>
      </c>
      <c r="W95" s="507">
        <v>-250</v>
      </c>
      <c r="X95" s="507">
        <v>0</v>
      </c>
      <c r="Y95" s="507">
        <v>229622</v>
      </c>
      <c r="Z95" s="507">
        <f t="shared" ref="Z95:Z99" si="237">SUM(W95:Y95)</f>
        <v>229372</v>
      </c>
      <c r="AA95" s="507">
        <f>V95+Z95</f>
        <v>229622</v>
      </c>
      <c r="AB95" s="322">
        <f t="shared" ref="AB95:AB99" si="238">ROUND((V95+W95)*33.8%,0)</f>
        <v>0</v>
      </c>
      <c r="AC95" s="180">
        <f>ROUND(V95*2%,0)</f>
        <v>5</v>
      </c>
      <c r="AD95" s="507">
        <v>0</v>
      </c>
      <c r="AE95" s="507">
        <v>0</v>
      </c>
      <c r="AF95" s="507">
        <f t="shared" si="206"/>
        <v>0</v>
      </c>
      <c r="AG95" s="507">
        <f t="shared" si="207"/>
        <v>229627</v>
      </c>
      <c r="AH95" s="522">
        <v>0</v>
      </c>
      <c r="AI95" s="522">
        <v>0</v>
      </c>
      <c r="AJ95" s="522">
        <v>0</v>
      </c>
      <c r="AK95" s="522">
        <v>0</v>
      </c>
      <c r="AL95" s="522">
        <v>0</v>
      </c>
      <c r="AM95" s="522">
        <v>0</v>
      </c>
      <c r="AN95" s="522">
        <v>0</v>
      </c>
      <c r="AO95" s="522">
        <f t="shared" ref="AO95:AO99" si="239">AH95+AJ95+AK95+AM95</f>
        <v>0</v>
      </c>
      <c r="AP95" s="522">
        <f t="shared" ref="AP95:AP99" si="240">AI95+AL95+AN95</f>
        <v>0</v>
      </c>
      <c r="AQ95" s="550">
        <f t="shared" si="208"/>
        <v>0</v>
      </c>
      <c r="AR95" s="551">
        <f>I95+AG95</f>
        <v>32011592</v>
      </c>
      <c r="AS95" s="507">
        <f>J95+V95</f>
        <v>22469930</v>
      </c>
      <c r="AT95" s="507">
        <f t="shared" ref="AT95:AT99" si="241">K95+Z95</f>
        <v>259372</v>
      </c>
      <c r="AU95" s="507">
        <f t="shared" ref="AU95:AU99" si="242">Y95</f>
        <v>229622</v>
      </c>
      <c r="AV95" s="507">
        <f t="shared" ref="AV95:AW99" si="243">L95+AB95</f>
        <v>7604892</v>
      </c>
      <c r="AW95" s="507">
        <f t="shared" si="243"/>
        <v>449398</v>
      </c>
      <c r="AX95" s="507">
        <f>N95+AF95</f>
        <v>1228000</v>
      </c>
      <c r="AY95" s="522">
        <f>O95+AQ95</f>
        <v>42.0276</v>
      </c>
      <c r="AZ95" s="522">
        <f t="shared" ref="AZ95:BA99" si="244">P95+AO95</f>
        <v>31.823700000000002</v>
      </c>
      <c r="BA95" s="523">
        <f t="shared" si="244"/>
        <v>10.203899999999999</v>
      </c>
    </row>
    <row r="96" spans="1:53" s="720" customFormat="1" ht="12" customHeight="1" x14ac:dyDescent="0.2">
      <c r="A96" s="723">
        <v>23</v>
      </c>
      <c r="B96" s="724">
        <v>3416</v>
      </c>
      <c r="C96" s="724">
        <v>600078426</v>
      </c>
      <c r="D96" s="724">
        <v>72743034</v>
      </c>
      <c r="E96" s="725" t="s">
        <v>367</v>
      </c>
      <c r="F96" s="724">
        <v>3113</v>
      </c>
      <c r="G96" s="726" t="s">
        <v>92</v>
      </c>
      <c r="H96" s="727" t="s">
        <v>83</v>
      </c>
      <c r="I96" s="516">
        <v>2306090</v>
      </c>
      <c r="J96" s="517">
        <v>1698152</v>
      </c>
      <c r="K96" s="496">
        <v>0</v>
      </c>
      <c r="L96" s="322">
        <v>573975</v>
      </c>
      <c r="M96" s="322">
        <v>33963</v>
      </c>
      <c r="N96" s="517">
        <v>0</v>
      </c>
      <c r="O96" s="518">
        <v>4.95</v>
      </c>
      <c r="P96" s="432">
        <v>4.95</v>
      </c>
      <c r="Q96" s="519">
        <v>0</v>
      </c>
      <c r="R96" s="551">
        <f t="shared" si="236"/>
        <v>0</v>
      </c>
      <c r="S96" s="507">
        <v>190612</v>
      </c>
      <c r="T96" s="507">
        <v>0</v>
      </c>
      <c r="U96" s="507">
        <v>0</v>
      </c>
      <c r="V96" s="507">
        <f t="shared" si="205"/>
        <v>190612</v>
      </c>
      <c r="W96" s="507">
        <v>0</v>
      </c>
      <c r="X96" s="507">
        <v>0</v>
      </c>
      <c r="Y96" s="507">
        <v>0</v>
      </c>
      <c r="Z96" s="507">
        <f t="shared" si="237"/>
        <v>0</v>
      </c>
      <c r="AA96" s="507">
        <f>V96+Z96</f>
        <v>190612</v>
      </c>
      <c r="AB96" s="322">
        <f t="shared" si="238"/>
        <v>64427</v>
      </c>
      <c r="AC96" s="180">
        <f>ROUND(V96*2%,0)</f>
        <v>3812</v>
      </c>
      <c r="AD96" s="507">
        <v>0</v>
      </c>
      <c r="AE96" s="507">
        <v>0</v>
      </c>
      <c r="AF96" s="507">
        <f t="shared" si="206"/>
        <v>0</v>
      </c>
      <c r="AG96" s="507">
        <f t="shared" si="207"/>
        <v>258851</v>
      </c>
      <c r="AH96" s="522">
        <v>0</v>
      </c>
      <c r="AI96" s="522">
        <v>0</v>
      </c>
      <c r="AJ96" s="522">
        <v>0.53</v>
      </c>
      <c r="AK96" s="522">
        <v>0</v>
      </c>
      <c r="AL96" s="522">
        <v>0</v>
      </c>
      <c r="AM96" s="522">
        <v>0</v>
      </c>
      <c r="AN96" s="522">
        <v>0</v>
      </c>
      <c r="AO96" s="522">
        <f t="shared" si="239"/>
        <v>0.53</v>
      </c>
      <c r="AP96" s="522">
        <f t="shared" si="240"/>
        <v>0</v>
      </c>
      <c r="AQ96" s="550">
        <f t="shared" si="208"/>
        <v>0.53</v>
      </c>
      <c r="AR96" s="551">
        <f>I96+AG96</f>
        <v>2564941</v>
      </c>
      <c r="AS96" s="507">
        <f>J96+V96</f>
        <v>1888764</v>
      </c>
      <c r="AT96" s="507">
        <f t="shared" si="241"/>
        <v>0</v>
      </c>
      <c r="AU96" s="507">
        <f t="shared" si="242"/>
        <v>0</v>
      </c>
      <c r="AV96" s="507">
        <f t="shared" si="243"/>
        <v>638402</v>
      </c>
      <c r="AW96" s="507">
        <f t="shared" si="243"/>
        <v>37775</v>
      </c>
      <c r="AX96" s="507">
        <f>N96+AF96</f>
        <v>0</v>
      </c>
      <c r="AY96" s="522">
        <f>O96+AQ96</f>
        <v>5.48</v>
      </c>
      <c r="AZ96" s="522">
        <f t="shared" si="244"/>
        <v>5.48</v>
      </c>
      <c r="BA96" s="523">
        <f t="shared" si="244"/>
        <v>0</v>
      </c>
    </row>
    <row r="97" spans="1:53" s="720" customFormat="1" ht="12.75" customHeight="1" x14ac:dyDescent="0.2">
      <c r="A97" s="723">
        <v>23</v>
      </c>
      <c r="B97" s="724">
        <v>3416</v>
      </c>
      <c r="C97" s="724">
        <v>600078426</v>
      </c>
      <c r="D97" s="724">
        <v>72743034</v>
      </c>
      <c r="E97" s="725" t="s">
        <v>367</v>
      </c>
      <c r="F97" s="724">
        <v>3141</v>
      </c>
      <c r="G97" s="726" t="s">
        <v>89</v>
      </c>
      <c r="H97" s="727" t="s">
        <v>83</v>
      </c>
      <c r="I97" s="516">
        <v>2819486</v>
      </c>
      <c r="J97" s="517">
        <v>2055747</v>
      </c>
      <c r="K97" s="496">
        <v>0</v>
      </c>
      <c r="L97" s="322">
        <v>694842</v>
      </c>
      <c r="M97" s="322">
        <v>41115</v>
      </c>
      <c r="N97" s="517">
        <v>27782</v>
      </c>
      <c r="O97" s="518">
        <v>6.99</v>
      </c>
      <c r="P97" s="432">
        <v>0</v>
      </c>
      <c r="Q97" s="519">
        <v>6.99</v>
      </c>
      <c r="R97" s="551">
        <f t="shared" si="236"/>
        <v>0</v>
      </c>
      <c r="S97" s="507">
        <v>0</v>
      </c>
      <c r="T97" s="507">
        <v>0</v>
      </c>
      <c r="U97" s="507">
        <v>0</v>
      </c>
      <c r="V97" s="507">
        <f t="shared" si="205"/>
        <v>0</v>
      </c>
      <c r="W97" s="507">
        <v>0</v>
      </c>
      <c r="X97" s="507">
        <v>0</v>
      </c>
      <c r="Y97" s="507">
        <v>0</v>
      </c>
      <c r="Z97" s="507">
        <f t="shared" si="237"/>
        <v>0</v>
      </c>
      <c r="AA97" s="507">
        <f>V97+Z97</f>
        <v>0</v>
      </c>
      <c r="AB97" s="322">
        <f t="shared" si="238"/>
        <v>0</v>
      </c>
      <c r="AC97" s="180">
        <f>ROUND(V97*2%,0)</f>
        <v>0</v>
      </c>
      <c r="AD97" s="507">
        <v>0</v>
      </c>
      <c r="AE97" s="507">
        <v>0</v>
      </c>
      <c r="AF97" s="507">
        <f t="shared" si="206"/>
        <v>0</v>
      </c>
      <c r="AG97" s="507">
        <f t="shared" si="207"/>
        <v>0</v>
      </c>
      <c r="AH97" s="522">
        <v>0</v>
      </c>
      <c r="AI97" s="522">
        <v>0</v>
      </c>
      <c r="AJ97" s="522">
        <v>0</v>
      </c>
      <c r="AK97" s="522">
        <v>0</v>
      </c>
      <c r="AL97" s="522">
        <v>0</v>
      </c>
      <c r="AM97" s="522">
        <v>0</v>
      </c>
      <c r="AN97" s="522">
        <v>0</v>
      </c>
      <c r="AO97" s="522">
        <f t="shared" si="239"/>
        <v>0</v>
      </c>
      <c r="AP97" s="522">
        <f t="shared" si="240"/>
        <v>0</v>
      </c>
      <c r="AQ97" s="550">
        <f t="shared" si="208"/>
        <v>0</v>
      </c>
      <c r="AR97" s="551">
        <f>I97+AG97</f>
        <v>2819486</v>
      </c>
      <c r="AS97" s="507">
        <f>J97+V97</f>
        <v>2055747</v>
      </c>
      <c r="AT97" s="507">
        <f t="shared" si="241"/>
        <v>0</v>
      </c>
      <c r="AU97" s="507">
        <f t="shared" si="242"/>
        <v>0</v>
      </c>
      <c r="AV97" s="507">
        <f t="shared" si="243"/>
        <v>694842</v>
      </c>
      <c r="AW97" s="507">
        <f t="shared" si="243"/>
        <v>41115</v>
      </c>
      <c r="AX97" s="507">
        <f>N97+AF97</f>
        <v>27782</v>
      </c>
      <c r="AY97" s="522">
        <f>O97+AQ97</f>
        <v>6.99</v>
      </c>
      <c r="AZ97" s="522">
        <f t="shared" si="244"/>
        <v>0</v>
      </c>
      <c r="BA97" s="523">
        <f t="shared" si="244"/>
        <v>6.99</v>
      </c>
    </row>
    <row r="98" spans="1:53" s="720" customFormat="1" ht="12.75" customHeight="1" x14ac:dyDescent="0.2">
      <c r="A98" s="723">
        <v>23</v>
      </c>
      <c r="B98" s="724">
        <v>3416</v>
      </c>
      <c r="C98" s="724">
        <v>600078426</v>
      </c>
      <c r="D98" s="724">
        <v>72743034</v>
      </c>
      <c r="E98" s="725" t="s">
        <v>367</v>
      </c>
      <c r="F98" s="724">
        <v>3143</v>
      </c>
      <c r="G98" s="726" t="s">
        <v>150</v>
      </c>
      <c r="H98" s="727" t="s">
        <v>87</v>
      </c>
      <c r="I98" s="516">
        <v>3494463</v>
      </c>
      <c r="J98" s="517">
        <v>2573242</v>
      </c>
      <c r="K98" s="496">
        <v>0</v>
      </c>
      <c r="L98" s="322">
        <v>869756</v>
      </c>
      <c r="M98" s="322">
        <v>51465</v>
      </c>
      <c r="N98" s="517">
        <v>0</v>
      </c>
      <c r="O98" s="518">
        <v>5.4107000000000003</v>
      </c>
      <c r="P98" s="432">
        <v>5.4107000000000003</v>
      </c>
      <c r="Q98" s="519">
        <v>0</v>
      </c>
      <c r="R98" s="551">
        <f t="shared" si="236"/>
        <v>0</v>
      </c>
      <c r="S98" s="507">
        <v>0</v>
      </c>
      <c r="T98" s="507">
        <v>0</v>
      </c>
      <c r="U98" s="507">
        <v>0</v>
      </c>
      <c r="V98" s="507">
        <f t="shared" si="205"/>
        <v>0</v>
      </c>
      <c r="W98" s="507">
        <v>0</v>
      </c>
      <c r="X98" s="507">
        <v>0</v>
      </c>
      <c r="Y98" s="507">
        <v>0</v>
      </c>
      <c r="Z98" s="507">
        <f t="shared" si="237"/>
        <v>0</v>
      </c>
      <c r="AA98" s="507">
        <f>V98+Z98</f>
        <v>0</v>
      </c>
      <c r="AB98" s="322">
        <f t="shared" si="238"/>
        <v>0</v>
      </c>
      <c r="AC98" s="180">
        <f>ROUND(V98*2%,0)</f>
        <v>0</v>
      </c>
      <c r="AD98" s="507">
        <v>0</v>
      </c>
      <c r="AE98" s="507">
        <v>0</v>
      </c>
      <c r="AF98" s="507">
        <f t="shared" si="206"/>
        <v>0</v>
      </c>
      <c r="AG98" s="507">
        <f t="shared" si="207"/>
        <v>0</v>
      </c>
      <c r="AH98" s="522">
        <v>0</v>
      </c>
      <c r="AI98" s="522">
        <v>0</v>
      </c>
      <c r="AJ98" s="522">
        <v>0</v>
      </c>
      <c r="AK98" s="522">
        <v>0</v>
      </c>
      <c r="AL98" s="522">
        <v>0</v>
      </c>
      <c r="AM98" s="522">
        <v>0</v>
      </c>
      <c r="AN98" s="522">
        <v>0</v>
      </c>
      <c r="AO98" s="522">
        <f t="shared" si="239"/>
        <v>0</v>
      </c>
      <c r="AP98" s="522">
        <f t="shared" si="240"/>
        <v>0</v>
      </c>
      <c r="AQ98" s="550">
        <f t="shared" si="208"/>
        <v>0</v>
      </c>
      <c r="AR98" s="551">
        <f>I98+AG98</f>
        <v>3494463</v>
      </c>
      <c r="AS98" s="507">
        <f>J98+V98</f>
        <v>2573242</v>
      </c>
      <c r="AT98" s="507">
        <f t="shared" si="241"/>
        <v>0</v>
      </c>
      <c r="AU98" s="507">
        <f t="shared" si="242"/>
        <v>0</v>
      </c>
      <c r="AV98" s="507">
        <f t="shared" si="243"/>
        <v>869756</v>
      </c>
      <c r="AW98" s="507">
        <f t="shared" si="243"/>
        <v>51465</v>
      </c>
      <c r="AX98" s="507">
        <f>N98+AF98</f>
        <v>0</v>
      </c>
      <c r="AY98" s="522">
        <f>O98+AQ98</f>
        <v>5.4107000000000003</v>
      </c>
      <c r="AZ98" s="522">
        <f t="shared" si="244"/>
        <v>5.4107000000000003</v>
      </c>
      <c r="BA98" s="523">
        <f t="shared" si="244"/>
        <v>0</v>
      </c>
    </row>
    <row r="99" spans="1:53" s="720" customFormat="1" ht="12.75" customHeight="1" x14ac:dyDescent="0.2">
      <c r="A99" s="723">
        <v>23</v>
      </c>
      <c r="B99" s="724">
        <v>3416</v>
      </c>
      <c r="C99" s="724">
        <v>600078426</v>
      </c>
      <c r="D99" s="724">
        <v>72743034</v>
      </c>
      <c r="E99" s="725" t="s">
        <v>367</v>
      </c>
      <c r="F99" s="724">
        <v>3143</v>
      </c>
      <c r="G99" s="726" t="s">
        <v>151</v>
      </c>
      <c r="H99" s="727" t="s">
        <v>83</v>
      </c>
      <c r="I99" s="516">
        <v>113056</v>
      </c>
      <c r="J99" s="517">
        <v>79695</v>
      </c>
      <c r="K99" s="496">
        <v>0</v>
      </c>
      <c r="L99" s="322">
        <v>26937</v>
      </c>
      <c r="M99" s="322">
        <v>1594</v>
      </c>
      <c r="N99" s="517">
        <v>4830</v>
      </c>
      <c r="O99" s="518">
        <v>0.34</v>
      </c>
      <c r="P99" s="432">
        <v>0</v>
      </c>
      <c r="Q99" s="519">
        <v>0.34</v>
      </c>
      <c r="R99" s="551">
        <f t="shared" si="236"/>
        <v>0</v>
      </c>
      <c r="S99" s="507">
        <v>0</v>
      </c>
      <c r="T99" s="507">
        <v>0</v>
      </c>
      <c r="U99" s="507">
        <v>0</v>
      </c>
      <c r="V99" s="507">
        <f t="shared" si="205"/>
        <v>0</v>
      </c>
      <c r="W99" s="507">
        <v>0</v>
      </c>
      <c r="X99" s="507">
        <v>0</v>
      </c>
      <c r="Y99" s="507">
        <v>0</v>
      </c>
      <c r="Z99" s="507">
        <f t="shared" si="237"/>
        <v>0</v>
      </c>
      <c r="AA99" s="507">
        <f>V99+Z99</f>
        <v>0</v>
      </c>
      <c r="AB99" s="322">
        <f t="shared" si="238"/>
        <v>0</v>
      </c>
      <c r="AC99" s="180">
        <f>ROUND(V99*2%,0)</f>
        <v>0</v>
      </c>
      <c r="AD99" s="507">
        <v>0</v>
      </c>
      <c r="AE99" s="507">
        <v>0</v>
      </c>
      <c r="AF99" s="507">
        <f t="shared" si="206"/>
        <v>0</v>
      </c>
      <c r="AG99" s="507">
        <f t="shared" si="207"/>
        <v>0</v>
      </c>
      <c r="AH99" s="522">
        <v>0</v>
      </c>
      <c r="AI99" s="522">
        <v>0</v>
      </c>
      <c r="AJ99" s="522">
        <v>0</v>
      </c>
      <c r="AK99" s="522">
        <v>0</v>
      </c>
      <c r="AL99" s="522">
        <v>0</v>
      </c>
      <c r="AM99" s="522">
        <v>0</v>
      </c>
      <c r="AN99" s="522">
        <v>0</v>
      </c>
      <c r="AO99" s="522">
        <f t="shared" si="239"/>
        <v>0</v>
      </c>
      <c r="AP99" s="522">
        <f t="shared" si="240"/>
        <v>0</v>
      </c>
      <c r="AQ99" s="550">
        <f t="shared" si="208"/>
        <v>0</v>
      </c>
      <c r="AR99" s="551">
        <f>I99+AG99</f>
        <v>113056</v>
      </c>
      <c r="AS99" s="507">
        <f>J99+V99</f>
        <v>79695</v>
      </c>
      <c r="AT99" s="507">
        <f t="shared" si="241"/>
        <v>0</v>
      </c>
      <c r="AU99" s="507">
        <f t="shared" si="242"/>
        <v>0</v>
      </c>
      <c r="AV99" s="507">
        <f t="shared" si="243"/>
        <v>26937</v>
      </c>
      <c r="AW99" s="507">
        <f t="shared" si="243"/>
        <v>1594</v>
      </c>
      <c r="AX99" s="507">
        <f>N99+AF99</f>
        <v>4830</v>
      </c>
      <c r="AY99" s="522">
        <f>O99+AQ99</f>
        <v>0.34</v>
      </c>
      <c r="AZ99" s="522">
        <f t="shared" si="244"/>
        <v>0</v>
      </c>
      <c r="BA99" s="523">
        <f t="shared" si="244"/>
        <v>0.34</v>
      </c>
    </row>
    <row r="100" spans="1:53" s="720" customFormat="1" ht="12.75" customHeight="1" x14ac:dyDescent="0.2">
      <c r="A100" s="282">
        <v>23</v>
      </c>
      <c r="B100" s="21">
        <v>3416</v>
      </c>
      <c r="C100" s="280">
        <v>600078426</v>
      </c>
      <c r="D100" s="280">
        <v>72743034</v>
      </c>
      <c r="E100" s="721" t="s">
        <v>368</v>
      </c>
      <c r="F100" s="21"/>
      <c r="G100" s="281"/>
      <c r="H100" s="722"/>
      <c r="I100" s="29">
        <v>40515060</v>
      </c>
      <c r="J100" s="269">
        <v>28876516</v>
      </c>
      <c r="K100" s="269">
        <v>30000</v>
      </c>
      <c r="L100" s="269">
        <v>9770402</v>
      </c>
      <c r="M100" s="269">
        <v>577530</v>
      </c>
      <c r="N100" s="269">
        <v>1260612</v>
      </c>
      <c r="O100" s="360">
        <v>59.718300000000006</v>
      </c>
      <c r="P100" s="360">
        <v>42.184400000000004</v>
      </c>
      <c r="Q100" s="390">
        <v>17.533899999999999</v>
      </c>
      <c r="R100" s="29">
        <f t="shared" ref="R100:BA100" si="245">SUM(R95:R99)</f>
        <v>250</v>
      </c>
      <c r="S100" s="22">
        <f t="shared" si="245"/>
        <v>190612</v>
      </c>
      <c r="T100" s="22">
        <f t="shared" si="245"/>
        <v>0</v>
      </c>
      <c r="U100" s="22">
        <f t="shared" si="245"/>
        <v>0</v>
      </c>
      <c r="V100" s="22">
        <f t="shared" si="245"/>
        <v>190862</v>
      </c>
      <c r="W100" s="22">
        <f t="shared" si="245"/>
        <v>-250</v>
      </c>
      <c r="X100" s="22">
        <f t="shared" si="245"/>
        <v>0</v>
      </c>
      <c r="Y100" s="22">
        <f t="shared" ref="Y100" si="246">SUM(Y95:Y99)</f>
        <v>229622</v>
      </c>
      <c r="Z100" s="22">
        <f t="shared" si="245"/>
        <v>229372</v>
      </c>
      <c r="AA100" s="22">
        <f t="shared" si="245"/>
        <v>420234</v>
      </c>
      <c r="AB100" s="22">
        <f t="shared" si="245"/>
        <v>64427</v>
      </c>
      <c r="AC100" s="22">
        <f t="shared" si="245"/>
        <v>3817</v>
      </c>
      <c r="AD100" s="22">
        <f t="shared" si="245"/>
        <v>0</v>
      </c>
      <c r="AE100" s="22">
        <f t="shared" si="245"/>
        <v>0</v>
      </c>
      <c r="AF100" s="22">
        <f t="shared" si="245"/>
        <v>0</v>
      </c>
      <c r="AG100" s="22">
        <f t="shared" si="245"/>
        <v>488478</v>
      </c>
      <c r="AH100" s="23">
        <f t="shared" si="245"/>
        <v>0</v>
      </c>
      <c r="AI100" s="23">
        <f t="shared" si="245"/>
        <v>0</v>
      </c>
      <c r="AJ100" s="23">
        <f t="shared" si="245"/>
        <v>0.53</v>
      </c>
      <c r="AK100" s="23">
        <f t="shared" ref="AK100:AL100" si="247">SUM(AK95:AK99)</f>
        <v>0</v>
      </c>
      <c r="AL100" s="23">
        <f t="shared" si="247"/>
        <v>0</v>
      </c>
      <c r="AM100" s="23">
        <f t="shared" si="245"/>
        <v>0</v>
      </c>
      <c r="AN100" s="23">
        <f t="shared" si="245"/>
        <v>0</v>
      </c>
      <c r="AO100" s="23">
        <f t="shared" si="245"/>
        <v>0.53</v>
      </c>
      <c r="AP100" s="23">
        <f t="shared" si="245"/>
        <v>0</v>
      </c>
      <c r="AQ100" s="361">
        <f t="shared" si="245"/>
        <v>0.53</v>
      </c>
      <c r="AR100" s="29">
        <f t="shared" si="245"/>
        <v>41003538</v>
      </c>
      <c r="AS100" s="22">
        <f t="shared" si="245"/>
        <v>29067378</v>
      </c>
      <c r="AT100" s="22">
        <f t="shared" si="245"/>
        <v>259372</v>
      </c>
      <c r="AU100" s="68">
        <f t="shared" si="245"/>
        <v>229622</v>
      </c>
      <c r="AV100" s="22">
        <f t="shared" si="245"/>
        <v>9834829</v>
      </c>
      <c r="AW100" s="22">
        <f t="shared" si="245"/>
        <v>581347</v>
      </c>
      <c r="AX100" s="22">
        <f t="shared" si="245"/>
        <v>1260612</v>
      </c>
      <c r="AY100" s="23">
        <f t="shared" si="245"/>
        <v>60.2483</v>
      </c>
      <c r="AZ100" s="23">
        <f t="shared" si="245"/>
        <v>42.714400000000005</v>
      </c>
      <c r="BA100" s="56">
        <f t="shared" si="245"/>
        <v>17.533899999999999</v>
      </c>
    </row>
    <row r="101" spans="1:53" s="720" customFormat="1" ht="12.75" customHeight="1" x14ac:dyDescent="0.2">
      <c r="A101" s="723">
        <v>24</v>
      </c>
      <c r="B101" s="724">
        <v>3414</v>
      </c>
      <c r="C101" s="724">
        <v>600078388</v>
      </c>
      <c r="D101" s="724">
        <v>43257721</v>
      </c>
      <c r="E101" s="725" t="s">
        <v>369</v>
      </c>
      <c r="F101" s="724">
        <v>3113</v>
      </c>
      <c r="G101" s="726" t="s">
        <v>149</v>
      </c>
      <c r="H101" s="727" t="s">
        <v>87</v>
      </c>
      <c r="I101" s="516">
        <v>32563229</v>
      </c>
      <c r="J101" s="517">
        <v>22938364</v>
      </c>
      <c r="K101" s="517">
        <v>85000</v>
      </c>
      <c r="L101" s="517">
        <v>7781897</v>
      </c>
      <c r="M101" s="517">
        <v>458768</v>
      </c>
      <c r="N101" s="517">
        <v>1299200</v>
      </c>
      <c r="O101" s="518">
        <v>44.875299999999996</v>
      </c>
      <c r="P101" s="432">
        <v>33.7898</v>
      </c>
      <c r="Q101" s="519">
        <v>11.085499999999993</v>
      </c>
      <c r="R101" s="551">
        <f t="shared" ref="R101:R105" si="248">W101*-1</f>
        <v>0</v>
      </c>
      <c r="S101" s="507">
        <v>0</v>
      </c>
      <c r="T101" s="507">
        <v>0</v>
      </c>
      <c r="U101" s="507"/>
      <c r="V101" s="507">
        <f t="shared" si="205"/>
        <v>0</v>
      </c>
      <c r="W101" s="507">
        <v>0</v>
      </c>
      <c r="X101" s="507">
        <v>0</v>
      </c>
      <c r="Y101" s="507">
        <v>331890</v>
      </c>
      <c r="Z101" s="507">
        <f t="shared" ref="Z101:Z105" si="249">SUM(W101:Y101)</f>
        <v>331890</v>
      </c>
      <c r="AA101" s="507">
        <f>V101+Z101</f>
        <v>331890</v>
      </c>
      <c r="AB101" s="322">
        <f t="shared" ref="AB101:AB105" si="250">ROUND((V101+W101)*33.8%,0)</f>
        <v>0</v>
      </c>
      <c r="AC101" s="180">
        <f>ROUND(V101*2%,0)</f>
        <v>0</v>
      </c>
      <c r="AD101" s="507">
        <v>0</v>
      </c>
      <c r="AE101" s="507">
        <v>0</v>
      </c>
      <c r="AF101" s="507">
        <f t="shared" si="206"/>
        <v>0</v>
      </c>
      <c r="AG101" s="507">
        <f t="shared" si="207"/>
        <v>331890</v>
      </c>
      <c r="AH101" s="522">
        <v>0</v>
      </c>
      <c r="AI101" s="522">
        <v>0</v>
      </c>
      <c r="AJ101" s="522">
        <v>0</v>
      </c>
      <c r="AK101" s="522">
        <v>0</v>
      </c>
      <c r="AL101" s="522">
        <v>0</v>
      </c>
      <c r="AM101" s="522">
        <v>0</v>
      </c>
      <c r="AN101" s="522">
        <v>0</v>
      </c>
      <c r="AO101" s="522">
        <f t="shared" ref="AO101:AO105" si="251">AH101+AJ101+AK101+AM101</f>
        <v>0</v>
      </c>
      <c r="AP101" s="522">
        <f t="shared" ref="AP101:AP105" si="252">AI101+AL101+AN101</f>
        <v>0</v>
      </c>
      <c r="AQ101" s="550">
        <f t="shared" si="208"/>
        <v>0</v>
      </c>
      <c r="AR101" s="551">
        <f>I101+AG101</f>
        <v>32895119</v>
      </c>
      <c r="AS101" s="507">
        <f>J101+V101</f>
        <v>22938364</v>
      </c>
      <c r="AT101" s="507">
        <f t="shared" ref="AT101:AT105" si="253">K101+Z101</f>
        <v>416890</v>
      </c>
      <c r="AU101" s="507">
        <f t="shared" ref="AU101:AU105" si="254">Y101</f>
        <v>331890</v>
      </c>
      <c r="AV101" s="507">
        <f t="shared" ref="AV101:AW105" si="255">L101+AB101</f>
        <v>7781897</v>
      </c>
      <c r="AW101" s="507">
        <f t="shared" si="255"/>
        <v>458768</v>
      </c>
      <c r="AX101" s="507">
        <f>N101+AF101</f>
        <v>1299200</v>
      </c>
      <c r="AY101" s="522">
        <f>O101+AQ101</f>
        <v>44.875299999999996</v>
      </c>
      <c r="AZ101" s="522">
        <f t="shared" ref="AZ101:BA105" si="256">P101+AO101</f>
        <v>33.7898</v>
      </c>
      <c r="BA101" s="523">
        <f t="shared" si="256"/>
        <v>11.085499999999993</v>
      </c>
    </row>
    <row r="102" spans="1:53" s="720" customFormat="1" x14ac:dyDescent="0.2">
      <c r="A102" s="723">
        <v>24</v>
      </c>
      <c r="B102" s="724">
        <v>3414</v>
      </c>
      <c r="C102" s="724">
        <v>600078388</v>
      </c>
      <c r="D102" s="724">
        <v>43257721</v>
      </c>
      <c r="E102" s="725" t="s">
        <v>369</v>
      </c>
      <c r="F102" s="724">
        <v>3113</v>
      </c>
      <c r="G102" s="726" t="s">
        <v>92</v>
      </c>
      <c r="H102" s="727" t="s">
        <v>83</v>
      </c>
      <c r="I102" s="516">
        <v>3365925</v>
      </c>
      <c r="J102" s="517">
        <v>2478590</v>
      </c>
      <c r="K102" s="496">
        <v>0</v>
      </c>
      <c r="L102" s="322">
        <v>837763</v>
      </c>
      <c r="M102" s="322">
        <v>49572</v>
      </c>
      <c r="N102" s="517">
        <v>0</v>
      </c>
      <c r="O102" s="518">
        <v>7.13</v>
      </c>
      <c r="P102" s="432">
        <v>7.13</v>
      </c>
      <c r="Q102" s="519">
        <v>0</v>
      </c>
      <c r="R102" s="551">
        <f t="shared" si="248"/>
        <v>0</v>
      </c>
      <c r="S102" s="507">
        <v>603</v>
      </c>
      <c r="T102" s="507">
        <v>0</v>
      </c>
      <c r="U102" s="507">
        <v>0</v>
      </c>
      <c r="V102" s="507">
        <f t="shared" si="205"/>
        <v>603</v>
      </c>
      <c r="W102" s="507">
        <v>0</v>
      </c>
      <c r="X102" s="507">
        <v>0</v>
      </c>
      <c r="Y102" s="507">
        <v>0</v>
      </c>
      <c r="Z102" s="507">
        <f t="shared" si="249"/>
        <v>0</v>
      </c>
      <c r="AA102" s="507">
        <f>V102+Z102</f>
        <v>603</v>
      </c>
      <c r="AB102" s="322">
        <f t="shared" si="250"/>
        <v>204</v>
      </c>
      <c r="AC102" s="180">
        <f>ROUND(V102*2%,0)</f>
        <v>12</v>
      </c>
      <c r="AD102" s="507">
        <v>0</v>
      </c>
      <c r="AE102" s="507">
        <v>0</v>
      </c>
      <c r="AF102" s="507">
        <f t="shared" si="206"/>
        <v>0</v>
      </c>
      <c r="AG102" s="507">
        <f t="shared" si="207"/>
        <v>819</v>
      </c>
      <c r="AH102" s="522">
        <v>0</v>
      </c>
      <c r="AI102" s="522">
        <v>0</v>
      </c>
      <c r="AJ102" s="522">
        <v>0.02</v>
      </c>
      <c r="AK102" s="522">
        <v>0</v>
      </c>
      <c r="AL102" s="522">
        <v>0</v>
      </c>
      <c r="AM102" s="522">
        <v>0</v>
      </c>
      <c r="AN102" s="522">
        <v>0</v>
      </c>
      <c r="AO102" s="522">
        <f t="shared" si="251"/>
        <v>0.02</v>
      </c>
      <c r="AP102" s="522">
        <f t="shared" si="252"/>
        <v>0</v>
      </c>
      <c r="AQ102" s="550">
        <f t="shared" si="208"/>
        <v>0.02</v>
      </c>
      <c r="AR102" s="551">
        <f>I102+AG102</f>
        <v>3366744</v>
      </c>
      <c r="AS102" s="507">
        <f>J102+V102</f>
        <v>2479193</v>
      </c>
      <c r="AT102" s="507">
        <f t="shared" si="253"/>
        <v>0</v>
      </c>
      <c r="AU102" s="507">
        <f t="shared" si="254"/>
        <v>0</v>
      </c>
      <c r="AV102" s="507">
        <f t="shared" si="255"/>
        <v>837967</v>
      </c>
      <c r="AW102" s="507">
        <f t="shared" si="255"/>
        <v>49584</v>
      </c>
      <c r="AX102" s="507">
        <f>N102+AF102</f>
        <v>0</v>
      </c>
      <c r="AY102" s="522">
        <f>O102+AQ102</f>
        <v>7.1499999999999995</v>
      </c>
      <c r="AZ102" s="522">
        <f t="shared" si="256"/>
        <v>7.1499999999999995</v>
      </c>
      <c r="BA102" s="523">
        <f t="shared" si="256"/>
        <v>0</v>
      </c>
    </row>
    <row r="103" spans="1:53" s="720" customFormat="1" ht="12.75" customHeight="1" x14ac:dyDescent="0.2">
      <c r="A103" s="723">
        <v>24</v>
      </c>
      <c r="B103" s="724">
        <v>3414</v>
      </c>
      <c r="C103" s="724">
        <v>600078388</v>
      </c>
      <c r="D103" s="724">
        <v>43257721</v>
      </c>
      <c r="E103" s="725" t="s">
        <v>369</v>
      </c>
      <c r="F103" s="724">
        <v>3141</v>
      </c>
      <c r="G103" s="726" t="s">
        <v>89</v>
      </c>
      <c r="H103" s="727" t="s">
        <v>83</v>
      </c>
      <c r="I103" s="516">
        <v>3210518</v>
      </c>
      <c r="J103" s="517">
        <v>2330253</v>
      </c>
      <c r="K103" s="496">
        <v>10000</v>
      </c>
      <c r="L103" s="322">
        <v>791006</v>
      </c>
      <c r="M103" s="322">
        <v>46605</v>
      </c>
      <c r="N103" s="517">
        <v>32654</v>
      </c>
      <c r="O103" s="518">
        <v>7.96</v>
      </c>
      <c r="P103" s="432">
        <v>0</v>
      </c>
      <c r="Q103" s="519">
        <v>7.96</v>
      </c>
      <c r="R103" s="551">
        <f t="shared" si="248"/>
        <v>0</v>
      </c>
      <c r="S103" s="507">
        <v>0</v>
      </c>
      <c r="T103" s="507">
        <v>0</v>
      </c>
      <c r="U103" s="507">
        <v>0</v>
      </c>
      <c r="V103" s="507">
        <f t="shared" si="205"/>
        <v>0</v>
      </c>
      <c r="W103" s="507">
        <v>0</v>
      </c>
      <c r="X103" s="507">
        <v>0</v>
      </c>
      <c r="Y103" s="507">
        <v>0</v>
      </c>
      <c r="Z103" s="507">
        <f t="shared" si="249"/>
        <v>0</v>
      </c>
      <c r="AA103" s="507">
        <f>V103+Z103</f>
        <v>0</v>
      </c>
      <c r="AB103" s="322">
        <f t="shared" si="250"/>
        <v>0</v>
      </c>
      <c r="AC103" s="180">
        <f>ROUND(V103*2%,0)</f>
        <v>0</v>
      </c>
      <c r="AD103" s="507">
        <v>0</v>
      </c>
      <c r="AE103" s="507">
        <v>0</v>
      </c>
      <c r="AF103" s="507">
        <f t="shared" si="206"/>
        <v>0</v>
      </c>
      <c r="AG103" s="507">
        <f t="shared" si="207"/>
        <v>0</v>
      </c>
      <c r="AH103" s="522">
        <v>0</v>
      </c>
      <c r="AI103" s="522">
        <v>0</v>
      </c>
      <c r="AJ103" s="522">
        <v>0</v>
      </c>
      <c r="AK103" s="522">
        <v>0</v>
      </c>
      <c r="AL103" s="522">
        <v>0</v>
      </c>
      <c r="AM103" s="522">
        <v>0</v>
      </c>
      <c r="AN103" s="522">
        <v>0</v>
      </c>
      <c r="AO103" s="522">
        <f t="shared" si="251"/>
        <v>0</v>
      </c>
      <c r="AP103" s="522">
        <f t="shared" si="252"/>
        <v>0</v>
      </c>
      <c r="AQ103" s="550">
        <f t="shared" si="208"/>
        <v>0</v>
      </c>
      <c r="AR103" s="551">
        <f>I103+AG103</f>
        <v>3210518</v>
      </c>
      <c r="AS103" s="507">
        <f>J103+V103</f>
        <v>2330253</v>
      </c>
      <c r="AT103" s="507">
        <f t="shared" si="253"/>
        <v>10000</v>
      </c>
      <c r="AU103" s="507">
        <f t="shared" si="254"/>
        <v>0</v>
      </c>
      <c r="AV103" s="507">
        <f t="shared" si="255"/>
        <v>791006</v>
      </c>
      <c r="AW103" s="507">
        <f t="shared" si="255"/>
        <v>46605</v>
      </c>
      <c r="AX103" s="507">
        <f>N103+AF103</f>
        <v>32654</v>
      </c>
      <c r="AY103" s="522">
        <f>O103+AQ103</f>
        <v>7.96</v>
      </c>
      <c r="AZ103" s="522">
        <f t="shared" si="256"/>
        <v>0</v>
      </c>
      <c r="BA103" s="523">
        <f t="shared" si="256"/>
        <v>7.96</v>
      </c>
    </row>
    <row r="104" spans="1:53" s="720" customFormat="1" ht="12.75" customHeight="1" x14ac:dyDescent="0.2">
      <c r="A104" s="723">
        <v>24</v>
      </c>
      <c r="B104" s="724">
        <v>3414</v>
      </c>
      <c r="C104" s="724">
        <v>600078388</v>
      </c>
      <c r="D104" s="724">
        <v>43257721</v>
      </c>
      <c r="E104" s="725" t="s">
        <v>369</v>
      </c>
      <c r="F104" s="724">
        <v>3143</v>
      </c>
      <c r="G104" s="726" t="s">
        <v>150</v>
      </c>
      <c r="H104" s="727" t="s">
        <v>87</v>
      </c>
      <c r="I104" s="516">
        <v>3489607</v>
      </c>
      <c r="J104" s="517">
        <v>2549961</v>
      </c>
      <c r="K104" s="496">
        <v>20000</v>
      </c>
      <c r="L104" s="322">
        <v>868647</v>
      </c>
      <c r="M104" s="322">
        <v>50999</v>
      </c>
      <c r="N104" s="517">
        <v>0</v>
      </c>
      <c r="O104" s="518">
        <v>5.48</v>
      </c>
      <c r="P104" s="518">
        <v>5.48</v>
      </c>
      <c r="Q104" s="519">
        <v>0</v>
      </c>
      <c r="R104" s="551">
        <f t="shared" si="248"/>
        <v>0</v>
      </c>
      <c r="S104" s="507">
        <v>0</v>
      </c>
      <c r="T104" s="507">
        <v>0</v>
      </c>
      <c r="U104" s="507">
        <v>0</v>
      </c>
      <c r="V104" s="507">
        <f t="shared" si="205"/>
        <v>0</v>
      </c>
      <c r="W104" s="507">
        <v>0</v>
      </c>
      <c r="X104" s="507">
        <v>0</v>
      </c>
      <c r="Y104" s="507">
        <v>0</v>
      </c>
      <c r="Z104" s="507">
        <f t="shared" si="249"/>
        <v>0</v>
      </c>
      <c r="AA104" s="507">
        <f>V104+Z104</f>
        <v>0</v>
      </c>
      <c r="AB104" s="322">
        <f t="shared" si="250"/>
        <v>0</v>
      </c>
      <c r="AC104" s="180">
        <f>ROUND(V104*2%,0)</f>
        <v>0</v>
      </c>
      <c r="AD104" s="507">
        <v>0</v>
      </c>
      <c r="AE104" s="507">
        <v>0</v>
      </c>
      <c r="AF104" s="507">
        <f t="shared" si="206"/>
        <v>0</v>
      </c>
      <c r="AG104" s="507">
        <f t="shared" si="207"/>
        <v>0</v>
      </c>
      <c r="AH104" s="522">
        <v>0</v>
      </c>
      <c r="AI104" s="522">
        <v>0</v>
      </c>
      <c r="AJ104" s="522">
        <v>0</v>
      </c>
      <c r="AK104" s="522">
        <v>0</v>
      </c>
      <c r="AL104" s="522">
        <v>0</v>
      </c>
      <c r="AM104" s="522">
        <v>0</v>
      </c>
      <c r="AN104" s="522">
        <v>0</v>
      </c>
      <c r="AO104" s="522">
        <f t="shared" si="251"/>
        <v>0</v>
      </c>
      <c r="AP104" s="522">
        <f t="shared" si="252"/>
        <v>0</v>
      </c>
      <c r="AQ104" s="550">
        <f t="shared" si="208"/>
        <v>0</v>
      </c>
      <c r="AR104" s="551">
        <f>I104+AG104</f>
        <v>3489607</v>
      </c>
      <c r="AS104" s="507">
        <f>J104+V104</f>
        <v>2549961</v>
      </c>
      <c r="AT104" s="507">
        <f t="shared" si="253"/>
        <v>20000</v>
      </c>
      <c r="AU104" s="507">
        <f t="shared" si="254"/>
        <v>0</v>
      </c>
      <c r="AV104" s="507">
        <f t="shared" si="255"/>
        <v>868647</v>
      </c>
      <c r="AW104" s="507">
        <f t="shared" si="255"/>
        <v>50999</v>
      </c>
      <c r="AX104" s="507">
        <f>N104+AF104</f>
        <v>0</v>
      </c>
      <c r="AY104" s="522">
        <f>O104+AQ104</f>
        <v>5.48</v>
      </c>
      <c r="AZ104" s="522">
        <f t="shared" si="256"/>
        <v>5.48</v>
      </c>
      <c r="BA104" s="523">
        <f t="shared" si="256"/>
        <v>0</v>
      </c>
    </row>
    <row r="105" spans="1:53" s="720" customFormat="1" ht="12.75" customHeight="1" x14ac:dyDescent="0.2">
      <c r="A105" s="723">
        <v>24</v>
      </c>
      <c r="B105" s="724">
        <v>3414</v>
      </c>
      <c r="C105" s="724">
        <v>600078388</v>
      </c>
      <c r="D105" s="724">
        <v>43257721</v>
      </c>
      <c r="E105" s="725" t="s">
        <v>369</v>
      </c>
      <c r="F105" s="724">
        <v>3143</v>
      </c>
      <c r="G105" s="726" t="s">
        <v>151</v>
      </c>
      <c r="H105" s="727" t="s">
        <v>83</v>
      </c>
      <c r="I105" s="516">
        <v>112354</v>
      </c>
      <c r="J105" s="517">
        <v>79200</v>
      </c>
      <c r="K105" s="496">
        <v>0</v>
      </c>
      <c r="L105" s="322">
        <v>26770</v>
      </c>
      <c r="M105" s="322">
        <v>1584</v>
      </c>
      <c r="N105" s="517">
        <v>4800</v>
      </c>
      <c r="O105" s="518">
        <v>0.33</v>
      </c>
      <c r="P105" s="432">
        <v>0</v>
      </c>
      <c r="Q105" s="519">
        <v>0.33</v>
      </c>
      <c r="R105" s="551">
        <f t="shared" si="248"/>
        <v>0</v>
      </c>
      <c r="S105" s="507">
        <v>0</v>
      </c>
      <c r="T105" s="507">
        <v>0</v>
      </c>
      <c r="U105" s="507">
        <v>0</v>
      </c>
      <c r="V105" s="507">
        <f t="shared" si="205"/>
        <v>0</v>
      </c>
      <c r="W105" s="507">
        <v>0</v>
      </c>
      <c r="X105" s="507">
        <v>0</v>
      </c>
      <c r="Y105" s="507">
        <v>0</v>
      </c>
      <c r="Z105" s="507">
        <f t="shared" si="249"/>
        <v>0</v>
      </c>
      <c r="AA105" s="507">
        <f>V105+Z105</f>
        <v>0</v>
      </c>
      <c r="AB105" s="322">
        <f t="shared" si="250"/>
        <v>0</v>
      </c>
      <c r="AC105" s="180">
        <f>ROUND(V105*2%,0)</f>
        <v>0</v>
      </c>
      <c r="AD105" s="507">
        <v>0</v>
      </c>
      <c r="AE105" s="507">
        <v>0</v>
      </c>
      <c r="AF105" s="507">
        <f t="shared" si="206"/>
        <v>0</v>
      </c>
      <c r="AG105" s="507">
        <f t="shared" si="207"/>
        <v>0</v>
      </c>
      <c r="AH105" s="522">
        <v>0</v>
      </c>
      <c r="AI105" s="522">
        <v>0</v>
      </c>
      <c r="AJ105" s="522">
        <v>0</v>
      </c>
      <c r="AK105" s="522">
        <v>0</v>
      </c>
      <c r="AL105" s="522">
        <v>0</v>
      </c>
      <c r="AM105" s="522">
        <v>0</v>
      </c>
      <c r="AN105" s="522">
        <v>0</v>
      </c>
      <c r="AO105" s="522">
        <f t="shared" si="251"/>
        <v>0</v>
      </c>
      <c r="AP105" s="522">
        <f t="shared" si="252"/>
        <v>0</v>
      </c>
      <c r="AQ105" s="550">
        <f t="shared" si="208"/>
        <v>0</v>
      </c>
      <c r="AR105" s="551">
        <f>I105+AG105</f>
        <v>112354</v>
      </c>
      <c r="AS105" s="507">
        <f>J105+V105</f>
        <v>79200</v>
      </c>
      <c r="AT105" s="507">
        <f t="shared" si="253"/>
        <v>0</v>
      </c>
      <c r="AU105" s="507">
        <f t="shared" si="254"/>
        <v>0</v>
      </c>
      <c r="AV105" s="507">
        <f t="shared" si="255"/>
        <v>26770</v>
      </c>
      <c r="AW105" s="507">
        <f t="shared" si="255"/>
        <v>1584</v>
      </c>
      <c r="AX105" s="507">
        <f>N105+AF105</f>
        <v>4800</v>
      </c>
      <c r="AY105" s="522">
        <f>O105+AQ105</f>
        <v>0.33</v>
      </c>
      <c r="AZ105" s="522">
        <f t="shared" si="256"/>
        <v>0</v>
      </c>
      <c r="BA105" s="523">
        <f t="shared" si="256"/>
        <v>0.33</v>
      </c>
    </row>
    <row r="106" spans="1:53" s="720" customFormat="1" ht="12.75" customHeight="1" x14ac:dyDescent="0.2">
      <c r="A106" s="282">
        <v>24</v>
      </c>
      <c r="B106" s="21">
        <v>3414</v>
      </c>
      <c r="C106" s="280">
        <v>600078388</v>
      </c>
      <c r="D106" s="280">
        <v>43257721</v>
      </c>
      <c r="E106" s="721" t="s">
        <v>370</v>
      </c>
      <c r="F106" s="21"/>
      <c r="G106" s="281"/>
      <c r="H106" s="722"/>
      <c r="I106" s="29">
        <v>42741633</v>
      </c>
      <c r="J106" s="269">
        <v>30376368</v>
      </c>
      <c r="K106" s="269">
        <v>115000</v>
      </c>
      <c r="L106" s="269">
        <v>10306083</v>
      </c>
      <c r="M106" s="269">
        <v>607528</v>
      </c>
      <c r="N106" s="269">
        <v>1336654</v>
      </c>
      <c r="O106" s="360">
        <v>65.775300000000001</v>
      </c>
      <c r="P106" s="360">
        <v>46.399799999999999</v>
      </c>
      <c r="Q106" s="390">
        <v>19.375499999999992</v>
      </c>
      <c r="R106" s="29">
        <f t="shared" ref="R106:BA106" si="257">SUM(R101:R105)</f>
        <v>0</v>
      </c>
      <c r="S106" s="22">
        <f t="shared" si="257"/>
        <v>603</v>
      </c>
      <c r="T106" s="22">
        <f t="shared" si="257"/>
        <v>0</v>
      </c>
      <c r="U106" s="22">
        <f t="shared" si="257"/>
        <v>0</v>
      </c>
      <c r="V106" s="22">
        <f t="shared" si="257"/>
        <v>603</v>
      </c>
      <c r="W106" s="22">
        <f t="shared" si="257"/>
        <v>0</v>
      </c>
      <c r="X106" s="22">
        <f t="shared" si="257"/>
        <v>0</v>
      </c>
      <c r="Y106" s="22">
        <f t="shared" ref="Y106" si="258">SUM(Y101:Y105)</f>
        <v>331890</v>
      </c>
      <c r="Z106" s="22">
        <f t="shared" si="257"/>
        <v>331890</v>
      </c>
      <c r="AA106" s="22">
        <f t="shared" si="257"/>
        <v>332493</v>
      </c>
      <c r="AB106" s="22">
        <f t="shared" si="257"/>
        <v>204</v>
      </c>
      <c r="AC106" s="22">
        <f t="shared" si="257"/>
        <v>12</v>
      </c>
      <c r="AD106" s="22">
        <f t="shared" si="257"/>
        <v>0</v>
      </c>
      <c r="AE106" s="22">
        <f t="shared" si="257"/>
        <v>0</v>
      </c>
      <c r="AF106" s="22">
        <f t="shared" si="257"/>
        <v>0</v>
      </c>
      <c r="AG106" s="22">
        <f t="shared" si="257"/>
        <v>332709</v>
      </c>
      <c r="AH106" s="23">
        <f t="shared" si="257"/>
        <v>0</v>
      </c>
      <c r="AI106" s="23">
        <f t="shared" si="257"/>
        <v>0</v>
      </c>
      <c r="AJ106" s="23">
        <f t="shared" si="257"/>
        <v>0.02</v>
      </c>
      <c r="AK106" s="23">
        <f t="shared" ref="AK106:AL106" si="259">SUM(AK101:AK105)</f>
        <v>0</v>
      </c>
      <c r="AL106" s="23">
        <f t="shared" si="259"/>
        <v>0</v>
      </c>
      <c r="AM106" s="23">
        <f t="shared" si="257"/>
        <v>0</v>
      </c>
      <c r="AN106" s="23">
        <f t="shared" si="257"/>
        <v>0</v>
      </c>
      <c r="AO106" s="23">
        <f t="shared" si="257"/>
        <v>0.02</v>
      </c>
      <c r="AP106" s="23">
        <f t="shared" si="257"/>
        <v>0</v>
      </c>
      <c r="AQ106" s="361">
        <f t="shared" si="257"/>
        <v>0.02</v>
      </c>
      <c r="AR106" s="29">
        <f t="shared" si="257"/>
        <v>43074342</v>
      </c>
      <c r="AS106" s="22">
        <f t="shared" si="257"/>
        <v>30376971</v>
      </c>
      <c r="AT106" s="22">
        <f t="shared" si="257"/>
        <v>446890</v>
      </c>
      <c r="AU106" s="68">
        <f t="shared" si="257"/>
        <v>331890</v>
      </c>
      <c r="AV106" s="22">
        <f t="shared" si="257"/>
        <v>10306287</v>
      </c>
      <c r="AW106" s="22">
        <f t="shared" si="257"/>
        <v>607540</v>
      </c>
      <c r="AX106" s="22">
        <f t="shared" si="257"/>
        <v>1336654</v>
      </c>
      <c r="AY106" s="23">
        <f t="shared" si="257"/>
        <v>65.795299999999997</v>
      </c>
      <c r="AZ106" s="23">
        <f t="shared" si="257"/>
        <v>46.419799999999995</v>
      </c>
      <c r="BA106" s="56">
        <f t="shared" si="257"/>
        <v>19.375499999999992</v>
      </c>
    </row>
    <row r="107" spans="1:53" s="720" customFormat="1" ht="12.75" customHeight="1" x14ac:dyDescent="0.2">
      <c r="A107" s="723">
        <v>25</v>
      </c>
      <c r="B107" s="724">
        <v>3411</v>
      </c>
      <c r="C107" s="724">
        <v>600078400</v>
      </c>
      <c r="D107" s="724">
        <v>72742950</v>
      </c>
      <c r="E107" s="725" t="s">
        <v>371</v>
      </c>
      <c r="F107" s="724">
        <v>3113</v>
      </c>
      <c r="G107" s="726" t="s">
        <v>149</v>
      </c>
      <c r="H107" s="727" t="s">
        <v>87</v>
      </c>
      <c r="I107" s="516">
        <v>29112831</v>
      </c>
      <c r="J107" s="517">
        <v>20620347</v>
      </c>
      <c r="K107" s="517">
        <v>0</v>
      </c>
      <c r="L107" s="517">
        <v>6969677</v>
      </c>
      <c r="M107" s="517">
        <v>412407</v>
      </c>
      <c r="N107" s="517">
        <v>1110400</v>
      </c>
      <c r="O107" s="518">
        <v>38.793799999999997</v>
      </c>
      <c r="P107" s="432">
        <v>29.9544</v>
      </c>
      <c r="Q107" s="519">
        <v>8.8393999999999977</v>
      </c>
      <c r="R107" s="551">
        <f t="shared" ref="R107:R111" si="260">W107*-1</f>
        <v>0</v>
      </c>
      <c r="S107" s="507">
        <v>0</v>
      </c>
      <c r="T107" s="507">
        <v>0</v>
      </c>
      <c r="U107" s="507">
        <v>0</v>
      </c>
      <c r="V107" s="507">
        <f t="shared" si="205"/>
        <v>0</v>
      </c>
      <c r="W107" s="507">
        <v>0</v>
      </c>
      <c r="X107" s="507">
        <v>0</v>
      </c>
      <c r="Y107" s="507">
        <v>210308</v>
      </c>
      <c r="Z107" s="507">
        <f t="shared" ref="Z107:Z111" si="261">SUM(W107:Y107)</f>
        <v>210308</v>
      </c>
      <c r="AA107" s="507">
        <f>V107+Z107</f>
        <v>210308</v>
      </c>
      <c r="AB107" s="322">
        <f t="shared" ref="AB107:AB111" si="262">ROUND((V107+W107)*33.8%,0)</f>
        <v>0</v>
      </c>
      <c r="AC107" s="180">
        <f>ROUND(V107*2%,0)</f>
        <v>0</v>
      </c>
      <c r="AD107" s="507">
        <v>0</v>
      </c>
      <c r="AE107" s="507">
        <v>0</v>
      </c>
      <c r="AF107" s="507">
        <f t="shared" si="206"/>
        <v>0</v>
      </c>
      <c r="AG107" s="507">
        <f t="shared" si="207"/>
        <v>210308</v>
      </c>
      <c r="AH107" s="522">
        <v>0</v>
      </c>
      <c r="AI107" s="522">
        <v>0</v>
      </c>
      <c r="AJ107" s="522">
        <v>0</v>
      </c>
      <c r="AK107" s="522">
        <v>0</v>
      </c>
      <c r="AL107" s="522">
        <v>0</v>
      </c>
      <c r="AM107" s="522">
        <v>0</v>
      </c>
      <c r="AN107" s="522">
        <v>0</v>
      </c>
      <c r="AO107" s="522">
        <f t="shared" ref="AO107:AO111" si="263">AH107+AJ107+AK107+AM107</f>
        <v>0</v>
      </c>
      <c r="AP107" s="522">
        <f t="shared" ref="AP107:AP111" si="264">AI107+AL107+AN107</f>
        <v>0</v>
      </c>
      <c r="AQ107" s="550">
        <f t="shared" si="208"/>
        <v>0</v>
      </c>
      <c r="AR107" s="551">
        <f>I107+AG107</f>
        <v>29323139</v>
      </c>
      <c r="AS107" s="507">
        <f>J107+V107</f>
        <v>20620347</v>
      </c>
      <c r="AT107" s="507">
        <f t="shared" ref="AT107:AT111" si="265">K107+Z107</f>
        <v>210308</v>
      </c>
      <c r="AU107" s="507">
        <f t="shared" ref="AU107:AU111" si="266">Y107</f>
        <v>210308</v>
      </c>
      <c r="AV107" s="507">
        <f t="shared" ref="AV107:AW111" si="267">L107+AB107</f>
        <v>6969677</v>
      </c>
      <c r="AW107" s="507">
        <f t="shared" si="267"/>
        <v>412407</v>
      </c>
      <c r="AX107" s="507">
        <f>N107+AF107</f>
        <v>1110400</v>
      </c>
      <c r="AY107" s="522">
        <f>O107+AQ107</f>
        <v>38.793799999999997</v>
      </c>
      <c r="AZ107" s="522">
        <f t="shared" ref="AZ107:BA111" si="268">P107+AO107</f>
        <v>29.9544</v>
      </c>
      <c r="BA107" s="523">
        <f t="shared" si="268"/>
        <v>8.8393999999999977</v>
      </c>
    </row>
    <row r="108" spans="1:53" s="720" customFormat="1" x14ac:dyDescent="0.2">
      <c r="A108" s="723">
        <v>25</v>
      </c>
      <c r="B108" s="724">
        <v>3411</v>
      </c>
      <c r="C108" s="724">
        <v>600078400</v>
      </c>
      <c r="D108" s="724">
        <v>72742950</v>
      </c>
      <c r="E108" s="725" t="s">
        <v>371</v>
      </c>
      <c r="F108" s="724">
        <v>3113</v>
      </c>
      <c r="G108" s="726" t="s">
        <v>92</v>
      </c>
      <c r="H108" s="727" t="s">
        <v>83</v>
      </c>
      <c r="I108" s="516">
        <v>3144957</v>
      </c>
      <c r="J108" s="517">
        <v>2309799</v>
      </c>
      <c r="K108" s="496">
        <v>0</v>
      </c>
      <c r="L108" s="322">
        <v>780712</v>
      </c>
      <c r="M108" s="322">
        <v>46196</v>
      </c>
      <c r="N108" s="517">
        <v>8250</v>
      </c>
      <c r="O108" s="518">
        <v>6.38</v>
      </c>
      <c r="P108" s="432">
        <v>6.38</v>
      </c>
      <c r="Q108" s="519">
        <v>0</v>
      </c>
      <c r="R108" s="551">
        <f t="shared" si="260"/>
        <v>0</v>
      </c>
      <c r="S108" s="507">
        <v>452468</v>
      </c>
      <c r="T108" s="507">
        <v>0</v>
      </c>
      <c r="U108" s="507">
        <v>0</v>
      </c>
      <c r="V108" s="507">
        <f t="shared" si="205"/>
        <v>452468</v>
      </c>
      <c r="W108" s="507">
        <v>0</v>
      </c>
      <c r="X108" s="507">
        <v>0</v>
      </c>
      <c r="Y108" s="507">
        <v>0</v>
      </c>
      <c r="Z108" s="507">
        <f t="shared" si="261"/>
        <v>0</v>
      </c>
      <c r="AA108" s="507">
        <f>V108+Z108</f>
        <v>452468</v>
      </c>
      <c r="AB108" s="322">
        <f t="shared" si="262"/>
        <v>152934</v>
      </c>
      <c r="AC108" s="180">
        <f>ROUND(V108*2%,0)</f>
        <v>9049</v>
      </c>
      <c r="AD108" s="507">
        <v>0</v>
      </c>
      <c r="AE108" s="507">
        <v>0</v>
      </c>
      <c r="AF108" s="507">
        <f t="shared" si="206"/>
        <v>0</v>
      </c>
      <c r="AG108" s="507">
        <f t="shared" si="207"/>
        <v>614451</v>
      </c>
      <c r="AH108" s="522">
        <v>0</v>
      </c>
      <c r="AI108" s="522">
        <v>0</v>
      </c>
      <c r="AJ108" s="522">
        <v>1.21</v>
      </c>
      <c r="AK108" s="522">
        <v>0</v>
      </c>
      <c r="AL108" s="522">
        <v>0</v>
      </c>
      <c r="AM108" s="522">
        <v>0</v>
      </c>
      <c r="AN108" s="522">
        <v>0</v>
      </c>
      <c r="AO108" s="522">
        <f t="shared" si="263"/>
        <v>1.21</v>
      </c>
      <c r="AP108" s="522">
        <f t="shared" si="264"/>
        <v>0</v>
      </c>
      <c r="AQ108" s="550">
        <f t="shared" si="208"/>
        <v>1.21</v>
      </c>
      <c r="AR108" s="551">
        <f>I108+AG108</f>
        <v>3759408</v>
      </c>
      <c r="AS108" s="507">
        <f>J108+V108</f>
        <v>2762267</v>
      </c>
      <c r="AT108" s="507">
        <f t="shared" si="265"/>
        <v>0</v>
      </c>
      <c r="AU108" s="507">
        <f t="shared" si="266"/>
        <v>0</v>
      </c>
      <c r="AV108" s="507">
        <f t="shared" si="267"/>
        <v>933646</v>
      </c>
      <c r="AW108" s="507">
        <f t="shared" si="267"/>
        <v>55245</v>
      </c>
      <c r="AX108" s="507">
        <f>N108+AF108</f>
        <v>8250</v>
      </c>
      <c r="AY108" s="522">
        <f>O108+AQ108</f>
        <v>7.59</v>
      </c>
      <c r="AZ108" s="522">
        <f t="shared" si="268"/>
        <v>7.59</v>
      </c>
      <c r="BA108" s="523">
        <f t="shared" si="268"/>
        <v>0</v>
      </c>
    </row>
    <row r="109" spans="1:53" s="720" customFormat="1" ht="12.75" customHeight="1" x14ac:dyDescent="0.2">
      <c r="A109" s="723">
        <v>25</v>
      </c>
      <c r="B109" s="724">
        <v>3411</v>
      </c>
      <c r="C109" s="724">
        <v>600078400</v>
      </c>
      <c r="D109" s="724">
        <v>72742950</v>
      </c>
      <c r="E109" s="725" t="s">
        <v>371</v>
      </c>
      <c r="F109" s="724">
        <v>3141</v>
      </c>
      <c r="G109" s="726" t="s">
        <v>89</v>
      </c>
      <c r="H109" s="727" t="s">
        <v>83</v>
      </c>
      <c r="I109" s="516">
        <v>3158780</v>
      </c>
      <c r="J109" s="517">
        <v>2304613</v>
      </c>
      <c r="K109" s="496">
        <v>0</v>
      </c>
      <c r="L109" s="322">
        <v>778959</v>
      </c>
      <c r="M109" s="322">
        <v>46092</v>
      </c>
      <c r="N109" s="517">
        <v>29116</v>
      </c>
      <c r="O109" s="518">
        <v>7.84</v>
      </c>
      <c r="P109" s="432">
        <v>0</v>
      </c>
      <c r="Q109" s="519">
        <v>7.84</v>
      </c>
      <c r="R109" s="551">
        <f t="shared" si="260"/>
        <v>0</v>
      </c>
      <c r="S109" s="507">
        <v>0</v>
      </c>
      <c r="T109" s="507">
        <v>0</v>
      </c>
      <c r="U109" s="507">
        <v>0</v>
      </c>
      <c r="V109" s="507">
        <f t="shared" si="205"/>
        <v>0</v>
      </c>
      <c r="W109" s="507">
        <v>0</v>
      </c>
      <c r="X109" s="507">
        <v>0</v>
      </c>
      <c r="Y109" s="507">
        <v>0</v>
      </c>
      <c r="Z109" s="507">
        <f t="shared" si="261"/>
        <v>0</v>
      </c>
      <c r="AA109" s="507">
        <f>V109+Z109</f>
        <v>0</v>
      </c>
      <c r="AB109" s="322">
        <f t="shared" si="262"/>
        <v>0</v>
      </c>
      <c r="AC109" s="180">
        <f>ROUND(V109*2%,0)</f>
        <v>0</v>
      </c>
      <c r="AD109" s="507">
        <v>0</v>
      </c>
      <c r="AE109" s="507">
        <v>0</v>
      </c>
      <c r="AF109" s="507">
        <f t="shared" si="206"/>
        <v>0</v>
      </c>
      <c r="AG109" s="507">
        <f t="shared" si="207"/>
        <v>0</v>
      </c>
      <c r="AH109" s="522">
        <v>0</v>
      </c>
      <c r="AI109" s="522">
        <v>0</v>
      </c>
      <c r="AJ109" s="522">
        <v>0</v>
      </c>
      <c r="AK109" s="522">
        <v>0</v>
      </c>
      <c r="AL109" s="522">
        <v>0</v>
      </c>
      <c r="AM109" s="522">
        <v>0</v>
      </c>
      <c r="AN109" s="522">
        <v>0</v>
      </c>
      <c r="AO109" s="522">
        <f t="shared" si="263"/>
        <v>0</v>
      </c>
      <c r="AP109" s="522">
        <f t="shared" si="264"/>
        <v>0</v>
      </c>
      <c r="AQ109" s="550">
        <f t="shared" si="208"/>
        <v>0</v>
      </c>
      <c r="AR109" s="551">
        <f>I109+AG109</f>
        <v>3158780</v>
      </c>
      <c r="AS109" s="507">
        <f>J109+V109</f>
        <v>2304613</v>
      </c>
      <c r="AT109" s="507">
        <f t="shared" si="265"/>
        <v>0</v>
      </c>
      <c r="AU109" s="507">
        <f t="shared" si="266"/>
        <v>0</v>
      </c>
      <c r="AV109" s="507">
        <f t="shared" si="267"/>
        <v>778959</v>
      </c>
      <c r="AW109" s="507">
        <f t="shared" si="267"/>
        <v>46092</v>
      </c>
      <c r="AX109" s="507">
        <f>N109+AF109</f>
        <v>29116</v>
      </c>
      <c r="AY109" s="522">
        <f>O109+AQ109</f>
        <v>7.84</v>
      </c>
      <c r="AZ109" s="522">
        <f t="shared" si="268"/>
        <v>0</v>
      </c>
      <c r="BA109" s="523">
        <f t="shared" si="268"/>
        <v>7.84</v>
      </c>
    </row>
    <row r="110" spans="1:53" s="720" customFormat="1" ht="12.75" customHeight="1" x14ac:dyDescent="0.2">
      <c r="A110" s="723">
        <v>25</v>
      </c>
      <c r="B110" s="724">
        <v>3411</v>
      </c>
      <c r="C110" s="724">
        <v>600078400</v>
      </c>
      <c r="D110" s="724">
        <v>72742950</v>
      </c>
      <c r="E110" s="725" t="s">
        <v>371</v>
      </c>
      <c r="F110" s="724">
        <v>3143</v>
      </c>
      <c r="G110" s="726" t="s">
        <v>150</v>
      </c>
      <c r="H110" s="727" t="s">
        <v>87</v>
      </c>
      <c r="I110" s="516">
        <v>2616404</v>
      </c>
      <c r="J110" s="517">
        <v>1926660</v>
      </c>
      <c r="K110" s="496">
        <v>0</v>
      </c>
      <c r="L110" s="322">
        <v>651211</v>
      </c>
      <c r="M110" s="322">
        <v>38533</v>
      </c>
      <c r="N110" s="517">
        <v>0</v>
      </c>
      <c r="O110" s="518">
        <v>4</v>
      </c>
      <c r="P110" s="432">
        <v>4</v>
      </c>
      <c r="Q110" s="519">
        <v>0</v>
      </c>
      <c r="R110" s="551">
        <f t="shared" si="260"/>
        <v>0</v>
      </c>
      <c r="S110" s="507">
        <v>0</v>
      </c>
      <c r="T110" s="507">
        <v>0</v>
      </c>
      <c r="U110" s="507">
        <v>0</v>
      </c>
      <c r="V110" s="507">
        <f t="shared" si="205"/>
        <v>0</v>
      </c>
      <c r="W110" s="507">
        <v>0</v>
      </c>
      <c r="X110" s="507">
        <v>0</v>
      </c>
      <c r="Y110" s="507">
        <v>0</v>
      </c>
      <c r="Z110" s="507">
        <f t="shared" si="261"/>
        <v>0</v>
      </c>
      <c r="AA110" s="507">
        <f>V110+Z110</f>
        <v>0</v>
      </c>
      <c r="AB110" s="322">
        <f t="shared" si="262"/>
        <v>0</v>
      </c>
      <c r="AC110" s="180">
        <f>ROUND(V110*2%,0)</f>
        <v>0</v>
      </c>
      <c r="AD110" s="507">
        <v>0</v>
      </c>
      <c r="AE110" s="507">
        <v>0</v>
      </c>
      <c r="AF110" s="507">
        <f t="shared" si="206"/>
        <v>0</v>
      </c>
      <c r="AG110" s="507">
        <f t="shared" si="207"/>
        <v>0</v>
      </c>
      <c r="AH110" s="522">
        <v>0</v>
      </c>
      <c r="AI110" s="522">
        <v>0</v>
      </c>
      <c r="AJ110" s="522">
        <v>0</v>
      </c>
      <c r="AK110" s="522">
        <v>0</v>
      </c>
      <c r="AL110" s="522">
        <v>0</v>
      </c>
      <c r="AM110" s="522">
        <v>0</v>
      </c>
      <c r="AN110" s="522">
        <v>0</v>
      </c>
      <c r="AO110" s="522">
        <f t="shared" si="263"/>
        <v>0</v>
      </c>
      <c r="AP110" s="522">
        <f t="shared" si="264"/>
        <v>0</v>
      </c>
      <c r="AQ110" s="550">
        <f t="shared" si="208"/>
        <v>0</v>
      </c>
      <c r="AR110" s="551">
        <f>I110+AG110</f>
        <v>2616404</v>
      </c>
      <c r="AS110" s="507">
        <f>J110+V110</f>
        <v>1926660</v>
      </c>
      <c r="AT110" s="507">
        <f t="shared" si="265"/>
        <v>0</v>
      </c>
      <c r="AU110" s="507">
        <f t="shared" si="266"/>
        <v>0</v>
      </c>
      <c r="AV110" s="507">
        <f t="shared" si="267"/>
        <v>651211</v>
      </c>
      <c r="AW110" s="507">
        <f t="shared" si="267"/>
        <v>38533</v>
      </c>
      <c r="AX110" s="507">
        <f>N110+AF110</f>
        <v>0</v>
      </c>
      <c r="AY110" s="522">
        <f>O110+AQ110</f>
        <v>4</v>
      </c>
      <c r="AZ110" s="522">
        <f t="shared" si="268"/>
        <v>4</v>
      </c>
      <c r="BA110" s="523">
        <f t="shared" si="268"/>
        <v>0</v>
      </c>
    </row>
    <row r="111" spans="1:53" s="720" customFormat="1" ht="12.75" customHeight="1" x14ac:dyDescent="0.2">
      <c r="A111" s="723">
        <v>25</v>
      </c>
      <c r="B111" s="724">
        <v>3411</v>
      </c>
      <c r="C111" s="724">
        <v>600078400</v>
      </c>
      <c r="D111" s="724">
        <v>72742950</v>
      </c>
      <c r="E111" s="725" t="s">
        <v>371</v>
      </c>
      <c r="F111" s="724">
        <v>3143</v>
      </c>
      <c r="G111" s="726" t="s">
        <v>151</v>
      </c>
      <c r="H111" s="727" t="s">
        <v>83</v>
      </c>
      <c r="I111" s="516">
        <v>94097</v>
      </c>
      <c r="J111" s="517">
        <v>66330</v>
      </c>
      <c r="K111" s="496">
        <v>0</v>
      </c>
      <c r="L111" s="322">
        <v>22420</v>
      </c>
      <c r="M111" s="322">
        <v>1327</v>
      </c>
      <c r="N111" s="517">
        <v>4020</v>
      </c>
      <c r="O111" s="518">
        <v>0.28000000000000003</v>
      </c>
      <c r="P111" s="432">
        <v>0</v>
      </c>
      <c r="Q111" s="519">
        <v>0.28000000000000003</v>
      </c>
      <c r="R111" s="551">
        <f t="shared" si="260"/>
        <v>0</v>
      </c>
      <c r="S111" s="507">
        <v>0</v>
      </c>
      <c r="T111" s="507">
        <v>0</v>
      </c>
      <c r="U111" s="507">
        <v>0</v>
      </c>
      <c r="V111" s="507">
        <f t="shared" si="205"/>
        <v>0</v>
      </c>
      <c r="W111" s="507">
        <v>0</v>
      </c>
      <c r="X111" s="507">
        <v>0</v>
      </c>
      <c r="Y111" s="507">
        <v>0</v>
      </c>
      <c r="Z111" s="507">
        <f t="shared" si="261"/>
        <v>0</v>
      </c>
      <c r="AA111" s="507">
        <f>V111+Z111</f>
        <v>0</v>
      </c>
      <c r="AB111" s="322">
        <f t="shared" si="262"/>
        <v>0</v>
      </c>
      <c r="AC111" s="180">
        <f>ROUND(V111*2%,0)</f>
        <v>0</v>
      </c>
      <c r="AD111" s="507">
        <v>0</v>
      </c>
      <c r="AE111" s="507">
        <v>0</v>
      </c>
      <c r="AF111" s="507">
        <f t="shared" si="206"/>
        <v>0</v>
      </c>
      <c r="AG111" s="507">
        <f t="shared" si="207"/>
        <v>0</v>
      </c>
      <c r="AH111" s="522">
        <v>0</v>
      </c>
      <c r="AI111" s="522">
        <v>0</v>
      </c>
      <c r="AJ111" s="522">
        <v>0</v>
      </c>
      <c r="AK111" s="522">
        <v>0</v>
      </c>
      <c r="AL111" s="522">
        <v>0</v>
      </c>
      <c r="AM111" s="522">
        <v>0</v>
      </c>
      <c r="AN111" s="522">
        <v>0</v>
      </c>
      <c r="AO111" s="522">
        <f t="shared" si="263"/>
        <v>0</v>
      </c>
      <c r="AP111" s="522">
        <f t="shared" si="264"/>
        <v>0</v>
      </c>
      <c r="AQ111" s="550">
        <f t="shared" si="208"/>
        <v>0</v>
      </c>
      <c r="AR111" s="551">
        <f>I111+AG111</f>
        <v>94097</v>
      </c>
      <c r="AS111" s="507">
        <f>J111+V111</f>
        <v>66330</v>
      </c>
      <c r="AT111" s="507">
        <f t="shared" si="265"/>
        <v>0</v>
      </c>
      <c r="AU111" s="507">
        <f t="shared" si="266"/>
        <v>0</v>
      </c>
      <c r="AV111" s="507">
        <f t="shared" si="267"/>
        <v>22420</v>
      </c>
      <c r="AW111" s="507">
        <f t="shared" si="267"/>
        <v>1327</v>
      </c>
      <c r="AX111" s="507">
        <f>N111+AF111</f>
        <v>4020</v>
      </c>
      <c r="AY111" s="522">
        <f>O111+AQ111</f>
        <v>0.28000000000000003</v>
      </c>
      <c r="AZ111" s="522">
        <f t="shared" si="268"/>
        <v>0</v>
      </c>
      <c r="BA111" s="523">
        <f t="shared" si="268"/>
        <v>0.28000000000000003</v>
      </c>
    </row>
    <row r="112" spans="1:53" s="720" customFormat="1" ht="12.75" customHeight="1" x14ac:dyDescent="0.2">
      <c r="A112" s="282">
        <v>25</v>
      </c>
      <c r="B112" s="21">
        <v>3411</v>
      </c>
      <c r="C112" s="280">
        <v>600078400</v>
      </c>
      <c r="D112" s="280">
        <v>72742950</v>
      </c>
      <c r="E112" s="721" t="s">
        <v>372</v>
      </c>
      <c r="F112" s="21"/>
      <c r="G112" s="281"/>
      <c r="H112" s="722"/>
      <c r="I112" s="29">
        <v>38127069</v>
      </c>
      <c r="J112" s="269">
        <v>27227749</v>
      </c>
      <c r="K112" s="269">
        <v>0</v>
      </c>
      <c r="L112" s="269">
        <v>9202979</v>
      </c>
      <c r="M112" s="269">
        <v>544555</v>
      </c>
      <c r="N112" s="269">
        <v>1151786</v>
      </c>
      <c r="O112" s="360">
        <v>57.293800000000005</v>
      </c>
      <c r="P112" s="360">
        <v>40.334400000000002</v>
      </c>
      <c r="Q112" s="390">
        <v>16.959399999999999</v>
      </c>
      <c r="R112" s="29">
        <f t="shared" ref="R112:BA112" si="269">SUM(R107:R111)</f>
        <v>0</v>
      </c>
      <c r="S112" s="22">
        <f t="shared" si="269"/>
        <v>452468</v>
      </c>
      <c r="T112" s="22">
        <f t="shared" si="269"/>
        <v>0</v>
      </c>
      <c r="U112" s="22">
        <f t="shared" si="269"/>
        <v>0</v>
      </c>
      <c r="V112" s="22">
        <f t="shared" si="269"/>
        <v>452468</v>
      </c>
      <c r="W112" s="22">
        <f t="shared" si="269"/>
        <v>0</v>
      </c>
      <c r="X112" s="22">
        <f t="shared" si="269"/>
        <v>0</v>
      </c>
      <c r="Y112" s="22">
        <f t="shared" ref="Y112" si="270">SUM(Y107:Y111)</f>
        <v>210308</v>
      </c>
      <c r="Z112" s="22">
        <f t="shared" si="269"/>
        <v>210308</v>
      </c>
      <c r="AA112" s="22">
        <f t="shared" si="269"/>
        <v>662776</v>
      </c>
      <c r="AB112" s="22">
        <f t="shared" si="269"/>
        <v>152934</v>
      </c>
      <c r="AC112" s="22">
        <f t="shared" si="269"/>
        <v>9049</v>
      </c>
      <c r="AD112" s="22">
        <f t="shared" si="269"/>
        <v>0</v>
      </c>
      <c r="AE112" s="22">
        <f t="shared" si="269"/>
        <v>0</v>
      </c>
      <c r="AF112" s="22">
        <f t="shared" si="269"/>
        <v>0</v>
      </c>
      <c r="AG112" s="22">
        <f t="shared" si="269"/>
        <v>824759</v>
      </c>
      <c r="AH112" s="23">
        <f t="shared" si="269"/>
        <v>0</v>
      </c>
      <c r="AI112" s="23">
        <f t="shared" si="269"/>
        <v>0</v>
      </c>
      <c r="AJ112" s="23">
        <f t="shared" si="269"/>
        <v>1.21</v>
      </c>
      <c r="AK112" s="23">
        <f t="shared" ref="AK112:AL112" si="271">SUM(AK107:AK111)</f>
        <v>0</v>
      </c>
      <c r="AL112" s="23">
        <f t="shared" si="271"/>
        <v>0</v>
      </c>
      <c r="AM112" s="23">
        <f t="shared" si="269"/>
        <v>0</v>
      </c>
      <c r="AN112" s="23">
        <f t="shared" si="269"/>
        <v>0</v>
      </c>
      <c r="AO112" s="23">
        <f t="shared" si="269"/>
        <v>1.21</v>
      </c>
      <c r="AP112" s="23">
        <f t="shared" si="269"/>
        <v>0</v>
      </c>
      <c r="AQ112" s="361">
        <f t="shared" si="269"/>
        <v>1.21</v>
      </c>
      <c r="AR112" s="29">
        <f t="shared" si="269"/>
        <v>38951828</v>
      </c>
      <c r="AS112" s="22">
        <f t="shared" si="269"/>
        <v>27680217</v>
      </c>
      <c r="AT112" s="22">
        <f t="shared" si="269"/>
        <v>210308</v>
      </c>
      <c r="AU112" s="68">
        <f t="shared" si="269"/>
        <v>210308</v>
      </c>
      <c r="AV112" s="22">
        <f t="shared" si="269"/>
        <v>9355913</v>
      </c>
      <c r="AW112" s="22">
        <f t="shared" si="269"/>
        <v>553604</v>
      </c>
      <c r="AX112" s="22">
        <f t="shared" si="269"/>
        <v>1151786</v>
      </c>
      <c r="AY112" s="23">
        <f t="shared" si="269"/>
        <v>58.503799999999998</v>
      </c>
      <c r="AZ112" s="23">
        <f t="shared" si="269"/>
        <v>41.544399999999996</v>
      </c>
      <c r="BA112" s="56">
        <f t="shared" si="269"/>
        <v>16.959399999999999</v>
      </c>
    </row>
    <row r="113" spans="1:53" s="720" customFormat="1" ht="12.75" customHeight="1" x14ac:dyDescent="0.2">
      <c r="A113" s="723">
        <v>26</v>
      </c>
      <c r="B113" s="724">
        <v>3408</v>
      </c>
      <c r="C113" s="724">
        <v>600078566</v>
      </c>
      <c r="D113" s="724">
        <v>72743115</v>
      </c>
      <c r="E113" s="725" t="s">
        <v>373</v>
      </c>
      <c r="F113" s="724">
        <v>3113</v>
      </c>
      <c r="G113" s="726" t="s">
        <v>149</v>
      </c>
      <c r="H113" s="727" t="s">
        <v>87</v>
      </c>
      <c r="I113" s="516">
        <v>18030762</v>
      </c>
      <c r="J113" s="517">
        <v>12873316</v>
      </c>
      <c r="K113" s="517">
        <v>0</v>
      </c>
      <c r="L113" s="517">
        <v>4351180</v>
      </c>
      <c r="M113" s="517">
        <v>257466</v>
      </c>
      <c r="N113" s="517">
        <v>548800</v>
      </c>
      <c r="O113" s="518">
        <v>23.947700000000001</v>
      </c>
      <c r="P113" s="432">
        <v>18.11</v>
      </c>
      <c r="Q113" s="519">
        <v>5.8377000000000017</v>
      </c>
      <c r="R113" s="551">
        <f t="shared" ref="R113:R117" si="272">W113*-1</f>
        <v>0</v>
      </c>
      <c r="S113" s="507">
        <v>0</v>
      </c>
      <c r="T113" s="507">
        <v>0</v>
      </c>
      <c r="U113" s="507">
        <v>0</v>
      </c>
      <c r="V113" s="507">
        <f t="shared" si="205"/>
        <v>0</v>
      </c>
      <c r="W113" s="507">
        <v>0</v>
      </c>
      <c r="X113" s="507">
        <v>0</v>
      </c>
      <c r="Y113" s="507">
        <v>37444</v>
      </c>
      <c r="Z113" s="507">
        <f t="shared" ref="Z113:Z117" si="273">SUM(W113:Y113)</f>
        <v>37444</v>
      </c>
      <c r="AA113" s="507">
        <f>V113+Z113</f>
        <v>37444</v>
      </c>
      <c r="AB113" s="322">
        <f t="shared" ref="AB113:AB117" si="274">ROUND((V113+W113)*33.8%,0)</f>
        <v>0</v>
      </c>
      <c r="AC113" s="180">
        <f>ROUND(V113*2%,0)</f>
        <v>0</v>
      </c>
      <c r="AD113" s="507">
        <v>0</v>
      </c>
      <c r="AE113" s="507">
        <v>0</v>
      </c>
      <c r="AF113" s="507">
        <f t="shared" si="206"/>
        <v>0</v>
      </c>
      <c r="AG113" s="507">
        <f t="shared" si="207"/>
        <v>37444</v>
      </c>
      <c r="AH113" s="522">
        <v>0</v>
      </c>
      <c r="AI113" s="522">
        <v>0</v>
      </c>
      <c r="AJ113" s="522">
        <v>0</v>
      </c>
      <c r="AK113" s="522">
        <v>0</v>
      </c>
      <c r="AL113" s="522">
        <v>0</v>
      </c>
      <c r="AM113" s="522">
        <v>0</v>
      </c>
      <c r="AN113" s="522">
        <v>0</v>
      </c>
      <c r="AO113" s="522">
        <f t="shared" ref="AO113:AO117" si="275">AH113+AJ113+AK113+AM113</f>
        <v>0</v>
      </c>
      <c r="AP113" s="522">
        <f t="shared" ref="AP113:AP117" si="276">AI113+AL113+AN113</f>
        <v>0</v>
      </c>
      <c r="AQ113" s="550">
        <f t="shared" si="208"/>
        <v>0</v>
      </c>
      <c r="AR113" s="551">
        <f>I113+AG113</f>
        <v>18068206</v>
      </c>
      <c r="AS113" s="507">
        <f>J113+V113</f>
        <v>12873316</v>
      </c>
      <c r="AT113" s="507">
        <f t="shared" ref="AT113:AT117" si="277">K113+Z113</f>
        <v>37444</v>
      </c>
      <c r="AU113" s="507">
        <f t="shared" ref="AU113:AU117" si="278">Y113</f>
        <v>37444</v>
      </c>
      <c r="AV113" s="507">
        <f t="shared" ref="AV113:AW117" si="279">L113+AB113</f>
        <v>4351180</v>
      </c>
      <c r="AW113" s="507">
        <f t="shared" si="279"/>
        <v>257466</v>
      </c>
      <c r="AX113" s="507">
        <f>N113+AF113</f>
        <v>548800</v>
      </c>
      <c r="AY113" s="522">
        <f>O113+AQ113</f>
        <v>23.947700000000001</v>
      </c>
      <c r="AZ113" s="522">
        <f t="shared" ref="AZ113:BA117" si="280">P113+AO113</f>
        <v>18.11</v>
      </c>
      <c r="BA113" s="523">
        <f t="shared" si="280"/>
        <v>5.8377000000000017</v>
      </c>
    </row>
    <row r="114" spans="1:53" s="720" customFormat="1" x14ac:dyDescent="0.2">
      <c r="A114" s="723">
        <v>26</v>
      </c>
      <c r="B114" s="724">
        <v>3408</v>
      </c>
      <c r="C114" s="724">
        <v>600078566</v>
      </c>
      <c r="D114" s="724">
        <v>72743115</v>
      </c>
      <c r="E114" s="725" t="s">
        <v>373</v>
      </c>
      <c r="F114" s="724">
        <v>3113</v>
      </c>
      <c r="G114" s="726" t="s">
        <v>92</v>
      </c>
      <c r="H114" s="727" t="s">
        <v>83</v>
      </c>
      <c r="I114" s="516">
        <v>1228838</v>
      </c>
      <c r="J114" s="517">
        <v>904888</v>
      </c>
      <c r="K114" s="496">
        <v>0</v>
      </c>
      <c r="L114" s="322">
        <v>305852</v>
      </c>
      <c r="M114" s="322">
        <v>18098</v>
      </c>
      <c r="N114" s="517">
        <v>0</v>
      </c>
      <c r="O114" s="518">
        <v>2.36</v>
      </c>
      <c r="P114" s="432">
        <v>2.36</v>
      </c>
      <c r="Q114" s="519">
        <v>0</v>
      </c>
      <c r="R114" s="551">
        <f t="shared" si="272"/>
        <v>0</v>
      </c>
      <c r="S114" s="507">
        <v>127689</v>
      </c>
      <c r="T114" s="507">
        <v>0</v>
      </c>
      <c r="U114" s="507">
        <v>0</v>
      </c>
      <c r="V114" s="507">
        <f t="shared" si="205"/>
        <v>127689</v>
      </c>
      <c r="W114" s="507">
        <v>0</v>
      </c>
      <c r="X114" s="507">
        <v>0</v>
      </c>
      <c r="Y114" s="507">
        <v>0</v>
      </c>
      <c r="Z114" s="507">
        <f t="shared" si="273"/>
        <v>0</v>
      </c>
      <c r="AA114" s="507">
        <f>V114+Z114</f>
        <v>127689</v>
      </c>
      <c r="AB114" s="322">
        <f t="shared" si="274"/>
        <v>43159</v>
      </c>
      <c r="AC114" s="180">
        <f>ROUND(V114*2%,0)</f>
        <v>2554</v>
      </c>
      <c r="AD114" s="507">
        <v>0</v>
      </c>
      <c r="AE114" s="507">
        <v>0</v>
      </c>
      <c r="AF114" s="507">
        <f t="shared" si="206"/>
        <v>0</v>
      </c>
      <c r="AG114" s="507">
        <f t="shared" si="207"/>
        <v>173402</v>
      </c>
      <c r="AH114" s="522">
        <v>0</v>
      </c>
      <c r="AI114" s="522">
        <v>0</v>
      </c>
      <c r="AJ114" s="522">
        <v>0.38</v>
      </c>
      <c r="AK114" s="522">
        <v>0</v>
      </c>
      <c r="AL114" s="522">
        <v>0</v>
      </c>
      <c r="AM114" s="522">
        <v>0</v>
      </c>
      <c r="AN114" s="522">
        <v>0</v>
      </c>
      <c r="AO114" s="522">
        <f t="shared" si="275"/>
        <v>0.38</v>
      </c>
      <c r="AP114" s="522">
        <f t="shared" si="276"/>
        <v>0</v>
      </c>
      <c r="AQ114" s="550">
        <f t="shared" si="208"/>
        <v>0.38</v>
      </c>
      <c r="AR114" s="551">
        <f>I114+AG114</f>
        <v>1402240</v>
      </c>
      <c r="AS114" s="507">
        <f>J114+V114</f>
        <v>1032577</v>
      </c>
      <c r="AT114" s="507">
        <f t="shared" si="277"/>
        <v>0</v>
      </c>
      <c r="AU114" s="507">
        <f t="shared" si="278"/>
        <v>0</v>
      </c>
      <c r="AV114" s="507">
        <f t="shared" si="279"/>
        <v>349011</v>
      </c>
      <c r="AW114" s="507">
        <f t="shared" si="279"/>
        <v>20652</v>
      </c>
      <c r="AX114" s="507">
        <f>N114+AF114</f>
        <v>0</v>
      </c>
      <c r="AY114" s="522">
        <f>O114+AQ114</f>
        <v>2.7399999999999998</v>
      </c>
      <c r="AZ114" s="522">
        <f t="shared" si="280"/>
        <v>2.7399999999999998</v>
      </c>
      <c r="BA114" s="523">
        <f t="shared" si="280"/>
        <v>0</v>
      </c>
    </row>
    <row r="115" spans="1:53" s="720" customFormat="1" ht="12.75" customHeight="1" x14ac:dyDescent="0.2">
      <c r="A115" s="723">
        <v>26</v>
      </c>
      <c r="B115" s="724">
        <v>3408</v>
      </c>
      <c r="C115" s="724">
        <v>600078566</v>
      </c>
      <c r="D115" s="724">
        <v>72743115</v>
      </c>
      <c r="E115" s="725" t="s">
        <v>373</v>
      </c>
      <c r="F115" s="724">
        <v>3141</v>
      </c>
      <c r="G115" s="726" t="s">
        <v>89</v>
      </c>
      <c r="H115" s="727" t="s">
        <v>83</v>
      </c>
      <c r="I115" s="516">
        <v>1567691</v>
      </c>
      <c r="J115" s="517">
        <v>1144588</v>
      </c>
      <c r="K115" s="496">
        <v>0</v>
      </c>
      <c r="L115" s="322">
        <v>386871</v>
      </c>
      <c r="M115" s="322">
        <v>22892</v>
      </c>
      <c r="N115" s="517">
        <v>13340</v>
      </c>
      <c r="O115" s="518">
        <v>3.89</v>
      </c>
      <c r="P115" s="432">
        <v>0</v>
      </c>
      <c r="Q115" s="519">
        <v>3.89</v>
      </c>
      <c r="R115" s="551">
        <f t="shared" si="272"/>
        <v>0</v>
      </c>
      <c r="S115" s="507">
        <v>0</v>
      </c>
      <c r="T115" s="507">
        <v>0</v>
      </c>
      <c r="U115" s="507">
        <v>0</v>
      </c>
      <c r="V115" s="507">
        <f t="shared" si="205"/>
        <v>0</v>
      </c>
      <c r="W115" s="507">
        <v>0</v>
      </c>
      <c r="X115" s="507">
        <v>0</v>
      </c>
      <c r="Y115" s="507">
        <v>0</v>
      </c>
      <c r="Z115" s="507">
        <f t="shared" si="273"/>
        <v>0</v>
      </c>
      <c r="AA115" s="507">
        <f>V115+Z115</f>
        <v>0</v>
      </c>
      <c r="AB115" s="322">
        <f t="shared" si="274"/>
        <v>0</v>
      </c>
      <c r="AC115" s="180">
        <f>ROUND(V115*2%,0)</f>
        <v>0</v>
      </c>
      <c r="AD115" s="507">
        <v>0</v>
      </c>
      <c r="AE115" s="507">
        <v>0</v>
      </c>
      <c r="AF115" s="507">
        <f t="shared" si="206"/>
        <v>0</v>
      </c>
      <c r="AG115" s="507">
        <f t="shared" si="207"/>
        <v>0</v>
      </c>
      <c r="AH115" s="522">
        <v>0</v>
      </c>
      <c r="AI115" s="522">
        <v>0</v>
      </c>
      <c r="AJ115" s="522">
        <v>0</v>
      </c>
      <c r="AK115" s="522">
        <v>0</v>
      </c>
      <c r="AL115" s="522">
        <v>0</v>
      </c>
      <c r="AM115" s="522">
        <v>0</v>
      </c>
      <c r="AN115" s="522">
        <v>0</v>
      </c>
      <c r="AO115" s="522">
        <f t="shared" si="275"/>
        <v>0</v>
      </c>
      <c r="AP115" s="522">
        <f t="shared" si="276"/>
        <v>0</v>
      </c>
      <c r="AQ115" s="550">
        <f t="shared" si="208"/>
        <v>0</v>
      </c>
      <c r="AR115" s="551">
        <f>I115+AG115</f>
        <v>1567691</v>
      </c>
      <c r="AS115" s="507">
        <f>J115+V115</f>
        <v>1144588</v>
      </c>
      <c r="AT115" s="507">
        <f t="shared" si="277"/>
        <v>0</v>
      </c>
      <c r="AU115" s="507">
        <f t="shared" si="278"/>
        <v>0</v>
      </c>
      <c r="AV115" s="507">
        <f t="shared" si="279"/>
        <v>386871</v>
      </c>
      <c r="AW115" s="507">
        <f t="shared" si="279"/>
        <v>22892</v>
      </c>
      <c r="AX115" s="507">
        <f>N115+AF115</f>
        <v>13340</v>
      </c>
      <c r="AY115" s="522">
        <f>O115+AQ115</f>
        <v>3.89</v>
      </c>
      <c r="AZ115" s="522">
        <f t="shared" si="280"/>
        <v>0</v>
      </c>
      <c r="BA115" s="523">
        <f t="shared" si="280"/>
        <v>3.89</v>
      </c>
    </row>
    <row r="116" spans="1:53" s="720" customFormat="1" ht="12.75" customHeight="1" x14ac:dyDescent="0.2">
      <c r="A116" s="723">
        <v>26</v>
      </c>
      <c r="B116" s="724">
        <v>3408</v>
      </c>
      <c r="C116" s="724">
        <v>600078566</v>
      </c>
      <c r="D116" s="724">
        <v>72743115</v>
      </c>
      <c r="E116" s="725" t="s">
        <v>373</v>
      </c>
      <c r="F116" s="724">
        <v>3143</v>
      </c>
      <c r="G116" s="726" t="s">
        <v>150</v>
      </c>
      <c r="H116" s="727" t="s">
        <v>87</v>
      </c>
      <c r="I116" s="516">
        <v>1609478</v>
      </c>
      <c r="J116" s="517">
        <v>1185182</v>
      </c>
      <c r="K116" s="496">
        <v>0</v>
      </c>
      <c r="L116" s="322">
        <v>400592</v>
      </c>
      <c r="M116" s="322">
        <v>23704</v>
      </c>
      <c r="N116" s="517">
        <v>0</v>
      </c>
      <c r="O116" s="518">
        <v>2.5929000000000002</v>
      </c>
      <c r="P116" s="432">
        <v>2.5929000000000002</v>
      </c>
      <c r="Q116" s="519">
        <v>0</v>
      </c>
      <c r="R116" s="551">
        <f t="shared" si="272"/>
        <v>0</v>
      </c>
      <c r="S116" s="507">
        <v>0</v>
      </c>
      <c r="T116" s="507">
        <v>0</v>
      </c>
      <c r="U116" s="507">
        <v>0</v>
      </c>
      <c r="V116" s="507">
        <f t="shared" si="205"/>
        <v>0</v>
      </c>
      <c r="W116" s="507">
        <v>0</v>
      </c>
      <c r="X116" s="507">
        <v>0</v>
      </c>
      <c r="Y116" s="507">
        <v>0</v>
      </c>
      <c r="Z116" s="507">
        <f t="shared" si="273"/>
        <v>0</v>
      </c>
      <c r="AA116" s="507">
        <f>V116+Z116</f>
        <v>0</v>
      </c>
      <c r="AB116" s="322">
        <f t="shared" si="274"/>
        <v>0</v>
      </c>
      <c r="AC116" s="180">
        <f>ROUND(V116*2%,0)</f>
        <v>0</v>
      </c>
      <c r="AD116" s="507">
        <v>0</v>
      </c>
      <c r="AE116" s="507">
        <v>0</v>
      </c>
      <c r="AF116" s="507">
        <f t="shared" si="206"/>
        <v>0</v>
      </c>
      <c r="AG116" s="507">
        <f t="shared" si="207"/>
        <v>0</v>
      </c>
      <c r="AH116" s="522">
        <v>0</v>
      </c>
      <c r="AI116" s="522">
        <v>0</v>
      </c>
      <c r="AJ116" s="522">
        <v>0</v>
      </c>
      <c r="AK116" s="522">
        <v>0</v>
      </c>
      <c r="AL116" s="522">
        <v>0</v>
      </c>
      <c r="AM116" s="522">
        <v>0</v>
      </c>
      <c r="AN116" s="522">
        <v>0</v>
      </c>
      <c r="AO116" s="522">
        <f t="shared" si="275"/>
        <v>0</v>
      </c>
      <c r="AP116" s="522">
        <f t="shared" si="276"/>
        <v>0</v>
      </c>
      <c r="AQ116" s="550">
        <f t="shared" si="208"/>
        <v>0</v>
      </c>
      <c r="AR116" s="551">
        <f>I116+AG116</f>
        <v>1609478</v>
      </c>
      <c r="AS116" s="507">
        <f>J116+V116</f>
        <v>1185182</v>
      </c>
      <c r="AT116" s="507">
        <f t="shared" si="277"/>
        <v>0</v>
      </c>
      <c r="AU116" s="507">
        <f t="shared" si="278"/>
        <v>0</v>
      </c>
      <c r="AV116" s="507">
        <f t="shared" si="279"/>
        <v>400592</v>
      </c>
      <c r="AW116" s="507">
        <f t="shared" si="279"/>
        <v>23704</v>
      </c>
      <c r="AX116" s="507">
        <f>N116+AF116</f>
        <v>0</v>
      </c>
      <c r="AY116" s="522">
        <f>O116+AQ116</f>
        <v>2.5929000000000002</v>
      </c>
      <c r="AZ116" s="522">
        <f t="shared" si="280"/>
        <v>2.5929000000000002</v>
      </c>
      <c r="BA116" s="523">
        <f t="shared" si="280"/>
        <v>0</v>
      </c>
    </row>
    <row r="117" spans="1:53" s="720" customFormat="1" ht="12.75" customHeight="1" x14ac:dyDescent="0.2">
      <c r="A117" s="723">
        <v>26</v>
      </c>
      <c r="B117" s="724">
        <v>3408</v>
      </c>
      <c r="C117" s="724">
        <v>600078566</v>
      </c>
      <c r="D117" s="724">
        <v>72743115</v>
      </c>
      <c r="E117" s="725" t="s">
        <v>373</v>
      </c>
      <c r="F117" s="724">
        <v>3143</v>
      </c>
      <c r="G117" s="726" t="s">
        <v>151</v>
      </c>
      <c r="H117" s="727" t="s">
        <v>83</v>
      </c>
      <c r="I117" s="516">
        <v>47048</v>
      </c>
      <c r="J117" s="517">
        <v>33165</v>
      </c>
      <c r="K117" s="496">
        <v>0</v>
      </c>
      <c r="L117" s="322">
        <v>11210</v>
      </c>
      <c r="M117" s="322">
        <v>663</v>
      </c>
      <c r="N117" s="517">
        <v>2010</v>
      </c>
      <c r="O117" s="518">
        <v>0.14000000000000001</v>
      </c>
      <c r="P117" s="432">
        <v>0</v>
      </c>
      <c r="Q117" s="519">
        <v>0.14000000000000001</v>
      </c>
      <c r="R117" s="551">
        <f t="shared" si="272"/>
        <v>0</v>
      </c>
      <c r="S117" s="507">
        <v>0</v>
      </c>
      <c r="T117" s="507">
        <v>0</v>
      </c>
      <c r="U117" s="507">
        <v>0</v>
      </c>
      <c r="V117" s="507">
        <f t="shared" si="205"/>
        <v>0</v>
      </c>
      <c r="W117" s="507">
        <v>0</v>
      </c>
      <c r="X117" s="507">
        <v>0</v>
      </c>
      <c r="Y117" s="507">
        <v>0</v>
      </c>
      <c r="Z117" s="507">
        <f t="shared" si="273"/>
        <v>0</v>
      </c>
      <c r="AA117" s="507">
        <f>V117+Z117</f>
        <v>0</v>
      </c>
      <c r="AB117" s="322">
        <f t="shared" si="274"/>
        <v>0</v>
      </c>
      <c r="AC117" s="180">
        <f>ROUND(V117*2%,0)</f>
        <v>0</v>
      </c>
      <c r="AD117" s="507">
        <v>0</v>
      </c>
      <c r="AE117" s="507">
        <v>0</v>
      </c>
      <c r="AF117" s="507">
        <f t="shared" si="206"/>
        <v>0</v>
      </c>
      <c r="AG117" s="507">
        <f t="shared" si="207"/>
        <v>0</v>
      </c>
      <c r="AH117" s="522">
        <v>0</v>
      </c>
      <c r="AI117" s="522">
        <v>0</v>
      </c>
      <c r="AJ117" s="522">
        <v>0</v>
      </c>
      <c r="AK117" s="522">
        <v>0</v>
      </c>
      <c r="AL117" s="522">
        <v>0</v>
      </c>
      <c r="AM117" s="522">
        <v>0</v>
      </c>
      <c r="AN117" s="522">
        <v>0</v>
      </c>
      <c r="AO117" s="522">
        <f t="shared" si="275"/>
        <v>0</v>
      </c>
      <c r="AP117" s="522">
        <f t="shared" si="276"/>
        <v>0</v>
      </c>
      <c r="AQ117" s="550">
        <f t="shared" si="208"/>
        <v>0</v>
      </c>
      <c r="AR117" s="551">
        <f>I117+AG117</f>
        <v>47048</v>
      </c>
      <c r="AS117" s="507">
        <f>J117+V117</f>
        <v>33165</v>
      </c>
      <c r="AT117" s="507">
        <f t="shared" si="277"/>
        <v>0</v>
      </c>
      <c r="AU117" s="507">
        <f t="shared" si="278"/>
        <v>0</v>
      </c>
      <c r="AV117" s="507">
        <f t="shared" si="279"/>
        <v>11210</v>
      </c>
      <c r="AW117" s="507">
        <f t="shared" si="279"/>
        <v>663</v>
      </c>
      <c r="AX117" s="507">
        <f>N117+AF117</f>
        <v>2010</v>
      </c>
      <c r="AY117" s="522">
        <f>O117+AQ117</f>
        <v>0.14000000000000001</v>
      </c>
      <c r="AZ117" s="522">
        <f t="shared" si="280"/>
        <v>0</v>
      </c>
      <c r="BA117" s="523">
        <f t="shared" si="280"/>
        <v>0.14000000000000001</v>
      </c>
    </row>
    <row r="118" spans="1:53" s="720" customFormat="1" ht="12.75" customHeight="1" x14ac:dyDescent="0.2">
      <c r="A118" s="282">
        <v>26</v>
      </c>
      <c r="B118" s="21">
        <v>3408</v>
      </c>
      <c r="C118" s="280">
        <v>600078566</v>
      </c>
      <c r="D118" s="280">
        <v>72743115</v>
      </c>
      <c r="E118" s="721" t="s">
        <v>374</v>
      </c>
      <c r="F118" s="21"/>
      <c r="G118" s="281"/>
      <c r="H118" s="722"/>
      <c r="I118" s="29">
        <v>22483817</v>
      </c>
      <c r="J118" s="269">
        <v>16141139</v>
      </c>
      <c r="K118" s="269">
        <v>0</v>
      </c>
      <c r="L118" s="269">
        <v>5455705</v>
      </c>
      <c r="M118" s="269">
        <v>322823</v>
      </c>
      <c r="N118" s="269">
        <v>564150</v>
      </c>
      <c r="O118" s="360">
        <v>32.930599999999998</v>
      </c>
      <c r="P118" s="360">
        <v>23.062899999999999</v>
      </c>
      <c r="Q118" s="390">
        <v>9.8677000000000028</v>
      </c>
      <c r="R118" s="29">
        <f t="shared" ref="R118:BA118" si="281">SUM(R113:R117)</f>
        <v>0</v>
      </c>
      <c r="S118" s="22">
        <f t="shared" si="281"/>
        <v>127689</v>
      </c>
      <c r="T118" s="22">
        <f t="shared" si="281"/>
        <v>0</v>
      </c>
      <c r="U118" s="22">
        <f t="shared" si="281"/>
        <v>0</v>
      </c>
      <c r="V118" s="22">
        <f t="shared" si="281"/>
        <v>127689</v>
      </c>
      <c r="W118" s="22">
        <f t="shared" si="281"/>
        <v>0</v>
      </c>
      <c r="X118" s="22">
        <f t="shared" si="281"/>
        <v>0</v>
      </c>
      <c r="Y118" s="22">
        <f t="shared" ref="Y118" si="282">SUM(Y113:Y117)</f>
        <v>37444</v>
      </c>
      <c r="Z118" s="22">
        <f t="shared" si="281"/>
        <v>37444</v>
      </c>
      <c r="AA118" s="22">
        <f t="shared" si="281"/>
        <v>165133</v>
      </c>
      <c r="AB118" s="22">
        <f t="shared" si="281"/>
        <v>43159</v>
      </c>
      <c r="AC118" s="22">
        <f t="shared" si="281"/>
        <v>2554</v>
      </c>
      <c r="AD118" s="22">
        <f t="shared" si="281"/>
        <v>0</v>
      </c>
      <c r="AE118" s="22">
        <f t="shared" si="281"/>
        <v>0</v>
      </c>
      <c r="AF118" s="22">
        <f t="shared" si="281"/>
        <v>0</v>
      </c>
      <c r="AG118" s="22">
        <f t="shared" si="281"/>
        <v>210846</v>
      </c>
      <c r="AH118" s="23">
        <f t="shared" si="281"/>
        <v>0</v>
      </c>
      <c r="AI118" s="23">
        <f t="shared" si="281"/>
        <v>0</v>
      </c>
      <c r="AJ118" s="23">
        <f t="shared" si="281"/>
        <v>0.38</v>
      </c>
      <c r="AK118" s="23">
        <f t="shared" ref="AK118:AL118" si="283">SUM(AK113:AK117)</f>
        <v>0</v>
      </c>
      <c r="AL118" s="23">
        <f t="shared" si="283"/>
        <v>0</v>
      </c>
      <c r="AM118" s="23">
        <f t="shared" si="281"/>
        <v>0</v>
      </c>
      <c r="AN118" s="23">
        <f t="shared" si="281"/>
        <v>0</v>
      </c>
      <c r="AO118" s="23">
        <f t="shared" si="281"/>
        <v>0.38</v>
      </c>
      <c r="AP118" s="23">
        <f t="shared" si="281"/>
        <v>0</v>
      </c>
      <c r="AQ118" s="361">
        <f t="shared" si="281"/>
        <v>0.38</v>
      </c>
      <c r="AR118" s="29">
        <f t="shared" si="281"/>
        <v>22694663</v>
      </c>
      <c r="AS118" s="22">
        <f t="shared" si="281"/>
        <v>16268828</v>
      </c>
      <c r="AT118" s="22">
        <f t="shared" si="281"/>
        <v>37444</v>
      </c>
      <c r="AU118" s="68">
        <f t="shared" si="281"/>
        <v>37444</v>
      </c>
      <c r="AV118" s="22">
        <f t="shared" si="281"/>
        <v>5498864</v>
      </c>
      <c r="AW118" s="22">
        <f t="shared" si="281"/>
        <v>325377</v>
      </c>
      <c r="AX118" s="22">
        <f t="shared" si="281"/>
        <v>564150</v>
      </c>
      <c r="AY118" s="23">
        <f t="shared" si="281"/>
        <v>33.310600000000001</v>
      </c>
      <c r="AZ118" s="23">
        <f t="shared" si="281"/>
        <v>23.442899999999998</v>
      </c>
      <c r="BA118" s="56">
        <f t="shared" si="281"/>
        <v>9.8677000000000028</v>
      </c>
    </row>
    <row r="119" spans="1:53" s="720" customFormat="1" ht="12.75" customHeight="1" x14ac:dyDescent="0.2">
      <c r="A119" s="723">
        <v>27</v>
      </c>
      <c r="B119" s="724">
        <v>3417</v>
      </c>
      <c r="C119" s="724">
        <v>600078353</v>
      </c>
      <c r="D119" s="724">
        <v>72743352</v>
      </c>
      <c r="E119" s="725" t="s">
        <v>375</v>
      </c>
      <c r="F119" s="724">
        <v>3113</v>
      </c>
      <c r="G119" s="726" t="s">
        <v>149</v>
      </c>
      <c r="H119" s="727" t="s">
        <v>87</v>
      </c>
      <c r="I119" s="516">
        <v>13665578</v>
      </c>
      <c r="J119" s="517">
        <v>9732237</v>
      </c>
      <c r="K119" s="517">
        <v>0</v>
      </c>
      <c r="L119" s="517">
        <v>3289496</v>
      </c>
      <c r="M119" s="517">
        <v>194645</v>
      </c>
      <c r="N119" s="517">
        <v>449200</v>
      </c>
      <c r="O119" s="518">
        <v>18.190799999999999</v>
      </c>
      <c r="P119" s="432">
        <v>13.6363</v>
      </c>
      <c r="Q119" s="519">
        <v>4.5544999999999991</v>
      </c>
      <c r="R119" s="551">
        <f t="shared" ref="R119:R123" si="284">W119*-1</f>
        <v>0</v>
      </c>
      <c r="S119" s="507">
        <v>0</v>
      </c>
      <c r="T119" s="507">
        <v>0</v>
      </c>
      <c r="U119" s="507">
        <v>0</v>
      </c>
      <c r="V119" s="507">
        <f t="shared" si="205"/>
        <v>0</v>
      </c>
      <c r="W119" s="507">
        <v>0</v>
      </c>
      <c r="X119" s="507">
        <v>0</v>
      </c>
      <c r="Y119" s="507">
        <v>29452</v>
      </c>
      <c r="Z119" s="507">
        <f t="shared" ref="Z119:Z123" si="285">SUM(W119:Y119)</f>
        <v>29452</v>
      </c>
      <c r="AA119" s="507">
        <f>V119+Z119</f>
        <v>29452</v>
      </c>
      <c r="AB119" s="322">
        <f t="shared" ref="AB119:AB123" si="286">ROUND((V119+W119)*33.8%,0)</f>
        <v>0</v>
      </c>
      <c r="AC119" s="180">
        <f>ROUND(V119*2%,0)</f>
        <v>0</v>
      </c>
      <c r="AD119" s="507">
        <v>0</v>
      </c>
      <c r="AE119" s="507">
        <v>0</v>
      </c>
      <c r="AF119" s="507">
        <f t="shared" si="206"/>
        <v>0</v>
      </c>
      <c r="AG119" s="507">
        <f t="shared" si="207"/>
        <v>29452</v>
      </c>
      <c r="AH119" s="522">
        <v>0</v>
      </c>
      <c r="AI119" s="522">
        <v>0</v>
      </c>
      <c r="AJ119" s="522">
        <v>0</v>
      </c>
      <c r="AK119" s="522">
        <v>0</v>
      </c>
      <c r="AL119" s="522">
        <v>0</v>
      </c>
      <c r="AM119" s="522">
        <v>0</v>
      </c>
      <c r="AN119" s="522">
        <v>0</v>
      </c>
      <c r="AO119" s="522">
        <f t="shared" ref="AO119:AO123" si="287">AH119+AJ119+AK119+AM119</f>
        <v>0</v>
      </c>
      <c r="AP119" s="522">
        <f t="shared" ref="AP119:AP123" si="288">AI119+AL119+AN119</f>
        <v>0</v>
      </c>
      <c r="AQ119" s="550">
        <f t="shared" si="208"/>
        <v>0</v>
      </c>
      <c r="AR119" s="551">
        <f>I119+AG119</f>
        <v>13695030</v>
      </c>
      <c r="AS119" s="507">
        <f>J119+V119</f>
        <v>9732237</v>
      </c>
      <c r="AT119" s="507">
        <f t="shared" ref="AT119:AT123" si="289">K119+Z119</f>
        <v>29452</v>
      </c>
      <c r="AU119" s="507">
        <f t="shared" ref="AU119:AU123" si="290">Y119</f>
        <v>29452</v>
      </c>
      <c r="AV119" s="507">
        <f t="shared" ref="AV119:AW123" si="291">L119+AB119</f>
        <v>3289496</v>
      </c>
      <c r="AW119" s="507">
        <f t="shared" si="291"/>
        <v>194645</v>
      </c>
      <c r="AX119" s="507">
        <f>N119+AF119</f>
        <v>449200</v>
      </c>
      <c r="AY119" s="522">
        <f>O119+AQ119</f>
        <v>18.190799999999999</v>
      </c>
      <c r="AZ119" s="522">
        <f t="shared" ref="AZ119:BA123" si="292">P119+AO119</f>
        <v>13.6363</v>
      </c>
      <c r="BA119" s="523">
        <f t="shared" si="292"/>
        <v>4.5544999999999991</v>
      </c>
    </row>
    <row r="120" spans="1:53" s="720" customFormat="1" x14ac:dyDescent="0.2">
      <c r="A120" s="723">
        <v>27</v>
      </c>
      <c r="B120" s="724">
        <v>3417</v>
      </c>
      <c r="C120" s="724">
        <v>600078353</v>
      </c>
      <c r="D120" s="724">
        <v>72743352</v>
      </c>
      <c r="E120" s="725" t="s">
        <v>375</v>
      </c>
      <c r="F120" s="724">
        <v>3113</v>
      </c>
      <c r="G120" s="726" t="s">
        <v>92</v>
      </c>
      <c r="H120" s="727" t="s">
        <v>83</v>
      </c>
      <c r="I120" s="516">
        <v>1111913</v>
      </c>
      <c r="J120" s="517">
        <v>816946</v>
      </c>
      <c r="K120" s="496">
        <v>0</v>
      </c>
      <c r="L120" s="322">
        <v>276128</v>
      </c>
      <c r="M120" s="322">
        <v>16339</v>
      </c>
      <c r="N120" s="517">
        <v>2500</v>
      </c>
      <c r="O120" s="518">
        <v>2.4</v>
      </c>
      <c r="P120" s="432">
        <v>2.4</v>
      </c>
      <c r="Q120" s="519">
        <v>0</v>
      </c>
      <c r="R120" s="551">
        <f t="shared" si="284"/>
        <v>0</v>
      </c>
      <c r="S120" s="507">
        <v>-44024</v>
      </c>
      <c r="T120" s="507">
        <v>0</v>
      </c>
      <c r="U120" s="507">
        <v>0</v>
      </c>
      <c r="V120" s="507">
        <f t="shared" si="205"/>
        <v>-44024</v>
      </c>
      <c r="W120" s="507">
        <v>0</v>
      </c>
      <c r="X120" s="507">
        <v>0</v>
      </c>
      <c r="Y120" s="507">
        <v>0</v>
      </c>
      <c r="Z120" s="507">
        <f t="shared" si="285"/>
        <v>0</v>
      </c>
      <c r="AA120" s="507">
        <f>V120+Z120</f>
        <v>-44024</v>
      </c>
      <c r="AB120" s="322">
        <f t="shared" si="286"/>
        <v>-14880</v>
      </c>
      <c r="AC120" s="180">
        <f>ROUND(V120*2%,0)</f>
        <v>-880</v>
      </c>
      <c r="AD120" s="507">
        <v>0</v>
      </c>
      <c r="AE120" s="507">
        <v>0</v>
      </c>
      <c r="AF120" s="507">
        <f t="shared" si="206"/>
        <v>0</v>
      </c>
      <c r="AG120" s="507">
        <f t="shared" si="207"/>
        <v>-59784</v>
      </c>
      <c r="AH120" s="522">
        <v>0</v>
      </c>
      <c r="AI120" s="522">
        <v>0</v>
      </c>
      <c r="AJ120" s="522">
        <v>-0.12</v>
      </c>
      <c r="AK120" s="522">
        <v>0</v>
      </c>
      <c r="AL120" s="522">
        <v>0</v>
      </c>
      <c r="AM120" s="522">
        <v>0</v>
      </c>
      <c r="AN120" s="522">
        <v>0</v>
      </c>
      <c r="AO120" s="522">
        <f t="shared" si="287"/>
        <v>-0.12</v>
      </c>
      <c r="AP120" s="522">
        <f t="shared" si="288"/>
        <v>0</v>
      </c>
      <c r="AQ120" s="550">
        <f t="shared" si="208"/>
        <v>-0.12</v>
      </c>
      <c r="AR120" s="551">
        <f>I120+AG120</f>
        <v>1052129</v>
      </c>
      <c r="AS120" s="507">
        <f>J120+V120</f>
        <v>772922</v>
      </c>
      <c r="AT120" s="507">
        <f t="shared" si="289"/>
        <v>0</v>
      </c>
      <c r="AU120" s="507">
        <f t="shared" si="290"/>
        <v>0</v>
      </c>
      <c r="AV120" s="507">
        <f t="shared" si="291"/>
        <v>261248</v>
      </c>
      <c r="AW120" s="507">
        <f t="shared" si="291"/>
        <v>15459</v>
      </c>
      <c r="AX120" s="507">
        <f>N120+AF120</f>
        <v>2500</v>
      </c>
      <c r="AY120" s="522">
        <f>O120+AQ120</f>
        <v>2.2799999999999998</v>
      </c>
      <c r="AZ120" s="522">
        <f t="shared" si="292"/>
        <v>2.2799999999999998</v>
      </c>
      <c r="BA120" s="523">
        <f t="shared" si="292"/>
        <v>0</v>
      </c>
    </row>
    <row r="121" spans="1:53" s="720" customFormat="1" ht="12.75" customHeight="1" x14ac:dyDescent="0.2">
      <c r="A121" s="723">
        <v>27</v>
      </c>
      <c r="B121" s="724">
        <v>3417</v>
      </c>
      <c r="C121" s="724">
        <v>600078353</v>
      </c>
      <c r="D121" s="724">
        <v>72743352</v>
      </c>
      <c r="E121" s="725" t="s">
        <v>375</v>
      </c>
      <c r="F121" s="724">
        <v>3141</v>
      </c>
      <c r="G121" s="726" t="s">
        <v>89</v>
      </c>
      <c r="H121" s="727" t="s">
        <v>83</v>
      </c>
      <c r="I121" s="516">
        <v>1403318</v>
      </c>
      <c r="J121" s="517">
        <v>1019903</v>
      </c>
      <c r="K121" s="496">
        <v>5000</v>
      </c>
      <c r="L121" s="322">
        <v>346417</v>
      </c>
      <c r="M121" s="322">
        <v>20398</v>
      </c>
      <c r="N121" s="517">
        <v>11600</v>
      </c>
      <c r="O121" s="518">
        <v>3.49</v>
      </c>
      <c r="P121" s="432">
        <v>0</v>
      </c>
      <c r="Q121" s="519">
        <v>3.49</v>
      </c>
      <c r="R121" s="551">
        <f t="shared" si="284"/>
        <v>-5000</v>
      </c>
      <c r="S121" s="507">
        <v>0</v>
      </c>
      <c r="T121" s="507">
        <v>0</v>
      </c>
      <c r="U121" s="507">
        <v>0</v>
      </c>
      <c r="V121" s="507">
        <f t="shared" si="205"/>
        <v>-5000</v>
      </c>
      <c r="W121" s="507">
        <v>5000</v>
      </c>
      <c r="X121" s="507">
        <v>0</v>
      </c>
      <c r="Y121" s="507">
        <v>0</v>
      </c>
      <c r="Z121" s="507">
        <f t="shared" si="285"/>
        <v>5000</v>
      </c>
      <c r="AA121" s="507">
        <f>V121+Z121</f>
        <v>0</v>
      </c>
      <c r="AB121" s="322">
        <f t="shared" si="286"/>
        <v>0</v>
      </c>
      <c r="AC121" s="180">
        <f>ROUND(V121*2%,0)</f>
        <v>-100</v>
      </c>
      <c r="AD121" s="507">
        <v>0</v>
      </c>
      <c r="AE121" s="507">
        <v>0</v>
      </c>
      <c r="AF121" s="507">
        <f t="shared" si="206"/>
        <v>0</v>
      </c>
      <c r="AG121" s="507">
        <f t="shared" si="207"/>
        <v>-100</v>
      </c>
      <c r="AH121" s="522">
        <v>0</v>
      </c>
      <c r="AI121" s="522">
        <v>0</v>
      </c>
      <c r="AJ121" s="522">
        <v>0</v>
      </c>
      <c r="AK121" s="522">
        <v>0</v>
      </c>
      <c r="AL121" s="522">
        <v>0</v>
      </c>
      <c r="AM121" s="522">
        <v>0</v>
      </c>
      <c r="AN121" s="522">
        <v>0</v>
      </c>
      <c r="AO121" s="522">
        <f t="shared" si="287"/>
        <v>0</v>
      </c>
      <c r="AP121" s="522">
        <f t="shared" si="288"/>
        <v>0</v>
      </c>
      <c r="AQ121" s="550">
        <f t="shared" si="208"/>
        <v>0</v>
      </c>
      <c r="AR121" s="551">
        <f>I121+AG121</f>
        <v>1403218</v>
      </c>
      <c r="AS121" s="507">
        <f>J121+V121</f>
        <v>1014903</v>
      </c>
      <c r="AT121" s="507">
        <f t="shared" si="289"/>
        <v>10000</v>
      </c>
      <c r="AU121" s="507">
        <f t="shared" si="290"/>
        <v>0</v>
      </c>
      <c r="AV121" s="507">
        <f t="shared" si="291"/>
        <v>346417</v>
      </c>
      <c r="AW121" s="507">
        <f t="shared" si="291"/>
        <v>20298</v>
      </c>
      <c r="AX121" s="507">
        <f>N121+AF121</f>
        <v>11600</v>
      </c>
      <c r="AY121" s="522">
        <f>O121+AQ121</f>
        <v>3.49</v>
      </c>
      <c r="AZ121" s="522">
        <f t="shared" si="292"/>
        <v>0</v>
      </c>
      <c r="BA121" s="523">
        <f t="shared" si="292"/>
        <v>3.49</v>
      </c>
    </row>
    <row r="122" spans="1:53" s="720" customFormat="1" ht="12.75" customHeight="1" x14ac:dyDescent="0.2">
      <c r="A122" s="723">
        <v>27</v>
      </c>
      <c r="B122" s="724">
        <v>3417</v>
      </c>
      <c r="C122" s="724">
        <v>600078353</v>
      </c>
      <c r="D122" s="724">
        <v>72743352</v>
      </c>
      <c r="E122" s="725" t="s">
        <v>375</v>
      </c>
      <c r="F122" s="724">
        <v>3143</v>
      </c>
      <c r="G122" s="726" t="s">
        <v>150</v>
      </c>
      <c r="H122" s="727" t="s">
        <v>87</v>
      </c>
      <c r="I122" s="516">
        <v>1314850</v>
      </c>
      <c r="J122" s="517">
        <v>948520</v>
      </c>
      <c r="K122" s="496">
        <v>20000</v>
      </c>
      <c r="L122" s="322">
        <v>327360</v>
      </c>
      <c r="M122" s="322">
        <v>18970</v>
      </c>
      <c r="N122" s="517">
        <v>0</v>
      </c>
      <c r="O122" s="518">
        <v>2</v>
      </c>
      <c r="P122" s="432">
        <v>2</v>
      </c>
      <c r="Q122" s="519">
        <v>0</v>
      </c>
      <c r="R122" s="551">
        <f t="shared" si="284"/>
        <v>-5000</v>
      </c>
      <c r="S122" s="507">
        <v>0</v>
      </c>
      <c r="T122" s="507">
        <v>0</v>
      </c>
      <c r="U122" s="507">
        <v>0</v>
      </c>
      <c r="V122" s="507">
        <f t="shared" si="205"/>
        <v>-5000</v>
      </c>
      <c r="W122" s="507">
        <v>5000</v>
      </c>
      <c r="X122" s="507">
        <v>0</v>
      </c>
      <c r="Y122" s="507">
        <v>0</v>
      </c>
      <c r="Z122" s="507">
        <f t="shared" si="285"/>
        <v>5000</v>
      </c>
      <c r="AA122" s="507">
        <f>V122+Z122</f>
        <v>0</v>
      </c>
      <c r="AB122" s="322">
        <f t="shared" si="286"/>
        <v>0</v>
      </c>
      <c r="AC122" s="180">
        <f>ROUND(V122*2%,0)</f>
        <v>-100</v>
      </c>
      <c r="AD122" s="507">
        <v>0</v>
      </c>
      <c r="AE122" s="507">
        <v>0</v>
      </c>
      <c r="AF122" s="507">
        <f t="shared" si="206"/>
        <v>0</v>
      </c>
      <c r="AG122" s="507">
        <f t="shared" si="207"/>
        <v>-100</v>
      </c>
      <c r="AH122" s="522">
        <v>0</v>
      </c>
      <c r="AI122" s="522">
        <v>0</v>
      </c>
      <c r="AJ122" s="522">
        <v>0</v>
      </c>
      <c r="AK122" s="522">
        <v>0</v>
      </c>
      <c r="AL122" s="522">
        <v>0</v>
      </c>
      <c r="AM122" s="522">
        <v>0</v>
      </c>
      <c r="AN122" s="522">
        <v>0</v>
      </c>
      <c r="AO122" s="522">
        <f t="shared" si="287"/>
        <v>0</v>
      </c>
      <c r="AP122" s="522">
        <f t="shared" si="288"/>
        <v>0</v>
      </c>
      <c r="AQ122" s="550">
        <f t="shared" si="208"/>
        <v>0</v>
      </c>
      <c r="AR122" s="551">
        <f>I122+AG122</f>
        <v>1314750</v>
      </c>
      <c r="AS122" s="507">
        <f>J122+V122</f>
        <v>943520</v>
      </c>
      <c r="AT122" s="507">
        <f t="shared" si="289"/>
        <v>25000</v>
      </c>
      <c r="AU122" s="507">
        <f t="shared" si="290"/>
        <v>0</v>
      </c>
      <c r="AV122" s="507">
        <f t="shared" si="291"/>
        <v>327360</v>
      </c>
      <c r="AW122" s="507">
        <f t="shared" si="291"/>
        <v>18870</v>
      </c>
      <c r="AX122" s="507">
        <f>N122+AF122</f>
        <v>0</v>
      </c>
      <c r="AY122" s="522">
        <f>O122+AQ122</f>
        <v>2</v>
      </c>
      <c r="AZ122" s="522">
        <f t="shared" si="292"/>
        <v>2</v>
      </c>
      <c r="BA122" s="523">
        <f t="shared" si="292"/>
        <v>0</v>
      </c>
    </row>
    <row r="123" spans="1:53" s="720" customFormat="1" ht="12.75" customHeight="1" x14ac:dyDescent="0.2">
      <c r="A123" s="723">
        <v>27</v>
      </c>
      <c r="B123" s="724">
        <v>3417</v>
      </c>
      <c r="C123" s="724">
        <v>600078353</v>
      </c>
      <c r="D123" s="724">
        <v>72743352</v>
      </c>
      <c r="E123" s="725" t="s">
        <v>375</v>
      </c>
      <c r="F123" s="724">
        <v>3143</v>
      </c>
      <c r="G123" s="726" t="s">
        <v>151</v>
      </c>
      <c r="H123" s="727" t="s">
        <v>83</v>
      </c>
      <c r="I123" s="516">
        <v>42133</v>
      </c>
      <c r="J123" s="517">
        <v>29700</v>
      </c>
      <c r="K123" s="496">
        <v>0</v>
      </c>
      <c r="L123" s="322">
        <v>10039</v>
      </c>
      <c r="M123" s="322">
        <v>594</v>
      </c>
      <c r="N123" s="517">
        <v>1800</v>
      </c>
      <c r="O123" s="518">
        <v>0.13</v>
      </c>
      <c r="P123" s="432">
        <v>0</v>
      </c>
      <c r="Q123" s="519">
        <v>0.13</v>
      </c>
      <c r="R123" s="551">
        <f t="shared" si="284"/>
        <v>0</v>
      </c>
      <c r="S123" s="507">
        <v>0</v>
      </c>
      <c r="T123" s="507">
        <v>0</v>
      </c>
      <c r="U123" s="507">
        <v>0</v>
      </c>
      <c r="V123" s="507">
        <f t="shared" si="205"/>
        <v>0</v>
      </c>
      <c r="W123" s="507">
        <v>0</v>
      </c>
      <c r="X123" s="507">
        <v>0</v>
      </c>
      <c r="Y123" s="507">
        <v>0</v>
      </c>
      <c r="Z123" s="507">
        <f t="shared" si="285"/>
        <v>0</v>
      </c>
      <c r="AA123" s="507">
        <f>V123+Z123</f>
        <v>0</v>
      </c>
      <c r="AB123" s="322">
        <f t="shared" si="286"/>
        <v>0</v>
      </c>
      <c r="AC123" s="180">
        <f>ROUND(V123*2%,0)</f>
        <v>0</v>
      </c>
      <c r="AD123" s="507">
        <v>0</v>
      </c>
      <c r="AE123" s="507">
        <v>0</v>
      </c>
      <c r="AF123" s="507">
        <f t="shared" si="206"/>
        <v>0</v>
      </c>
      <c r="AG123" s="507">
        <f t="shared" si="207"/>
        <v>0</v>
      </c>
      <c r="AH123" s="522">
        <v>0</v>
      </c>
      <c r="AI123" s="522">
        <v>0</v>
      </c>
      <c r="AJ123" s="522">
        <v>0</v>
      </c>
      <c r="AK123" s="522">
        <v>0</v>
      </c>
      <c r="AL123" s="522">
        <v>0</v>
      </c>
      <c r="AM123" s="522">
        <v>0</v>
      </c>
      <c r="AN123" s="522">
        <v>0</v>
      </c>
      <c r="AO123" s="522">
        <f t="shared" si="287"/>
        <v>0</v>
      </c>
      <c r="AP123" s="522">
        <f t="shared" si="288"/>
        <v>0</v>
      </c>
      <c r="AQ123" s="550">
        <f t="shared" si="208"/>
        <v>0</v>
      </c>
      <c r="AR123" s="551">
        <f>I123+AG123</f>
        <v>42133</v>
      </c>
      <c r="AS123" s="507">
        <f>J123+V123</f>
        <v>29700</v>
      </c>
      <c r="AT123" s="507">
        <f t="shared" si="289"/>
        <v>0</v>
      </c>
      <c r="AU123" s="507">
        <f t="shared" si="290"/>
        <v>0</v>
      </c>
      <c r="AV123" s="507">
        <f t="shared" si="291"/>
        <v>10039</v>
      </c>
      <c r="AW123" s="507">
        <f t="shared" si="291"/>
        <v>594</v>
      </c>
      <c r="AX123" s="507">
        <f>N123+AF123</f>
        <v>1800</v>
      </c>
      <c r="AY123" s="522">
        <f>O123+AQ123</f>
        <v>0.13</v>
      </c>
      <c r="AZ123" s="522">
        <f t="shared" si="292"/>
        <v>0</v>
      </c>
      <c r="BA123" s="523">
        <f t="shared" si="292"/>
        <v>0.13</v>
      </c>
    </row>
    <row r="124" spans="1:53" s="720" customFormat="1" ht="12.75" customHeight="1" x14ac:dyDescent="0.2">
      <c r="A124" s="282">
        <v>27</v>
      </c>
      <c r="B124" s="21">
        <v>3417</v>
      </c>
      <c r="C124" s="280">
        <v>600078353</v>
      </c>
      <c r="D124" s="280">
        <v>72743352</v>
      </c>
      <c r="E124" s="721" t="s">
        <v>376</v>
      </c>
      <c r="F124" s="21"/>
      <c r="G124" s="281"/>
      <c r="H124" s="722"/>
      <c r="I124" s="29">
        <v>17537792</v>
      </c>
      <c r="J124" s="269">
        <v>12547306</v>
      </c>
      <c r="K124" s="269">
        <v>25000</v>
      </c>
      <c r="L124" s="269">
        <v>4249440</v>
      </c>
      <c r="M124" s="269">
        <v>250946</v>
      </c>
      <c r="N124" s="269">
        <v>465100</v>
      </c>
      <c r="O124" s="360">
        <v>26.210799999999995</v>
      </c>
      <c r="P124" s="360">
        <v>18.036300000000001</v>
      </c>
      <c r="Q124" s="390">
        <v>8.1745000000000001</v>
      </c>
      <c r="R124" s="29">
        <f t="shared" ref="R124:BA124" si="293">SUM(R119:R123)</f>
        <v>-10000</v>
      </c>
      <c r="S124" s="22">
        <f t="shared" si="293"/>
        <v>-44024</v>
      </c>
      <c r="T124" s="22">
        <f t="shared" si="293"/>
        <v>0</v>
      </c>
      <c r="U124" s="22">
        <f t="shared" si="293"/>
        <v>0</v>
      </c>
      <c r="V124" s="22">
        <f t="shared" si="293"/>
        <v>-54024</v>
      </c>
      <c r="W124" s="22">
        <f t="shared" si="293"/>
        <v>10000</v>
      </c>
      <c r="X124" s="22">
        <f t="shared" si="293"/>
        <v>0</v>
      </c>
      <c r="Y124" s="22">
        <f t="shared" ref="Y124" si="294">SUM(Y119:Y123)</f>
        <v>29452</v>
      </c>
      <c r="Z124" s="22">
        <f t="shared" si="293"/>
        <v>39452</v>
      </c>
      <c r="AA124" s="22">
        <f t="shared" si="293"/>
        <v>-14572</v>
      </c>
      <c r="AB124" s="22">
        <f t="shared" si="293"/>
        <v>-14880</v>
      </c>
      <c r="AC124" s="22">
        <f t="shared" si="293"/>
        <v>-1080</v>
      </c>
      <c r="AD124" s="22">
        <f t="shared" si="293"/>
        <v>0</v>
      </c>
      <c r="AE124" s="22">
        <f t="shared" si="293"/>
        <v>0</v>
      </c>
      <c r="AF124" s="22">
        <f t="shared" si="293"/>
        <v>0</v>
      </c>
      <c r="AG124" s="22">
        <f t="shared" si="293"/>
        <v>-30532</v>
      </c>
      <c r="AH124" s="23">
        <f t="shared" si="293"/>
        <v>0</v>
      </c>
      <c r="AI124" s="23">
        <f t="shared" si="293"/>
        <v>0</v>
      </c>
      <c r="AJ124" s="23">
        <f t="shared" si="293"/>
        <v>-0.12</v>
      </c>
      <c r="AK124" s="23">
        <f t="shared" ref="AK124:AL124" si="295">SUM(AK119:AK123)</f>
        <v>0</v>
      </c>
      <c r="AL124" s="23">
        <f t="shared" si="295"/>
        <v>0</v>
      </c>
      <c r="AM124" s="23">
        <f t="shared" si="293"/>
        <v>0</v>
      </c>
      <c r="AN124" s="23">
        <f t="shared" si="293"/>
        <v>0</v>
      </c>
      <c r="AO124" s="23">
        <f t="shared" si="293"/>
        <v>-0.12</v>
      </c>
      <c r="AP124" s="23">
        <f t="shared" si="293"/>
        <v>0</v>
      </c>
      <c r="AQ124" s="361">
        <f t="shared" si="293"/>
        <v>-0.12</v>
      </c>
      <c r="AR124" s="29">
        <f t="shared" si="293"/>
        <v>17507260</v>
      </c>
      <c r="AS124" s="22">
        <f t="shared" si="293"/>
        <v>12493282</v>
      </c>
      <c r="AT124" s="22">
        <f t="shared" si="293"/>
        <v>64452</v>
      </c>
      <c r="AU124" s="68">
        <f t="shared" si="293"/>
        <v>29452</v>
      </c>
      <c r="AV124" s="22">
        <f t="shared" si="293"/>
        <v>4234560</v>
      </c>
      <c r="AW124" s="22">
        <f t="shared" si="293"/>
        <v>249866</v>
      </c>
      <c r="AX124" s="22">
        <f t="shared" si="293"/>
        <v>465100</v>
      </c>
      <c r="AY124" s="23">
        <f t="shared" si="293"/>
        <v>26.090799999999998</v>
      </c>
      <c r="AZ124" s="23">
        <f t="shared" si="293"/>
        <v>17.9163</v>
      </c>
      <c r="BA124" s="56">
        <f t="shared" si="293"/>
        <v>8.1745000000000001</v>
      </c>
    </row>
    <row r="125" spans="1:53" s="720" customFormat="1" ht="12.75" customHeight="1" x14ac:dyDescent="0.2">
      <c r="A125" s="723">
        <v>28</v>
      </c>
      <c r="B125" s="724">
        <v>3410</v>
      </c>
      <c r="C125" s="724">
        <v>650038550</v>
      </c>
      <c r="D125" s="724">
        <v>72743191</v>
      </c>
      <c r="E125" s="725" t="s">
        <v>377</v>
      </c>
      <c r="F125" s="724">
        <v>3113</v>
      </c>
      <c r="G125" s="726" t="s">
        <v>149</v>
      </c>
      <c r="H125" s="727" t="s">
        <v>87</v>
      </c>
      <c r="I125" s="516">
        <v>23337144</v>
      </c>
      <c r="J125" s="517">
        <v>16501395</v>
      </c>
      <c r="K125" s="517">
        <v>25000</v>
      </c>
      <c r="L125" s="517">
        <v>5585921</v>
      </c>
      <c r="M125" s="517">
        <v>330028</v>
      </c>
      <c r="N125" s="517">
        <v>894800</v>
      </c>
      <c r="O125" s="518">
        <v>31.430799999999998</v>
      </c>
      <c r="P125" s="432">
        <v>23.358999999999998</v>
      </c>
      <c r="Q125" s="519">
        <v>8.0717999999999996</v>
      </c>
      <c r="R125" s="551">
        <f t="shared" ref="R125:R129" si="296">W125*-1</f>
        <v>16600</v>
      </c>
      <c r="S125" s="507">
        <v>0</v>
      </c>
      <c r="T125" s="507">
        <v>0</v>
      </c>
      <c r="U125" s="507">
        <v>0</v>
      </c>
      <c r="V125" s="507">
        <f t="shared" si="205"/>
        <v>16600</v>
      </c>
      <c r="W125" s="507">
        <v>-16600</v>
      </c>
      <c r="X125" s="507">
        <v>0</v>
      </c>
      <c r="Y125" s="507">
        <v>123728</v>
      </c>
      <c r="Z125" s="507">
        <f t="shared" ref="Z125:Z129" si="297">SUM(W125:Y125)</f>
        <v>107128</v>
      </c>
      <c r="AA125" s="507">
        <f>V125+Z125</f>
        <v>123728</v>
      </c>
      <c r="AB125" s="322">
        <f t="shared" ref="AB125:AB129" si="298">ROUND((V125+W125)*33.8%,0)</f>
        <v>0</v>
      </c>
      <c r="AC125" s="180">
        <f>ROUND(V125*2%,0)</f>
        <v>332</v>
      </c>
      <c r="AD125" s="507">
        <v>0</v>
      </c>
      <c r="AE125" s="507">
        <v>0</v>
      </c>
      <c r="AF125" s="507">
        <f t="shared" si="206"/>
        <v>0</v>
      </c>
      <c r="AG125" s="507">
        <f t="shared" si="207"/>
        <v>124060</v>
      </c>
      <c r="AH125" s="522">
        <v>0.04</v>
      </c>
      <c r="AI125" s="522">
        <v>-0.03</v>
      </c>
      <c r="AJ125" s="522">
        <v>0</v>
      </c>
      <c r="AK125" s="522">
        <v>0</v>
      </c>
      <c r="AL125" s="522">
        <v>0</v>
      </c>
      <c r="AM125" s="522">
        <v>0</v>
      </c>
      <c r="AN125" s="522">
        <v>0</v>
      </c>
      <c r="AO125" s="522">
        <f t="shared" ref="AO125:AO129" si="299">AH125+AJ125+AK125+AM125</f>
        <v>0.04</v>
      </c>
      <c r="AP125" s="522">
        <f t="shared" ref="AP125:AP129" si="300">AI125+AL125+AN125</f>
        <v>-0.03</v>
      </c>
      <c r="AQ125" s="550">
        <f t="shared" si="208"/>
        <v>1.0000000000000002E-2</v>
      </c>
      <c r="AR125" s="551">
        <f>I125+AG125</f>
        <v>23461204</v>
      </c>
      <c r="AS125" s="507">
        <f>J125+V125</f>
        <v>16517995</v>
      </c>
      <c r="AT125" s="507">
        <f t="shared" ref="AT125:AT129" si="301">K125+Z125</f>
        <v>132128</v>
      </c>
      <c r="AU125" s="507">
        <f t="shared" ref="AU125:AU129" si="302">Y125</f>
        <v>123728</v>
      </c>
      <c r="AV125" s="507">
        <f t="shared" ref="AV125:AW129" si="303">L125+AB125</f>
        <v>5585921</v>
      </c>
      <c r="AW125" s="507">
        <f t="shared" si="303"/>
        <v>330360</v>
      </c>
      <c r="AX125" s="507">
        <f>N125+AF125</f>
        <v>894800</v>
      </c>
      <c r="AY125" s="522">
        <f>O125+AQ125</f>
        <v>31.440799999999999</v>
      </c>
      <c r="AZ125" s="522">
        <f t="shared" ref="AZ125:BA129" si="304">P125+AO125</f>
        <v>23.398999999999997</v>
      </c>
      <c r="BA125" s="523">
        <f t="shared" si="304"/>
        <v>8.0418000000000003</v>
      </c>
    </row>
    <row r="126" spans="1:53" s="720" customFormat="1" x14ac:dyDescent="0.2">
      <c r="A126" s="723">
        <v>28</v>
      </c>
      <c r="B126" s="724">
        <v>3410</v>
      </c>
      <c r="C126" s="724">
        <v>650038550</v>
      </c>
      <c r="D126" s="724">
        <v>72743191</v>
      </c>
      <c r="E126" s="725" t="s">
        <v>377</v>
      </c>
      <c r="F126" s="724">
        <v>3113</v>
      </c>
      <c r="G126" s="726" t="s">
        <v>92</v>
      </c>
      <c r="H126" s="727" t="s">
        <v>83</v>
      </c>
      <c r="I126" s="516">
        <v>825465</v>
      </c>
      <c r="J126" s="517">
        <v>605644</v>
      </c>
      <c r="K126" s="496">
        <v>0</v>
      </c>
      <c r="L126" s="322">
        <v>204708</v>
      </c>
      <c r="M126" s="322">
        <v>12113</v>
      </c>
      <c r="N126" s="517">
        <v>3000</v>
      </c>
      <c r="O126" s="518">
        <v>1.78</v>
      </c>
      <c r="P126" s="432">
        <v>1.78</v>
      </c>
      <c r="Q126" s="519">
        <v>0</v>
      </c>
      <c r="R126" s="551">
        <f t="shared" si="296"/>
        <v>0</v>
      </c>
      <c r="S126" s="507">
        <v>277382</v>
      </c>
      <c r="T126" s="507">
        <v>0</v>
      </c>
      <c r="U126" s="507">
        <v>0</v>
      </c>
      <c r="V126" s="507">
        <f t="shared" si="205"/>
        <v>277382</v>
      </c>
      <c r="W126" s="507">
        <v>0</v>
      </c>
      <c r="X126" s="507">
        <v>0</v>
      </c>
      <c r="Y126" s="507">
        <v>0</v>
      </c>
      <c r="Z126" s="507">
        <f t="shared" si="297"/>
        <v>0</v>
      </c>
      <c r="AA126" s="507">
        <f>V126+Z126</f>
        <v>277382</v>
      </c>
      <c r="AB126" s="322">
        <f t="shared" si="298"/>
        <v>93755</v>
      </c>
      <c r="AC126" s="180">
        <f>ROUND(V126*2%,0)</f>
        <v>5548</v>
      </c>
      <c r="AD126" s="507">
        <v>1500</v>
      </c>
      <c r="AE126" s="507">
        <v>0</v>
      </c>
      <c r="AF126" s="507">
        <f t="shared" si="206"/>
        <v>1500</v>
      </c>
      <c r="AG126" s="507">
        <f t="shared" si="207"/>
        <v>378185</v>
      </c>
      <c r="AH126" s="522">
        <v>0</v>
      </c>
      <c r="AI126" s="522">
        <v>0</v>
      </c>
      <c r="AJ126" s="522">
        <v>0.8</v>
      </c>
      <c r="AK126" s="522">
        <v>0</v>
      </c>
      <c r="AL126" s="522">
        <v>0</v>
      </c>
      <c r="AM126" s="522">
        <v>0</v>
      </c>
      <c r="AN126" s="522">
        <v>0</v>
      </c>
      <c r="AO126" s="522">
        <f t="shared" si="299"/>
        <v>0.8</v>
      </c>
      <c r="AP126" s="522">
        <f t="shared" si="300"/>
        <v>0</v>
      </c>
      <c r="AQ126" s="550">
        <f t="shared" si="208"/>
        <v>0.8</v>
      </c>
      <c r="AR126" s="551">
        <f>I126+AG126</f>
        <v>1203650</v>
      </c>
      <c r="AS126" s="507">
        <f>J126+V126</f>
        <v>883026</v>
      </c>
      <c r="AT126" s="507">
        <f t="shared" si="301"/>
        <v>0</v>
      </c>
      <c r="AU126" s="507">
        <f t="shared" si="302"/>
        <v>0</v>
      </c>
      <c r="AV126" s="507">
        <f t="shared" si="303"/>
        <v>298463</v>
      </c>
      <c r="AW126" s="507">
        <f t="shared" si="303"/>
        <v>17661</v>
      </c>
      <c r="AX126" s="507">
        <f>N126+AF126</f>
        <v>4500</v>
      </c>
      <c r="AY126" s="522">
        <f>O126+AQ126</f>
        <v>2.58</v>
      </c>
      <c r="AZ126" s="522">
        <f t="shared" si="304"/>
        <v>2.58</v>
      </c>
      <c r="BA126" s="523">
        <f t="shared" si="304"/>
        <v>0</v>
      </c>
    </row>
    <row r="127" spans="1:53" s="720" customFormat="1" ht="12.75" customHeight="1" x14ac:dyDescent="0.2">
      <c r="A127" s="723">
        <v>28</v>
      </c>
      <c r="B127" s="724">
        <v>3410</v>
      </c>
      <c r="C127" s="724">
        <v>650038550</v>
      </c>
      <c r="D127" s="724">
        <v>72743191</v>
      </c>
      <c r="E127" s="725" t="s">
        <v>377</v>
      </c>
      <c r="F127" s="724">
        <v>3141</v>
      </c>
      <c r="G127" s="726" t="s">
        <v>89</v>
      </c>
      <c r="H127" s="727" t="s">
        <v>83</v>
      </c>
      <c r="I127" s="516">
        <v>2493197</v>
      </c>
      <c r="J127" s="517">
        <v>1821070</v>
      </c>
      <c r="K127" s="496">
        <v>0</v>
      </c>
      <c r="L127" s="322">
        <v>615522</v>
      </c>
      <c r="M127" s="322">
        <v>36421</v>
      </c>
      <c r="N127" s="517">
        <v>20184</v>
      </c>
      <c r="O127" s="518">
        <v>6.19</v>
      </c>
      <c r="P127" s="432">
        <v>0</v>
      </c>
      <c r="Q127" s="519">
        <v>6.19</v>
      </c>
      <c r="R127" s="551">
        <f t="shared" si="296"/>
        <v>0</v>
      </c>
      <c r="S127" s="507">
        <v>0</v>
      </c>
      <c r="T127" s="507">
        <v>0</v>
      </c>
      <c r="U127" s="507">
        <v>0</v>
      </c>
      <c r="V127" s="507">
        <f t="shared" si="205"/>
        <v>0</v>
      </c>
      <c r="W127" s="507">
        <v>0</v>
      </c>
      <c r="X127" s="507">
        <v>0</v>
      </c>
      <c r="Y127" s="507">
        <v>0</v>
      </c>
      <c r="Z127" s="507">
        <f t="shared" si="297"/>
        <v>0</v>
      </c>
      <c r="AA127" s="507">
        <f>V127+Z127</f>
        <v>0</v>
      </c>
      <c r="AB127" s="322">
        <f t="shared" si="298"/>
        <v>0</v>
      </c>
      <c r="AC127" s="180">
        <f>ROUND(V127*2%,0)</f>
        <v>0</v>
      </c>
      <c r="AD127" s="507">
        <v>0</v>
      </c>
      <c r="AE127" s="507">
        <v>0</v>
      </c>
      <c r="AF127" s="507">
        <f t="shared" si="206"/>
        <v>0</v>
      </c>
      <c r="AG127" s="507">
        <f t="shared" si="207"/>
        <v>0</v>
      </c>
      <c r="AH127" s="522">
        <v>0</v>
      </c>
      <c r="AI127" s="522">
        <v>0</v>
      </c>
      <c r="AJ127" s="522">
        <v>0</v>
      </c>
      <c r="AK127" s="522">
        <v>0</v>
      </c>
      <c r="AL127" s="522">
        <v>0</v>
      </c>
      <c r="AM127" s="522">
        <v>0</v>
      </c>
      <c r="AN127" s="522">
        <v>0</v>
      </c>
      <c r="AO127" s="522">
        <f t="shared" si="299"/>
        <v>0</v>
      </c>
      <c r="AP127" s="522">
        <f t="shared" si="300"/>
        <v>0</v>
      </c>
      <c r="AQ127" s="550">
        <f t="shared" si="208"/>
        <v>0</v>
      </c>
      <c r="AR127" s="551">
        <f>I127+AG127</f>
        <v>2493197</v>
      </c>
      <c r="AS127" s="507">
        <f>J127+V127</f>
        <v>1821070</v>
      </c>
      <c r="AT127" s="507">
        <f t="shared" si="301"/>
        <v>0</v>
      </c>
      <c r="AU127" s="507">
        <f t="shared" si="302"/>
        <v>0</v>
      </c>
      <c r="AV127" s="507">
        <f t="shared" si="303"/>
        <v>615522</v>
      </c>
      <c r="AW127" s="507">
        <f t="shared" si="303"/>
        <v>36421</v>
      </c>
      <c r="AX127" s="507">
        <f>N127+AF127</f>
        <v>20184</v>
      </c>
      <c r="AY127" s="522">
        <f>O127+AQ127</f>
        <v>6.19</v>
      </c>
      <c r="AZ127" s="522">
        <f t="shared" si="304"/>
        <v>0</v>
      </c>
      <c r="BA127" s="523">
        <f t="shared" si="304"/>
        <v>6.19</v>
      </c>
    </row>
    <row r="128" spans="1:53" s="720" customFormat="1" ht="12.75" customHeight="1" x14ac:dyDescent="0.2">
      <c r="A128" s="723">
        <v>28</v>
      </c>
      <c r="B128" s="724">
        <v>3410</v>
      </c>
      <c r="C128" s="724">
        <v>650038550</v>
      </c>
      <c r="D128" s="724">
        <v>72743191</v>
      </c>
      <c r="E128" s="725" t="s">
        <v>377</v>
      </c>
      <c r="F128" s="724">
        <v>3143</v>
      </c>
      <c r="G128" s="726" t="s">
        <v>150</v>
      </c>
      <c r="H128" s="727" t="s">
        <v>87</v>
      </c>
      <c r="I128" s="516">
        <v>2127985</v>
      </c>
      <c r="J128" s="517">
        <v>1566999</v>
      </c>
      <c r="K128" s="496">
        <v>0</v>
      </c>
      <c r="L128" s="322">
        <v>529646</v>
      </c>
      <c r="M128" s="322">
        <v>31340</v>
      </c>
      <c r="N128" s="517">
        <v>0</v>
      </c>
      <c r="O128" s="518">
        <v>3.1945000000000001</v>
      </c>
      <c r="P128" s="518">
        <v>3.1945000000000001</v>
      </c>
      <c r="Q128" s="519">
        <v>0</v>
      </c>
      <c r="R128" s="551">
        <f t="shared" si="296"/>
        <v>-21600</v>
      </c>
      <c r="S128" s="507">
        <v>0</v>
      </c>
      <c r="T128" s="507">
        <v>0</v>
      </c>
      <c r="U128" s="507">
        <v>0</v>
      </c>
      <c r="V128" s="507">
        <f t="shared" si="205"/>
        <v>-21600</v>
      </c>
      <c r="W128" s="507">
        <v>21600</v>
      </c>
      <c r="X128" s="507">
        <v>0</v>
      </c>
      <c r="Y128" s="507">
        <v>0</v>
      </c>
      <c r="Z128" s="507">
        <f t="shared" si="297"/>
        <v>21600</v>
      </c>
      <c r="AA128" s="507">
        <f>V128+Z128</f>
        <v>0</v>
      </c>
      <c r="AB128" s="322">
        <f t="shared" si="298"/>
        <v>0</v>
      </c>
      <c r="AC128" s="180">
        <f>ROUND(V128*2%,0)</f>
        <v>-432</v>
      </c>
      <c r="AD128" s="507">
        <v>0</v>
      </c>
      <c r="AE128" s="507">
        <v>0</v>
      </c>
      <c r="AF128" s="507">
        <f t="shared" si="206"/>
        <v>0</v>
      </c>
      <c r="AG128" s="507">
        <f t="shared" si="207"/>
        <v>-432</v>
      </c>
      <c r="AH128" s="522">
        <v>0</v>
      </c>
      <c r="AI128" s="522">
        <v>0</v>
      </c>
      <c r="AJ128" s="522">
        <v>0</v>
      </c>
      <c r="AK128" s="522">
        <v>0</v>
      </c>
      <c r="AL128" s="522">
        <v>0</v>
      </c>
      <c r="AM128" s="522">
        <v>0</v>
      </c>
      <c r="AN128" s="522">
        <v>0</v>
      </c>
      <c r="AO128" s="522">
        <f t="shared" si="299"/>
        <v>0</v>
      </c>
      <c r="AP128" s="522">
        <f t="shared" si="300"/>
        <v>0</v>
      </c>
      <c r="AQ128" s="550">
        <f t="shared" si="208"/>
        <v>0</v>
      </c>
      <c r="AR128" s="551">
        <f>I128+AG128</f>
        <v>2127553</v>
      </c>
      <c r="AS128" s="507">
        <f>J128+V128</f>
        <v>1545399</v>
      </c>
      <c r="AT128" s="507">
        <f t="shared" si="301"/>
        <v>21600</v>
      </c>
      <c r="AU128" s="507">
        <f t="shared" si="302"/>
        <v>0</v>
      </c>
      <c r="AV128" s="507">
        <f t="shared" si="303"/>
        <v>529646</v>
      </c>
      <c r="AW128" s="507">
        <f t="shared" si="303"/>
        <v>30908</v>
      </c>
      <c r="AX128" s="507">
        <f>N128+AF128</f>
        <v>0</v>
      </c>
      <c r="AY128" s="522">
        <f>O128+AQ128</f>
        <v>3.1945000000000001</v>
      </c>
      <c r="AZ128" s="522">
        <f t="shared" si="304"/>
        <v>3.1945000000000001</v>
      </c>
      <c r="BA128" s="523">
        <f t="shared" si="304"/>
        <v>0</v>
      </c>
    </row>
    <row r="129" spans="1:53" s="720" customFormat="1" ht="12.75" customHeight="1" x14ac:dyDescent="0.2">
      <c r="A129" s="723">
        <v>28</v>
      </c>
      <c r="B129" s="724">
        <v>3410</v>
      </c>
      <c r="C129" s="724">
        <v>650038550</v>
      </c>
      <c r="D129" s="724">
        <v>72743191</v>
      </c>
      <c r="E129" s="725" t="s">
        <v>377</v>
      </c>
      <c r="F129" s="724">
        <v>3143</v>
      </c>
      <c r="G129" s="726" t="s">
        <v>151</v>
      </c>
      <c r="H129" s="727" t="s">
        <v>83</v>
      </c>
      <c r="I129" s="516">
        <v>84265</v>
      </c>
      <c r="J129" s="517">
        <v>59400</v>
      </c>
      <c r="K129" s="496">
        <v>0</v>
      </c>
      <c r="L129" s="322">
        <v>20077</v>
      </c>
      <c r="M129" s="322">
        <v>1188</v>
      </c>
      <c r="N129" s="517">
        <v>3600</v>
      </c>
      <c r="O129" s="518">
        <v>0.26</v>
      </c>
      <c r="P129" s="432">
        <v>0</v>
      </c>
      <c r="Q129" s="519">
        <v>0.26</v>
      </c>
      <c r="R129" s="551">
        <f t="shared" si="296"/>
        <v>0</v>
      </c>
      <c r="S129" s="507">
        <v>0</v>
      </c>
      <c r="T129" s="507">
        <v>0</v>
      </c>
      <c r="U129" s="507">
        <v>0</v>
      </c>
      <c r="V129" s="507">
        <f t="shared" si="205"/>
        <v>0</v>
      </c>
      <c r="W129" s="507">
        <v>0</v>
      </c>
      <c r="X129" s="507">
        <v>0</v>
      </c>
      <c r="Y129" s="507">
        <v>0</v>
      </c>
      <c r="Z129" s="507">
        <f t="shared" si="297"/>
        <v>0</v>
      </c>
      <c r="AA129" s="507">
        <f>V129+Z129</f>
        <v>0</v>
      </c>
      <c r="AB129" s="322">
        <f t="shared" si="298"/>
        <v>0</v>
      </c>
      <c r="AC129" s="180">
        <f>ROUND(V129*2%,0)</f>
        <v>0</v>
      </c>
      <c r="AD129" s="507">
        <v>0</v>
      </c>
      <c r="AE129" s="507">
        <v>0</v>
      </c>
      <c r="AF129" s="507">
        <f t="shared" si="206"/>
        <v>0</v>
      </c>
      <c r="AG129" s="507">
        <f t="shared" si="207"/>
        <v>0</v>
      </c>
      <c r="AH129" s="522">
        <v>0</v>
      </c>
      <c r="AI129" s="522">
        <v>0</v>
      </c>
      <c r="AJ129" s="522">
        <v>0</v>
      </c>
      <c r="AK129" s="522">
        <v>0</v>
      </c>
      <c r="AL129" s="522">
        <v>0</v>
      </c>
      <c r="AM129" s="522">
        <v>0</v>
      </c>
      <c r="AN129" s="522">
        <v>0</v>
      </c>
      <c r="AO129" s="522">
        <f t="shared" si="299"/>
        <v>0</v>
      </c>
      <c r="AP129" s="522">
        <f t="shared" si="300"/>
        <v>0</v>
      </c>
      <c r="AQ129" s="550">
        <f t="shared" si="208"/>
        <v>0</v>
      </c>
      <c r="AR129" s="551">
        <f>I129+AG129</f>
        <v>84265</v>
      </c>
      <c r="AS129" s="507">
        <f>J129+V129</f>
        <v>59400</v>
      </c>
      <c r="AT129" s="507">
        <f t="shared" si="301"/>
        <v>0</v>
      </c>
      <c r="AU129" s="507">
        <f t="shared" si="302"/>
        <v>0</v>
      </c>
      <c r="AV129" s="507">
        <f t="shared" si="303"/>
        <v>20077</v>
      </c>
      <c r="AW129" s="507">
        <f t="shared" si="303"/>
        <v>1188</v>
      </c>
      <c r="AX129" s="507">
        <f>N129+AF129</f>
        <v>3600</v>
      </c>
      <c r="AY129" s="522">
        <f>O129+AQ129</f>
        <v>0.26</v>
      </c>
      <c r="AZ129" s="522">
        <f t="shared" si="304"/>
        <v>0</v>
      </c>
      <c r="BA129" s="523">
        <f t="shared" si="304"/>
        <v>0.26</v>
      </c>
    </row>
    <row r="130" spans="1:53" s="720" customFormat="1" ht="12.75" customHeight="1" x14ac:dyDescent="0.2">
      <c r="A130" s="282">
        <v>28</v>
      </c>
      <c r="B130" s="21">
        <v>3410</v>
      </c>
      <c r="C130" s="280">
        <v>650038550</v>
      </c>
      <c r="D130" s="280">
        <v>72743191</v>
      </c>
      <c r="E130" s="721" t="s">
        <v>378</v>
      </c>
      <c r="F130" s="21"/>
      <c r="G130" s="281"/>
      <c r="H130" s="722"/>
      <c r="I130" s="29">
        <v>28868056</v>
      </c>
      <c r="J130" s="269">
        <v>20554508</v>
      </c>
      <c r="K130" s="269">
        <v>25000</v>
      </c>
      <c r="L130" s="269">
        <v>6955874</v>
      </c>
      <c r="M130" s="269">
        <v>411090</v>
      </c>
      <c r="N130" s="269">
        <v>921584</v>
      </c>
      <c r="O130" s="360">
        <v>42.855299999999993</v>
      </c>
      <c r="P130" s="360">
        <v>28.333500000000001</v>
      </c>
      <c r="Q130" s="390">
        <v>14.521800000000001</v>
      </c>
      <c r="R130" s="29">
        <f t="shared" ref="R130:BA130" si="305">SUM(R125:R129)</f>
        <v>-5000</v>
      </c>
      <c r="S130" s="22">
        <f t="shared" si="305"/>
        <v>277382</v>
      </c>
      <c r="T130" s="22">
        <f t="shared" si="305"/>
        <v>0</v>
      </c>
      <c r="U130" s="22">
        <f t="shared" si="305"/>
        <v>0</v>
      </c>
      <c r="V130" s="22">
        <f t="shared" si="305"/>
        <v>272382</v>
      </c>
      <c r="W130" s="22">
        <f t="shared" si="305"/>
        <v>5000</v>
      </c>
      <c r="X130" s="22">
        <f t="shared" si="305"/>
        <v>0</v>
      </c>
      <c r="Y130" s="22">
        <f t="shared" ref="Y130" si="306">SUM(Y125:Y129)</f>
        <v>123728</v>
      </c>
      <c r="Z130" s="22">
        <f t="shared" si="305"/>
        <v>128728</v>
      </c>
      <c r="AA130" s="22">
        <f t="shared" si="305"/>
        <v>401110</v>
      </c>
      <c r="AB130" s="22">
        <f t="shared" si="305"/>
        <v>93755</v>
      </c>
      <c r="AC130" s="22">
        <f t="shared" si="305"/>
        <v>5448</v>
      </c>
      <c r="AD130" s="22">
        <f t="shared" si="305"/>
        <v>1500</v>
      </c>
      <c r="AE130" s="22">
        <f t="shared" si="305"/>
        <v>0</v>
      </c>
      <c r="AF130" s="22">
        <f t="shared" si="305"/>
        <v>1500</v>
      </c>
      <c r="AG130" s="22">
        <f t="shared" si="305"/>
        <v>501813</v>
      </c>
      <c r="AH130" s="23">
        <f t="shared" si="305"/>
        <v>0.04</v>
      </c>
      <c r="AI130" s="23">
        <f t="shared" si="305"/>
        <v>-0.03</v>
      </c>
      <c r="AJ130" s="23">
        <f t="shared" si="305"/>
        <v>0.8</v>
      </c>
      <c r="AK130" s="23">
        <f t="shared" ref="AK130:AL130" si="307">SUM(AK125:AK129)</f>
        <v>0</v>
      </c>
      <c r="AL130" s="23">
        <f t="shared" si="307"/>
        <v>0</v>
      </c>
      <c r="AM130" s="23">
        <f t="shared" si="305"/>
        <v>0</v>
      </c>
      <c r="AN130" s="23">
        <f t="shared" si="305"/>
        <v>0</v>
      </c>
      <c r="AO130" s="23">
        <f t="shared" si="305"/>
        <v>0.84000000000000008</v>
      </c>
      <c r="AP130" s="23">
        <f t="shared" si="305"/>
        <v>-0.03</v>
      </c>
      <c r="AQ130" s="361">
        <f t="shared" si="305"/>
        <v>0.81</v>
      </c>
      <c r="AR130" s="29">
        <f t="shared" si="305"/>
        <v>29369869</v>
      </c>
      <c r="AS130" s="22">
        <f t="shared" si="305"/>
        <v>20826890</v>
      </c>
      <c r="AT130" s="22">
        <f t="shared" si="305"/>
        <v>153728</v>
      </c>
      <c r="AU130" s="68">
        <f t="shared" si="305"/>
        <v>123728</v>
      </c>
      <c r="AV130" s="22">
        <f t="shared" si="305"/>
        <v>7049629</v>
      </c>
      <c r="AW130" s="22">
        <f t="shared" si="305"/>
        <v>416538</v>
      </c>
      <c r="AX130" s="22">
        <f t="shared" si="305"/>
        <v>923084</v>
      </c>
      <c r="AY130" s="23">
        <f t="shared" si="305"/>
        <v>43.665299999999995</v>
      </c>
      <c r="AZ130" s="23">
        <f t="shared" si="305"/>
        <v>29.173500000000001</v>
      </c>
      <c r="BA130" s="56">
        <f t="shared" si="305"/>
        <v>14.4918</v>
      </c>
    </row>
    <row r="131" spans="1:53" s="720" customFormat="1" ht="12.75" customHeight="1" x14ac:dyDescent="0.2">
      <c r="A131" s="723">
        <v>29</v>
      </c>
      <c r="B131" s="724">
        <v>3455</v>
      </c>
      <c r="C131" s="724">
        <v>651040515</v>
      </c>
      <c r="D131" s="724">
        <v>75122308</v>
      </c>
      <c r="E131" s="725" t="s">
        <v>379</v>
      </c>
      <c r="F131" s="724">
        <v>3231</v>
      </c>
      <c r="G131" s="726" t="s">
        <v>154</v>
      </c>
      <c r="H131" s="727" t="s">
        <v>87</v>
      </c>
      <c r="I131" s="516">
        <v>28165652</v>
      </c>
      <c r="J131" s="517">
        <v>20471934</v>
      </c>
      <c r="K131" s="517">
        <v>200000</v>
      </c>
      <c r="L131" s="517">
        <v>6987114</v>
      </c>
      <c r="M131" s="517">
        <v>409439</v>
      </c>
      <c r="N131" s="517">
        <v>97165</v>
      </c>
      <c r="O131" s="518">
        <v>40.166400000000003</v>
      </c>
      <c r="P131" s="432">
        <v>35.790800000000004</v>
      </c>
      <c r="Q131" s="519">
        <v>4.3755999999999995</v>
      </c>
      <c r="R131" s="551">
        <f>W131*-1</f>
        <v>-80000</v>
      </c>
      <c r="S131" s="507">
        <v>0</v>
      </c>
      <c r="T131" s="507">
        <v>0</v>
      </c>
      <c r="U131" s="507">
        <v>0</v>
      </c>
      <c r="V131" s="507">
        <f t="shared" si="205"/>
        <v>-80000</v>
      </c>
      <c r="W131" s="507">
        <v>80000</v>
      </c>
      <c r="X131" s="507">
        <v>0</v>
      </c>
      <c r="Y131" s="507">
        <v>0</v>
      </c>
      <c r="Z131" s="507">
        <f>SUM(W131:Y131)</f>
        <v>80000</v>
      </c>
      <c r="AA131" s="507">
        <f>V131+Z131</f>
        <v>0</v>
      </c>
      <c r="AB131" s="322">
        <f>ROUND((V131+W131)*33.8%,0)</f>
        <v>0</v>
      </c>
      <c r="AC131" s="180">
        <f>ROUND(V131*2%,0)</f>
        <v>-1600</v>
      </c>
      <c r="AD131" s="507">
        <v>0</v>
      </c>
      <c r="AE131" s="507">
        <v>0</v>
      </c>
      <c r="AF131" s="507">
        <f t="shared" si="206"/>
        <v>0</v>
      </c>
      <c r="AG131" s="507">
        <f t="shared" si="207"/>
        <v>-1600</v>
      </c>
      <c r="AH131" s="522">
        <v>-0.15</v>
      </c>
      <c r="AI131" s="522">
        <v>0.1</v>
      </c>
      <c r="AJ131" s="522">
        <v>0</v>
      </c>
      <c r="AK131" s="522">
        <v>0</v>
      </c>
      <c r="AL131" s="522">
        <v>0</v>
      </c>
      <c r="AM131" s="522">
        <v>0</v>
      </c>
      <c r="AN131" s="522">
        <v>0</v>
      </c>
      <c r="AO131" s="522">
        <f>AH131+AJ131+AK131+AM131</f>
        <v>-0.15</v>
      </c>
      <c r="AP131" s="522">
        <f>AI131+AL131+AN131</f>
        <v>0.1</v>
      </c>
      <c r="AQ131" s="550">
        <f t="shared" si="208"/>
        <v>-4.9999999999999989E-2</v>
      </c>
      <c r="AR131" s="551">
        <f>I131+AG131</f>
        <v>28164052</v>
      </c>
      <c r="AS131" s="507">
        <f>J131+V131</f>
        <v>20391934</v>
      </c>
      <c r="AT131" s="507">
        <f>K131+Z131</f>
        <v>280000</v>
      </c>
      <c r="AU131" s="507">
        <f>Y131</f>
        <v>0</v>
      </c>
      <c r="AV131" s="507">
        <f>L131+AB131</f>
        <v>6987114</v>
      </c>
      <c r="AW131" s="507">
        <f>M131+AC131</f>
        <v>407839</v>
      </c>
      <c r="AX131" s="507">
        <f>N131+AF131</f>
        <v>97165</v>
      </c>
      <c r="AY131" s="522">
        <f>O131+AQ131</f>
        <v>40.116400000000006</v>
      </c>
      <c r="AZ131" s="522">
        <f>P131+AO131</f>
        <v>35.640800000000006</v>
      </c>
      <c r="BA131" s="523">
        <f>Q131+AP131</f>
        <v>4.4755999999999991</v>
      </c>
    </row>
    <row r="132" spans="1:53" s="720" customFormat="1" ht="12.75" customHeight="1" x14ac:dyDescent="0.2">
      <c r="A132" s="282">
        <v>29</v>
      </c>
      <c r="B132" s="21">
        <v>3455</v>
      </c>
      <c r="C132" s="280">
        <v>651040515</v>
      </c>
      <c r="D132" s="280">
        <v>75122308</v>
      </c>
      <c r="E132" s="721" t="s">
        <v>380</v>
      </c>
      <c r="F132" s="21"/>
      <c r="G132" s="281"/>
      <c r="H132" s="722"/>
      <c r="I132" s="29">
        <v>28165652</v>
      </c>
      <c r="J132" s="269">
        <v>20471934</v>
      </c>
      <c r="K132" s="269">
        <v>200000</v>
      </c>
      <c r="L132" s="269">
        <v>6987114</v>
      </c>
      <c r="M132" s="269">
        <v>409439</v>
      </c>
      <c r="N132" s="269">
        <v>97165</v>
      </c>
      <c r="O132" s="360">
        <v>40.166400000000003</v>
      </c>
      <c r="P132" s="360">
        <v>35.790800000000004</v>
      </c>
      <c r="Q132" s="390">
        <v>4.3755999999999995</v>
      </c>
      <c r="R132" s="29">
        <f t="shared" ref="R132:BA132" si="308">SUM(R131)</f>
        <v>-80000</v>
      </c>
      <c r="S132" s="22">
        <f t="shared" si="308"/>
        <v>0</v>
      </c>
      <c r="T132" s="22">
        <f t="shared" si="308"/>
        <v>0</v>
      </c>
      <c r="U132" s="22">
        <f t="shared" si="308"/>
        <v>0</v>
      </c>
      <c r="V132" s="22">
        <f t="shared" si="308"/>
        <v>-80000</v>
      </c>
      <c r="W132" s="22">
        <f t="shared" si="308"/>
        <v>80000</v>
      </c>
      <c r="X132" s="22">
        <f t="shared" si="308"/>
        <v>0</v>
      </c>
      <c r="Y132" s="22">
        <f t="shared" si="308"/>
        <v>0</v>
      </c>
      <c r="Z132" s="22">
        <f t="shared" si="308"/>
        <v>80000</v>
      </c>
      <c r="AA132" s="22">
        <f t="shared" si="308"/>
        <v>0</v>
      </c>
      <c r="AB132" s="22">
        <f t="shared" si="308"/>
        <v>0</v>
      </c>
      <c r="AC132" s="22">
        <f t="shared" si="308"/>
        <v>-1600</v>
      </c>
      <c r="AD132" s="22">
        <f t="shared" si="308"/>
        <v>0</v>
      </c>
      <c r="AE132" s="22">
        <f t="shared" si="308"/>
        <v>0</v>
      </c>
      <c r="AF132" s="22">
        <f t="shared" si="308"/>
        <v>0</v>
      </c>
      <c r="AG132" s="22">
        <f t="shared" si="308"/>
        <v>-1600</v>
      </c>
      <c r="AH132" s="23">
        <f t="shared" si="308"/>
        <v>-0.15</v>
      </c>
      <c r="AI132" s="23">
        <f t="shared" si="308"/>
        <v>0.1</v>
      </c>
      <c r="AJ132" s="23">
        <f t="shared" si="308"/>
        <v>0</v>
      </c>
      <c r="AK132" s="23">
        <f t="shared" si="308"/>
        <v>0</v>
      </c>
      <c r="AL132" s="23">
        <f t="shared" si="308"/>
        <v>0</v>
      </c>
      <c r="AM132" s="23">
        <f t="shared" si="308"/>
        <v>0</v>
      </c>
      <c r="AN132" s="23">
        <f t="shared" si="308"/>
        <v>0</v>
      </c>
      <c r="AO132" s="23">
        <f t="shared" si="308"/>
        <v>-0.15</v>
      </c>
      <c r="AP132" s="23">
        <f t="shared" si="308"/>
        <v>0.1</v>
      </c>
      <c r="AQ132" s="361">
        <f t="shared" si="308"/>
        <v>-4.9999999999999989E-2</v>
      </c>
      <c r="AR132" s="29">
        <f t="shared" si="308"/>
        <v>28164052</v>
      </c>
      <c r="AS132" s="22">
        <f t="shared" si="308"/>
        <v>20391934</v>
      </c>
      <c r="AT132" s="22">
        <f t="shared" si="308"/>
        <v>280000</v>
      </c>
      <c r="AU132" s="68">
        <f t="shared" si="308"/>
        <v>0</v>
      </c>
      <c r="AV132" s="22">
        <f t="shared" si="308"/>
        <v>6987114</v>
      </c>
      <c r="AW132" s="22">
        <f t="shared" si="308"/>
        <v>407839</v>
      </c>
      <c r="AX132" s="22">
        <f t="shared" si="308"/>
        <v>97165</v>
      </c>
      <c r="AY132" s="23">
        <f t="shared" si="308"/>
        <v>40.116400000000006</v>
      </c>
      <c r="AZ132" s="23">
        <f t="shared" si="308"/>
        <v>35.640800000000006</v>
      </c>
      <c r="BA132" s="56">
        <f t="shared" si="308"/>
        <v>4.4755999999999991</v>
      </c>
    </row>
    <row r="133" spans="1:53" s="720" customFormat="1" ht="12.75" customHeight="1" x14ac:dyDescent="0.2">
      <c r="A133" s="723">
        <v>30</v>
      </c>
      <c r="B133" s="724">
        <v>3419</v>
      </c>
      <c r="C133" s="724">
        <v>600078434</v>
      </c>
      <c r="D133" s="724">
        <v>72742658</v>
      </c>
      <c r="E133" s="725" t="s">
        <v>381</v>
      </c>
      <c r="F133" s="724">
        <v>3111</v>
      </c>
      <c r="G133" s="726" t="s">
        <v>86</v>
      </c>
      <c r="H133" s="727" t="s">
        <v>87</v>
      </c>
      <c r="I133" s="516">
        <v>2976377</v>
      </c>
      <c r="J133" s="517">
        <v>2156110</v>
      </c>
      <c r="K133" s="496">
        <v>10000</v>
      </c>
      <c r="L133" s="322">
        <v>732145</v>
      </c>
      <c r="M133" s="322">
        <v>43122</v>
      </c>
      <c r="N133" s="517">
        <v>35000</v>
      </c>
      <c r="O133" s="518">
        <v>4.9718</v>
      </c>
      <c r="P133" s="432">
        <v>4</v>
      </c>
      <c r="Q133" s="519">
        <v>0.9718</v>
      </c>
      <c r="R133" s="551">
        <f t="shared" ref="R133:R139" si="309">W133*-1</f>
        <v>0</v>
      </c>
      <c r="S133" s="507">
        <v>0</v>
      </c>
      <c r="T133" s="507">
        <v>0</v>
      </c>
      <c r="U133" s="507">
        <v>0</v>
      </c>
      <c r="V133" s="507">
        <f t="shared" si="205"/>
        <v>0</v>
      </c>
      <c r="W133" s="507">
        <v>0</v>
      </c>
      <c r="X133" s="507">
        <v>0</v>
      </c>
      <c r="Y133" s="507">
        <v>0</v>
      </c>
      <c r="Z133" s="507">
        <f t="shared" ref="Z133:Z139" si="310">SUM(W133:Y133)</f>
        <v>0</v>
      </c>
      <c r="AA133" s="507">
        <f t="shared" ref="AA133:AA139" si="311">V133+Z133</f>
        <v>0</v>
      </c>
      <c r="AB133" s="322">
        <f t="shared" ref="AB133:AB139" si="312">ROUND((V133+W133)*33.8%,0)</f>
        <v>0</v>
      </c>
      <c r="AC133" s="180">
        <f t="shared" ref="AC133:AC139" si="313">ROUND(V133*2%,0)</f>
        <v>0</v>
      </c>
      <c r="AD133" s="507">
        <v>0</v>
      </c>
      <c r="AE133" s="507">
        <v>0</v>
      </c>
      <c r="AF133" s="507">
        <f t="shared" si="206"/>
        <v>0</v>
      </c>
      <c r="AG133" s="507">
        <f t="shared" si="207"/>
        <v>0</v>
      </c>
      <c r="AH133" s="522">
        <v>0</v>
      </c>
      <c r="AI133" s="522">
        <v>0</v>
      </c>
      <c r="AJ133" s="522">
        <v>0</v>
      </c>
      <c r="AK133" s="522">
        <v>0</v>
      </c>
      <c r="AL133" s="522">
        <v>0</v>
      </c>
      <c r="AM133" s="522">
        <v>0</v>
      </c>
      <c r="AN133" s="522">
        <v>0</v>
      </c>
      <c r="AO133" s="522">
        <f t="shared" ref="AO133:AO139" si="314">AH133+AJ133+AK133+AM133</f>
        <v>0</v>
      </c>
      <c r="AP133" s="522">
        <f t="shared" ref="AP133:AP139" si="315">AI133+AL133+AN133</f>
        <v>0</v>
      </c>
      <c r="AQ133" s="550">
        <f t="shared" si="208"/>
        <v>0</v>
      </c>
      <c r="AR133" s="551">
        <f t="shared" ref="AR133:AR139" si="316">I133+AG133</f>
        <v>2976377</v>
      </c>
      <c r="AS133" s="507">
        <f t="shared" ref="AS133:AS139" si="317">J133+V133</f>
        <v>2156110</v>
      </c>
      <c r="AT133" s="507">
        <f t="shared" ref="AT133:AT139" si="318">K133+Z133</f>
        <v>10000</v>
      </c>
      <c r="AU133" s="507">
        <f t="shared" ref="AU133:AU139" si="319">Y133</f>
        <v>0</v>
      </c>
      <c r="AV133" s="507">
        <f t="shared" ref="AV133:AW139" si="320">L133+AB133</f>
        <v>732145</v>
      </c>
      <c r="AW133" s="507">
        <f t="shared" si="320"/>
        <v>43122</v>
      </c>
      <c r="AX133" s="507">
        <f t="shared" ref="AX133:AX139" si="321">N133+AF133</f>
        <v>35000</v>
      </c>
      <c r="AY133" s="522">
        <f t="shared" ref="AY133:AY139" si="322">O133+AQ133</f>
        <v>4.9718</v>
      </c>
      <c r="AZ133" s="522">
        <f t="shared" ref="AZ133:BA139" si="323">P133+AO133</f>
        <v>4</v>
      </c>
      <c r="BA133" s="523">
        <f t="shared" si="323"/>
        <v>0.9718</v>
      </c>
    </row>
    <row r="134" spans="1:53" s="720" customFormat="1" ht="12.75" customHeight="1" x14ac:dyDescent="0.2">
      <c r="A134" s="723">
        <v>30</v>
      </c>
      <c r="B134" s="724">
        <v>3419</v>
      </c>
      <c r="C134" s="724">
        <v>600078434</v>
      </c>
      <c r="D134" s="724">
        <v>72742658</v>
      </c>
      <c r="E134" s="725" t="s">
        <v>381</v>
      </c>
      <c r="F134" s="724">
        <v>3113</v>
      </c>
      <c r="G134" s="726" t="s">
        <v>149</v>
      </c>
      <c r="H134" s="727" t="s">
        <v>87</v>
      </c>
      <c r="I134" s="516">
        <v>11928446</v>
      </c>
      <c r="J134" s="517">
        <v>8495830</v>
      </c>
      <c r="K134" s="517">
        <v>66000</v>
      </c>
      <c r="L134" s="517">
        <v>2893899</v>
      </c>
      <c r="M134" s="517">
        <v>169917</v>
      </c>
      <c r="N134" s="517">
        <v>302800</v>
      </c>
      <c r="O134" s="518">
        <v>16.7743</v>
      </c>
      <c r="P134" s="432">
        <v>12.687100000000001</v>
      </c>
      <c r="Q134" s="519">
        <v>4.0872000000000011</v>
      </c>
      <c r="R134" s="551">
        <f t="shared" si="309"/>
        <v>8000</v>
      </c>
      <c r="S134" s="507">
        <v>0</v>
      </c>
      <c r="T134" s="507">
        <v>0</v>
      </c>
      <c r="U134" s="507">
        <v>0</v>
      </c>
      <c r="V134" s="507">
        <f t="shared" si="205"/>
        <v>8000</v>
      </c>
      <c r="W134" s="507">
        <v>-8000</v>
      </c>
      <c r="X134" s="507">
        <v>0</v>
      </c>
      <c r="Y134" s="507">
        <v>20128</v>
      </c>
      <c r="Z134" s="507">
        <f t="shared" si="310"/>
        <v>12128</v>
      </c>
      <c r="AA134" s="507">
        <f t="shared" si="311"/>
        <v>20128</v>
      </c>
      <c r="AB134" s="322">
        <f t="shared" si="312"/>
        <v>0</v>
      </c>
      <c r="AC134" s="180">
        <f t="shared" si="313"/>
        <v>160</v>
      </c>
      <c r="AD134" s="507">
        <v>0</v>
      </c>
      <c r="AE134" s="507">
        <v>0</v>
      </c>
      <c r="AF134" s="507">
        <f t="shared" si="206"/>
        <v>0</v>
      </c>
      <c r="AG134" s="507">
        <f t="shared" si="207"/>
        <v>20288</v>
      </c>
      <c r="AH134" s="522">
        <v>0</v>
      </c>
      <c r="AI134" s="522">
        <v>0.04</v>
      </c>
      <c r="AJ134" s="522">
        <v>0</v>
      </c>
      <c r="AK134" s="522">
        <v>0</v>
      </c>
      <c r="AL134" s="522">
        <v>0</v>
      </c>
      <c r="AM134" s="522">
        <v>0</v>
      </c>
      <c r="AN134" s="522">
        <v>0</v>
      </c>
      <c r="AO134" s="522">
        <f t="shared" si="314"/>
        <v>0</v>
      </c>
      <c r="AP134" s="522">
        <f t="shared" si="315"/>
        <v>0.04</v>
      </c>
      <c r="AQ134" s="550">
        <f t="shared" si="208"/>
        <v>0.04</v>
      </c>
      <c r="AR134" s="551">
        <f t="shared" si="316"/>
        <v>11948734</v>
      </c>
      <c r="AS134" s="507">
        <f t="shared" si="317"/>
        <v>8503830</v>
      </c>
      <c r="AT134" s="507">
        <f t="shared" si="318"/>
        <v>78128</v>
      </c>
      <c r="AU134" s="507">
        <f t="shared" si="319"/>
        <v>20128</v>
      </c>
      <c r="AV134" s="507">
        <f t="shared" si="320"/>
        <v>2893899</v>
      </c>
      <c r="AW134" s="507">
        <f t="shared" si="320"/>
        <v>170077</v>
      </c>
      <c r="AX134" s="507">
        <f t="shared" si="321"/>
        <v>302800</v>
      </c>
      <c r="AY134" s="522">
        <f t="shared" si="322"/>
        <v>16.814299999999999</v>
      </c>
      <c r="AZ134" s="522">
        <f t="shared" si="323"/>
        <v>12.687100000000001</v>
      </c>
      <c r="BA134" s="523">
        <f t="shared" si="323"/>
        <v>4.1272000000000011</v>
      </c>
    </row>
    <row r="135" spans="1:53" s="720" customFormat="1" x14ac:dyDescent="0.2">
      <c r="A135" s="723">
        <v>30</v>
      </c>
      <c r="B135" s="724">
        <v>3419</v>
      </c>
      <c r="C135" s="724">
        <v>600078434</v>
      </c>
      <c r="D135" s="724">
        <v>72742658</v>
      </c>
      <c r="E135" s="725" t="s">
        <v>381</v>
      </c>
      <c r="F135" s="724">
        <v>3113</v>
      </c>
      <c r="G135" s="726" t="s">
        <v>92</v>
      </c>
      <c r="H135" s="727" t="s">
        <v>83</v>
      </c>
      <c r="I135" s="516">
        <v>2535309</v>
      </c>
      <c r="J135" s="517">
        <v>1866943</v>
      </c>
      <c r="K135" s="496">
        <v>0</v>
      </c>
      <c r="L135" s="322">
        <v>631027</v>
      </c>
      <c r="M135" s="322">
        <v>37339</v>
      </c>
      <c r="N135" s="517">
        <v>0</v>
      </c>
      <c r="O135" s="518">
        <v>5.48</v>
      </c>
      <c r="P135" s="432">
        <v>5.48</v>
      </c>
      <c r="Q135" s="519">
        <v>0</v>
      </c>
      <c r="R135" s="551">
        <f t="shared" si="309"/>
        <v>0</v>
      </c>
      <c r="S135" s="507">
        <v>-141501</v>
      </c>
      <c r="T135" s="507">
        <v>0</v>
      </c>
      <c r="U135" s="507">
        <v>0</v>
      </c>
      <c r="V135" s="507">
        <f t="shared" si="205"/>
        <v>-141501</v>
      </c>
      <c r="W135" s="507">
        <v>0</v>
      </c>
      <c r="X135" s="507">
        <v>0</v>
      </c>
      <c r="Y135" s="507">
        <v>0</v>
      </c>
      <c r="Z135" s="507">
        <f t="shared" si="310"/>
        <v>0</v>
      </c>
      <c r="AA135" s="507">
        <f t="shared" si="311"/>
        <v>-141501</v>
      </c>
      <c r="AB135" s="322">
        <f t="shared" si="312"/>
        <v>-47827</v>
      </c>
      <c r="AC135" s="180">
        <f t="shared" si="313"/>
        <v>-2830</v>
      </c>
      <c r="AD135" s="507">
        <v>0</v>
      </c>
      <c r="AE135" s="507">
        <v>0</v>
      </c>
      <c r="AF135" s="507">
        <f t="shared" si="206"/>
        <v>0</v>
      </c>
      <c r="AG135" s="507">
        <f t="shared" si="207"/>
        <v>-192158</v>
      </c>
      <c r="AH135" s="522">
        <v>0</v>
      </c>
      <c r="AI135" s="522">
        <v>0</v>
      </c>
      <c r="AJ135" s="522">
        <v>-0.42</v>
      </c>
      <c r="AK135" s="522">
        <v>0</v>
      </c>
      <c r="AL135" s="522">
        <v>0</v>
      </c>
      <c r="AM135" s="522">
        <v>0</v>
      </c>
      <c r="AN135" s="522">
        <v>0</v>
      </c>
      <c r="AO135" s="522">
        <f t="shared" si="314"/>
        <v>-0.42</v>
      </c>
      <c r="AP135" s="522">
        <f t="shared" si="315"/>
        <v>0</v>
      </c>
      <c r="AQ135" s="550">
        <f t="shared" si="208"/>
        <v>-0.42</v>
      </c>
      <c r="AR135" s="551">
        <f t="shared" si="316"/>
        <v>2343151</v>
      </c>
      <c r="AS135" s="507">
        <f t="shared" si="317"/>
        <v>1725442</v>
      </c>
      <c r="AT135" s="507">
        <f t="shared" si="318"/>
        <v>0</v>
      </c>
      <c r="AU135" s="507">
        <f t="shared" si="319"/>
        <v>0</v>
      </c>
      <c r="AV135" s="507">
        <f t="shared" si="320"/>
        <v>583200</v>
      </c>
      <c r="AW135" s="507">
        <f t="shared" si="320"/>
        <v>34509</v>
      </c>
      <c r="AX135" s="507">
        <f t="shared" si="321"/>
        <v>0</v>
      </c>
      <c r="AY135" s="522">
        <f t="shared" si="322"/>
        <v>5.0600000000000005</v>
      </c>
      <c r="AZ135" s="522">
        <f t="shared" si="323"/>
        <v>5.0600000000000005</v>
      </c>
      <c r="BA135" s="523">
        <f t="shared" si="323"/>
        <v>0</v>
      </c>
    </row>
    <row r="136" spans="1:53" s="720" customFormat="1" ht="12.75" customHeight="1" x14ac:dyDescent="0.2">
      <c r="A136" s="723">
        <v>30</v>
      </c>
      <c r="B136" s="724">
        <v>3419</v>
      </c>
      <c r="C136" s="724">
        <v>600078434</v>
      </c>
      <c r="D136" s="724">
        <v>72742658</v>
      </c>
      <c r="E136" s="725" t="s">
        <v>381</v>
      </c>
      <c r="F136" s="724">
        <v>3141</v>
      </c>
      <c r="G136" s="726" t="s">
        <v>89</v>
      </c>
      <c r="H136" s="727" t="s">
        <v>83</v>
      </c>
      <c r="I136" s="516">
        <v>1674082</v>
      </c>
      <c r="J136" s="517">
        <v>1224812</v>
      </c>
      <c r="K136" s="496">
        <v>0</v>
      </c>
      <c r="L136" s="322">
        <v>413986</v>
      </c>
      <c r="M136" s="322">
        <v>24496</v>
      </c>
      <c r="N136" s="517">
        <v>10788</v>
      </c>
      <c r="O136" s="518">
        <v>4.17</v>
      </c>
      <c r="P136" s="432">
        <v>0</v>
      </c>
      <c r="Q136" s="519">
        <v>4.17</v>
      </c>
      <c r="R136" s="551">
        <f t="shared" si="309"/>
        <v>0</v>
      </c>
      <c r="S136" s="507">
        <v>0</v>
      </c>
      <c r="T136" s="507">
        <v>0</v>
      </c>
      <c r="U136" s="507">
        <v>0</v>
      </c>
      <c r="V136" s="507">
        <f t="shared" si="205"/>
        <v>0</v>
      </c>
      <c r="W136" s="507">
        <v>0</v>
      </c>
      <c r="X136" s="507">
        <v>0</v>
      </c>
      <c r="Y136" s="507">
        <v>0</v>
      </c>
      <c r="Z136" s="507">
        <f t="shared" si="310"/>
        <v>0</v>
      </c>
      <c r="AA136" s="507">
        <f t="shared" si="311"/>
        <v>0</v>
      </c>
      <c r="AB136" s="322">
        <f t="shared" si="312"/>
        <v>0</v>
      </c>
      <c r="AC136" s="180">
        <f t="shared" si="313"/>
        <v>0</v>
      </c>
      <c r="AD136" s="507">
        <v>0</v>
      </c>
      <c r="AE136" s="507">
        <v>0</v>
      </c>
      <c r="AF136" s="507">
        <f t="shared" si="206"/>
        <v>0</v>
      </c>
      <c r="AG136" s="507">
        <f t="shared" si="207"/>
        <v>0</v>
      </c>
      <c r="AH136" s="522">
        <v>0</v>
      </c>
      <c r="AI136" s="522">
        <v>0</v>
      </c>
      <c r="AJ136" s="522">
        <v>0</v>
      </c>
      <c r="AK136" s="522">
        <v>0</v>
      </c>
      <c r="AL136" s="522">
        <v>0</v>
      </c>
      <c r="AM136" s="522">
        <v>0</v>
      </c>
      <c r="AN136" s="522">
        <v>0</v>
      </c>
      <c r="AO136" s="522">
        <f t="shared" si="314"/>
        <v>0</v>
      </c>
      <c r="AP136" s="522">
        <f t="shared" si="315"/>
        <v>0</v>
      </c>
      <c r="AQ136" s="550">
        <f t="shared" si="208"/>
        <v>0</v>
      </c>
      <c r="AR136" s="551">
        <f t="shared" si="316"/>
        <v>1674082</v>
      </c>
      <c r="AS136" s="507">
        <f t="shared" si="317"/>
        <v>1224812</v>
      </c>
      <c r="AT136" s="507">
        <f t="shared" si="318"/>
        <v>0</v>
      </c>
      <c r="AU136" s="507">
        <f t="shared" si="319"/>
        <v>0</v>
      </c>
      <c r="AV136" s="507">
        <f t="shared" si="320"/>
        <v>413986</v>
      </c>
      <c r="AW136" s="507">
        <f t="shared" si="320"/>
        <v>24496</v>
      </c>
      <c r="AX136" s="507">
        <f t="shared" si="321"/>
        <v>10788</v>
      </c>
      <c r="AY136" s="522">
        <f t="shared" si="322"/>
        <v>4.17</v>
      </c>
      <c r="AZ136" s="522">
        <f t="shared" si="323"/>
        <v>0</v>
      </c>
      <c r="BA136" s="523">
        <f t="shared" si="323"/>
        <v>4.17</v>
      </c>
    </row>
    <row r="137" spans="1:53" s="720" customFormat="1" ht="12.75" customHeight="1" x14ac:dyDescent="0.2">
      <c r="A137" s="723">
        <v>30</v>
      </c>
      <c r="B137" s="724">
        <v>3419</v>
      </c>
      <c r="C137" s="724">
        <v>600078434</v>
      </c>
      <c r="D137" s="724">
        <v>72742658</v>
      </c>
      <c r="E137" s="725" t="s">
        <v>381</v>
      </c>
      <c r="F137" s="724">
        <v>3143</v>
      </c>
      <c r="G137" s="726" t="s">
        <v>150</v>
      </c>
      <c r="H137" s="727" t="s">
        <v>87</v>
      </c>
      <c r="I137" s="516">
        <v>825146</v>
      </c>
      <c r="J137" s="517">
        <v>607619</v>
      </c>
      <c r="K137" s="496">
        <v>0</v>
      </c>
      <c r="L137" s="322">
        <v>205375</v>
      </c>
      <c r="M137" s="322">
        <v>12152</v>
      </c>
      <c r="N137" s="517">
        <v>0</v>
      </c>
      <c r="O137" s="518">
        <v>1.2946</v>
      </c>
      <c r="P137" s="518">
        <v>1.2946</v>
      </c>
      <c r="Q137" s="519">
        <v>0</v>
      </c>
      <c r="R137" s="551">
        <f t="shared" si="309"/>
        <v>0</v>
      </c>
      <c r="S137" s="507">
        <v>0</v>
      </c>
      <c r="T137" s="507">
        <v>0</v>
      </c>
      <c r="U137" s="507">
        <v>0</v>
      </c>
      <c r="V137" s="507">
        <f t="shared" si="205"/>
        <v>0</v>
      </c>
      <c r="W137" s="507">
        <v>0</v>
      </c>
      <c r="X137" s="507">
        <v>0</v>
      </c>
      <c r="Y137" s="507">
        <v>0</v>
      </c>
      <c r="Z137" s="507">
        <f t="shared" si="310"/>
        <v>0</v>
      </c>
      <c r="AA137" s="507">
        <f t="shared" si="311"/>
        <v>0</v>
      </c>
      <c r="AB137" s="322">
        <f t="shared" si="312"/>
        <v>0</v>
      </c>
      <c r="AC137" s="180">
        <f t="shared" si="313"/>
        <v>0</v>
      </c>
      <c r="AD137" s="507">
        <v>0</v>
      </c>
      <c r="AE137" s="507">
        <v>0</v>
      </c>
      <c r="AF137" s="507">
        <f t="shared" si="206"/>
        <v>0</v>
      </c>
      <c r="AG137" s="507">
        <f t="shared" si="207"/>
        <v>0</v>
      </c>
      <c r="AH137" s="522">
        <v>0</v>
      </c>
      <c r="AI137" s="522">
        <v>0</v>
      </c>
      <c r="AJ137" s="522">
        <v>0</v>
      </c>
      <c r="AK137" s="522">
        <v>0</v>
      </c>
      <c r="AL137" s="522">
        <v>0</v>
      </c>
      <c r="AM137" s="522">
        <v>0</v>
      </c>
      <c r="AN137" s="522">
        <v>0</v>
      </c>
      <c r="AO137" s="522">
        <f t="shared" si="314"/>
        <v>0</v>
      </c>
      <c r="AP137" s="522">
        <f t="shared" si="315"/>
        <v>0</v>
      </c>
      <c r="AQ137" s="550">
        <f t="shared" si="208"/>
        <v>0</v>
      </c>
      <c r="AR137" s="551">
        <f t="shared" si="316"/>
        <v>825146</v>
      </c>
      <c r="AS137" s="507">
        <f t="shared" si="317"/>
        <v>607619</v>
      </c>
      <c r="AT137" s="507">
        <f t="shared" si="318"/>
        <v>0</v>
      </c>
      <c r="AU137" s="507">
        <f t="shared" si="319"/>
        <v>0</v>
      </c>
      <c r="AV137" s="507">
        <f t="shared" si="320"/>
        <v>205375</v>
      </c>
      <c r="AW137" s="507">
        <f t="shared" si="320"/>
        <v>12152</v>
      </c>
      <c r="AX137" s="507">
        <f t="shared" si="321"/>
        <v>0</v>
      </c>
      <c r="AY137" s="522">
        <f t="shared" si="322"/>
        <v>1.2946</v>
      </c>
      <c r="AZ137" s="522">
        <f t="shared" si="323"/>
        <v>1.2946</v>
      </c>
      <c r="BA137" s="523">
        <f t="shared" si="323"/>
        <v>0</v>
      </c>
    </row>
    <row r="138" spans="1:53" s="720" customFormat="1" ht="12.75" customHeight="1" x14ac:dyDescent="0.2">
      <c r="A138" s="723">
        <v>30</v>
      </c>
      <c r="B138" s="724">
        <v>3419</v>
      </c>
      <c r="C138" s="724">
        <v>600078434</v>
      </c>
      <c r="D138" s="724">
        <v>72742658</v>
      </c>
      <c r="E138" s="725" t="s">
        <v>381</v>
      </c>
      <c r="F138" s="724">
        <v>3143</v>
      </c>
      <c r="G138" s="726" t="s">
        <v>151</v>
      </c>
      <c r="H138" s="727" t="s">
        <v>83</v>
      </c>
      <c r="I138" s="516">
        <v>32301</v>
      </c>
      <c r="J138" s="517">
        <v>22770</v>
      </c>
      <c r="K138" s="496">
        <v>0</v>
      </c>
      <c r="L138" s="322">
        <v>7696</v>
      </c>
      <c r="M138" s="322">
        <v>455</v>
      </c>
      <c r="N138" s="517">
        <v>1380</v>
      </c>
      <c r="O138" s="518">
        <v>0.1</v>
      </c>
      <c r="P138" s="432">
        <v>0</v>
      </c>
      <c r="Q138" s="519">
        <v>0.1</v>
      </c>
      <c r="R138" s="551">
        <f t="shared" si="309"/>
        <v>0</v>
      </c>
      <c r="S138" s="507">
        <v>0</v>
      </c>
      <c r="T138" s="507">
        <v>0</v>
      </c>
      <c r="U138" s="507">
        <v>0</v>
      </c>
      <c r="V138" s="507">
        <f t="shared" si="205"/>
        <v>0</v>
      </c>
      <c r="W138" s="507">
        <v>0</v>
      </c>
      <c r="X138" s="507">
        <v>0</v>
      </c>
      <c r="Y138" s="507">
        <v>0</v>
      </c>
      <c r="Z138" s="507">
        <f t="shared" si="310"/>
        <v>0</v>
      </c>
      <c r="AA138" s="507">
        <f t="shared" si="311"/>
        <v>0</v>
      </c>
      <c r="AB138" s="322">
        <f t="shared" si="312"/>
        <v>0</v>
      </c>
      <c r="AC138" s="180">
        <f t="shared" si="313"/>
        <v>0</v>
      </c>
      <c r="AD138" s="507">
        <v>0</v>
      </c>
      <c r="AE138" s="507">
        <v>0</v>
      </c>
      <c r="AF138" s="507">
        <f t="shared" si="206"/>
        <v>0</v>
      </c>
      <c r="AG138" s="507">
        <f t="shared" si="207"/>
        <v>0</v>
      </c>
      <c r="AH138" s="522">
        <v>0</v>
      </c>
      <c r="AI138" s="522">
        <v>0</v>
      </c>
      <c r="AJ138" s="522">
        <v>0</v>
      </c>
      <c r="AK138" s="522">
        <v>0</v>
      </c>
      <c r="AL138" s="522">
        <v>0</v>
      </c>
      <c r="AM138" s="522">
        <v>0</v>
      </c>
      <c r="AN138" s="522">
        <v>0</v>
      </c>
      <c r="AO138" s="522">
        <f t="shared" si="314"/>
        <v>0</v>
      </c>
      <c r="AP138" s="522">
        <f t="shared" si="315"/>
        <v>0</v>
      </c>
      <c r="AQ138" s="550">
        <f t="shared" si="208"/>
        <v>0</v>
      </c>
      <c r="AR138" s="551">
        <f t="shared" si="316"/>
        <v>32301</v>
      </c>
      <c r="AS138" s="507">
        <f t="shared" si="317"/>
        <v>22770</v>
      </c>
      <c r="AT138" s="507">
        <f t="shared" si="318"/>
        <v>0</v>
      </c>
      <c r="AU138" s="507">
        <f t="shared" si="319"/>
        <v>0</v>
      </c>
      <c r="AV138" s="507">
        <f t="shared" si="320"/>
        <v>7696</v>
      </c>
      <c r="AW138" s="507">
        <f t="shared" si="320"/>
        <v>455</v>
      </c>
      <c r="AX138" s="507">
        <f t="shared" si="321"/>
        <v>1380</v>
      </c>
      <c r="AY138" s="522">
        <f t="shared" si="322"/>
        <v>0.1</v>
      </c>
      <c r="AZ138" s="522">
        <f t="shared" si="323"/>
        <v>0</v>
      </c>
      <c r="BA138" s="523">
        <f t="shared" si="323"/>
        <v>0.1</v>
      </c>
    </row>
    <row r="139" spans="1:53" s="720" customFormat="1" ht="12.75" customHeight="1" x14ac:dyDescent="0.2">
      <c r="A139" s="723">
        <v>30</v>
      </c>
      <c r="B139" s="724">
        <v>3419</v>
      </c>
      <c r="C139" s="724">
        <v>600078434</v>
      </c>
      <c r="D139" s="724">
        <v>72742658</v>
      </c>
      <c r="E139" s="725" t="s">
        <v>381</v>
      </c>
      <c r="F139" s="724">
        <v>3143</v>
      </c>
      <c r="G139" s="726" t="s">
        <v>169</v>
      </c>
      <c r="H139" s="727" t="s">
        <v>83</v>
      </c>
      <c r="I139" s="516">
        <v>331366</v>
      </c>
      <c r="J139" s="517">
        <v>243480</v>
      </c>
      <c r="K139" s="496">
        <v>0</v>
      </c>
      <c r="L139" s="322">
        <v>82296</v>
      </c>
      <c r="M139" s="322">
        <v>4870</v>
      </c>
      <c r="N139" s="517">
        <v>720</v>
      </c>
      <c r="O139" s="518">
        <v>0.55000000000000004</v>
      </c>
      <c r="P139" s="432">
        <v>0.5</v>
      </c>
      <c r="Q139" s="519">
        <v>0.05</v>
      </c>
      <c r="R139" s="551">
        <f t="shared" si="309"/>
        <v>0</v>
      </c>
      <c r="S139" s="507">
        <v>0</v>
      </c>
      <c r="T139" s="507">
        <v>0</v>
      </c>
      <c r="U139" s="507">
        <v>0</v>
      </c>
      <c r="V139" s="507">
        <f t="shared" si="205"/>
        <v>0</v>
      </c>
      <c r="W139" s="507">
        <v>0</v>
      </c>
      <c r="X139" s="507">
        <v>0</v>
      </c>
      <c r="Y139" s="507">
        <v>0</v>
      </c>
      <c r="Z139" s="507">
        <f t="shared" si="310"/>
        <v>0</v>
      </c>
      <c r="AA139" s="507">
        <f t="shared" si="311"/>
        <v>0</v>
      </c>
      <c r="AB139" s="322">
        <f t="shared" si="312"/>
        <v>0</v>
      </c>
      <c r="AC139" s="180">
        <f t="shared" si="313"/>
        <v>0</v>
      </c>
      <c r="AD139" s="507">
        <v>0</v>
      </c>
      <c r="AE139" s="507">
        <v>0</v>
      </c>
      <c r="AF139" s="507">
        <f t="shared" si="206"/>
        <v>0</v>
      </c>
      <c r="AG139" s="507">
        <f t="shared" si="207"/>
        <v>0</v>
      </c>
      <c r="AH139" s="522">
        <v>0</v>
      </c>
      <c r="AI139" s="522">
        <v>0</v>
      </c>
      <c r="AJ139" s="522">
        <v>0</v>
      </c>
      <c r="AK139" s="522">
        <v>0</v>
      </c>
      <c r="AL139" s="522">
        <v>0</v>
      </c>
      <c r="AM139" s="522">
        <v>0</v>
      </c>
      <c r="AN139" s="522">
        <v>0</v>
      </c>
      <c r="AO139" s="522">
        <f t="shared" si="314"/>
        <v>0</v>
      </c>
      <c r="AP139" s="522">
        <f t="shared" si="315"/>
        <v>0</v>
      </c>
      <c r="AQ139" s="550">
        <f t="shared" si="208"/>
        <v>0</v>
      </c>
      <c r="AR139" s="551">
        <f t="shared" si="316"/>
        <v>331366</v>
      </c>
      <c r="AS139" s="507">
        <f t="shared" si="317"/>
        <v>243480</v>
      </c>
      <c r="AT139" s="507">
        <f t="shared" si="318"/>
        <v>0</v>
      </c>
      <c r="AU139" s="507">
        <f t="shared" si="319"/>
        <v>0</v>
      </c>
      <c r="AV139" s="507">
        <f t="shared" si="320"/>
        <v>82296</v>
      </c>
      <c r="AW139" s="507">
        <f t="shared" si="320"/>
        <v>4870</v>
      </c>
      <c r="AX139" s="507">
        <f t="shared" si="321"/>
        <v>720</v>
      </c>
      <c r="AY139" s="522">
        <f t="shared" si="322"/>
        <v>0.55000000000000004</v>
      </c>
      <c r="AZ139" s="522">
        <f t="shared" si="323"/>
        <v>0.5</v>
      </c>
      <c r="BA139" s="523">
        <f t="shared" si="323"/>
        <v>0.05</v>
      </c>
    </row>
    <row r="140" spans="1:53" s="720" customFormat="1" ht="12.75" customHeight="1" x14ac:dyDescent="0.2">
      <c r="A140" s="282">
        <v>30</v>
      </c>
      <c r="B140" s="21">
        <v>3419</v>
      </c>
      <c r="C140" s="280">
        <v>600078434</v>
      </c>
      <c r="D140" s="280">
        <v>72742658</v>
      </c>
      <c r="E140" s="721" t="s">
        <v>382</v>
      </c>
      <c r="F140" s="21"/>
      <c r="G140" s="281"/>
      <c r="H140" s="722"/>
      <c r="I140" s="29">
        <v>20303027</v>
      </c>
      <c r="J140" s="269">
        <v>14617564</v>
      </c>
      <c r="K140" s="269">
        <v>76000</v>
      </c>
      <c r="L140" s="269">
        <v>4966424</v>
      </c>
      <c r="M140" s="269">
        <v>292351</v>
      </c>
      <c r="N140" s="269">
        <v>350688</v>
      </c>
      <c r="O140" s="360">
        <v>33.340699999999998</v>
      </c>
      <c r="P140" s="360">
        <v>23.9617</v>
      </c>
      <c r="Q140" s="390">
        <v>9.3790000000000013</v>
      </c>
      <c r="R140" s="29">
        <f t="shared" ref="R140:BA140" si="324">SUM(R133:R139)</f>
        <v>8000</v>
      </c>
      <c r="S140" s="22">
        <f t="shared" si="324"/>
        <v>-141501</v>
      </c>
      <c r="T140" s="22">
        <f t="shared" si="324"/>
        <v>0</v>
      </c>
      <c r="U140" s="22">
        <f t="shared" si="324"/>
        <v>0</v>
      </c>
      <c r="V140" s="22">
        <f t="shared" si="324"/>
        <v>-133501</v>
      </c>
      <c r="W140" s="22">
        <f t="shared" si="324"/>
        <v>-8000</v>
      </c>
      <c r="X140" s="22">
        <f t="shared" si="324"/>
        <v>0</v>
      </c>
      <c r="Y140" s="22">
        <f t="shared" si="324"/>
        <v>20128</v>
      </c>
      <c r="Z140" s="22">
        <f t="shared" si="324"/>
        <v>12128</v>
      </c>
      <c r="AA140" s="22">
        <f t="shared" si="324"/>
        <v>-121373</v>
      </c>
      <c r="AB140" s="22">
        <f t="shared" si="324"/>
        <v>-47827</v>
      </c>
      <c r="AC140" s="22">
        <f t="shared" si="324"/>
        <v>-2670</v>
      </c>
      <c r="AD140" s="22">
        <f t="shared" si="324"/>
        <v>0</v>
      </c>
      <c r="AE140" s="22">
        <f t="shared" si="324"/>
        <v>0</v>
      </c>
      <c r="AF140" s="22">
        <f t="shared" si="324"/>
        <v>0</v>
      </c>
      <c r="AG140" s="22">
        <f t="shared" si="324"/>
        <v>-171870</v>
      </c>
      <c r="AH140" s="23">
        <f t="shared" si="324"/>
        <v>0</v>
      </c>
      <c r="AI140" s="23">
        <f t="shared" si="324"/>
        <v>0.04</v>
      </c>
      <c r="AJ140" s="23">
        <f t="shared" si="324"/>
        <v>-0.42</v>
      </c>
      <c r="AK140" s="23">
        <f t="shared" si="324"/>
        <v>0</v>
      </c>
      <c r="AL140" s="23">
        <f t="shared" si="324"/>
        <v>0</v>
      </c>
      <c r="AM140" s="23">
        <f t="shared" si="324"/>
        <v>0</v>
      </c>
      <c r="AN140" s="23">
        <f t="shared" si="324"/>
        <v>0</v>
      </c>
      <c r="AO140" s="23">
        <f t="shared" si="324"/>
        <v>-0.42</v>
      </c>
      <c r="AP140" s="23">
        <f t="shared" si="324"/>
        <v>0.04</v>
      </c>
      <c r="AQ140" s="361">
        <f t="shared" si="324"/>
        <v>-0.38</v>
      </c>
      <c r="AR140" s="29">
        <f t="shared" si="324"/>
        <v>20131157</v>
      </c>
      <c r="AS140" s="22">
        <f t="shared" si="324"/>
        <v>14484063</v>
      </c>
      <c r="AT140" s="22">
        <f t="shared" si="324"/>
        <v>88128</v>
      </c>
      <c r="AU140" s="68">
        <f t="shared" si="324"/>
        <v>20128</v>
      </c>
      <c r="AV140" s="22">
        <f t="shared" si="324"/>
        <v>4918597</v>
      </c>
      <c r="AW140" s="22">
        <f t="shared" si="324"/>
        <v>289681</v>
      </c>
      <c r="AX140" s="22">
        <f t="shared" si="324"/>
        <v>350688</v>
      </c>
      <c r="AY140" s="23">
        <f t="shared" si="324"/>
        <v>32.960700000000003</v>
      </c>
      <c r="AZ140" s="23">
        <f t="shared" si="324"/>
        <v>23.541700000000002</v>
      </c>
      <c r="BA140" s="56">
        <f t="shared" si="324"/>
        <v>9.4190000000000023</v>
      </c>
    </row>
    <row r="141" spans="1:53" s="720" customFormat="1" ht="12.75" customHeight="1" x14ac:dyDescent="0.2">
      <c r="A141" s="723">
        <v>31</v>
      </c>
      <c r="B141" s="724">
        <v>3422</v>
      </c>
      <c r="C141" s="724">
        <v>600078591</v>
      </c>
      <c r="D141" s="724">
        <v>72742682</v>
      </c>
      <c r="E141" s="725" t="s">
        <v>383</v>
      </c>
      <c r="F141" s="724">
        <v>3111</v>
      </c>
      <c r="G141" s="726" t="s">
        <v>86</v>
      </c>
      <c r="H141" s="727" t="s">
        <v>87</v>
      </c>
      <c r="I141" s="516">
        <v>2537972</v>
      </c>
      <c r="J141" s="517">
        <v>1846739</v>
      </c>
      <c r="K141" s="496">
        <v>0</v>
      </c>
      <c r="L141" s="322">
        <v>624198</v>
      </c>
      <c r="M141" s="322">
        <v>36935</v>
      </c>
      <c r="N141" s="517">
        <v>30100</v>
      </c>
      <c r="O141" s="518">
        <v>4.8281999999999998</v>
      </c>
      <c r="P141" s="432">
        <v>3.8064</v>
      </c>
      <c r="Q141" s="519">
        <v>1.0218</v>
      </c>
      <c r="R141" s="551">
        <f t="shared" ref="R141:R146" si="325">W141*-1</f>
        <v>0</v>
      </c>
      <c r="S141" s="507">
        <v>0</v>
      </c>
      <c r="T141" s="507">
        <v>0</v>
      </c>
      <c r="U141" s="507">
        <v>0</v>
      </c>
      <c r="V141" s="507">
        <f t="shared" si="205"/>
        <v>0</v>
      </c>
      <c r="W141" s="507">
        <v>0</v>
      </c>
      <c r="X141" s="507">
        <v>0</v>
      </c>
      <c r="Y141" s="507">
        <v>0</v>
      </c>
      <c r="Z141" s="507">
        <f t="shared" ref="Z141:Z146" si="326">SUM(W141:Y141)</f>
        <v>0</v>
      </c>
      <c r="AA141" s="507">
        <f t="shared" ref="AA141:AA146" si="327">V141+Z141</f>
        <v>0</v>
      </c>
      <c r="AB141" s="322">
        <f t="shared" ref="AB141:AB146" si="328">ROUND((V141+W141)*33.8%,0)</f>
        <v>0</v>
      </c>
      <c r="AC141" s="180">
        <f t="shared" ref="AC141:AC146" si="329">ROUND(V141*2%,0)</f>
        <v>0</v>
      </c>
      <c r="AD141" s="507">
        <v>0</v>
      </c>
      <c r="AE141" s="507">
        <v>0</v>
      </c>
      <c r="AF141" s="507">
        <f t="shared" si="206"/>
        <v>0</v>
      </c>
      <c r="AG141" s="507">
        <f t="shared" si="207"/>
        <v>0</v>
      </c>
      <c r="AH141" s="522">
        <v>0</v>
      </c>
      <c r="AI141" s="522">
        <v>0</v>
      </c>
      <c r="AJ141" s="522">
        <v>0</v>
      </c>
      <c r="AK141" s="522">
        <v>0</v>
      </c>
      <c r="AL141" s="522">
        <v>0</v>
      </c>
      <c r="AM141" s="522">
        <v>0</v>
      </c>
      <c r="AN141" s="522">
        <v>0</v>
      </c>
      <c r="AO141" s="522">
        <f t="shared" ref="AO141:AO146" si="330">AH141+AJ141+AK141+AM141</f>
        <v>0</v>
      </c>
      <c r="AP141" s="522">
        <f t="shared" ref="AP141:AP146" si="331">AI141+AL141+AN141</f>
        <v>0</v>
      </c>
      <c r="AQ141" s="550">
        <f t="shared" si="208"/>
        <v>0</v>
      </c>
      <c r="AR141" s="551">
        <f t="shared" ref="AR141:AR146" si="332">I141+AG141</f>
        <v>2537972</v>
      </c>
      <c r="AS141" s="507">
        <f t="shared" ref="AS141:AS146" si="333">J141+V141</f>
        <v>1846739</v>
      </c>
      <c r="AT141" s="507">
        <f t="shared" ref="AT141:AT146" si="334">K141+Z141</f>
        <v>0</v>
      </c>
      <c r="AU141" s="507">
        <f t="shared" ref="AU141:AU146" si="335">Y141</f>
        <v>0</v>
      </c>
      <c r="AV141" s="507">
        <f t="shared" ref="AV141:AW146" si="336">L141+AB141</f>
        <v>624198</v>
      </c>
      <c r="AW141" s="507">
        <f t="shared" si="336"/>
        <v>36935</v>
      </c>
      <c r="AX141" s="507">
        <f t="shared" ref="AX141:AX146" si="337">N141+AF141</f>
        <v>30100</v>
      </c>
      <c r="AY141" s="522">
        <f t="shared" ref="AY141:AY146" si="338">O141+AQ141</f>
        <v>4.8281999999999998</v>
      </c>
      <c r="AZ141" s="522">
        <f t="shared" ref="AZ141:BA146" si="339">P141+AO141</f>
        <v>3.8064</v>
      </c>
      <c r="BA141" s="523">
        <f t="shared" si="339"/>
        <v>1.0218</v>
      </c>
    </row>
    <row r="142" spans="1:53" s="720" customFormat="1" ht="12.75" customHeight="1" x14ac:dyDescent="0.2">
      <c r="A142" s="723">
        <v>31</v>
      </c>
      <c r="B142" s="724">
        <v>3422</v>
      </c>
      <c r="C142" s="724">
        <v>600078591</v>
      </c>
      <c r="D142" s="724">
        <v>72742682</v>
      </c>
      <c r="E142" s="725" t="s">
        <v>383</v>
      </c>
      <c r="F142" s="724">
        <v>3113</v>
      </c>
      <c r="G142" s="726" t="s">
        <v>149</v>
      </c>
      <c r="H142" s="727" t="s">
        <v>87</v>
      </c>
      <c r="I142" s="516">
        <v>8107385</v>
      </c>
      <c r="J142" s="517">
        <v>5822676</v>
      </c>
      <c r="K142" s="517">
        <v>31392</v>
      </c>
      <c r="L142" s="517">
        <v>1968064</v>
      </c>
      <c r="M142" s="517">
        <v>116453</v>
      </c>
      <c r="N142" s="517">
        <v>168800</v>
      </c>
      <c r="O142" s="518">
        <v>12.424200000000001</v>
      </c>
      <c r="P142" s="432">
        <v>8.9088999999999992</v>
      </c>
      <c r="Q142" s="519">
        <v>3.5153000000000016</v>
      </c>
      <c r="R142" s="551">
        <f t="shared" si="325"/>
        <v>16992</v>
      </c>
      <c r="S142" s="507">
        <v>0</v>
      </c>
      <c r="T142" s="507">
        <v>0</v>
      </c>
      <c r="U142" s="507">
        <v>-16992</v>
      </c>
      <c r="V142" s="507">
        <f t="shared" ref="V142:V181" si="340">SUM(R142:U142)</f>
        <v>0</v>
      </c>
      <c r="W142" s="507">
        <v>-16992</v>
      </c>
      <c r="X142" s="507">
        <v>0</v>
      </c>
      <c r="Y142" s="507">
        <v>34336</v>
      </c>
      <c r="Z142" s="507">
        <f t="shared" si="326"/>
        <v>17344</v>
      </c>
      <c r="AA142" s="507">
        <f t="shared" si="327"/>
        <v>17344</v>
      </c>
      <c r="AB142" s="322">
        <f t="shared" si="328"/>
        <v>-5743</v>
      </c>
      <c r="AC142" s="180">
        <f t="shared" si="329"/>
        <v>0</v>
      </c>
      <c r="AD142" s="507">
        <v>0</v>
      </c>
      <c r="AE142" s="507">
        <v>0</v>
      </c>
      <c r="AF142" s="507">
        <f t="shared" si="206"/>
        <v>0</v>
      </c>
      <c r="AG142" s="507">
        <f t="shared" si="207"/>
        <v>11601</v>
      </c>
      <c r="AH142" s="522">
        <v>0.03</v>
      </c>
      <c r="AI142" s="522">
        <v>0</v>
      </c>
      <c r="AJ142" s="522">
        <v>0</v>
      </c>
      <c r="AK142" s="522">
        <v>0</v>
      </c>
      <c r="AL142" s="522">
        <v>0</v>
      </c>
      <c r="AM142" s="522">
        <v>0</v>
      </c>
      <c r="AN142" s="522">
        <v>0</v>
      </c>
      <c r="AO142" s="522">
        <f t="shared" si="330"/>
        <v>0.03</v>
      </c>
      <c r="AP142" s="522">
        <f t="shared" si="331"/>
        <v>0</v>
      </c>
      <c r="AQ142" s="550">
        <f t="shared" si="208"/>
        <v>0.03</v>
      </c>
      <c r="AR142" s="551">
        <f t="shared" si="332"/>
        <v>8118986</v>
      </c>
      <c r="AS142" s="507">
        <f t="shared" si="333"/>
        <v>5822676</v>
      </c>
      <c r="AT142" s="507">
        <f t="shared" si="334"/>
        <v>48736</v>
      </c>
      <c r="AU142" s="507">
        <f t="shared" si="335"/>
        <v>34336</v>
      </c>
      <c r="AV142" s="507">
        <f t="shared" si="336"/>
        <v>1962321</v>
      </c>
      <c r="AW142" s="507">
        <f t="shared" si="336"/>
        <v>116453</v>
      </c>
      <c r="AX142" s="507">
        <f t="shared" si="337"/>
        <v>168800</v>
      </c>
      <c r="AY142" s="522">
        <f t="shared" si="338"/>
        <v>12.4542</v>
      </c>
      <c r="AZ142" s="522">
        <f t="shared" si="339"/>
        <v>8.9388999999999985</v>
      </c>
      <c r="BA142" s="523">
        <f t="shared" si="339"/>
        <v>3.5153000000000016</v>
      </c>
    </row>
    <row r="143" spans="1:53" s="720" customFormat="1" x14ac:dyDescent="0.2">
      <c r="A143" s="723">
        <v>31</v>
      </c>
      <c r="B143" s="724">
        <v>3422</v>
      </c>
      <c r="C143" s="724">
        <v>600078591</v>
      </c>
      <c r="D143" s="724">
        <v>72742682</v>
      </c>
      <c r="E143" s="725" t="s">
        <v>383</v>
      </c>
      <c r="F143" s="724">
        <v>3113</v>
      </c>
      <c r="G143" s="726" t="s">
        <v>92</v>
      </c>
      <c r="H143" s="727" t="s">
        <v>83</v>
      </c>
      <c r="I143" s="516">
        <v>1798723</v>
      </c>
      <c r="J143" s="517">
        <v>1324538</v>
      </c>
      <c r="K143" s="496">
        <v>0</v>
      </c>
      <c r="L143" s="322">
        <v>447694</v>
      </c>
      <c r="M143" s="322">
        <v>26491</v>
      </c>
      <c r="N143" s="517">
        <v>0</v>
      </c>
      <c r="O143" s="518">
        <v>3.86</v>
      </c>
      <c r="P143" s="432">
        <v>3.86</v>
      </c>
      <c r="Q143" s="519">
        <v>0</v>
      </c>
      <c r="R143" s="551">
        <f t="shared" si="325"/>
        <v>0</v>
      </c>
      <c r="S143" s="507">
        <v>-52850</v>
      </c>
      <c r="T143" s="507">
        <v>0</v>
      </c>
      <c r="U143" s="507">
        <v>0</v>
      </c>
      <c r="V143" s="507">
        <f t="shared" si="340"/>
        <v>-52850</v>
      </c>
      <c r="W143" s="507">
        <v>0</v>
      </c>
      <c r="X143" s="507">
        <v>0</v>
      </c>
      <c r="Y143" s="507">
        <v>0</v>
      </c>
      <c r="Z143" s="507">
        <f t="shared" si="326"/>
        <v>0</v>
      </c>
      <c r="AA143" s="507">
        <f t="shared" si="327"/>
        <v>-52850</v>
      </c>
      <c r="AB143" s="322">
        <f t="shared" si="328"/>
        <v>-17863</v>
      </c>
      <c r="AC143" s="180">
        <f t="shared" si="329"/>
        <v>-1057</v>
      </c>
      <c r="AD143" s="507">
        <v>0</v>
      </c>
      <c r="AE143" s="507">
        <v>0</v>
      </c>
      <c r="AF143" s="507">
        <f t="shared" ref="AF143:AF181" si="341">SUM(AD143:AE143)</f>
        <v>0</v>
      </c>
      <c r="AG143" s="507">
        <f t="shared" ref="AG143:AG181" si="342">AA143+AB143+AC143+AF143</f>
        <v>-71770</v>
      </c>
      <c r="AH143" s="522">
        <v>0</v>
      </c>
      <c r="AI143" s="522">
        <v>0</v>
      </c>
      <c r="AJ143" s="522">
        <v>-0.13</v>
      </c>
      <c r="AK143" s="522">
        <v>0</v>
      </c>
      <c r="AL143" s="522">
        <v>0</v>
      </c>
      <c r="AM143" s="522">
        <v>0</v>
      </c>
      <c r="AN143" s="522">
        <v>0</v>
      </c>
      <c r="AO143" s="522">
        <f t="shared" si="330"/>
        <v>-0.13</v>
      </c>
      <c r="AP143" s="522">
        <f t="shared" si="331"/>
        <v>0</v>
      </c>
      <c r="AQ143" s="550">
        <f t="shared" ref="AQ143:AQ181" si="343">SUM(AO143:AP143)</f>
        <v>-0.13</v>
      </c>
      <c r="AR143" s="551">
        <f t="shared" si="332"/>
        <v>1726953</v>
      </c>
      <c r="AS143" s="507">
        <f t="shared" si="333"/>
        <v>1271688</v>
      </c>
      <c r="AT143" s="507">
        <f t="shared" si="334"/>
        <v>0</v>
      </c>
      <c r="AU143" s="507">
        <f t="shared" si="335"/>
        <v>0</v>
      </c>
      <c r="AV143" s="507">
        <f t="shared" si="336"/>
        <v>429831</v>
      </c>
      <c r="AW143" s="507">
        <f t="shared" si="336"/>
        <v>25434</v>
      </c>
      <c r="AX143" s="507">
        <f t="shared" si="337"/>
        <v>0</v>
      </c>
      <c r="AY143" s="522">
        <f t="shared" si="338"/>
        <v>3.73</v>
      </c>
      <c r="AZ143" s="522">
        <f t="shared" si="339"/>
        <v>3.73</v>
      </c>
      <c r="BA143" s="523">
        <f t="shared" si="339"/>
        <v>0</v>
      </c>
    </row>
    <row r="144" spans="1:53" s="720" customFormat="1" ht="12.75" customHeight="1" x14ac:dyDescent="0.2">
      <c r="A144" s="723">
        <v>31</v>
      </c>
      <c r="B144" s="724">
        <v>3422</v>
      </c>
      <c r="C144" s="724">
        <v>600078591</v>
      </c>
      <c r="D144" s="724">
        <v>72742682</v>
      </c>
      <c r="E144" s="725" t="s">
        <v>383</v>
      </c>
      <c r="F144" s="724">
        <v>3141</v>
      </c>
      <c r="G144" s="726" t="s">
        <v>89</v>
      </c>
      <c r="H144" s="727" t="s">
        <v>83</v>
      </c>
      <c r="I144" s="516">
        <v>1255573</v>
      </c>
      <c r="J144" s="517">
        <v>902083</v>
      </c>
      <c r="K144" s="496">
        <v>10000</v>
      </c>
      <c r="L144" s="322">
        <v>318894</v>
      </c>
      <c r="M144" s="322">
        <v>18042</v>
      </c>
      <c r="N144" s="517">
        <v>6554</v>
      </c>
      <c r="O144" s="518">
        <v>3.11</v>
      </c>
      <c r="P144" s="432">
        <v>0</v>
      </c>
      <c r="Q144" s="519">
        <v>3.11</v>
      </c>
      <c r="R144" s="551">
        <f t="shared" si="325"/>
        <v>5000</v>
      </c>
      <c r="S144" s="507">
        <v>0</v>
      </c>
      <c r="T144" s="507">
        <v>0</v>
      </c>
      <c r="U144" s="507">
        <v>0</v>
      </c>
      <c r="V144" s="507">
        <f t="shared" si="340"/>
        <v>5000</v>
      </c>
      <c r="W144" s="507">
        <v>-5000</v>
      </c>
      <c r="X144" s="507">
        <v>0</v>
      </c>
      <c r="Y144" s="507">
        <v>0</v>
      </c>
      <c r="Z144" s="507">
        <f t="shared" si="326"/>
        <v>-5000</v>
      </c>
      <c r="AA144" s="507">
        <f t="shared" si="327"/>
        <v>0</v>
      </c>
      <c r="AB144" s="322">
        <f t="shared" si="328"/>
        <v>0</v>
      </c>
      <c r="AC144" s="180">
        <f t="shared" si="329"/>
        <v>100</v>
      </c>
      <c r="AD144" s="507">
        <v>0</v>
      </c>
      <c r="AE144" s="507">
        <v>0</v>
      </c>
      <c r="AF144" s="507">
        <f t="shared" si="341"/>
        <v>0</v>
      </c>
      <c r="AG144" s="507">
        <f t="shared" si="342"/>
        <v>100</v>
      </c>
      <c r="AH144" s="522">
        <v>0</v>
      </c>
      <c r="AI144" s="522">
        <v>0</v>
      </c>
      <c r="AJ144" s="522">
        <v>0</v>
      </c>
      <c r="AK144" s="522">
        <v>0</v>
      </c>
      <c r="AL144" s="522">
        <v>0</v>
      </c>
      <c r="AM144" s="522">
        <v>0</v>
      </c>
      <c r="AN144" s="522">
        <v>0</v>
      </c>
      <c r="AO144" s="522">
        <f t="shared" si="330"/>
        <v>0</v>
      </c>
      <c r="AP144" s="522">
        <f t="shared" si="331"/>
        <v>0</v>
      </c>
      <c r="AQ144" s="550">
        <f t="shared" si="343"/>
        <v>0</v>
      </c>
      <c r="AR144" s="551">
        <f t="shared" si="332"/>
        <v>1255673</v>
      </c>
      <c r="AS144" s="507">
        <f t="shared" si="333"/>
        <v>907083</v>
      </c>
      <c r="AT144" s="507">
        <f t="shared" si="334"/>
        <v>5000</v>
      </c>
      <c r="AU144" s="507">
        <f t="shared" si="335"/>
        <v>0</v>
      </c>
      <c r="AV144" s="507">
        <f t="shared" si="336"/>
        <v>318894</v>
      </c>
      <c r="AW144" s="507">
        <f t="shared" si="336"/>
        <v>18142</v>
      </c>
      <c r="AX144" s="507">
        <f t="shared" si="337"/>
        <v>6554</v>
      </c>
      <c r="AY144" s="522">
        <f t="shared" si="338"/>
        <v>3.11</v>
      </c>
      <c r="AZ144" s="522">
        <f t="shared" si="339"/>
        <v>0</v>
      </c>
      <c r="BA144" s="523">
        <f t="shared" si="339"/>
        <v>3.11</v>
      </c>
    </row>
    <row r="145" spans="1:53" s="720" customFormat="1" ht="12.75" customHeight="1" x14ac:dyDescent="0.2">
      <c r="A145" s="723">
        <v>31</v>
      </c>
      <c r="B145" s="724">
        <v>3422</v>
      </c>
      <c r="C145" s="724">
        <v>600078591</v>
      </c>
      <c r="D145" s="724">
        <v>72742682</v>
      </c>
      <c r="E145" s="725" t="s">
        <v>383</v>
      </c>
      <c r="F145" s="724">
        <v>3143</v>
      </c>
      <c r="G145" s="726" t="s">
        <v>150</v>
      </c>
      <c r="H145" s="727" t="s">
        <v>87</v>
      </c>
      <c r="I145" s="516">
        <v>341188</v>
      </c>
      <c r="J145" s="517">
        <v>251243</v>
      </c>
      <c r="K145" s="496">
        <v>0</v>
      </c>
      <c r="L145" s="322">
        <v>84920</v>
      </c>
      <c r="M145" s="322">
        <v>5025</v>
      </c>
      <c r="N145" s="517">
        <v>0</v>
      </c>
      <c r="O145" s="518">
        <v>0.53569999999999995</v>
      </c>
      <c r="P145" s="518">
        <v>0.53569999999999995</v>
      </c>
      <c r="Q145" s="519">
        <v>0</v>
      </c>
      <c r="R145" s="551">
        <f t="shared" si="325"/>
        <v>0</v>
      </c>
      <c r="S145" s="507">
        <v>0</v>
      </c>
      <c r="T145" s="507">
        <v>0</v>
      </c>
      <c r="U145" s="507">
        <v>0</v>
      </c>
      <c r="V145" s="507">
        <f t="shared" si="340"/>
        <v>0</v>
      </c>
      <c r="W145" s="507">
        <v>0</v>
      </c>
      <c r="X145" s="507">
        <v>0</v>
      </c>
      <c r="Y145" s="507">
        <v>0</v>
      </c>
      <c r="Z145" s="507">
        <f t="shared" si="326"/>
        <v>0</v>
      </c>
      <c r="AA145" s="507">
        <f t="shared" si="327"/>
        <v>0</v>
      </c>
      <c r="AB145" s="322">
        <f t="shared" si="328"/>
        <v>0</v>
      </c>
      <c r="AC145" s="180">
        <f t="shared" si="329"/>
        <v>0</v>
      </c>
      <c r="AD145" s="507">
        <v>0</v>
      </c>
      <c r="AE145" s="507">
        <v>0</v>
      </c>
      <c r="AF145" s="507">
        <f t="shared" si="341"/>
        <v>0</v>
      </c>
      <c r="AG145" s="507">
        <f t="shared" si="342"/>
        <v>0</v>
      </c>
      <c r="AH145" s="522">
        <v>0</v>
      </c>
      <c r="AI145" s="522">
        <v>0</v>
      </c>
      <c r="AJ145" s="522">
        <v>0</v>
      </c>
      <c r="AK145" s="522">
        <v>0</v>
      </c>
      <c r="AL145" s="522">
        <v>0</v>
      </c>
      <c r="AM145" s="522">
        <v>0</v>
      </c>
      <c r="AN145" s="522">
        <v>0</v>
      </c>
      <c r="AO145" s="522">
        <f t="shared" si="330"/>
        <v>0</v>
      </c>
      <c r="AP145" s="522">
        <f t="shared" si="331"/>
        <v>0</v>
      </c>
      <c r="AQ145" s="550">
        <f t="shared" si="343"/>
        <v>0</v>
      </c>
      <c r="AR145" s="551">
        <f t="shared" si="332"/>
        <v>341188</v>
      </c>
      <c r="AS145" s="507">
        <f t="shared" si="333"/>
        <v>251243</v>
      </c>
      <c r="AT145" s="507">
        <f t="shared" si="334"/>
        <v>0</v>
      </c>
      <c r="AU145" s="507">
        <f t="shared" si="335"/>
        <v>0</v>
      </c>
      <c r="AV145" s="507">
        <f t="shared" si="336"/>
        <v>84920</v>
      </c>
      <c r="AW145" s="507">
        <f t="shared" si="336"/>
        <v>5025</v>
      </c>
      <c r="AX145" s="507">
        <f t="shared" si="337"/>
        <v>0</v>
      </c>
      <c r="AY145" s="522">
        <f t="shared" si="338"/>
        <v>0.53569999999999995</v>
      </c>
      <c r="AZ145" s="522">
        <f t="shared" si="339"/>
        <v>0.53569999999999995</v>
      </c>
      <c r="BA145" s="523">
        <f t="shared" si="339"/>
        <v>0</v>
      </c>
    </row>
    <row r="146" spans="1:53" s="720" customFormat="1" ht="12.75" customHeight="1" x14ac:dyDescent="0.2">
      <c r="A146" s="723">
        <v>31</v>
      </c>
      <c r="B146" s="724">
        <v>3422</v>
      </c>
      <c r="C146" s="724">
        <v>600078591</v>
      </c>
      <c r="D146" s="724">
        <v>72742682</v>
      </c>
      <c r="E146" s="725" t="s">
        <v>383</v>
      </c>
      <c r="F146" s="724">
        <v>3143</v>
      </c>
      <c r="G146" s="726" t="s">
        <v>151</v>
      </c>
      <c r="H146" s="727" t="s">
        <v>83</v>
      </c>
      <c r="I146" s="516">
        <v>13342</v>
      </c>
      <c r="J146" s="517">
        <v>9405</v>
      </c>
      <c r="K146" s="496">
        <v>0</v>
      </c>
      <c r="L146" s="322">
        <v>3179</v>
      </c>
      <c r="M146" s="322">
        <v>188</v>
      </c>
      <c r="N146" s="517">
        <v>570</v>
      </c>
      <c r="O146" s="518">
        <v>0.04</v>
      </c>
      <c r="P146" s="432">
        <v>0</v>
      </c>
      <c r="Q146" s="519">
        <v>0.04</v>
      </c>
      <c r="R146" s="551">
        <f t="shared" si="325"/>
        <v>0</v>
      </c>
      <c r="S146" s="507">
        <v>0</v>
      </c>
      <c r="T146" s="507">
        <v>0</v>
      </c>
      <c r="U146" s="507">
        <v>0</v>
      </c>
      <c r="V146" s="507">
        <f t="shared" si="340"/>
        <v>0</v>
      </c>
      <c r="W146" s="507">
        <v>0</v>
      </c>
      <c r="X146" s="507">
        <v>0</v>
      </c>
      <c r="Y146" s="507">
        <v>0</v>
      </c>
      <c r="Z146" s="507">
        <f t="shared" si="326"/>
        <v>0</v>
      </c>
      <c r="AA146" s="507">
        <f t="shared" si="327"/>
        <v>0</v>
      </c>
      <c r="AB146" s="322">
        <f t="shared" si="328"/>
        <v>0</v>
      </c>
      <c r="AC146" s="180">
        <f t="shared" si="329"/>
        <v>0</v>
      </c>
      <c r="AD146" s="507">
        <v>0</v>
      </c>
      <c r="AE146" s="507">
        <v>0</v>
      </c>
      <c r="AF146" s="507">
        <f t="shared" si="341"/>
        <v>0</v>
      </c>
      <c r="AG146" s="507">
        <f t="shared" si="342"/>
        <v>0</v>
      </c>
      <c r="AH146" s="522">
        <v>0</v>
      </c>
      <c r="AI146" s="522">
        <v>0</v>
      </c>
      <c r="AJ146" s="522">
        <v>0</v>
      </c>
      <c r="AK146" s="522">
        <v>0</v>
      </c>
      <c r="AL146" s="522">
        <v>0</v>
      </c>
      <c r="AM146" s="522">
        <v>0</v>
      </c>
      <c r="AN146" s="522">
        <v>0</v>
      </c>
      <c r="AO146" s="522">
        <f t="shared" si="330"/>
        <v>0</v>
      </c>
      <c r="AP146" s="522">
        <f t="shared" si="331"/>
        <v>0</v>
      </c>
      <c r="AQ146" s="550">
        <f t="shared" si="343"/>
        <v>0</v>
      </c>
      <c r="AR146" s="551">
        <f t="shared" si="332"/>
        <v>13342</v>
      </c>
      <c r="AS146" s="507">
        <f t="shared" si="333"/>
        <v>9405</v>
      </c>
      <c r="AT146" s="507">
        <f t="shared" si="334"/>
        <v>0</v>
      </c>
      <c r="AU146" s="507">
        <f t="shared" si="335"/>
        <v>0</v>
      </c>
      <c r="AV146" s="507">
        <f t="shared" si="336"/>
        <v>3179</v>
      </c>
      <c r="AW146" s="507">
        <f t="shared" si="336"/>
        <v>188</v>
      </c>
      <c r="AX146" s="507">
        <f t="shared" si="337"/>
        <v>570</v>
      </c>
      <c r="AY146" s="522">
        <f t="shared" si="338"/>
        <v>0.04</v>
      </c>
      <c r="AZ146" s="522">
        <f t="shared" si="339"/>
        <v>0</v>
      </c>
      <c r="BA146" s="523">
        <f t="shared" si="339"/>
        <v>0.04</v>
      </c>
    </row>
    <row r="147" spans="1:53" s="720" customFormat="1" ht="12.75" customHeight="1" x14ac:dyDescent="0.2">
      <c r="A147" s="282">
        <v>31</v>
      </c>
      <c r="B147" s="21">
        <v>3422</v>
      </c>
      <c r="C147" s="280">
        <v>600078591</v>
      </c>
      <c r="D147" s="280">
        <v>72742682</v>
      </c>
      <c r="E147" s="721" t="s">
        <v>384</v>
      </c>
      <c r="F147" s="21"/>
      <c r="G147" s="281"/>
      <c r="H147" s="722"/>
      <c r="I147" s="29">
        <v>14054183</v>
      </c>
      <c r="J147" s="269">
        <v>10156684</v>
      </c>
      <c r="K147" s="269">
        <v>41392</v>
      </c>
      <c r="L147" s="269">
        <v>3446949</v>
      </c>
      <c r="M147" s="269">
        <v>203134</v>
      </c>
      <c r="N147" s="269">
        <v>206024</v>
      </c>
      <c r="O147" s="360">
        <v>24.798099999999998</v>
      </c>
      <c r="P147" s="360">
        <v>17.110999999999997</v>
      </c>
      <c r="Q147" s="390">
        <v>7.6871000000000018</v>
      </c>
      <c r="R147" s="29">
        <f t="shared" ref="R147:BA147" si="344">SUM(R141:R146)</f>
        <v>21992</v>
      </c>
      <c r="S147" s="22">
        <f t="shared" si="344"/>
        <v>-52850</v>
      </c>
      <c r="T147" s="22">
        <f t="shared" si="344"/>
        <v>0</v>
      </c>
      <c r="U147" s="22">
        <f t="shared" si="344"/>
        <v>-16992</v>
      </c>
      <c r="V147" s="22">
        <f t="shared" si="344"/>
        <v>-47850</v>
      </c>
      <c r="W147" s="22">
        <f t="shared" si="344"/>
        <v>-21992</v>
      </c>
      <c r="X147" s="22">
        <f t="shared" si="344"/>
        <v>0</v>
      </c>
      <c r="Y147" s="22">
        <f t="shared" si="344"/>
        <v>34336</v>
      </c>
      <c r="Z147" s="22">
        <f t="shared" si="344"/>
        <v>12344</v>
      </c>
      <c r="AA147" s="22">
        <f t="shared" si="344"/>
        <v>-35506</v>
      </c>
      <c r="AB147" s="22">
        <f t="shared" si="344"/>
        <v>-23606</v>
      </c>
      <c r="AC147" s="22">
        <f t="shared" si="344"/>
        <v>-957</v>
      </c>
      <c r="AD147" s="22">
        <f t="shared" si="344"/>
        <v>0</v>
      </c>
      <c r="AE147" s="22">
        <f t="shared" si="344"/>
        <v>0</v>
      </c>
      <c r="AF147" s="22">
        <f t="shared" si="344"/>
        <v>0</v>
      </c>
      <c r="AG147" s="22">
        <f t="shared" si="344"/>
        <v>-60069</v>
      </c>
      <c r="AH147" s="23">
        <f t="shared" si="344"/>
        <v>0.03</v>
      </c>
      <c r="AI147" s="23">
        <f t="shared" si="344"/>
        <v>0</v>
      </c>
      <c r="AJ147" s="23">
        <f t="shared" si="344"/>
        <v>-0.13</v>
      </c>
      <c r="AK147" s="23">
        <f t="shared" si="344"/>
        <v>0</v>
      </c>
      <c r="AL147" s="23">
        <f t="shared" si="344"/>
        <v>0</v>
      </c>
      <c r="AM147" s="23">
        <f t="shared" si="344"/>
        <v>0</v>
      </c>
      <c r="AN147" s="23">
        <f t="shared" si="344"/>
        <v>0</v>
      </c>
      <c r="AO147" s="23">
        <f t="shared" si="344"/>
        <v>-0.1</v>
      </c>
      <c r="AP147" s="23">
        <f t="shared" si="344"/>
        <v>0</v>
      </c>
      <c r="AQ147" s="361">
        <f t="shared" si="344"/>
        <v>-0.1</v>
      </c>
      <c r="AR147" s="29">
        <f t="shared" si="344"/>
        <v>13994114</v>
      </c>
      <c r="AS147" s="22">
        <f t="shared" si="344"/>
        <v>10108834</v>
      </c>
      <c r="AT147" s="22">
        <f t="shared" si="344"/>
        <v>53736</v>
      </c>
      <c r="AU147" s="68">
        <f t="shared" si="344"/>
        <v>34336</v>
      </c>
      <c r="AV147" s="22">
        <f t="shared" si="344"/>
        <v>3423343</v>
      </c>
      <c r="AW147" s="22">
        <f t="shared" si="344"/>
        <v>202177</v>
      </c>
      <c r="AX147" s="22">
        <f t="shared" si="344"/>
        <v>206024</v>
      </c>
      <c r="AY147" s="23">
        <f t="shared" si="344"/>
        <v>24.698099999999997</v>
      </c>
      <c r="AZ147" s="23">
        <f t="shared" si="344"/>
        <v>17.010999999999996</v>
      </c>
      <c r="BA147" s="56">
        <f t="shared" si="344"/>
        <v>7.6871000000000018</v>
      </c>
    </row>
    <row r="148" spans="1:53" s="720" customFormat="1" ht="12.75" customHeight="1" x14ac:dyDescent="0.2">
      <c r="A148" s="723">
        <v>32</v>
      </c>
      <c r="B148" s="724">
        <v>3426</v>
      </c>
      <c r="C148" s="724">
        <v>600078019</v>
      </c>
      <c r="D148" s="724">
        <v>72742470</v>
      </c>
      <c r="E148" s="725" t="s">
        <v>385</v>
      </c>
      <c r="F148" s="724">
        <v>3111</v>
      </c>
      <c r="G148" s="726" t="s">
        <v>86</v>
      </c>
      <c r="H148" s="727" t="s">
        <v>87</v>
      </c>
      <c r="I148" s="516">
        <v>4825174</v>
      </c>
      <c r="J148" s="517">
        <v>3498390</v>
      </c>
      <c r="K148" s="517">
        <v>20000</v>
      </c>
      <c r="L148" s="517">
        <v>1189216</v>
      </c>
      <c r="M148" s="517">
        <v>69968</v>
      </c>
      <c r="N148" s="517">
        <v>47600</v>
      </c>
      <c r="O148" s="518">
        <v>8.0242000000000004</v>
      </c>
      <c r="P148" s="432">
        <v>6</v>
      </c>
      <c r="Q148" s="519">
        <v>2.0242</v>
      </c>
      <c r="R148" s="551">
        <f t="shared" ref="R148:R150" si="345">W148*-1</f>
        <v>0</v>
      </c>
      <c r="S148" s="507">
        <v>0</v>
      </c>
      <c r="T148" s="507">
        <v>0</v>
      </c>
      <c r="U148" s="507">
        <v>0</v>
      </c>
      <c r="V148" s="507">
        <f t="shared" si="340"/>
        <v>0</v>
      </c>
      <c r="W148" s="507">
        <v>0</v>
      </c>
      <c r="X148" s="507">
        <v>0</v>
      </c>
      <c r="Y148" s="507">
        <v>0</v>
      </c>
      <c r="Z148" s="507">
        <f t="shared" ref="Z148:Z150" si="346">SUM(W148:Y148)</f>
        <v>0</v>
      </c>
      <c r="AA148" s="507">
        <f>V148+Z148</f>
        <v>0</v>
      </c>
      <c r="AB148" s="322">
        <f t="shared" ref="AB148:AB150" si="347">ROUND((V148+W148)*33.8%,0)</f>
        <v>0</v>
      </c>
      <c r="AC148" s="180">
        <f>ROUND(V148*2%,0)</f>
        <v>0</v>
      </c>
      <c r="AD148" s="507">
        <v>0</v>
      </c>
      <c r="AE148" s="507">
        <v>0</v>
      </c>
      <c r="AF148" s="507">
        <f t="shared" si="341"/>
        <v>0</v>
      </c>
      <c r="AG148" s="507">
        <f t="shared" si="342"/>
        <v>0</v>
      </c>
      <c r="AH148" s="522">
        <v>0</v>
      </c>
      <c r="AI148" s="522">
        <v>0</v>
      </c>
      <c r="AJ148" s="522">
        <v>0</v>
      </c>
      <c r="AK148" s="522">
        <v>0</v>
      </c>
      <c r="AL148" s="522">
        <v>0</v>
      </c>
      <c r="AM148" s="522">
        <v>0</v>
      </c>
      <c r="AN148" s="522">
        <v>0</v>
      </c>
      <c r="AO148" s="522">
        <f t="shared" ref="AO148:AO150" si="348">AH148+AJ148+AK148+AM148</f>
        <v>0</v>
      </c>
      <c r="AP148" s="522">
        <f t="shared" ref="AP148:AP150" si="349">AI148+AL148+AN148</f>
        <v>0</v>
      </c>
      <c r="AQ148" s="550">
        <f t="shared" si="343"/>
        <v>0</v>
      </c>
      <c r="AR148" s="551">
        <f>I148+AG148</f>
        <v>4825174</v>
      </c>
      <c r="AS148" s="507">
        <f>J148+V148</f>
        <v>3498390</v>
      </c>
      <c r="AT148" s="507">
        <f t="shared" ref="AT148:AT150" si="350">K148+Z148</f>
        <v>20000</v>
      </c>
      <c r="AU148" s="507">
        <f t="shared" ref="AU148:AU150" si="351">Y148</f>
        <v>0</v>
      </c>
      <c r="AV148" s="507">
        <f t="shared" ref="AV148:AW150" si="352">L148+AB148</f>
        <v>1189216</v>
      </c>
      <c r="AW148" s="507">
        <f t="shared" si="352"/>
        <v>69968</v>
      </c>
      <c r="AX148" s="507">
        <f>N148+AF148</f>
        <v>47600</v>
      </c>
      <c r="AY148" s="522">
        <f>O148+AQ148</f>
        <v>8.0242000000000004</v>
      </c>
      <c r="AZ148" s="522">
        <f t="shared" ref="AZ148:BA150" si="353">P148+AO148</f>
        <v>6</v>
      </c>
      <c r="BA148" s="523">
        <f t="shared" si="353"/>
        <v>2.0242</v>
      </c>
    </row>
    <row r="149" spans="1:53" s="720" customFormat="1" x14ac:dyDescent="0.2">
      <c r="A149" s="723">
        <v>32</v>
      </c>
      <c r="B149" s="724">
        <v>3426</v>
      </c>
      <c r="C149" s="724">
        <v>600078019</v>
      </c>
      <c r="D149" s="724">
        <v>72742470</v>
      </c>
      <c r="E149" s="725" t="s">
        <v>385</v>
      </c>
      <c r="F149" s="724">
        <v>3111</v>
      </c>
      <c r="G149" s="726" t="s">
        <v>92</v>
      </c>
      <c r="H149" s="727" t="s">
        <v>83</v>
      </c>
      <c r="I149" s="516">
        <v>241200</v>
      </c>
      <c r="J149" s="517">
        <v>169801</v>
      </c>
      <c r="K149" s="496">
        <v>0</v>
      </c>
      <c r="L149" s="322">
        <v>68003</v>
      </c>
      <c r="M149" s="322">
        <v>3396</v>
      </c>
      <c r="N149" s="517">
        <v>0</v>
      </c>
      <c r="O149" s="518">
        <v>0.5</v>
      </c>
      <c r="P149" s="432">
        <v>0.5</v>
      </c>
      <c r="Q149" s="519">
        <v>0</v>
      </c>
      <c r="R149" s="551">
        <f t="shared" si="345"/>
        <v>0</v>
      </c>
      <c r="S149" s="507">
        <v>28301</v>
      </c>
      <c r="T149" s="507">
        <v>0</v>
      </c>
      <c r="U149" s="507">
        <v>0</v>
      </c>
      <c r="V149" s="507">
        <f t="shared" si="340"/>
        <v>28301</v>
      </c>
      <c r="W149" s="507">
        <v>0</v>
      </c>
      <c r="X149" s="507">
        <v>0</v>
      </c>
      <c r="Y149" s="507">
        <v>0</v>
      </c>
      <c r="Z149" s="507">
        <f t="shared" si="346"/>
        <v>0</v>
      </c>
      <c r="AA149" s="507">
        <f>V149+Z149</f>
        <v>28301</v>
      </c>
      <c r="AB149" s="322">
        <f t="shared" si="347"/>
        <v>9566</v>
      </c>
      <c r="AC149" s="180">
        <f>ROUND(V149*2%,0)</f>
        <v>566</v>
      </c>
      <c r="AD149" s="507">
        <v>0</v>
      </c>
      <c r="AE149" s="507">
        <v>0</v>
      </c>
      <c r="AF149" s="507">
        <f t="shared" si="341"/>
        <v>0</v>
      </c>
      <c r="AG149" s="507">
        <f t="shared" si="342"/>
        <v>38433</v>
      </c>
      <c r="AH149" s="522">
        <v>0</v>
      </c>
      <c r="AI149" s="522">
        <v>0</v>
      </c>
      <c r="AJ149" s="522">
        <v>0.08</v>
      </c>
      <c r="AK149" s="522">
        <v>0</v>
      </c>
      <c r="AL149" s="522">
        <v>0</v>
      </c>
      <c r="AM149" s="522">
        <v>0</v>
      </c>
      <c r="AN149" s="522">
        <v>0</v>
      </c>
      <c r="AO149" s="522">
        <f t="shared" si="348"/>
        <v>0.08</v>
      </c>
      <c r="AP149" s="522">
        <f t="shared" si="349"/>
        <v>0</v>
      </c>
      <c r="AQ149" s="550">
        <f t="shared" si="343"/>
        <v>0.08</v>
      </c>
      <c r="AR149" s="551">
        <f>I149+AG149</f>
        <v>279633</v>
      </c>
      <c r="AS149" s="507">
        <f>J149+V149</f>
        <v>198102</v>
      </c>
      <c r="AT149" s="507">
        <f t="shared" si="350"/>
        <v>0</v>
      </c>
      <c r="AU149" s="507">
        <f t="shared" si="351"/>
        <v>0</v>
      </c>
      <c r="AV149" s="507">
        <f t="shared" si="352"/>
        <v>77569</v>
      </c>
      <c r="AW149" s="507">
        <f t="shared" si="352"/>
        <v>3962</v>
      </c>
      <c r="AX149" s="507">
        <f>N149+AF149</f>
        <v>0</v>
      </c>
      <c r="AY149" s="522">
        <f>O149+AQ149</f>
        <v>0.57999999999999996</v>
      </c>
      <c r="AZ149" s="522">
        <f t="shared" si="353"/>
        <v>0.57999999999999996</v>
      </c>
      <c r="BA149" s="523">
        <f t="shared" si="353"/>
        <v>0</v>
      </c>
    </row>
    <row r="150" spans="1:53" s="720" customFormat="1" ht="12.75" customHeight="1" x14ac:dyDescent="0.2">
      <c r="A150" s="723">
        <v>32</v>
      </c>
      <c r="B150" s="724">
        <v>3426</v>
      </c>
      <c r="C150" s="724">
        <v>600078019</v>
      </c>
      <c r="D150" s="724">
        <v>72742470</v>
      </c>
      <c r="E150" s="725" t="s">
        <v>385</v>
      </c>
      <c r="F150" s="724">
        <v>3141</v>
      </c>
      <c r="G150" s="726" t="s">
        <v>89</v>
      </c>
      <c r="H150" s="727" t="s">
        <v>83</v>
      </c>
      <c r="I150" s="516">
        <v>1856887</v>
      </c>
      <c r="J150" s="517">
        <v>1358400</v>
      </c>
      <c r="K150" s="496">
        <v>0</v>
      </c>
      <c r="L150" s="322">
        <v>459139</v>
      </c>
      <c r="M150" s="322">
        <v>27168</v>
      </c>
      <c r="N150" s="517">
        <v>12180</v>
      </c>
      <c r="O150" s="518">
        <v>4.62</v>
      </c>
      <c r="P150" s="432">
        <v>0</v>
      </c>
      <c r="Q150" s="519">
        <v>4.62</v>
      </c>
      <c r="R150" s="551">
        <f t="shared" si="345"/>
        <v>0</v>
      </c>
      <c r="S150" s="507">
        <v>0</v>
      </c>
      <c r="T150" s="507">
        <v>0</v>
      </c>
      <c r="U150" s="507">
        <v>0</v>
      </c>
      <c r="V150" s="507">
        <f t="shared" si="340"/>
        <v>0</v>
      </c>
      <c r="W150" s="507">
        <v>0</v>
      </c>
      <c r="X150" s="507">
        <v>0</v>
      </c>
      <c r="Y150" s="507">
        <v>0</v>
      </c>
      <c r="Z150" s="507">
        <f t="shared" si="346"/>
        <v>0</v>
      </c>
      <c r="AA150" s="507">
        <f>V150+Z150</f>
        <v>0</v>
      </c>
      <c r="AB150" s="322">
        <f t="shared" si="347"/>
        <v>0</v>
      </c>
      <c r="AC150" s="180">
        <f>ROUND(V150*2%,0)</f>
        <v>0</v>
      </c>
      <c r="AD150" s="507">
        <v>0</v>
      </c>
      <c r="AE150" s="507">
        <v>0</v>
      </c>
      <c r="AF150" s="507">
        <f t="shared" si="341"/>
        <v>0</v>
      </c>
      <c r="AG150" s="507">
        <f t="shared" si="342"/>
        <v>0</v>
      </c>
      <c r="AH150" s="522">
        <v>0</v>
      </c>
      <c r="AI150" s="522">
        <v>0</v>
      </c>
      <c r="AJ150" s="522">
        <v>0</v>
      </c>
      <c r="AK150" s="522">
        <v>0</v>
      </c>
      <c r="AL150" s="522">
        <v>0</v>
      </c>
      <c r="AM150" s="522">
        <v>0</v>
      </c>
      <c r="AN150" s="522">
        <v>0</v>
      </c>
      <c r="AO150" s="522">
        <f t="shared" si="348"/>
        <v>0</v>
      </c>
      <c r="AP150" s="522">
        <f t="shared" si="349"/>
        <v>0</v>
      </c>
      <c r="AQ150" s="550">
        <f t="shared" si="343"/>
        <v>0</v>
      </c>
      <c r="AR150" s="551">
        <f>I150+AG150</f>
        <v>1856887</v>
      </c>
      <c r="AS150" s="507">
        <f>J150+V150</f>
        <v>1358400</v>
      </c>
      <c r="AT150" s="507">
        <f t="shared" si="350"/>
        <v>0</v>
      </c>
      <c r="AU150" s="507">
        <f t="shared" si="351"/>
        <v>0</v>
      </c>
      <c r="AV150" s="507">
        <f t="shared" si="352"/>
        <v>459139</v>
      </c>
      <c r="AW150" s="507">
        <f t="shared" si="352"/>
        <v>27168</v>
      </c>
      <c r="AX150" s="507">
        <f>N150+AF150</f>
        <v>12180</v>
      </c>
      <c r="AY150" s="522">
        <f>O150+AQ150</f>
        <v>4.62</v>
      </c>
      <c r="AZ150" s="522">
        <f t="shared" si="353"/>
        <v>0</v>
      </c>
      <c r="BA150" s="523">
        <f t="shared" si="353"/>
        <v>4.62</v>
      </c>
    </row>
    <row r="151" spans="1:53" s="720" customFormat="1" ht="12.75" customHeight="1" x14ac:dyDescent="0.2">
      <c r="A151" s="282">
        <v>32</v>
      </c>
      <c r="B151" s="21">
        <v>3426</v>
      </c>
      <c r="C151" s="280">
        <v>600078019</v>
      </c>
      <c r="D151" s="280">
        <v>72742470</v>
      </c>
      <c r="E151" s="721" t="s">
        <v>386</v>
      </c>
      <c r="F151" s="21"/>
      <c r="G151" s="281"/>
      <c r="H151" s="722"/>
      <c r="I151" s="29">
        <v>6923261</v>
      </c>
      <c r="J151" s="269">
        <v>5026591</v>
      </c>
      <c r="K151" s="269">
        <v>20000</v>
      </c>
      <c r="L151" s="269">
        <v>1716358</v>
      </c>
      <c r="M151" s="269">
        <v>100532</v>
      </c>
      <c r="N151" s="269">
        <v>59780</v>
      </c>
      <c r="O151" s="360">
        <v>13.144200000000001</v>
      </c>
      <c r="P151" s="360">
        <v>6.5</v>
      </c>
      <c r="Q151" s="390">
        <v>6.6441999999999997</v>
      </c>
      <c r="R151" s="29">
        <f t="shared" ref="R151:BA151" si="354">SUM(R148:R150)</f>
        <v>0</v>
      </c>
      <c r="S151" s="22">
        <f t="shared" si="354"/>
        <v>28301</v>
      </c>
      <c r="T151" s="22">
        <f t="shared" si="354"/>
        <v>0</v>
      </c>
      <c r="U151" s="22">
        <f t="shared" si="354"/>
        <v>0</v>
      </c>
      <c r="V151" s="22">
        <f t="shared" si="354"/>
        <v>28301</v>
      </c>
      <c r="W151" s="22">
        <f t="shared" si="354"/>
        <v>0</v>
      </c>
      <c r="X151" s="22">
        <f t="shared" si="354"/>
        <v>0</v>
      </c>
      <c r="Y151" s="22">
        <f t="shared" ref="Y151" si="355">SUM(Y148:Y150)</f>
        <v>0</v>
      </c>
      <c r="Z151" s="22">
        <f t="shared" si="354"/>
        <v>0</v>
      </c>
      <c r="AA151" s="22">
        <f t="shared" si="354"/>
        <v>28301</v>
      </c>
      <c r="AB151" s="22">
        <f t="shared" si="354"/>
        <v>9566</v>
      </c>
      <c r="AC151" s="22">
        <f t="shared" si="354"/>
        <v>566</v>
      </c>
      <c r="AD151" s="22">
        <f t="shared" si="354"/>
        <v>0</v>
      </c>
      <c r="AE151" s="22">
        <f t="shared" si="354"/>
        <v>0</v>
      </c>
      <c r="AF151" s="22">
        <f t="shared" si="354"/>
        <v>0</v>
      </c>
      <c r="AG151" s="22">
        <f t="shared" si="354"/>
        <v>38433</v>
      </c>
      <c r="AH151" s="23">
        <f t="shared" si="354"/>
        <v>0</v>
      </c>
      <c r="AI151" s="23">
        <f t="shared" si="354"/>
        <v>0</v>
      </c>
      <c r="AJ151" s="23">
        <f t="shared" si="354"/>
        <v>0.08</v>
      </c>
      <c r="AK151" s="23">
        <f t="shared" ref="AK151:AL151" si="356">SUM(AK148:AK150)</f>
        <v>0</v>
      </c>
      <c r="AL151" s="23">
        <f t="shared" si="356"/>
        <v>0</v>
      </c>
      <c r="AM151" s="23">
        <f t="shared" si="354"/>
        <v>0</v>
      </c>
      <c r="AN151" s="23">
        <f t="shared" si="354"/>
        <v>0</v>
      </c>
      <c r="AO151" s="23">
        <f t="shared" si="354"/>
        <v>0.08</v>
      </c>
      <c r="AP151" s="23">
        <f t="shared" si="354"/>
        <v>0</v>
      </c>
      <c r="AQ151" s="361">
        <f t="shared" si="354"/>
        <v>0.08</v>
      </c>
      <c r="AR151" s="29">
        <f t="shared" si="354"/>
        <v>6961694</v>
      </c>
      <c r="AS151" s="22">
        <f t="shared" si="354"/>
        <v>5054892</v>
      </c>
      <c r="AT151" s="22">
        <f t="shared" si="354"/>
        <v>20000</v>
      </c>
      <c r="AU151" s="68">
        <f t="shared" si="354"/>
        <v>0</v>
      </c>
      <c r="AV151" s="22">
        <f t="shared" si="354"/>
        <v>1725924</v>
      </c>
      <c r="AW151" s="22">
        <f t="shared" si="354"/>
        <v>101098</v>
      </c>
      <c r="AX151" s="22">
        <f t="shared" si="354"/>
        <v>59780</v>
      </c>
      <c r="AY151" s="23">
        <f t="shared" si="354"/>
        <v>13.2242</v>
      </c>
      <c r="AZ151" s="23">
        <f t="shared" si="354"/>
        <v>6.58</v>
      </c>
      <c r="BA151" s="56">
        <f t="shared" si="354"/>
        <v>6.6441999999999997</v>
      </c>
    </row>
    <row r="152" spans="1:53" s="720" customFormat="1" ht="12.75" customHeight="1" x14ac:dyDescent="0.2">
      <c r="A152" s="723">
        <v>33</v>
      </c>
      <c r="B152" s="724">
        <v>3425</v>
      </c>
      <c r="C152" s="724">
        <v>600078451</v>
      </c>
      <c r="D152" s="724">
        <v>72742551</v>
      </c>
      <c r="E152" s="725" t="s">
        <v>387</v>
      </c>
      <c r="F152" s="724">
        <v>3113</v>
      </c>
      <c r="G152" s="726" t="s">
        <v>149</v>
      </c>
      <c r="H152" s="727" t="s">
        <v>87</v>
      </c>
      <c r="I152" s="516">
        <v>12380904</v>
      </c>
      <c r="J152" s="517">
        <v>8812971</v>
      </c>
      <c r="K152" s="517">
        <v>19200</v>
      </c>
      <c r="L152" s="517">
        <v>2985274</v>
      </c>
      <c r="M152" s="517">
        <v>176259</v>
      </c>
      <c r="N152" s="517">
        <v>387200</v>
      </c>
      <c r="O152" s="518">
        <v>17.105500000000003</v>
      </c>
      <c r="P152" s="432">
        <v>12.551</v>
      </c>
      <c r="Q152" s="519">
        <v>4.5545000000000027</v>
      </c>
      <c r="R152" s="551">
        <f t="shared" ref="R152:R155" si="357">W152*-1</f>
        <v>0</v>
      </c>
      <c r="S152" s="507">
        <v>0</v>
      </c>
      <c r="T152" s="507">
        <v>0</v>
      </c>
      <c r="U152" s="507">
        <v>0</v>
      </c>
      <c r="V152" s="507">
        <f t="shared" si="340"/>
        <v>0</v>
      </c>
      <c r="W152" s="507">
        <v>0</v>
      </c>
      <c r="X152" s="507">
        <v>0</v>
      </c>
      <c r="Y152" s="507">
        <v>25160</v>
      </c>
      <c r="Z152" s="507">
        <f t="shared" ref="Z152:Z155" si="358">SUM(W152:Y152)</f>
        <v>25160</v>
      </c>
      <c r="AA152" s="507">
        <f>V152+Z152</f>
        <v>25160</v>
      </c>
      <c r="AB152" s="322">
        <f t="shared" ref="AB152:AB155" si="359">ROUND((V152+W152)*33.8%,0)</f>
        <v>0</v>
      </c>
      <c r="AC152" s="180">
        <f>ROUND(V152*2%,0)</f>
        <v>0</v>
      </c>
      <c r="AD152" s="507">
        <v>0</v>
      </c>
      <c r="AE152" s="507">
        <v>0</v>
      </c>
      <c r="AF152" s="507">
        <f t="shared" si="341"/>
        <v>0</v>
      </c>
      <c r="AG152" s="507">
        <f t="shared" si="342"/>
        <v>25160</v>
      </c>
      <c r="AH152" s="522">
        <v>0</v>
      </c>
      <c r="AI152" s="522">
        <v>0</v>
      </c>
      <c r="AJ152" s="522">
        <v>0</v>
      </c>
      <c r="AK152" s="522">
        <v>0</v>
      </c>
      <c r="AL152" s="522">
        <v>0</v>
      </c>
      <c r="AM152" s="522">
        <v>0</v>
      </c>
      <c r="AN152" s="522">
        <v>0</v>
      </c>
      <c r="AO152" s="522">
        <f t="shared" ref="AO152:AO155" si="360">AH152+AJ152+AK152+AM152</f>
        <v>0</v>
      </c>
      <c r="AP152" s="522">
        <f t="shared" ref="AP152:AP155" si="361">AI152+AL152+AN152</f>
        <v>0</v>
      </c>
      <c r="AQ152" s="550">
        <f t="shared" si="343"/>
        <v>0</v>
      </c>
      <c r="AR152" s="551">
        <f>I152+AG152</f>
        <v>12406064</v>
      </c>
      <c r="AS152" s="507">
        <f>J152+V152</f>
        <v>8812971</v>
      </c>
      <c r="AT152" s="507">
        <f t="shared" ref="AT152:AT155" si="362">K152+Z152</f>
        <v>44360</v>
      </c>
      <c r="AU152" s="507">
        <f t="shared" ref="AU152:AU155" si="363">Y152</f>
        <v>25160</v>
      </c>
      <c r="AV152" s="507">
        <f t="shared" ref="AV152:AW155" si="364">L152+AB152</f>
        <v>2985274</v>
      </c>
      <c r="AW152" s="507">
        <f t="shared" si="364"/>
        <v>176259</v>
      </c>
      <c r="AX152" s="507">
        <f>N152+AF152</f>
        <v>387200</v>
      </c>
      <c r="AY152" s="522">
        <f>O152+AQ152</f>
        <v>17.105500000000003</v>
      </c>
      <c r="AZ152" s="522">
        <f t="shared" ref="AZ152:BA155" si="365">P152+AO152</f>
        <v>12.551</v>
      </c>
      <c r="BA152" s="523">
        <f t="shared" si="365"/>
        <v>4.5545000000000027</v>
      </c>
    </row>
    <row r="153" spans="1:53" s="720" customFormat="1" x14ac:dyDescent="0.2">
      <c r="A153" s="723">
        <v>33</v>
      </c>
      <c r="B153" s="724">
        <v>3425</v>
      </c>
      <c r="C153" s="724">
        <v>600078451</v>
      </c>
      <c r="D153" s="724">
        <v>72742551</v>
      </c>
      <c r="E153" s="725" t="s">
        <v>387</v>
      </c>
      <c r="F153" s="724">
        <v>3113</v>
      </c>
      <c r="G153" s="726" t="s">
        <v>92</v>
      </c>
      <c r="H153" s="727" t="s">
        <v>83</v>
      </c>
      <c r="I153" s="516">
        <v>1281148</v>
      </c>
      <c r="J153" s="517">
        <v>943408</v>
      </c>
      <c r="K153" s="496">
        <v>0</v>
      </c>
      <c r="L153" s="322">
        <v>318872</v>
      </c>
      <c r="M153" s="322">
        <v>18868</v>
      </c>
      <c r="N153" s="517">
        <v>0</v>
      </c>
      <c r="O153" s="518">
        <v>2.76</v>
      </c>
      <c r="P153" s="432">
        <v>2.76</v>
      </c>
      <c r="Q153" s="519">
        <v>0</v>
      </c>
      <c r="R153" s="551">
        <f t="shared" si="357"/>
        <v>0</v>
      </c>
      <c r="S153" s="507">
        <v>40877</v>
      </c>
      <c r="T153" s="507">
        <v>0</v>
      </c>
      <c r="U153" s="507">
        <v>0</v>
      </c>
      <c r="V153" s="507">
        <f t="shared" si="340"/>
        <v>40877</v>
      </c>
      <c r="W153" s="507">
        <v>0</v>
      </c>
      <c r="X153" s="507">
        <v>0</v>
      </c>
      <c r="Y153" s="507">
        <v>0</v>
      </c>
      <c r="Z153" s="507">
        <f t="shared" si="358"/>
        <v>0</v>
      </c>
      <c r="AA153" s="507">
        <f>V153+Z153</f>
        <v>40877</v>
      </c>
      <c r="AB153" s="322">
        <f t="shared" si="359"/>
        <v>13816</v>
      </c>
      <c r="AC153" s="180">
        <f>ROUND(V153*2%,0)</f>
        <v>818</v>
      </c>
      <c r="AD153" s="507">
        <v>0</v>
      </c>
      <c r="AE153" s="507">
        <v>0</v>
      </c>
      <c r="AF153" s="507">
        <f t="shared" si="341"/>
        <v>0</v>
      </c>
      <c r="AG153" s="507">
        <f t="shared" si="342"/>
        <v>55511</v>
      </c>
      <c r="AH153" s="522">
        <v>0</v>
      </c>
      <c r="AI153" s="522">
        <v>0</v>
      </c>
      <c r="AJ153" s="522">
        <v>0.12</v>
      </c>
      <c r="AK153" s="522">
        <v>0</v>
      </c>
      <c r="AL153" s="522">
        <v>0</v>
      </c>
      <c r="AM153" s="522">
        <v>0</v>
      </c>
      <c r="AN153" s="522">
        <v>0</v>
      </c>
      <c r="AO153" s="522">
        <f t="shared" si="360"/>
        <v>0.12</v>
      </c>
      <c r="AP153" s="522">
        <f t="shared" si="361"/>
        <v>0</v>
      </c>
      <c r="AQ153" s="550">
        <f t="shared" si="343"/>
        <v>0.12</v>
      </c>
      <c r="AR153" s="551">
        <f>I153+AG153</f>
        <v>1336659</v>
      </c>
      <c r="AS153" s="507">
        <f>J153+V153</f>
        <v>984285</v>
      </c>
      <c r="AT153" s="507">
        <f t="shared" si="362"/>
        <v>0</v>
      </c>
      <c r="AU153" s="507">
        <f t="shared" si="363"/>
        <v>0</v>
      </c>
      <c r="AV153" s="507">
        <f t="shared" si="364"/>
        <v>332688</v>
      </c>
      <c r="AW153" s="507">
        <f t="shared" si="364"/>
        <v>19686</v>
      </c>
      <c r="AX153" s="507">
        <f>N153+AF153</f>
        <v>0</v>
      </c>
      <c r="AY153" s="522">
        <f>O153+AQ153</f>
        <v>2.88</v>
      </c>
      <c r="AZ153" s="522">
        <f t="shared" si="365"/>
        <v>2.88</v>
      </c>
      <c r="BA153" s="523">
        <f t="shared" si="365"/>
        <v>0</v>
      </c>
    </row>
    <row r="154" spans="1:53" s="720" customFormat="1" ht="12.75" customHeight="1" x14ac:dyDescent="0.2">
      <c r="A154" s="723">
        <v>33</v>
      </c>
      <c r="B154" s="724">
        <v>3425</v>
      </c>
      <c r="C154" s="724">
        <v>600078451</v>
      </c>
      <c r="D154" s="724">
        <v>72742551</v>
      </c>
      <c r="E154" s="725" t="s">
        <v>387</v>
      </c>
      <c r="F154" s="724">
        <v>3143</v>
      </c>
      <c r="G154" s="726" t="s">
        <v>150</v>
      </c>
      <c r="H154" s="727" t="s">
        <v>87</v>
      </c>
      <c r="I154" s="516">
        <v>1058903</v>
      </c>
      <c r="J154" s="517">
        <v>779752</v>
      </c>
      <c r="K154" s="496">
        <v>0</v>
      </c>
      <c r="L154" s="322">
        <v>263556</v>
      </c>
      <c r="M154" s="322">
        <v>15595</v>
      </c>
      <c r="N154" s="517">
        <v>0</v>
      </c>
      <c r="O154" s="518">
        <v>1.77</v>
      </c>
      <c r="P154" s="518">
        <v>1.77</v>
      </c>
      <c r="Q154" s="519">
        <v>0</v>
      </c>
      <c r="R154" s="551">
        <f t="shared" si="357"/>
        <v>0</v>
      </c>
      <c r="S154" s="507">
        <v>0</v>
      </c>
      <c r="T154" s="507">
        <v>0</v>
      </c>
      <c r="U154" s="507">
        <v>0</v>
      </c>
      <c r="V154" s="507">
        <f t="shared" si="340"/>
        <v>0</v>
      </c>
      <c r="W154" s="507">
        <v>0</v>
      </c>
      <c r="X154" s="507">
        <v>0</v>
      </c>
      <c r="Y154" s="507">
        <v>0</v>
      </c>
      <c r="Z154" s="507">
        <f t="shared" si="358"/>
        <v>0</v>
      </c>
      <c r="AA154" s="507">
        <f>V154+Z154</f>
        <v>0</v>
      </c>
      <c r="AB154" s="322">
        <f t="shared" si="359"/>
        <v>0</v>
      </c>
      <c r="AC154" s="180">
        <f>ROUND(V154*2%,0)</f>
        <v>0</v>
      </c>
      <c r="AD154" s="507">
        <v>0</v>
      </c>
      <c r="AE154" s="507">
        <v>0</v>
      </c>
      <c r="AF154" s="507">
        <f t="shared" si="341"/>
        <v>0</v>
      </c>
      <c r="AG154" s="507">
        <f t="shared" si="342"/>
        <v>0</v>
      </c>
      <c r="AH154" s="522">
        <v>0</v>
      </c>
      <c r="AI154" s="522">
        <v>0</v>
      </c>
      <c r="AJ154" s="522">
        <v>0</v>
      </c>
      <c r="AK154" s="522">
        <v>0</v>
      </c>
      <c r="AL154" s="522">
        <v>0</v>
      </c>
      <c r="AM154" s="522">
        <v>0</v>
      </c>
      <c r="AN154" s="522">
        <v>0</v>
      </c>
      <c r="AO154" s="522">
        <f t="shared" si="360"/>
        <v>0</v>
      </c>
      <c r="AP154" s="522">
        <f t="shared" si="361"/>
        <v>0</v>
      </c>
      <c r="AQ154" s="550">
        <f t="shared" si="343"/>
        <v>0</v>
      </c>
      <c r="AR154" s="551">
        <f>I154+AG154</f>
        <v>1058903</v>
      </c>
      <c r="AS154" s="507">
        <f>J154+V154</f>
        <v>779752</v>
      </c>
      <c r="AT154" s="507">
        <f t="shared" si="362"/>
        <v>0</v>
      </c>
      <c r="AU154" s="507">
        <f t="shared" si="363"/>
        <v>0</v>
      </c>
      <c r="AV154" s="507">
        <f t="shared" si="364"/>
        <v>263556</v>
      </c>
      <c r="AW154" s="507">
        <f t="shared" si="364"/>
        <v>15595</v>
      </c>
      <c r="AX154" s="507">
        <f>N154+AF154</f>
        <v>0</v>
      </c>
      <c r="AY154" s="522">
        <f>O154+AQ154</f>
        <v>1.77</v>
      </c>
      <c r="AZ154" s="522">
        <f t="shared" si="365"/>
        <v>1.77</v>
      </c>
      <c r="BA154" s="523">
        <f t="shared" si="365"/>
        <v>0</v>
      </c>
    </row>
    <row r="155" spans="1:53" s="720" customFormat="1" ht="12.75" customHeight="1" x14ac:dyDescent="0.2">
      <c r="A155" s="723">
        <v>33</v>
      </c>
      <c r="B155" s="724">
        <v>3425</v>
      </c>
      <c r="C155" s="724">
        <v>600078451</v>
      </c>
      <c r="D155" s="724">
        <v>72742551</v>
      </c>
      <c r="E155" s="725" t="s">
        <v>387</v>
      </c>
      <c r="F155" s="724">
        <v>3143</v>
      </c>
      <c r="G155" s="726" t="s">
        <v>151</v>
      </c>
      <c r="H155" s="727" t="s">
        <v>83</v>
      </c>
      <c r="I155" s="516">
        <v>37217</v>
      </c>
      <c r="J155" s="517">
        <v>26235</v>
      </c>
      <c r="K155" s="496">
        <v>0</v>
      </c>
      <c r="L155" s="322">
        <v>8867</v>
      </c>
      <c r="M155" s="322">
        <v>525</v>
      </c>
      <c r="N155" s="517">
        <v>1590</v>
      </c>
      <c r="O155" s="518">
        <v>0.11</v>
      </c>
      <c r="P155" s="432">
        <v>0</v>
      </c>
      <c r="Q155" s="519">
        <v>0.11</v>
      </c>
      <c r="R155" s="551">
        <f t="shared" si="357"/>
        <v>0</v>
      </c>
      <c r="S155" s="507">
        <v>0</v>
      </c>
      <c r="T155" s="507">
        <v>0</v>
      </c>
      <c r="U155" s="507">
        <v>0</v>
      </c>
      <c r="V155" s="507">
        <f t="shared" si="340"/>
        <v>0</v>
      </c>
      <c r="W155" s="507">
        <v>0</v>
      </c>
      <c r="X155" s="507">
        <v>0</v>
      </c>
      <c r="Y155" s="507">
        <v>0</v>
      </c>
      <c r="Z155" s="507">
        <f t="shared" si="358"/>
        <v>0</v>
      </c>
      <c r="AA155" s="507">
        <f>V155+Z155</f>
        <v>0</v>
      </c>
      <c r="AB155" s="322">
        <f t="shared" si="359"/>
        <v>0</v>
      </c>
      <c r="AC155" s="180">
        <f>ROUND(V155*2%,0)</f>
        <v>0</v>
      </c>
      <c r="AD155" s="507">
        <v>0</v>
      </c>
      <c r="AE155" s="507">
        <v>0</v>
      </c>
      <c r="AF155" s="507">
        <f t="shared" si="341"/>
        <v>0</v>
      </c>
      <c r="AG155" s="507">
        <f t="shared" si="342"/>
        <v>0</v>
      </c>
      <c r="AH155" s="522">
        <v>0</v>
      </c>
      <c r="AI155" s="522">
        <v>0</v>
      </c>
      <c r="AJ155" s="522">
        <v>0</v>
      </c>
      <c r="AK155" s="522">
        <v>0</v>
      </c>
      <c r="AL155" s="522">
        <v>0</v>
      </c>
      <c r="AM155" s="522">
        <v>0</v>
      </c>
      <c r="AN155" s="522">
        <v>0</v>
      </c>
      <c r="AO155" s="522">
        <f t="shared" si="360"/>
        <v>0</v>
      </c>
      <c r="AP155" s="522">
        <f t="shared" si="361"/>
        <v>0</v>
      </c>
      <c r="AQ155" s="550">
        <f t="shared" si="343"/>
        <v>0</v>
      </c>
      <c r="AR155" s="551">
        <f>I155+AG155</f>
        <v>37217</v>
      </c>
      <c r="AS155" s="507">
        <f>J155+V155</f>
        <v>26235</v>
      </c>
      <c r="AT155" s="507">
        <f t="shared" si="362"/>
        <v>0</v>
      </c>
      <c r="AU155" s="507">
        <f t="shared" si="363"/>
        <v>0</v>
      </c>
      <c r="AV155" s="507">
        <f t="shared" si="364"/>
        <v>8867</v>
      </c>
      <c r="AW155" s="507">
        <f t="shared" si="364"/>
        <v>525</v>
      </c>
      <c r="AX155" s="507">
        <f>N155+AF155</f>
        <v>1590</v>
      </c>
      <c r="AY155" s="522">
        <f>O155+AQ155</f>
        <v>0.11</v>
      </c>
      <c r="AZ155" s="522">
        <f t="shared" si="365"/>
        <v>0</v>
      </c>
      <c r="BA155" s="523">
        <f t="shared" si="365"/>
        <v>0.11</v>
      </c>
    </row>
    <row r="156" spans="1:53" s="720" customFormat="1" ht="12.75" customHeight="1" x14ac:dyDescent="0.2">
      <c r="A156" s="282">
        <v>33</v>
      </c>
      <c r="B156" s="21">
        <v>3425</v>
      </c>
      <c r="C156" s="280">
        <v>600078451</v>
      </c>
      <c r="D156" s="280">
        <v>72742551</v>
      </c>
      <c r="E156" s="721" t="s">
        <v>388</v>
      </c>
      <c r="F156" s="21"/>
      <c r="G156" s="281"/>
      <c r="H156" s="722"/>
      <c r="I156" s="29">
        <v>14758172</v>
      </c>
      <c r="J156" s="269">
        <v>10562366</v>
      </c>
      <c r="K156" s="269">
        <v>19200</v>
      </c>
      <c r="L156" s="269">
        <v>3576569</v>
      </c>
      <c r="M156" s="269">
        <v>211247</v>
      </c>
      <c r="N156" s="269">
        <v>388790</v>
      </c>
      <c r="O156" s="360">
        <v>21.745500000000003</v>
      </c>
      <c r="P156" s="360">
        <v>17.081</v>
      </c>
      <c r="Q156" s="390">
        <v>4.664500000000003</v>
      </c>
      <c r="R156" s="29">
        <f t="shared" ref="R156:BA156" si="366">SUM(R152:R155)</f>
        <v>0</v>
      </c>
      <c r="S156" s="22">
        <f t="shared" si="366"/>
        <v>40877</v>
      </c>
      <c r="T156" s="22">
        <f t="shared" si="366"/>
        <v>0</v>
      </c>
      <c r="U156" s="22">
        <f t="shared" si="366"/>
        <v>0</v>
      </c>
      <c r="V156" s="22">
        <f t="shared" si="366"/>
        <v>40877</v>
      </c>
      <c r="W156" s="22">
        <f t="shared" si="366"/>
        <v>0</v>
      </c>
      <c r="X156" s="22">
        <f t="shared" si="366"/>
        <v>0</v>
      </c>
      <c r="Y156" s="22">
        <f t="shared" ref="Y156" si="367">SUM(Y152:Y155)</f>
        <v>25160</v>
      </c>
      <c r="Z156" s="22">
        <f t="shared" si="366"/>
        <v>25160</v>
      </c>
      <c r="AA156" s="22">
        <f t="shared" si="366"/>
        <v>66037</v>
      </c>
      <c r="AB156" s="22">
        <f t="shared" si="366"/>
        <v>13816</v>
      </c>
      <c r="AC156" s="22">
        <f t="shared" si="366"/>
        <v>818</v>
      </c>
      <c r="AD156" s="22">
        <f t="shared" si="366"/>
        <v>0</v>
      </c>
      <c r="AE156" s="22">
        <f t="shared" si="366"/>
        <v>0</v>
      </c>
      <c r="AF156" s="22">
        <f t="shared" si="366"/>
        <v>0</v>
      </c>
      <c r="AG156" s="22">
        <f t="shared" si="366"/>
        <v>80671</v>
      </c>
      <c r="AH156" s="23">
        <f t="shared" si="366"/>
        <v>0</v>
      </c>
      <c r="AI156" s="23">
        <f t="shared" si="366"/>
        <v>0</v>
      </c>
      <c r="AJ156" s="23">
        <f t="shared" si="366"/>
        <v>0.12</v>
      </c>
      <c r="AK156" s="23">
        <f t="shared" ref="AK156:AL156" si="368">SUM(AK152:AK155)</f>
        <v>0</v>
      </c>
      <c r="AL156" s="23">
        <f t="shared" si="368"/>
        <v>0</v>
      </c>
      <c r="AM156" s="23">
        <f t="shared" si="366"/>
        <v>0</v>
      </c>
      <c r="AN156" s="23">
        <f t="shared" si="366"/>
        <v>0</v>
      </c>
      <c r="AO156" s="23">
        <f t="shared" si="366"/>
        <v>0.12</v>
      </c>
      <c r="AP156" s="23">
        <f t="shared" si="366"/>
        <v>0</v>
      </c>
      <c r="AQ156" s="361">
        <f t="shared" si="366"/>
        <v>0.12</v>
      </c>
      <c r="AR156" s="29">
        <f t="shared" si="366"/>
        <v>14838843</v>
      </c>
      <c r="AS156" s="22">
        <f t="shared" si="366"/>
        <v>10603243</v>
      </c>
      <c r="AT156" s="22">
        <f t="shared" si="366"/>
        <v>44360</v>
      </c>
      <c r="AU156" s="68">
        <f t="shared" si="366"/>
        <v>25160</v>
      </c>
      <c r="AV156" s="22">
        <f t="shared" si="366"/>
        <v>3590385</v>
      </c>
      <c r="AW156" s="22">
        <f t="shared" si="366"/>
        <v>212065</v>
      </c>
      <c r="AX156" s="22">
        <f t="shared" si="366"/>
        <v>388790</v>
      </c>
      <c r="AY156" s="23">
        <f t="shared" si="366"/>
        <v>21.865500000000001</v>
      </c>
      <c r="AZ156" s="23">
        <f t="shared" si="366"/>
        <v>17.201000000000001</v>
      </c>
      <c r="BA156" s="56">
        <f t="shared" si="366"/>
        <v>4.664500000000003</v>
      </c>
    </row>
    <row r="157" spans="1:53" s="720" customFormat="1" ht="12.75" customHeight="1" x14ac:dyDescent="0.2">
      <c r="A157" s="723">
        <v>34</v>
      </c>
      <c r="B157" s="724">
        <v>3418</v>
      </c>
      <c r="C157" s="724">
        <v>600078001</v>
      </c>
      <c r="D157" s="724">
        <v>70695954</v>
      </c>
      <c r="E157" s="725" t="s">
        <v>389</v>
      </c>
      <c r="F157" s="724">
        <v>3111</v>
      </c>
      <c r="G157" s="726" t="s">
        <v>86</v>
      </c>
      <c r="H157" s="727" t="s">
        <v>87</v>
      </c>
      <c r="I157" s="516">
        <v>1929413</v>
      </c>
      <c r="J157" s="517">
        <v>1404509</v>
      </c>
      <c r="K157" s="517">
        <v>5000</v>
      </c>
      <c r="L157" s="517">
        <v>476414</v>
      </c>
      <c r="M157" s="517">
        <v>28090</v>
      </c>
      <c r="N157" s="517">
        <v>15400</v>
      </c>
      <c r="O157" s="518">
        <v>3.1252</v>
      </c>
      <c r="P157" s="432">
        <v>2.2902999999999998</v>
      </c>
      <c r="Q157" s="519">
        <v>0.8349000000000002</v>
      </c>
      <c r="R157" s="551">
        <f t="shared" ref="R157:R158" si="369">W157*-1</f>
        <v>-5000</v>
      </c>
      <c r="S157" s="507">
        <v>0</v>
      </c>
      <c r="T157" s="507">
        <v>0</v>
      </c>
      <c r="U157" s="507">
        <v>-8836</v>
      </c>
      <c r="V157" s="507">
        <f t="shared" si="340"/>
        <v>-13836</v>
      </c>
      <c r="W157" s="507">
        <v>5000</v>
      </c>
      <c r="X157" s="507">
        <v>0</v>
      </c>
      <c r="Y157" s="507">
        <v>0</v>
      </c>
      <c r="Z157" s="507">
        <f t="shared" ref="Z157:Z158" si="370">SUM(W157:Y157)</f>
        <v>5000</v>
      </c>
      <c r="AA157" s="507">
        <f>V157+Z157</f>
        <v>-8836</v>
      </c>
      <c r="AB157" s="322">
        <f t="shared" ref="AB157:AB158" si="371">ROUND((V157+W157)*33.8%,0)</f>
        <v>-2987</v>
      </c>
      <c r="AC157" s="180">
        <f>ROUND(V157*2%,0)</f>
        <v>-277</v>
      </c>
      <c r="AD157" s="507">
        <v>0</v>
      </c>
      <c r="AE157" s="507">
        <v>12000</v>
      </c>
      <c r="AF157" s="507">
        <f t="shared" si="341"/>
        <v>12000</v>
      </c>
      <c r="AG157" s="507">
        <f t="shared" si="342"/>
        <v>-100</v>
      </c>
      <c r="AH157" s="522">
        <v>0</v>
      </c>
      <c r="AI157" s="522">
        <v>0</v>
      </c>
      <c r="AJ157" s="522">
        <v>0</v>
      </c>
      <c r="AK157" s="522">
        <v>0</v>
      </c>
      <c r="AL157" s="522">
        <v>0</v>
      </c>
      <c r="AM157" s="522">
        <v>0</v>
      </c>
      <c r="AN157" s="522">
        <v>0</v>
      </c>
      <c r="AO157" s="522">
        <f t="shared" ref="AO157:AO158" si="372">AH157+AJ157+AK157+AM157</f>
        <v>0</v>
      </c>
      <c r="AP157" s="522">
        <f t="shared" ref="AP157:AP158" si="373">AI157+AL157+AN157</f>
        <v>0</v>
      </c>
      <c r="AQ157" s="550">
        <f t="shared" si="343"/>
        <v>0</v>
      </c>
      <c r="AR157" s="551">
        <f>I157+AG157</f>
        <v>1929313</v>
      </c>
      <c r="AS157" s="507">
        <f>J157+V157</f>
        <v>1390673</v>
      </c>
      <c r="AT157" s="507">
        <f t="shared" ref="AT157:AT158" si="374">K157+Z157</f>
        <v>10000</v>
      </c>
      <c r="AU157" s="507">
        <f t="shared" ref="AU157:AU158" si="375">Y157</f>
        <v>0</v>
      </c>
      <c r="AV157" s="507">
        <f>L157+AB157</f>
        <v>473427</v>
      </c>
      <c r="AW157" s="507">
        <f>M157+AC157</f>
        <v>27813</v>
      </c>
      <c r="AX157" s="507">
        <f>N157+AF157</f>
        <v>27400</v>
      </c>
      <c r="AY157" s="522">
        <f>O157+AQ157</f>
        <v>3.1252</v>
      </c>
      <c r="AZ157" s="522">
        <f>P157+AO157</f>
        <v>2.2902999999999998</v>
      </c>
      <c r="BA157" s="523">
        <f>Q157+AP157</f>
        <v>0.8349000000000002</v>
      </c>
    </row>
    <row r="158" spans="1:53" s="720" customFormat="1" ht="12.75" customHeight="1" x14ac:dyDescent="0.2">
      <c r="A158" s="723">
        <v>34</v>
      </c>
      <c r="B158" s="724">
        <v>3418</v>
      </c>
      <c r="C158" s="724">
        <v>600078001</v>
      </c>
      <c r="D158" s="724">
        <v>70695954</v>
      </c>
      <c r="E158" s="725" t="s">
        <v>389</v>
      </c>
      <c r="F158" s="724">
        <v>3141</v>
      </c>
      <c r="G158" s="726" t="s">
        <v>89</v>
      </c>
      <c r="H158" s="727" t="s">
        <v>83</v>
      </c>
      <c r="I158" s="516">
        <v>350335</v>
      </c>
      <c r="J158" s="517">
        <v>252113</v>
      </c>
      <c r="K158" s="496">
        <v>5000</v>
      </c>
      <c r="L158" s="322">
        <v>86904</v>
      </c>
      <c r="M158" s="322">
        <v>5042</v>
      </c>
      <c r="N158" s="517">
        <v>1276</v>
      </c>
      <c r="O158" s="518">
        <v>0.87</v>
      </c>
      <c r="P158" s="432">
        <v>0</v>
      </c>
      <c r="Q158" s="519">
        <v>0.87</v>
      </c>
      <c r="R158" s="551">
        <f t="shared" si="369"/>
        <v>-5000</v>
      </c>
      <c r="S158" s="507">
        <v>0</v>
      </c>
      <c r="T158" s="507">
        <v>0</v>
      </c>
      <c r="U158" s="507">
        <v>0</v>
      </c>
      <c r="V158" s="507">
        <f t="shared" si="340"/>
        <v>-5000</v>
      </c>
      <c r="W158" s="507">
        <v>5000</v>
      </c>
      <c r="X158" s="507">
        <v>0</v>
      </c>
      <c r="Y158" s="507">
        <v>0</v>
      </c>
      <c r="Z158" s="507">
        <f t="shared" si="370"/>
        <v>5000</v>
      </c>
      <c r="AA158" s="507">
        <f>V158+Z158</f>
        <v>0</v>
      </c>
      <c r="AB158" s="322">
        <f t="shared" si="371"/>
        <v>0</v>
      </c>
      <c r="AC158" s="180">
        <f>ROUND(V158*2%,0)</f>
        <v>-100</v>
      </c>
      <c r="AD158" s="507">
        <v>0</v>
      </c>
      <c r="AE158" s="507">
        <v>0</v>
      </c>
      <c r="AF158" s="507">
        <f t="shared" si="341"/>
        <v>0</v>
      </c>
      <c r="AG158" s="507">
        <f t="shared" si="342"/>
        <v>-100</v>
      </c>
      <c r="AH158" s="522">
        <v>0</v>
      </c>
      <c r="AI158" s="522">
        <v>0</v>
      </c>
      <c r="AJ158" s="522">
        <v>0</v>
      </c>
      <c r="AK158" s="522">
        <v>0</v>
      </c>
      <c r="AL158" s="522">
        <v>0</v>
      </c>
      <c r="AM158" s="522">
        <v>0</v>
      </c>
      <c r="AN158" s="522">
        <v>0</v>
      </c>
      <c r="AO158" s="522">
        <f t="shared" si="372"/>
        <v>0</v>
      </c>
      <c r="AP158" s="522">
        <f t="shared" si="373"/>
        <v>0</v>
      </c>
      <c r="AQ158" s="550">
        <f t="shared" si="343"/>
        <v>0</v>
      </c>
      <c r="AR158" s="551">
        <f>I158+AG158</f>
        <v>350235</v>
      </c>
      <c r="AS158" s="507">
        <f>J158+V158</f>
        <v>247113</v>
      </c>
      <c r="AT158" s="507">
        <f t="shared" si="374"/>
        <v>10000</v>
      </c>
      <c r="AU158" s="507">
        <f t="shared" si="375"/>
        <v>0</v>
      </c>
      <c r="AV158" s="507">
        <f>L158+AB158</f>
        <v>86904</v>
      </c>
      <c r="AW158" s="507">
        <f>M158+AC158</f>
        <v>4942</v>
      </c>
      <c r="AX158" s="507">
        <f>N158+AF158</f>
        <v>1276</v>
      </c>
      <c r="AY158" s="522">
        <f>O158+AQ158</f>
        <v>0.87</v>
      </c>
      <c r="AZ158" s="522">
        <f>P158+AO158</f>
        <v>0</v>
      </c>
      <c r="BA158" s="523">
        <f>Q158+AP158</f>
        <v>0.87</v>
      </c>
    </row>
    <row r="159" spans="1:53" s="720" customFormat="1" ht="12.75" customHeight="1" x14ac:dyDescent="0.2">
      <c r="A159" s="282">
        <v>34</v>
      </c>
      <c r="B159" s="21">
        <v>3418</v>
      </c>
      <c r="C159" s="280">
        <v>600078001</v>
      </c>
      <c r="D159" s="280">
        <v>70695954</v>
      </c>
      <c r="E159" s="721" t="s">
        <v>390</v>
      </c>
      <c r="F159" s="21"/>
      <c r="G159" s="281"/>
      <c r="H159" s="722"/>
      <c r="I159" s="29">
        <v>2279748</v>
      </c>
      <c r="J159" s="269">
        <v>1656622</v>
      </c>
      <c r="K159" s="269">
        <v>10000</v>
      </c>
      <c r="L159" s="269">
        <v>563318</v>
      </c>
      <c r="M159" s="269">
        <v>33132</v>
      </c>
      <c r="N159" s="269">
        <v>16676</v>
      </c>
      <c r="O159" s="360">
        <v>3.9952000000000001</v>
      </c>
      <c r="P159" s="360">
        <v>2.2902999999999998</v>
      </c>
      <c r="Q159" s="390">
        <v>1.7049000000000003</v>
      </c>
      <c r="R159" s="29">
        <f t="shared" ref="R159:BA159" si="376">SUM(R157:R158)</f>
        <v>-10000</v>
      </c>
      <c r="S159" s="22">
        <f t="shared" si="376"/>
        <v>0</v>
      </c>
      <c r="T159" s="22">
        <f t="shared" si="376"/>
        <v>0</v>
      </c>
      <c r="U159" s="22">
        <f t="shared" si="376"/>
        <v>-8836</v>
      </c>
      <c r="V159" s="22">
        <f t="shared" si="376"/>
        <v>-18836</v>
      </c>
      <c r="W159" s="22">
        <f t="shared" si="376"/>
        <v>10000</v>
      </c>
      <c r="X159" s="22">
        <f t="shared" si="376"/>
        <v>0</v>
      </c>
      <c r="Y159" s="22">
        <f t="shared" ref="Y159" si="377">SUM(Y157:Y158)</f>
        <v>0</v>
      </c>
      <c r="Z159" s="22">
        <f t="shared" si="376"/>
        <v>10000</v>
      </c>
      <c r="AA159" s="22">
        <f t="shared" si="376"/>
        <v>-8836</v>
      </c>
      <c r="AB159" s="22">
        <f t="shared" si="376"/>
        <v>-2987</v>
      </c>
      <c r="AC159" s="22">
        <f t="shared" si="376"/>
        <v>-377</v>
      </c>
      <c r="AD159" s="22">
        <f t="shared" si="376"/>
        <v>0</v>
      </c>
      <c r="AE159" s="22">
        <f t="shared" si="376"/>
        <v>12000</v>
      </c>
      <c r="AF159" s="22">
        <f t="shared" si="376"/>
        <v>12000</v>
      </c>
      <c r="AG159" s="22">
        <f t="shared" si="376"/>
        <v>-200</v>
      </c>
      <c r="AH159" s="23">
        <f t="shared" si="376"/>
        <v>0</v>
      </c>
      <c r="AI159" s="23">
        <f t="shared" si="376"/>
        <v>0</v>
      </c>
      <c r="AJ159" s="23">
        <f t="shared" si="376"/>
        <v>0</v>
      </c>
      <c r="AK159" s="23">
        <f t="shared" ref="AK159:AL159" si="378">SUM(AK157:AK158)</f>
        <v>0</v>
      </c>
      <c r="AL159" s="23">
        <f t="shared" si="378"/>
        <v>0</v>
      </c>
      <c r="AM159" s="23">
        <f t="shared" si="376"/>
        <v>0</v>
      </c>
      <c r="AN159" s="23">
        <f t="shared" si="376"/>
        <v>0</v>
      </c>
      <c r="AO159" s="23">
        <f t="shared" si="376"/>
        <v>0</v>
      </c>
      <c r="AP159" s="23">
        <f t="shared" si="376"/>
        <v>0</v>
      </c>
      <c r="AQ159" s="361">
        <f t="shared" si="376"/>
        <v>0</v>
      </c>
      <c r="AR159" s="29">
        <f t="shared" si="376"/>
        <v>2279548</v>
      </c>
      <c r="AS159" s="22">
        <f t="shared" si="376"/>
        <v>1637786</v>
      </c>
      <c r="AT159" s="22">
        <f t="shared" si="376"/>
        <v>20000</v>
      </c>
      <c r="AU159" s="68">
        <f t="shared" si="376"/>
        <v>0</v>
      </c>
      <c r="AV159" s="22">
        <f t="shared" si="376"/>
        <v>560331</v>
      </c>
      <c r="AW159" s="22">
        <f t="shared" si="376"/>
        <v>32755</v>
      </c>
      <c r="AX159" s="22">
        <f t="shared" si="376"/>
        <v>28676</v>
      </c>
      <c r="AY159" s="23">
        <f t="shared" si="376"/>
        <v>3.9952000000000001</v>
      </c>
      <c r="AZ159" s="23">
        <f t="shared" si="376"/>
        <v>2.2902999999999998</v>
      </c>
      <c r="BA159" s="56">
        <f t="shared" si="376"/>
        <v>1.7049000000000003</v>
      </c>
    </row>
    <row r="160" spans="1:53" s="720" customFormat="1" ht="12.75" customHeight="1" x14ac:dyDescent="0.2">
      <c r="A160" s="723">
        <v>35</v>
      </c>
      <c r="B160" s="724">
        <v>3428</v>
      </c>
      <c r="C160" s="724">
        <v>600078311</v>
      </c>
      <c r="D160" s="724">
        <v>72742518</v>
      </c>
      <c r="E160" s="725" t="s">
        <v>391</v>
      </c>
      <c r="F160" s="724">
        <v>3111</v>
      </c>
      <c r="G160" s="726" t="s">
        <v>86</v>
      </c>
      <c r="H160" s="727" t="s">
        <v>87</v>
      </c>
      <c r="I160" s="516">
        <v>2728904</v>
      </c>
      <c r="J160" s="517">
        <v>1993523</v>
      </c>
      <c r="K160" s="496">
        <v>0</v>
      </c>
      <c r="L160" s="322">
        <v>673811</v>
      </c>
      <c r="M160" s="322">
        <v>39870</v>
      </c>
      <c r="N160" s="517">
        <v>21700</v>
      </c>
      <c r="O160" s="518">
        <v>4.9218000000000002</v>
      </c>
      <c r="P160" s="432">
        <v>4</v>
      </c>
      <c r="Q160" s="519">
        <v>0.92179999999999995</v>
      </c>
      <c r="R160" s="551">
        <f t="shared" ref="R160:R165" si="379">W160*-1</f>
        <v>0</v>
      </c>
      <c r="S160" s="507">
        <v>0</v>
      </c>
      <c r="T160" s="507">
        <v>0</v>
      </c>
      <c r="U160" s="507">
        <v>0</v>
      </c>
      <c r="V160" s="507">
        <f t="shared" si="340"/>
        <v>0</v>
      </c>
      <c r="W160" s="507">
        <v>0</v>
      </c>
      <c r="X160" s="507">
        <v>0</v>
      </c>
      <c r="Y160" s="507">
        <v>0</v>
      </c>
      <c r="Z160" s="507">
        <f t="shared" ref="Z160:Z165" si="380">SUM(W160:Y160)</f>
        <v>0</v>
      </c>
      <c r="AA160" s="507">
        <f t="shared" ref="AA160:AA165" si="381">V160+Z160</f>
        <v>0</v>
      </c>
      <c r="AB160" s="322">
        <f t="shared" ref="AB160:AB165" si="382">ROUND((V160+W160)*33.8%,0)</f>
        <v>0</v>
      </c>
      <c r="AC160" s="180">
        <f t="shared" ref="AC160:AC165" si="383">ROUND(V160*2%,0)</f>
        <v>0</v>
      </c>
      <c r="AD160" s="507">
        <v>0</v>
      </c>
      <c r="AE160" s="507">
        <v>0</v>
      </c>
      <c r="AF160" s="507">
        <f t="shared" si="341"/>
        <v>0</v>
      </c>
      <c r="AG160" s="507">
        <f t="shared" si="342"/>
        <v>0</v>
      </c>
      <c r="AH160" s="522">
        <v>0</v>
      </c>
      <c r="AI160" s="522">
        <v>0</v>
      </c>
      <c r="AJ160" s="522">
        <v>0</v>
      </c>
      <c r="AK160" s="522">
        <v>0</v>
      </c>
      <c r="AL160" s="522">
        <v>0</v>
      </c>
      <c r="AM160" s="522">
        <v>0</v>
      </c>
      <c r="AN160" s="522">
        <v>0</v>
      </c>
      <c r="AO160" s="522">
        <f t="shared" ref="AO160:AO165" si="384">AH160+AJ160+AK160+AM160</f>
        <v>0</v>
      </c>
      <c r="AP160" s="522">
        <f t="shared" ref="AP160:AP165" si="385">AI160+AL160+AN160</f>
        <v>0</v>
      </c>
      <c r="AQ160" s="550">
        <f t="shared" si="343"/>
        <v>0</v>
      </c>
      <c r="AR160" s="551">
        <f t="shared" ref="AR160:AR165" si="386">I160+AG160</f>
        <v>2728904</v>
      </c>
      <c r="AS160" s="507">
        <f t="shared" ref="AS160:AS165" si="387">J160+V160</f>
        <v>1993523</v>
      </c>
      <c r="AT160" s="507">
        <f t="shared" ref="AT160:AT165" si="388">K160+Z160</f>
        <v>0</v>
      </c>
      <c r="AU160" s="507">
        <f t="shared" ref="AU160:AU165" si="389">Y160</f>
        <v>0</v>
      </c>
      <c r="AV160" s="507">
        <f t="shared" ref="AV160:AW165" si="390">L160+AB160</f>
        <v>673811</v>
      </c>
      <c r="AW160" s="507">
        <f t="shared" si="390"/>
        <v>39870</v>
      </c>
      <c r="AX160" s="507">
        <f t="shared" ref="AX160:AX165" si="391">N160+AF160</f>
        <v>21700</v>
      </c>
      <c r="AY160" s="522">
        <f t="shared" ref="AY160:AY165" si="392">O160+AQ160</f>
        <v>4.9218000000000002</v>
      </c>
      <c r="AZ160" s="522">
        <f t="shared" ref="AZ160:BA165" si="393">P160+AO160</f>
        <v>4</v>
      </c>
      <c r="BA160" s="523">
        <f t="shared" si="393"/>
        <v>0.92179999999999995</v>
      </c>
    </row>
    <row r="161" spans="1:53" s="720" customFormat="1" ht="12.75" customHeight="1" x14ac:dyDescent="0.2">
      <c r="A161" s="723">
        <v>35</v>
      </c>
      <c r="B161" s="724">
        <v>3428</v>
      </c>
      <c r="C161" s="724">
        <v>600078311</v>
      </c>
      <c r="D161" s="724">
        <v>72742518</v>
      </c>
      <c r="E161" s="725" t="s">
        <v>391</v>
      </c>
      <c r="F161" s="724">
        <v>3117</v>
      </c>
      <c r="G161" s="726" t="s">
        <v>149</v>
      </c>
      <c r="H161" s="727" t="s">
        <v>87</v>
      </c>
      <c r="I161" s="516">
        <v>3364338</v>
      </c>
      <c r="J161" s="517">
        <v>2411147</v>
      </c>
      <c r="K161" s="517">
        <v>0</v>
      </c>
      <c r="L161" s="517">
        <v>814967</v>
      </c>
      <c r="M161" s="517">
        <v>48224</v>
      </c>
      <c r="N161" s="517">
        <v>90000</v>
      </c>
      <c r="O161" s="518">
        <v>5.2439</v>
      </c>
      <c r="P161" s="432">
        <v>3.5230999999999999</v>
      </c>
      <c r="Q161" s="519">
        <v>1.7208000000000001</v>
      </c>
      <c r="R161" s="551">
        <f t="shared" si="379"/>
        <v>0</v>
      </c>
      <c r="S161" s="507">
        <v>0</v>
      </c>
      <c r="T161" s="507">
        <v>0</v>
      </c>
      <c r="U161" s="507">
        <v>0</v>
      </c>
      <c r="V161" s="507">
        <f t="shared" si="340"/>
        <v>0</v>
      </c>
      <c r="W161" s="507">
        <v>0</v>
      </c>
      <c r="X161" s="507">
        <v>0</v>
      </c>
      <c r="Y161" s="507">
        <v>9768</v>
      </c>
      <c r="Z161" s="507">
        <f t="shared" si="380"/>
        <v>9768</v>
      </c>
      <c r="AA161" s="507">
        <f t="shared" si="381"/>
        <v>9768</v>
      </c>
      <c r="AB161" s="322">
        <f t="shared" si="382"/>
        <v>0</v>
      </c>
      <c r="AC161" s="180">
        <f t="shared" si="383"/>
        <v>0</v>
      </c>
      <c r="AD161" s="507">
        <v>0</v>
      </c>
      <c r="AE161" s="507">
        <v>0</v>
      </c>
      <c r="AF161" s="507">
        <f t="shared" si="341"/>
        <v>0</v>
      </c>
      <c r="AG161" s="507">
        <f t="shared" si="342"/>
        <v>9768</v>
      </c>
      <c r="AH161" s="522">
        <v>0</v>
      </c>
      <c r="AI161" s="522">
        <v>0</v>
      </c>
      <c r="AJ161" s="522">
        <v>0</v>
      </c>
      <c r="AK161" s="522">
        <v>0</v>
      </c>
      <c r="AL161" s="522">
        <v>0</v>
      </c>
      <c r="AM161" s="522">
        <v>0</v>
      </c>
      <c r="AN161" s="522">
        <v>0</v>
      </c>
      <c r="AO161" s="522">
        <f t="shared" si="384"/>
        <v>0</v>
      </c>
      <c r="AP161" s="522">
        <f t="shared" si="385"/>
        <v>0</v>
      </c>
      <c r="AQ161" s="550">
        <f t="shared" si="343"/>
        <v>0</v>
      </c>
      <c r="AR161" s="551">
        <f t="shared" si="386"/>
        <v>3374106</v>
      </c>
      <c r="AS161" s="507">
        <f t="shared" si="387"/>
        <v>2411147</v>
      </c>
      <c r="AT161" s="507">
        <f t="shared" si="388"/>
        <v>9768</v>
      </c>
      <c r="AU161" s="507">
        <f t="shared" si="389"/>
        <v>9768</v>
      </c>
      <c r="AV161" s="507">
        <f t="shared" si="390"/>
        <v>814967</v>
      </c>
      <c r="AW161" s="507">
        <f t="shared" si="390"/>
        <v>48224</v>
      </c>
      <c r="AX161" s="507">
        <f t="shared" si="391"/>
        <v>90000</v>
      </c>
      <c r="AY161" s="522">
        <f t="shared" si="392"/>
        <v>5.2439</v>
      </c>
      <c r="AZ161" s="522">
        <f t="shared" si="393"/>
        <v>3.5230999999999999</v>
      </c>
      <c r="BA161" s="523">
        <f t="shared" si="393"/>
        <v>1.7208000000000001</v>
      </c>
    </row>
    <row r="162" spans="1:53" s="720" customFormat="1" x14ac:dyDescent="0.2">
      <c r="A162" s="723">
        <v>35</v>
      </c>
      <c r="B162" s="724">
        <v>3428</v>
      </c>
      <c r="C162" s="724">
        <v>600078311</v>
      </c>
      <c r="D162" s="724">
        <v>72742518</v>
      </c>
      <c r="E162" s="725" t="s">
        <v>391</v>
      </c>
      <c r="F162" s="724">
        <v>3117</v>
      </c>
      <c r="G162" s="726" t="s">
        <v>92</v>
      </c>
      <c r="H162" s="727" t="s">
        <v>83</v>
      </c>
      <c r="I162" s="516">
        <v>922359</v>
      </c>
      <c r="J162" s="517">
        <v>679204</v>
      </c>
      <c r="K162" s="496">
        <v>0</v>
      </c>
      <c r="L162" s="322">
        <v>229571</v>
      </c>
      <c r="M162" s="322">
        <v>13584</v>
      </c>
      <c r="N162" s="517">
        <v>0</v>
      </c>
      <c r="O162" s="518">
        <v>2</v>
      </c>
      <c r="P162" s="432">
        <v>2</v>
      </c>
      <c r="Q162" s="519">
        <v>0</v>
      </c>
      <c r="R162" s="551">
        <f t="shared" si="379"/>
        <v>0</v>
      </c>
      <c r="S162" s="507">
        <v>56600</v>
      </c>
      <c r="T162" s="507">
        <v>0</v>
      </c>
      <c r="U162" s="507">
        <v>0</v>
      </c>
      <c r="V162" s="507">
        <f t="shared" si="340"/>
        <v>56600</v>
      </c>
      <c r="W162" s="507">
        <v>0</v>
      </c>
      <c r="X162" s="507">
        <v>0</v>
      </c>
      <c r="Y162" s="507">
        <v>0</v>
      </c>
      <c r="Z162" s="507">
        <f t="shared" si="380"/>
        <v>0</v>
      </c>
      <c r="AA162" s="507">
        <f t="shared" si="381"/>
        <v>56600</v>
      </c>
      <c r="AB162" s="322">
        <f t="shared" si="382"/>
        <v>19131</v>
      </c>
      <c r="AC162" s="180">
        <f t="shared" si="383"/>
        <v>1132</v>
      </c>
      <c r="AD162" s="507">
        <v>0</v>
      </c>
      <c r="AE162" s="507">
        <v>0</v>
      </c>
      <c r="AF162" s="507">
        <f t="shared" si="341"/>
        <v>0</v>
      </c>
      <c r="AG162" s="507">
        <f t="shared" si="342"/>
        <v>76863</v>
      </c>
      <c r="AH162" s="522">
        <v>0</v>
      </c>
      <c r="AI162" s="522">
        <v>0</v>
      </c>
      <c r="AJ162" s="522">
        <v>0.17</v>
      </c>
      <c r="AK162" s="522">
        <v>0</v>
      </c>
      <c r="AL162" s="522">
        <v>0</v>
      </c>
      <c r="AM162" s="522">
        <v>0</v>
      </c>
      <c r="AN162" s="522">
        <v>0</v>
      </c>
      <c r="AO162" s="522">
        <f t="shared" si="384"/>
        <v>0.17</v>
      </c>
      <c r="AP162" s="522">
        <f t="shared" si="385"/>
        <v>0</v>
      </c>
      <c r="AQ162" s="550">
        <f t="shared" si="343"/>
        <v>0.17</v>
      </c>
      <c r="AR162" s="551">
        <f t="shared" si="386"/>
        <v>999222</v>
      </c>
      <c r="AS162" s="507">
        <f t="shared" si="387"/>
        <v>735804</v>
      </c>
      <c r="AT162" s="507">
        <f t="shared" si="388"/>
        <v>0</v>
      </c>
      <c r="AU162" s="507">
        <f t="shared" si="389"/>
        <v>0</v>
      </c>
      <c r="AV162" s="507">
        <f t="shared" si="390"/>
        <v>248702</v>
      </c>
      <c r="AW162" s="507">
        <f t="shared" si="390"/>
        <v>14716</v>
      </c>
      <c r="AX162" s="507">
        <f t="shared" si="391"/>
        <v>0</v>
      </c>
      <c r="AY162" s="522">
        <f t="shared" si="392"/>
        <v>2.17</v>
      </c>
      <c r="AZ162" s="522">
        <f t="shared" si="393"/>
        <v>2.17</v>
      </c>
      <c r="BA162" s="523">
        <f t="shared" si="393"/>
        <v>0</v>
      </c>
    </row>
    <row r="163" spans="1:53" s="720" customFormat="1" ht="12.75" customHeight="1" x14ac:dyDescent="0.2">
      <c r="A163" s="723">
        <v>35</v>
      </c>
      <c r="B163" s="724">
        <v>3428</v>
      </c>
      <c r="C163" s="724">
        <v>600078311</v>
      </c>
      <c r="D163" s="724">
        <v>72742518</v>
      </c>
      <c r="E163" s="725" t="s">
        <v>391</v>
      </c>
      <c r="F163" s="724">
        <v>3141</v>
      </c>
      <c r="G163" s="726" t="s">
        <v>89</v>
      </c>
      <c r="H163" s="727" t="s">
        <v>83</v>
      </c>
      <c r="I163" s="516">
        <v>790848</v>
      </c>
      <c r="J163" s="517">
        <v>579757</v>
      </c>
      <c r="K163" s="496">
        <v>0</v>
      </c>
      <c r="L163" s="322">
        <v>195958</v>
      </c>
      <c r="M163" s="322">
        <v>11595</v>
      </c>
      <c r="N163" s="517">
        <v>3538</v>
      </c>
      <c r="O163" s="518">
        <v>1.97</v>
      </c>
      <c r="P163" s="432">
        <v>0</v>
      </c>
      <c r="Q163" s="519">
        <v>1.97</v>
      </c>
      <c r="R163" s="551">
        <f t="shared" si="379"/>
        <v>0</v>
      </c>
      <c r="S163" s="507">
        <v>0</v>
      </c>
      <c r="T163" s="507">
        <v>0</v>
      </c>
      <c r="U163" s="507">
        <v>0</v>
      </c>
      <c r="V163" s="507">
        <f t="shared" si="340"/>
        <v>0</v>
      </c>
      <c r="W163" s="507">
        <v>0</v>
      </c>
      <c r="X163" s="507">
        <v>0</v>
      </c>
      <c r="Y163" s="507">
        <v>0</v>
      </c>
      <c r="Z163" s="507">
        <f t="shared" si="380"/>
        <v>0</v>
      </c>
      <c r="AA163" s="507">
        <f t="shared" si="381"/>
        <v>0</v>
      </c>
      <c r="AB163" s="322">
        <f t="shared" si="382"/>
        <v>0</v>
      </c>
      <c r="AC163" s="180">
        <f t="shared" si="383"/>
        <v>0</v>
      </c>
      <c r="AD163" s="507">
        <v>0</v>
      </c>
      <c r="AE163" s="507">
        <v>0</v>
      </c>
      <c r="AF163" s="507">
        <f t="shared" si="341"/>
        <v>0</v>
      </c>
      <c r="AG163" s="507">
        <f t="shared" si="342"/>
        <v>0</v>
      </c>
      <c r="AH163" s="522">
        <v>0</v>
      </c>
      <c r="AI163" s="522">
        <v>0</v>
      </c>
      <c r="AJ163" s="522">
        <v>0</v>
      </c>
      <c r="AK163" s="522">
        <v>0</v>
      </c>
      <c r="AL163" s="522">
        <v>0</v>
      </c>
      <c r="AM163" s="522">
        <v>0</v>
      </c>
      <c r="AN163" s="522">
        <v>0</v>
      </c>
      <c r="AO163" s="522">
        <f t="shared" si="384"/>
        <v>0</v>
      </c>
      <c r="AP163" s="522">
        <f t="shared" si="385"/>
        <v>0</v>
      </c>
      <c r="AQ163" s="550">
        <f t="shared" si="343"/>
        <v>0</v>
      </c>
      <c r="AR163" s="551">
        <f t="shared" si="386"/>
        <v>790848</v>
      </c>
      <c r="AS163" s="507">
        <f t="shared" si="387"/>
        <v>579757</v>
      </c>
      <c r="AT163" s="507">
        <f t="shared" si="388"/>
        <v>0</v>
      </c>
      <c r="AU163" s="507">
        <f t="shared" si="389"/>
        <v>0</v>
      </c>
      <c r="AV163" s="507">
        <f t="shared" si="390"/>
        <v>195958</v>
      </c>
      <c r="AW163" s="507">
        <f t="shared" si="390"/>
        <v>11595</v>
      </c>
      <c r="AX163" s="507">
        <f t="shared" si="391"/>
        <v>3538</v>
      </c>
      <c r="AY163" s="522">
        <f t="shared" si="392"/>
        <v>1.97</v>
      </c>
      <c r="AZ163" s="522">
        <f t="shared" si="393"/>
        <v>0</v>
      </c>
      <c r="BA163" s="523">
        <f t="shared" si="393"/>
        <v>1.97</v>
      </c>
    </row>
    <row r="164" spans="1:53" s="720" customFormat="1" ht="12.75" customHeight="1" x14ac:dyDescent="0.2">
      <c r="A164" s="723">
        <v>35</v>
      </c>
      <c r="B164" s="724">
        <v>3428</v>
      </c>
      <c r="C164" s="724">
        <v>600078311</v>
      </c>
      <c r="D164" s="724">
        <v>72742518</v>
      </c>
      <c r="E164" s="725" t="s">
        <v>391</v>
      </c>
      <c r="F164" s="724">
        <v>3143</v>
      </c>
      <c r="G164" s="726" t="s">
        <v>150</v>
      </c>
      <c r="H164" s="727" t="s">
        <v>87</v>
      </c>
      <c r="I164" s="516">
        <v>774216</v>
      </c>
      <c r="J164" s="517">
        <v>570115</v>
      </c>
      <c r="K164" s="496">
        <v>0</v>
      </c>
      <c r="L164" s="322">
        <v>192699</v>
      </c>
      <c r="M164" s="322">
        <v>11402</v>
      </c>
      <c r="N164" s="517">
        <v>0</v>
      </c>
      <c r="O164" s="518">
        <v>1.1606000000000001</v>
      </c>
      <c r="P164" s="432">
        <v>1.1606000000000001</v>
      </c>
      <c r="Q164" s="519">
        <v>0</v>
      </c>
      <c r="R164" s="551">
        <f t="shared" si="379"/>
        <v>0</v>
      </c>
      <c r="S164" s="507">
        <v>0</v>
      </c>
      <c r="T164" s="507">
        <v>0</v>
      </c>
      <c r="U164" s="507">
        <v>0</v>
      </c>
      <c r="V164" s="507">
        <f t="shared" si="340"/>
        <v>0</v>
      </c>
      <c r="W164" s="507">
        <v>0</v>
      </c>
      <c r="X164" s="507">
        <v>0</v>
      </c>
      <c r="Y164" s="507">
        <v>0</v>
      </c>
      <c r="Z164" s="507">
        <f t="shared" si="380"/>
        <v>0</v>
      </c>
      <c r="AA164" s="507">
        <f t="shared" si="381"/>
        <v>0</v>
      </c>
      <c r="AB164" s="322">
        <f t="shared" si="382"/>
        <v>0</v>
      </c>
      <c r="AC164" s="180">
        <f t="shared" si="383"/>
        <v>0</v>
      </c>
      <c r="AD164" s="507">
        <v>0</v>
      </c>
      <c r="AE164" s="507">
        <v>0</v>
      </c>
      <c r="AF164" s="507">
        <f t="shared" si="341"/>
        <v>0</v>
      </c>
      <c r="AG164" s="507">
        <f t="shared" si="342"/>
        <v>0</v>
      </c>
      <c r="AH164" s="522">
        <v>0</v>
      </c>
      <c r="AI164" s="522">
        <v>0</v>
      </c>
      <c r="AJ164" s="522">
        <v>0</v>
      </c>
      <c r="AK164" s="522">
        <v>0</v>
      </c>
      <c r="AL164" s="522">
        <v>0</v>
      </c>
      <c r="AM164" s="522">
        <v>0</v>
      </c>
      <c r="AN164" s="522">
        <v>0</v>
      </c>
      <c r="AO164" s="522">
        <f t="shared" si="384"/>
        <v>0</v>
      </c>
      <c r="AP164" s="522">
        <f t="shared" si="385"/>
        <v>0</v>
      </c>
      <c r="AQ164" s="550">
        <f t="shared" si="343"/>
        <v>0</v>
      </c>
      <c r="AR164" s="551">
        <f t="shared" si="386"/>
        <v>774216</v>
      </c>
      <c r="AS164" s="507">
        <f t="shared" si="387"/>
        <v>570115</v>
      </c>
      <c r="AT164" s="507">
        <f t="shared" si="388"/>
        <v>0</v>
      </c>
      <c r="AU164" s="507">
        <f t="shared" si="389"/>
        <v>0</v>
      </c>
      <c r="AV164" s="507">
        <f t="shared" si="390"/>
        <v>192699</v>
      </c>
      <c r="AW164" s="507">
        <f t="shared" si="390"/>
        <v>11402</v>
      </c>
      <c r="AX164" s="507">
        <f t="shared" si="391"/>
        <v>0</v>
      </c>
      <c r="AY164" s="522">
        <f t="shared" si="392"/>
        <v>1.1606000000000001</v>
      </c>
      <c r="AZ164" s="522">
        <f t="shared" si="393"/>
        <v>1.1606000000000001</v>
      </c>
      <c r="BA164" s="523">
        <f t="shared" si="393"/>
        <v>0</v>
      </c>
    </row>
    <row r="165" spans="1:53" s="720" customFormat="1" ht="12.75" customHeight="1" x14ac:dyDescent="0.2">
      <c r="A165" s="723">
        <v>35</v>
      </c>
      <c r="B165" s="724">
        <v>3428</v>
      </c>
      <c r="C165" s="724">
        <v>600078311</v>
      </c>
      <c r="D165" s="724">
        <v>72742518</v>
      </c>
      <c r="E165" s="725" t="s">
        <v>391</v>
      </c>
      <c r="F165" s="724">
        <v>3143</v>
      </c>
      <c r="G165" s="726" t="s">
        <v>151</v>
      </c>
      <c r="H165" s="727" t="s">
        <v>83</v>
      </c>
      <c r="I165" s="516">
        <v>21066</v>
      </c>
      <c r="J165" s="517">
        <v>14850</v>
      </c>
      <c r="K165" s="496">
        <v>0</v>
      </c>
      <c r="L165" s="322">
        <v>5019</v>
      </c>
      <c r="M165" s="322">
        <v>297</v>
      </c>
      <c r="N165" s="517">
        <v>900</v>
      </c>
      <c r="O165" s="518">
        <v>0.06</v>
      </c>
      <c r="P165" s="432">
        <v>0</v>
      </c>
      <c r="Q165" s="519">
        <v>0.06</v>
      </c>
      <c r="R165" s="551">
        <f t="shared" si="379"/>
        <v>0</v>
      </c>
      <c r="S165" s="507">
        <v>0</v>
      </c>
      <c r="T165" s="507">
        <v>0</v>
      </c>
      <c r="U165" s="507">
        <v>0</v>
      </c>
      <c r="V165" s="507">
        <f t="shared" si="340"/>
        <v>0</v>
      </c>
      <c r="W165" s="507">
        <v>0</v>
      </c>
      <c r="X165" s="507">
        <v>0</v>
      </c>
      <c r="Y165" s="507">
        <v>0</v>
      </c>
      <c r="Z165" s="507">
        <f t="shared" si="380"/>
        <v>0</v>
      </c>
      <c r="AA165" s="507">
        <f t="shared" si="381"/>
        <v>0</v>
      </c>
      <c r="AB165" s="322">
        <f t="shared" si="382"/>
        <v>0</v>
      </c>
      <c r="AC165" s="180">
        <f t="shared" si="383"/>
        <v>0</v>
      </c>
      <c r="AD165" s="507">
        <v>0</v>
      </c>
      <c r="AE165" s="507">
        <v>0</v>
      </c>
      <c r="AF165" s="507">
        <f t="shared" si="341"/>
        <v>0</v>
      </c>
      <c r="AG165" s="507">
        <f t="shared" si="342"/>
        <v>0</v>
      </c>
      <c r="AH165" s="522">
        <v>0</v>
      </c>
      <c r="AI165" s="522">
        <v>0</v>
      </c>
      <c r="AJ165" s="522">
        <v>0</v>
      </c>
      <c r="AK165" s="522">
        <v>0</v>
      </c>
      <c r="AL165" s="522">
        <v>0</v>
      </c>
      <c r="AM165" s="522">
        <v>0</v>
      </c>
      <c r="AN165" s="522">
        <v>0</v>
      </c>
      <c r="AO165" s="522">
        <f t="shared" si="384"/>
        <v>0</v>
      </c>
      <c r="AP165" s="522">
        <f t="shared" si="385"/>
        <v>0</v>
      </c>
      <c r="AQ165" s="550">
        <f t="shared" si="343"/>
        <v>0</v>
      </c>
      <c r="AR165" s="551">
        <f t="shared" si="386"/>
        <v>21066</v>
      </c>
      <c r="AS165" s="507">
        <f t="shared" si="387"/>
        <v>14850</v>
      </c>
      <c r="AT165" s="507">
        <f t="shared" si="388"/>
        <v>0</v>
      </c>
      <c r="AU165" s="507">
        <f t="shared" si="389"/>
        <v>0</v>
      </c>
      <c r="AV165" s="507">
        <f t="shared" si="390"/>
        <v>5019</v>
      </c>
      <c r="AW165" s="507">
        <f t="shared" si="390"/>
        <v>297</v>
      </c>
      <c r="AX165" s="507">
        <f t="shared" si="391"/>
        <v>900</v>
      </c>
      <c r="AY165" s="522">
        <f t="shared" si="392"/>
        <v>0.06</v>
      </c>
      <c r="AZ165" s="522">
        <f t="shared" si="393"/>
        <v>0</v>
      </c>
      <c r="BA165" s="523">
        <f t="shared" si="393"/>
        <v>0.06</v>
      </c>
    </row>
    <row r="166" spans="1:53" s="720" customFormat="1" ht="12.75" customHeight="1" x14ac:dyDescent="0.2">
      <c r="A166" s="282">
        <v>35</v>
      </c>
      <c r="B166" s="21">
        <v>3428</v>
      </c>
      <c r="C166" s="280">
        <v>600078311</v>
      </c>
      <c r="D166" s="280">
        <v>72742518</v>
      </c>
      <c r="E166" s="721" t="s">
        <v>392</v>
      </c>
      <c r="F166" s="21"/>
      <c r="G166" s="281"/>
      <c r="H166" s="722"/>
      <c r="I166" s="29">
        <v>8601731</v>
      </c>
      <c r="J166" s="269">
        <v>6248596</v>
      </c>
      <c r="K166" s="269">
        <v>0</v>
      </c>
      <c r="L166" s="269">
        <v>2112025</v>
      </c>
      <c r="M166" s="269">
        <v>124972</v>
      </c>
      <c r="N166" s="269">
        <v>116138</v>
      </c>
      <c r="O166" s="360">
        <v>15.356300000000003</v>
      </c>
      <c r="P166" s="360">
        <v>10.6837</v>
      </c>
      <c r="Q166" s="390">
        <v>4.6725999999999992</v>
      </c>
      <c r="R166" s="29">
        <f t="shared" ref="R166:BA166" si="394">SUM(R160:R165)</f>
        <v>0</v>
      </c>
      <c r="S166" s="22">
        <f t="shared" si="394"/>
        <v>56600</v>
      </c>
      <c r="T166" s="22">
        <f t="shared" si="394"/>
        <v>0</v>
      </c>
      <c r="U166" s="22">
        <f t="shared" si="394"/>
        <v>0</v>
      </c>
      <c r="V166" s="22">
        <f t="shared" si="394"/>
        <v>56600</v>
      </c>
      <c r="W166" s="22">
        <f t="shared" si="394"/>
        <v>0</v>
      </c>
      <c r="X166" s="22">
        <f t="shared" si="394"/>
        <v>0</v>
      </c>
      <c r="Y166" s="22">
        <f t="shared" si="394"/>
        <v>9768</v>
      </c>
      <c r="Z166" s="22">
        <f t="shared" si="394"/>
        <v>9768</v>
      </c>
      <c r="AA166" s="22">
        <f t="shared" si="394"/>
        <v>66368</v>
      </c>
      <c r="AB166" s="22">
        <f t="shared" si="394"/>
        <v>19131</v>
      </c>
      <c r="AC166" s="22">
        <f t="shared" si="394"/>
        <v>1132</v>
      </c>
      <c r="AD166" s="22">
        <f t="shared" si="394"/>
        <v>0</v>
      </c>
      <c r="AE166" s="22">
        <f t="shared" si="394"/>
        <v>0</v>
      </c>
      <c r="AF166" s="22">
        <f t="shared" si="394"/>
        <v>0</v>
      </c>
      <c r="AG166" s="22">
        <f t="shared" si="394"/>
        <v>86631</v>
      </c>
      <c r="AH166" s="23">
        <f t="shared" si="394"/>
        <v>0</v>
      </c>
      <c r="AI166" s="23">
        <f t="shared" si="394"/>
        <v>0</v>
      </c>
      <c r="AJ166" s="23">
        <f t="shared" si="394"/>
        <v>0.17</v>
      </c>
      <c r="AK166" s="23">
        <f t="shared" si="394"/>
        <v>0</v>
      </c>
      <c r="AL166" s="23">
        <f t="shared" si="394"/>
        <v>0</v>
      </c>
      <c r="AM166" s="23">
        <f t="shared" si="394"/>
        <v>0</v>
      </c>
      <c r="AN166" s="23">
        <f t="shared" si="394"/>
        <v>0</v>
      </c>
      <c r="AO166" s="23">
        <f t="shared" si="394"/>
        <v>0.17</v>
      </c>
      <c r="AP166" s="23">
        <f t="shared" si="394"/>
        <v>0</v>
      </c>
      <c r="AQ166" s="361">
        <f t="shared" si="394"/>
        <v>0.17</v>
      </c>
      <c r="AR166" s="29">
        <f t="shared" si="394"/>
        <v>8688362</v>
      </c>
      <c r="AS166" s="22">
        <f t="shared" si="394"/>
        <v>6305196</v>
      </c>
      <c r="AT166" s="22">
        <f t="shared" si="394"/>
        <v>9768</v>
      </c>
      <c r="AU166" s="68">
        <f t="shared" si="394"/>
        <v>9768</v>
      </c>
      <c r="AV166" s="22">
        <f t="shared" si="394"/>
        <v>2131156</v>
      </c>
      <c r="AW166" s="22">
        <f t="shared" si="394"/>
        <v>126104</v>
      </c>
      <c r="AX166" s="22">
        <f t="shared" si="394"/>
        <v>116138</v>
      </c>
      <c r="AY166" s="23">
        <f t="shared" si="394"/>
        <v>15.526300000000003</v>
      </c>
      <c r="AZ166" s="23">
        <f t="shared" si="394"/>
        <v>10.8537</v>
      </c>
      <c r="BA166" s="56">
        <f t="shared" si="394"/>
        <v>4.6725999999999992</v>
      </c>
    </row>
    <row r="167" spans="1:53" s="720" customFormat="1" ht="12.75" customHeight="1" x14ac:dyDescent="0.2">
      <c r="A167" s="723">
        <v>36</v>
      </c>
      <c r="B167" s="724">
        <v>3433</v>
      </c>
      <c r="C167" s="724">
        <v>600078043</v>
      </c>
      <c r="D167" s="724">
        <v>70695130</v>
      </c>
      <c r="E167" s="725" t="s">
        <v>393</v>
      </c>
      <c r="F167" s="724">
        <v>3111</v>
      </c>
      <c r="G167" s="726" t="s">
        <v>86</v>
      </c>
      <c r="H167" s="727" t="s">
        <v>87</v>
      </c>
      <c r="I167" s="516">
        <v>3289284</v>
      </c>
      <c r="J167" s="517">
        <v>2400504</v>
      </c>
      <c r="K167" s="517">
        <v>0</v>
      </c>
      <c r="L167" s="517">
        <v>811370</v>
      </c>
      <c r="M167" s="517">
        <v>48010</v>
      </c>
      <c r="N167" s="517">
        <v>29400</v>
      </c>
      <c r="O167" s="518">
        <v>5.4897999999999998</v>
      </c>
      <c r="P167" s="432">
        <v>4</v>
      </c>
      <c r="Q167" s="519">
        <v>1.4897999999999998</v>
      </c>
      <c r="R167" s="551">
        <f t="shared" ref="R167:R168" si="395">W167*-1</f>
        <v>0</v>
      </c>
      <c r="S167" s="507">
        <v>0</v>
      </c>
      <c r="T167" s="507">
        <v>0</v>
      </c>
      <c r="U167" s="507">
        <v>0</v>
      </c>
      <c r="V167" s="507">
        <f t="shared" si="340"/>
        <v>0</v>
      </c>
      <c r="W167" s="507">
        <v>0</v>
      </c>
      <c r="X167" s="507">
        <v>0</v>
      </c>
      <c r="Y167" s="507">
        <v>0</v>
      </c>
      <c r="Z167" s="507">
        <f t="shared" ref="Z167:Z168" si="396">SUM(W167:Y167)</f>
        <v>0</v>
      </c>
      <c r="AA167" s="507">
        <f>V167+Z167</f>
        <v>0</v>
      </c>
      <c r="AB167" s="322">
        <f t="shared" ref="AB167:AB168" si="397">ROUND((V167+W167)*33.8%,0)</f>
        <v>0</v>
      </c>
      <c r="AC167" s="180">
        <f>ROUND(V167*2%,0)</f>
        <v>0</v>
      </c>
      <c r="AD167" s="507">
        <v>0</v>
      </c>
      <c r="AE167" s="507">
        <v>0</v>
      </c>
      <c r="AF167" s="507">
        <f t="shared" si="341"/>
        <v>0</v>
      </c>
      <c r="AG167" s="507">
        <f t="shared" si="342"/>
        <v>0</v>
      </c>
      <c r="AH167" s="522">
        <v>0</v>
      </c>
      <c r="AI167" s="522">
        <v>0</v>
      </c>
      <c r="AJ167" s="522">
        <v>0</v>
      </c>
      <c r="AK167" s="522">
        <v>0</v>
      </c>
      <c r="AL167" s="522">
        <v>0</v>
      </c>
      <c r="AM167" s="522">
        <v>0</v>
      </c>
      <c r="AN167" s="522">
        <v>0</v>
      </c>
      <c r="AO167" s="522">
        <f t="shared" ref="AO167:AO168" si="398">AH167+AJ167+AK167+AM167</f>
        <v>0</v>
      </c>
      <c r="AP167" s="522">
        <f t="shared" ref="AP167:AP168" si="399">AI167+AL167+AN167</f>
        <v>0</v>
      </c>
      <c r="AQ167" s="550">
        <f t="shared" si="343"/>
        <v>0</v>
      </c>
      <c r="AR167" s="551">
        <f>I167+AG167</f>
        <v>3289284</v>
      </c>
      <c r="AS167" s="507">
        <f>J167+V167</f>
        <v>2400504</v>
      </c>
      <c r="AT167" s="507">
        <f t="shared" ref="AT167:AT168" si="400">K167+Z167</f>
        <v>0</v>
      </c>
      <c r="AU167" s="507">
        <f t="shared" ref="AU167:AU168" si="401">Y167</f>
        <v>0</v>
      </c>
      <c r="AV167" s="507">
        <f>L167+AB167</f>
        <v>811370</v>
      </c>
      <c r="AW167" s="507">
        <f>M167+AC167</f>
        <v>48010</v>
      </c>
      <c r="AX167" s="507">
        <f>N167+AF167</f>
        <v>29400</v>
      </c>
      <c r="AY167" s="522">
        <f>O167+AQ167</f>
        <v>5.4897999999999998</v>
      </c>
      <c r="AZ167" s="522">
        <f>P167+AO167</f>
        <v>4</v>
      </c>
      <c r="BA167" s="523">
        <f>Q167+AP167</f>
        <v>1.4897999999999998</v>
      </c>
    </row>
    <row r="168" spans="1:53" s="720" customFormat="1" ht="12.75" customHeight="1" x14ac:dyDescent="0.2">
      <c r="A168" s="723">
        <v>36</v>
      </c>
      <c r="B168" s="724">
        <v>3433</v>
      </c>
      <c r="C168" s="724">
        <v>600078043</v>
      </c>
      <c r="D168" s="724">
        <v>70695130</v>
      </c>
      <c r="E168" s="725" t="s">
        <v>393</v>
      </c>
      <c r="F168" s="724">
        <v>3141</v>
      </c>
      <c r="G168" s="726" t="s">
        <v>89</v>
      </c>
      <c r="H168" s="727" t="s">
        <v>83</v>
      </c>
      <c r="I168" s="516">
        <v>564729</v>
      </c>
      <c r="J168" s="517">
        <v>414060</v>
      </c>
      <c r="K168" s="496">
        <v>0</v>
      </c>
      <c r="L168" s="322">
        <v>139952</v>
      </c>
      <c r="M168" s="322">
        <v>8281</v>
      </c>
      <c r="N168" s="517">
        <v>2436</v>
      </c>
      <c r="O168" s="518">
        <v>1.41</v>
      </c>
      <c r="P168" s="432">
        <v>0</v>
      </c>
      <c r="Q168" s="519">
        <v>1.41</v>
      </c>
      <c r="R168" s="551">
        <f t="shared" si="395"/>
        <v>0</v>
      </c>
      <c r="S168" s="507">
        <v>0</v>
      </c>
      <c r="T168" s="507">
        <v>0</v>
      </c>
      <c r="U168" s="507">
        <v>0</v>
      </c>
      <c r="V168" s="507">
        <f t="shared" si="340"/>
        <v>0</v>
      </c>
      <c r="W168" s="507">
        <v>0</v>
      </c>
      <c r="X168" s="507">
        <v>0</v>
      </c>
      <c r="Y168" s="507">
        <v>0</v>
      </c>
      <c r="Z168" s="507">
        <f t="shared" si="396"/>
        <v>0</v>
      </c>
      <c r="AA168" s="507">
        <f>V168+Z168</f>
        <v>0</v>
      </c>
      <c r="AB168" s="322">
        <f t="shared" si="397"/>
        <v>0</v>
      </c>
      <c r="AC168" s="180">
        <f>ROUND(V168*2%,0)</f>
        <v>0</v>
      </c>
      <c r="AD168" s="507">
        <v>0</v>
      </c>
      <c r="AE168" s="507">
        <v>0</v>
      </c>
      <c r="AF168" s="507">
        <f t="shared" si="341"/>
        <v>0</v>
      </c>
      <c r="AG168" s="507">
        <f t="shared" si="342"/>
        <v>0</v>
      </c>
      <c r="AH168" s="522">
        <v>0</v>
      </c>
      <c r="AI168" s="522">
        <v>0</v>
      </c>
      <c r="AJ168" s="522">
        <v>0</v>
      </c>
      <c r="AK168" s="522">
        <v>0</v>
      </c>
      <c r="AL168" s="522">
        <v>0</v>
      </c>
      <c r="AM168" s="522">
        <v>0</v>
      </c>
      <c r="AN168" s="522">
        <v>0</v>
      </c>
      <c r="AO168" s="522">
        <f t="shared" si="398"/>
        <v>0</v>
      </c>
      <c r="AP168" s="522">
        <f t="shared" si="399"/>
        <v>0</v>
      </c>
      <c r="AQ168" s="550">
        <f t="shared" si="343"/>
        <v>0</v>
      </c>
      <c r="AR168" s="551">
        <f>I168+AG168</f>
        <v>564729</v>
      </c>
      <c r="AS168" s="507">
        <f>J168+V168</f>
        <v>414060</v>
      </c>
      <c r="AT168" s="507">
        <f t="shared" si="400"/>
        <v>0</v>
      </c>
      <c r="AU168" s="507">
        <f t="shared" si="401"/>
        <v>0</v>
      </c>
      <c r="AV168" s="507">
        <f>L168+AB168</f>
        <v>139952</v>
      </c>
      <c r="AW168" s="507">
        <f>M168+AC168</f>
        <v>8281</v>
      </c>
      <c r="AX168" s="507">
        <f>N168+AF168</f>
        <v>2436</v>
      </c>
      <c r="AY168" s="522">
        <f>O168+AQ168</f>
        <v>1.41</v>
      </c>
      <c r="AZ168" s="522">
        <f>P168+AO168</f>
        <v>0</v>
      </c>
      <c r="BA168" s="523">
        <f>Q168+AP168</f>
        <v>1.41</v>
      </c>
    </row>
    <row r="169" spans="1:53" s="720" customFormat="1" ht="12.75" customHeight="1" x14ac:dyDescent="0.2">
      <c r="A169" s="282">
        <v>36</v>
      </c>
      <c r="B169" s="21">
        <v>3433</v>
      </c>
      <c r="C169" s="280">
        <v>600078043</v>
      </c>
      <c r="D169" s="280">
        <v>70695130</v>
      </c>
      <c r="E169" s="721" t="s">
        <v>394</v>
      </c>
      <c r="F169" s="21"/>
      <c r="G169" s="281"/>
      <c r="H169" s="722"/>
      <c r="I169" s="29">
        <v>3854013</v>
      </c>
      <c r="J169" s="269">
        <v>2814564</v>
      </c>
      <c r="K169" s="269">
        <v>0</v>
      </c>
      <c r="L169" s="269">
        <v>951322</v>
      </c>
      <c r="M169" s="269">
        <v>56291</v>
      </c>
      <c r="N169" s="269">
        <v>31836</v>
      </c>
      <c r="O169" s="360">
        <v>6.8997999999999999</v>
      </c>
      <c r="P169" s="360">
        <v>4</v>
      </c>
      <c r="Q169" s="390">
        <v>2.8997999999999999</v>
      </c>
      <c r="R169" s="29">
        <f t="shared" ref="R169:BA169" si="402">SUM(R167:R168)</f>
        <v>0</v>
      </c>
      <c r="S169" s="22">
        <f t="shared" si="402"/>
        <v>0</v>
      </c>
      <c r="T169" s="22">
        <f t="shared" si="402"/>
        <v>0</v>
      </c>
      <c r="U169" s="22">
        <f t="shared" si="402"/>
        <v>0</v>
      </c>
      <c r="V169" s="22">
        <f t="shared" si="402"/>
        <v>0</v>
      </c>
      <c r="W169" s="22">
        <f t="shared" si="402"/>
        <v>0</v>
      </c>
      <c r="X169" s="22">
        <f t="shared" si="402"/>
        <v>0</v>
      </c>
      <c r="Y169" s="22">
        <f t="shared" ref="Y169" si="403">SUM(Y167:Y168)</f>
        <v>0</v>
      </c>
      <c r="Z169" s="22">
        <f t="shared" si="402"/>
        <v>0</v>
      </c>
      <c r="AA169" s="22">
        <f t="shared" si="402"/>
        <v>0</v>
      </c>
      <c r="AB169" s="22">
        <f t="shared" si="402"/>
        <v>0</v>
      </c>
      <c r="AC169" s="22">
        <f t="shared" si="402"/>
        <v>0</v>
      </c>
      <c r="AD169" s="22">
        <f t="shared" si="402"/>
        <v>0</v>
      </c>
      <c r="AE169" s="22">
        <f t="shared" si="402"/>
        <v>0</v>
      </c>
      <c r="AF169" s="22">
        <f t="shared" si="402"/>
        <v>0</v>
      </c>
      <c r="AG169" s="22">
        <f t="shared" si="402"/>
        <v>0</v>
      </c>
      <c r="AH169" s="23">
        <f t="shared" si="402"/>
        <v>0</v>
      </c>
      <c r="AI169" s="23">
        <f t="shared" si="402"/>
        <v>0</v>
      </c>
      <c r="AJ169" s="23">
        <f t="shared" si="402"/>
        <v>0</v>
      </c>
      <c r="AK169" s="23">
        <f t="shared" ref="AK169:AL169" si="404">SUM(AK167:AK168)</f>
        <v>0</v>
      </c>
      <c r="AL169" s="23">
        <f t="shared" si="404"/>
        <v>0</v>
      </c>
      <c r="AM169" s="23">
        <f t="shared" si="402"/>
        <v>0</v>
      </c>
      <c r="AN169" s="23">
        <f t="shared" si="402"/>
        <v>0</v>
      </c>
      <c r="AO169" s="23">
        <f t="shared" si="402"/>
        <v>0</v>
      </c>
      <c r="AP169" s="23">
        <f t="shared" si="402"/>
        <v>0</v>
      </c>
      <c r="AQ169" s="361">
        <f t="shared" si="402"/>
        <v>0</v>
      </c>
      <c r="AR169" s="29">
        <f t="shared" si="402"/>
        <v>3854013</v>
      </c>
      <c r="AS169" s="22">
        <f t="shared" si="402"/>
        <v>2814564</v>
      </c>
      <c r="AT169" s="22">
        <f t="shared" si="402"/>
        <v>0</v>
      </c>
      <c r="AU169" s="68">
        <f t="shared" si="402"/>
        <v>0</v>
      </c>
      <c r="AV169" s="22">
        <f t="shared" si="402"/>
        <v>951322</v>
      </c>
      <c r="AW169" s="22">
        <f t="shared" si="402"/>
        <v>56291</v>
      </c>
      <c r="AX169" s="22">
        <f t="shared" si="402"/>
        <v>31836</v>
      </c>
      <c r="AY169" s="23">
        <f t="shared" si="402"/>
        <v>6.8997999999999999</v>
      </c>
      <c r="AZ169" s="23">
        <f t="shared" si="402"/>
        <v>4</v>
      </c>
      <c r="BA169" s="56">
        <f t="shared" si="402"/>
        <v>2.8997999999999999</v>
      </c>
    </row>
    <row r="170" spans="1:53" s="720" customFormat="1" ht="12.75" customHeight="1" x14ac:dyDescent="0.2">
      <c r="A170" s="723">
        <v>37</v>
      </c>
      <c r="B170" s="724">
        <v>3432</v>
      </c>
      <c r="C170" s="724">
        <v>600078329</v>
      </c>
      <c r="D170" s="724">
        <v>70695121</v>
      </c>
      <c r="E170" s="725" t="s">
        <v>395</v>
      </c>
      <c r="F170" s="724">
        <v>3117</v>
      </c>
      <c r="G170" s="726" t="s">
        <v>149</v>
      </c>
      <c r="H170" s="727" t="s">
        <v>87</v>
      </c>
      <c r="I170" s="516">
        <v>5159288</v>
      </c>
      <c r="J170" s="517">
        <v>3637660</v>
      </c>
      <c r="K170" s="517">
        <v>22680</v>
      </c>
      <c r="L170" s="517">
        <v>1237195</v>
      </c>
      <c r="M170" s="517">
        <v>72753</v>
      </c>
      <c r="N170" s="517">
        <v>189000</v>
      </c>
      <c r="O170" s="518">
        <v>7.7403000000000004</v>
      </c>
      <c r="P170" s="432">
        <v>5.45</v>
      </c>
      <c r="Q170" s="519">
        <v>2.2903000000000002</v>
      </c>
      <c r="R170" s="551">
        <f t="shared" ref="R170:R174" si="405">W170*-1</f>
        <v>0</v>
      </c>
      <c r="S170" s="507">
        <v>0</v>
      </c>
      <c r="T170" s="507">
        <v>0</v>
      </c>
      <c r="U170" s="507">
        <v>0</v>
      </c>
      <c r="V170" s="507">
        <f t="shared" si="340"/>
        <v>0</v>
      </c>
      <c r="W170" s="507">
        <v>0</v>
      </c>
      <c r="X170" s="507">
        <v>0</v>
      </c>
      <c r="Y170" s="507">
        <v>9324</v>
      </c>
      <c r="Z170" s="507">
        <f t="shared" ref="Z170:Z174" si="406">SUM(W170:Y170)</f>
        <v>9324</v>
      </c>
      <c r="AA170" s="507">
        <f>V170+Z170</f>
        <v>9324</v>
      </c>
      <c r="AB170" s="322">
        <f t="shared" ref="AB170:AB174" si="407">ROUND((V170+W170)*33.8%,0)</f>
        <v>0</v>
      </c>
      <c r="AC170" s="180">
        <f>ROUND(V170*2%,0)</f>
        <v>0</v>
      </c>
      <c r="AD170" s="507">
        <v>0</v>
      </c>
      <c r="AE170" s="507">
        <v>0</v>
      </c>
      <c r="AF170" s="507">
        <f t="shared" si="341"/>
        <v>0</v>
      </c>
      <c r="AG170" s="507">
        <f t="shared" si="342"/>
        <v>9324</v>
      </c>
      <c r="AH170" s="522">
        <v>0</v>
      </c>
      <c r="AI170" s="522">
        <v>0</v>
      </c>
      <c r="AJ170" s="522">
        <v>0</v>
      </c>
      <c r="AK170" s="522">
        <v>0</v>
      </c>
      <c r="AL170" s="522">
        <v>0</v>
      </c>
      <c r="AM170" s="522">
        <v>0</v>
      </c>
      <c r="AN170" s="522">
        <v>0</v>
      </c>
      <c r="AO170" s="522">
        <f t="shared" ref="AO170:AO174" si="408">AH170+AJ170+AK170+AM170</f>
        <v>0</v>
      </c>
      <c r="AP170" s="522">
        <f t="shared" ref="AP170:AP174" si="409">AI170+AL170+AN170</f>
        <v>0</v>
      </c>
      <c r="AQ170" s="550">
        <f t="shared" si="343"/>
        <v>0</v>
      </c>
      <c r="AR170" s="551">
        <f>I170+AG170</f>
        <v>5168612</v>
      </c>
      <c r="AS170" s="507">
        <f>J170+V170</f>
        <v>3637660</v>
      </c>
      <c r="AT170" s="507">
        <f t="shared" ref="AT170:AT174" si="410">K170+Z170</f>
        <v>32004</v>
      </c>
      <c r="AU170" s="507">
        <f t="shared" ref="AU170:AU174" si="411">Y170</f>
        <v>9324</v>
      </c>
      <c r="AV170" s="507">
        <f t="shared" ref="AV170:AW174" si="412">L170+AB170</f>
        <v>1237195</v>
      </c>
      <c r="AW170" s="507">
        <f t="shared" si="412"/>
        <v>72753</v>
      </c>
      <c r="AX170" s="507">
        <f>N170+AF170</f>
        <v>189000</v>
      </c>
      <c r="AY170" s="522">
        <f>O170+AQ170</f>
        <v>7.7403000000000004</v>
      </c>
      <c r="AZ170" s="522">
        <f t="shared" ref="AZ170:BA174" si="413">P170+AO170</f>
        <v>5.45</v>
      </c>
      <c r="BA170" s="523">
        <f t="shared" si="413"/>
        <v>2.2903000000000002</v>
      </c>
    </row>
    <row r="171" spans="1:53" s="720" customFormat="1" x14ac:dyDescent="0.2">
      <c r="A171" s="723">
        <v>37</v>
      </c>
      <c r="B171" s="724">
        <v>3432</v>
      </c>
      <c r="C171" s="724">
        <v>600078329</v>
      </c>
      <c r="D171" s="724">
        <v>70695121</v>
      </c>
      <c r="E171" s="725" t="s">
        <v>395</v>
      </c>
      <c r="F171" s="724">
        <v>3117</v>
      </c>
      <c r="G171" s="726" t="s">
        <v>92</v>
      </c>
      <c r="H171" s="727" t="s">
        <v>83</v>
      </c>
      <c r="I171" s="516">
        <v>233157</v>
      </c>
      <c r="J171" s="517">
        <v>171691</v>
      </c>
      <c r="K171" s="496">
        <v>0</v>
      </c>
      <c r="L171" s="322">
        <v>58032</v>
      </c>
      <c r="M171" s="322">
        <v>3434</v>
      </c>
      <c r="N171" s="517">
        <v>0</v>
      </c>
      <c r="O171" s="518">
        <v>0.5</v>
      </c>
      <c r="P171" s="432">
        <v>0.5</v>
      </c>
      <c r="Q171" s="519">
        <v>0</v>
      </c>
      <c r="R171" s="551">
        <f t="shared" si="405"/>
        <v>0</v>
      </c>
      <c r="S171" s="507">
        <v>0</v>
      </c>
      <c r="T171" s="507">
        <v>0</v>
      </c>
      <c r="U171" s="507">
        <v>0</v>
      </c>
      <c r="V171" s="507">
        <f t="shared" si="340"/>
        <v>0</v>
      </c>
      <c r="W171" s="507">
        <v>0</v>
      </c>
      <c r="X171" s="507">
        <v>0</v>
      </c>
      <c r="Y171" s="507">
        <v>0</v>
      </c>
      <c r="Z171" s="507">
        <f t="shared" si="406"/>
        <v>0</v>
      </c>
      <c r="AA171" s="507">
        <f>V171+Z171</f>
        <v>0</v>
      </c>
      <c r="AB171" s="322">
        <f t="shared" si="407"/>
        <v>0</v>
      </c>
      <c r="AC171" s="180">
        <f>ROUND(V171*2%,0)</f>
        <v>0</v>
      </c>
      <c r="AD171" s="507">
        <v>0</v>
      </c>
      <c r="AE171" s="507">
        <v>0</v>
      </c>
      <c r="AF171" s="507">
        <f t="shared" si="341"/>
        <v>0</v>
      </c>
      <c r="AG171" s="507">
        <f t="shared" si="342"/>
        <v>0</v>
      </c>
      <c r="AH171" s="522">
        <v>0</v>
      </c>
      <c r="AI171" s="522">
        <v>0</v>
      </c>
      <c r="AJ171" s="522">
        <v>0</v>
      </c>
      <c r="AK171" s="522">
        <v>0</v>
      </c>
      <c r="AL171" s="522">
        <v>0</v>
      </c>
      <c r="AM171" s="522">
        <v>0</v>
      </c>
      <c r="AN171" s="522">
        <v>0</v>
      </c>
      <c r="AO171" s="522">
        <f t="shared" si="408"/>
        <v>0</v>
      </c>
      <c r="AP171" s="522">
        <f t="shared" si="409"/>
        <v>0</v>
      </c>
      <c r="AQ171" s="550">
        <f t="shared" si="343"/>
        <v>0</v>
      </c>
      <c r="AR171" s="551">
        <f>I171+AG171</f>
        <v>233157</v>
      </c>
      <c r="AS171" s="507">
        <f>J171+V171</f>
        <v>171691</v>
      </c>
      <c r="AT171" s="507">
        <f t="shared" si="410"/>
        <v>0</v>
      </c>
      <c r="AU171" s="507">
        <f t="shared" si="411"/>
        <v>0</v>
      </c>
      <c r="AV171" s="507">
        <f t="shared" si="412"/>
        <v>58032</v>
      </c>
      <c r="AW171" s="507">
        <f t="shared" si="412"/>
        <v>3434</v>
      </c>
      <c r="AX171" s="507">
        <f>N171+AF171</f>
        <v>0</v>
      </c>
      <c r="AY171" s="522">
        <f>O171+AQ171</f>
        <v>0.5</v>
      </c>
      <c r="AZ171" s="522">
        <f t="shared" si="413"/>
        <v>0.5</v>
      </c>
      <c r="BA171" s="523">
        <f t="shared" si="413"/>
        <v>0</v>
      </c>
    </row>
    <row r="172" spans="1:53" s="720" customFormat="1" ht="12.75" customHeight="1" x14ac:dyDescent="0.2">
      <c r="A172" s="723">
        <v>37</v>
      </c>
      <c r="B172" s="724">
        <v>3432</v>
      </c>
      <c r="C172" s="724">
        <v>600078329</v>
      </c>
      <c r="D172" s="724">
        <v>70695121</v>
      </c>
      <c r="E172" s="725" t="s">
        <v>395</v>
      </c>
      <c r="F172" s="724">
        <v>3141</v>
      </c>
      <c r="G172" s="726" t="s">
        <v>89</v>
      </c>
      <c r="H172" s="727" t="s">
        <v>83</v>
      </c>
      <c r="I172" s="516">
        <v>584302</v>
      </c>
      <c r="J172" s="517">
        <v>427533</v>
      </c>
      <c r="K172" s="496">
        <v>0</v>
      </c>
      <c r="L172" s="322">
        <v>144506</v>
      </c>
      <c r="M172" s="322">
        <v>8551</v>
      </c>
      <c r="N172" s="517">
        <v>3712</v>
      </c>
      <c r="O172" s="518">
        <v>1.45</v>
      </c>
      <c r="P172" s="432">
        <v>0</v>
      </c>
      <c r="Q172" s="519">
        <v>1.45</v>
      </c>
      <c r="R172" s="551">
        <f t="shared" si="405"/>
        <v>0</v>
      </c>
      <c r="S172" s="507">
        <v>0</v>
      </c>
      <c r="T172" s="507">
        <v>0</v>
      </c>
      <c r="U172" s="507">
        <v>0</v>
      </c>
      <c r="V172" s="507">
        <f t="shared" si="340"/>
        <v>0</v>
      </c>
      <c r="W172" s="507">
        <v>0</v>
      </c>
      <c r="X172" s="507">
        <v>0</v>
      </c>
      <c r="Y172" s="507">
        <v>0</v>
      </c>
      <c r="Z172" s="507">
        <f t="shared" si="406"/>
        <v>0</v>
      </c>
      <c r="AA172" s="507">
        <f>V172+Z172</f>
        <v>0</v>
      </c>
      <c r="AB172" s="322">
        <f t="shared" si="407"/>
        <v>0</v>
      </c>
      <c r="AC172" s="180">
        <f>ROUND(V172*2%,0)</f>
        <v>0</v>
      </c>
      <c r="AD172" s="507">
        <v>0</v>
      </c>
      <c r="AE172" s="507">
        <v>0</v>
      </c>
      <c r="AF172" s="507">
        <f t="shared" si="341"/>
        <v>0</v>
      </c>
      <c r="AG172" s="507">
        <f t="shared" si="342"/>
        <v>0</v>
      </c>
      <c r="AH172" s="522">
        <v>0</v>
      </c>
      <c r="AI172" s="522">
        <v>0</v>
      </c>
      <c r="AJ172" s="522">
        <v>0</v>
      </c>
      <c r="AK172" s="522">
        <v>0</v>
      </c>
      <c r="AL172" s="522">
        <v>0</v>
      </c>
      <c r="AM172" s="522">
        <v>0</v>
      </c>
      <c r="AN172" s="522">
        <v>0</v>
      </c>
      <c r="AO172" s="522">
        <f t="shared" si="408"/>
        <v>0</v>
      </c>
      <c r="AP172" s="522">
        <f t="shared" si="409"/>
        <v>0</v>
      </c>
      <c r="AQ172" s="550">
        <f t="shared" si="343"/>
        <v>0</v>
      </c>
      <c r="AR172" s="551">
        <f>I172+AG172</f>
        <v>584302</v>
      </c>
      <c r="AS172" s="507">
        <f>J172+V172</f>
        <v>427533</v>
      </c>
      <c r="AT172" s="507">
        <f t="shared" si="410"/>
        <v>0</v>
      </c>
      <c r="AU172" s="507">
        <f t="shared" si="411"/>
        <v>0</v>
      </c>
      <c r="AV172" s="507">
        <f t="shared" si="412"/>
        <v>144506</v>
      </c>
      <c r="AW172" s="507">
        <f t="shared" si="412"/>
        <v>8551</v>
      </c>
      <c r="AX172" s="507">
        <f>N172+AF172</f>
        <v>3712</v>
      </c>
      <c r="AY172" s="522">
        <f>O172+AQ172</f>
        <v>1.45</v>
      </c>
      <c r="AZ172" s="522">
        <f t="shared" si="413"/>
        <v>0</v>
      </c>
      <c r="BA172" s="523">
        <f t="shared" si="413"/>
        <v>1.45</v>
      </c>
    </row>
    <row r="173" spans="1:53" s="720" customFormat="1" ht="12.75" customHeight="1" x14ac:dyDescent="0.2">
      <c r="A173" s="723">
        <v>37</v>
      </c>
      <c r="B173" s="724">
        <v>3432</v>
      </c>
      <c r="C173" s="724">
        <v>600078329</v>
      </c>
      <c r="D173" s="724">
        <v>70695121</v>
      </c>
      <c r="E173" s="725" t="s">
        <v>396</v>
      </c>
      <c r="F173" s="724">
        <v>3143</v>
      </c>
      <c r="G173" s="726" t="s">
        <v>150</v>
      </c>
      <c r="H173" s="727" t="s">
        <v>87</v>
      </c>
      <c r="I173" s="516">
        <v>555981</v>
      </c>
      <c r="J173" s="517">
        <v>409412</v>
      </c>
      <c r="K173" s="496">
        <v>0</v>
      </c>
      <c r="L173" s="322">
        <v>138381</v>
      </c>
      <c r="M173" s="322">
        <v>8188</v>
      </c>
      <c r="N173" s="517">
        <v>0</v>
      </c>
      <c r="O173" s="518">
        <v>0.82</v>
      </c>
      <c r="P173" s="432">
        <v>0.82</v>
      </c>
      <c r="Q173" s="519">
        <v>0</v>
      </c>
      <c r="R173" s="551">
        <f t="shared" si="405"/>
        <v>0</v>
      </c>
      <c r="S173" s="507">
        <v>0</v>
      </c>
      <c r="T173" s="507">
        <v>0</v>
      </c>
      <c r="U173" s="507">
        <v>0</v>
      </c>
      <c r="V173" s="507">
        <f t="shared" si="340"/>
        <v>0</v>
      </c>
      <c r="W173" s="507">
        <v>0</v>
      </c>
      <c r="X173" s="507">
        <v>0</v>
      </c>
      <c r="Y173" s="507">
        <v>0</v>
      </c>
      <c r="Z173" s="507">
        <f t="shared" si="406"/>
        <v>0</v>
      </c>
      <c r="AA173" s="507">
        <f>V173+Z173</f>
        <v>0</v>
      </c>
      <c r="AB173" s="322">
        <f t="shared" si="407"/>
        <v>0</v>
      </c>
      <c r="AC173" s="180">
        <f>ROUND(V173*2%,0)</f>
        <v>0</v>
      </c>
      <c r="AD173" s="507">
        <v>0</v>
      </c>
      <c r="AE173" s="507">
        <v>0</v>
      </c>
      <c r="AF173" s="507">
        <f t="shared" si="341"/>
        <v>0</v>
      </c>
      <c r="AG173" s="507">
        <f t="shared" si="342"/>
        <v>0</v>
      </c>
      <c r="AH173" s="522">
        <v>0</v>
      </c>
      <c r="AI173" s="522">
        <v>0</v>
      </c>
      <c r="AJ173" s="522">
        <v>0</v>
      </c>
      <c r="AK173" s="522">
        <v>0</v>
      </c>
      <c r="AL173" s="522">
        <v>0</v>
      </c>
      <c r="AM173" s="522">
        <v>0</v>
      </c>
      <c r="AN173" s="522">
        <v>0</v>
      </c>
      <c r="AO173" s="522">
        <f t="shared" si="408"/>
        <v>0</v>
      </c>
      <c r="AP173" s="522">
        <f t="shared" si="409"/>
        <v>0</v>
      </c>
      <c r="AQ173" s="550">
        <f t="shared" si="343"/>
        <v>0</v>
      </c>
      <c r="AR173" s="551">
        <f>I173+AG173</f>
        <v>555981</v>
      </c>
      <c r="AS173" s="507">
        <f>J173+V173</f>
        <v>409412</v>
      </c>
      <c r="AT173" s="507">
        <f t="shared" si="410"/>
        <v>0</v>
      </c>
      <c r="AU173" s="507">
        <f t="shared" si="411"/>
        <v>0</v>
      </c>
      <c r="AV173" s="507">
        <f t="shared" si="412"/>
        <v>138381</v>
      </c>
      <c r="AW173" s="507">
        <f t="shared" si="412"/>
        <v>8188</v>
      </c>
      <c r="AX173" s="507">
        <f>N173+AF173</f>
        <v>0</v>
      </c>
      <c r="AY173" s="522">
        <f>O173+AQ173</f>
        <v>0.82</v>
      </c>
      <c r="AZ173" s="522">
        <f t="shared" si="413"/>
        <v>0.82</v>
      </c>
      <c r="BA173" s="523">
        <f t="shared" si="413"/>
        <v>0</v>
      </c>
    </row>
    <row r="174" spans="1:53" s="720" customFormat="1" ht="12.75" customHeight="1" x14ac:dyDescent="0.2">
      <c r="A174" s="723">
        <v>37</v>
      </c>
      <c r="B174" s="724">
        <v>3432</v>
      </c>
      <c r="C174" s="724">
        <v>600078329</v>
      </c>
      <c r="D174" s="724">
        <v>70695121</v>
      </c>
      <c r="E174" s="725" t="s">
        <v>396</v>
      </c>
      <c r="F174" s="724">
        <v>3143</v>
      </c>
      <c r="G174" s="726" t="s">
        <v>151</v>
      </c>
      <c r="H174" s="727" t="s">
        <v>83</v>
      </c>
      <c r="I174" s="516">
        <v>17556</v>
      </c>
      <c r="J174" s="517">
        <v>12375</v>
      </c>
      <c r="K174" s="496">
        <v>0</v>
      </c>
      <c r="L174" s="322">
        <v>4183</v>
      </c>
      <c r="M174" s="322">
        <v>248</v>
      </c>
      <c r="N174" s="517">
        <v>750</v>
      </c>
      <c r="O174" s="518">
        <v>0.05</v>
      </c>
      <c r="P174" s="432">
        <v>0</v>
      </c>
      <c r="Q174" s="519">
        <v>0.05</v>
      </c>
      <c r="R174" s="551">
        <f t="shared" si="405"/>
        <v>0</v>
      </c>
      <c r="S174" s="507">
        <v>0</v>
      </c>
      <c r="T174" s="507">
        <v>0</v>
      </c>
      <c r="U174" s="507">
        <v>0</v>
      </c>
      <c r="V174" s="507">
        <f t="shared" si="340"/>
        <v>0</v>
      </c>
      <c r="W174" s="507">
        <v>0</v>
      </c>
      <c r="X174" s="507">
        <v>0</v>
      </c>
      <c r="Y174" s="507">
        <v>0</v>
      </c>
      <c r="Z174" s="507">
        <f t="shared" si="406"/>
        <v>0</v>
      </c>
      <c r="AA174" s="507">
        <f>V174+Z174</f>
        <v>0</v>
      </c>
      <c r="AB174" s="322">
        <f t="shared" si="407"/>
        <v>0</v>
      </c>
      <c r="AC174" s="180">
        <f>ROUND(V174*2%,0)</f>
        <v>0</v>
      </c>
      <c r="AD174" s="507">
        <v>0</v>
      </c>
      <c r="AE174" s="507">
        <v>0</v>
      </c>
      <c r="AF174" s="507">
        <f t="shared" si="341"/>
        <v>0</v>
      </c>
      <c r="AG174" s="507">
        <f t="shared" si="342"/>
        <v>0</v>
      </c>
      <c r="AH174" s="522">
        <v>0</v>
      </c>
      <c r="AI174" s="522">
        <v>0</v>
      </c>
      <c r="AJ174" s="522">
        <v>0</v>
      </c>
      <c r="AK174" s="522">
        <v>0</v>
      </c>
      <c r="AL174" s="522">
        <v>0</v>
      </c>
      <c r="AM174" s="522">
        <v>0</v>
      </c>
      <c r="AN174" s="522">
        <v>0</v>
      </c>
      <c r="AO174" s="522">
        <f t="shared" si="408"/>
        <v>0</v>
      </c>
      <c r="AP174" s="522">
        <f t="shared" si="409"/>
        <v>0</v>
      </c>
      <c r="AQ174" s="550">
        <f t="shared" si="343"/>
        <v>0</v>
      </c>
      <c r="AR174" s="551">
        <f>I174+AG174</f>
        <v>17556</v>
      </c>
      <c r="AS174" s="507">
        <f>J174+V174</f>
        <v>12375</v>
      </c>
      <c r="AT174" s="507">
        <f t="shared" si="410"/>
        <v>0</v>
      </c>
      <c r="AU174" s="507">
        <f t="shared" si="411"/>
        <v>0</v>
      </c>
      <c r="AV174" s="507">
        <f t="shared" si="412"/>
        <v>4183</v>
      </c>
      <c r="AW174" s="507">
        <f t="shared" si="412"/>
        <v>248</v>
      </c>
      <c r="AX174" s="507">
        <f>N174+AF174</f>
        <v>750</v>
      </c>
      <c r="AY174" s="522">
        <f>O174+AQ174</f>
        <v>0.05</v>
      </c>
      <c r="AZ174" s="522">
        <f t="shared" si="413"/>
        <v>0</v>
      </c>
      <c r="BA174" s="523">
        <f t="shared" si="413"/>
        <v>0.05</v>
      </c>
    </row>
    <row r="175" spans="1:53" s="720" customFormat="1" ht="12.75" customHeight="1" x14ac:dyDescent="0.2">
      <c r="A175" s="282">
        <v>37</v>
      </c>
      <c r="B175" s="21">
        <v>3432</v>
      </c>
      <c r="C175" s="280">
        <v>600078329</v>
      </c>
      <c r="D175" s="280">
        <v>70695121</v>
      </c>
      <c r="E175" s="721" t="s">
        <v>397</v>
      </c>
      <c r="F175" s="21"/>
      <c r="G175" s="281"/>
      <c r="H175" s="722"/>
      <c r="I175" s="29">
        <v>6550284</v>
      </c>
      <c r="J175" s="269">
        <v>4658671</v>
      </c>
      <c r="K175" s="269">
        <v>22680</v>
      </c>
      <c r="L175" s="269">
        <v>1582297</v>
      </c>
      <c r="M175" s="269">
        <v>93174</v>
      </c>
      <c r="N175" s="269">
        <v>193462</v>
      </c>
      <c r="O175" s="360">
        <v>10.560300000000002</v>
      </c>
      <c r="P175" s="360">
        <v>6.7700000000000005</v>
      </c>
      <c r="Q175" s="390">
        <v>3.7903000000000002</v>
      </c>
      <c r="R175" s="29">
        <f t="shared" ref="R175:BA175" si="414">SUM(R170:R174)</f>
        <v>0</v>
      </c>
      <c r="S175" s="22">
        <f t="shared" si="414"/>
        <v>0</v>
      </c>
      <c r="T175" s="22">
        <f t="shared" si="414"/>
        <v>0</v>
      </c>
      <c r="U175" s="22">
        <f t="shared" si="414"/>
        <v>0</v>
      </c>
      <c r="V175" s="22">
        <f t="shared" si="414"/>
        <v>0</v>
      </c>
      <c r="W175" s="22">
        <f t="shared" si="414"/>
        <v>0</v>
      </c>
      <c r="X175" s="22">
        <f t="shared" si="414"/>
        <v>0</v>
      </c>
      <c r="Y175" s="22">
        <f t="shared" ref="Y175" si="415">SUM(Y170:Y174)</f>
        <v>9324</v>
      </c>
      <c r="Z175" s="22">
        <f t="shared" si="414"/>
        <v>9324</v>
      </c>
      <c r="AA175" s="22">
        <f t="shared" si="414"/>
        <v>9324</v>
      </c>
      <c r="AB175" s="22">
        <f t="shared" si="414"/>
        <v>0</v>
      </c>
      <c r="AC175" s="22">
        <f t="shared" si="414"/>
        <v>0</v>
      </c>
      <c r="AD175" s="22">
        <f t="shared" si="414"/>
        <v>0</v>
      </c>
      <c r="AE175" s="22">
        <f t="shared" si="414"/>
        <v>0</v>
      </c>
      <c r="AF175" s="22">
        <f t="shared" si="414"/>
        <v>0</v>
      </c>
      <c r="AG175" s="22">
        <f t="shared" si="414"/>
        <v>9324</v>
      </c>
      <c r="AH175" s="23">
        <f t="shared" si="414"/>
        <v>0</v>
      </c>
      <c r="AI175" s="23">
        <f t="shared" si="414"/>
        <v>0</v>
      </c>
      <c r="AJ175" s="23">
        <f t="shared" si="414"/>
        <v>0</v>
      </c>
      <c r="AK175" s="23">
        <f t="shared" ref="AK175:AL175" si="416">SUM(AK170:AK174)</f>
        <v>0</v>
      </c>
      <c r="AL175" s="23">
        <f t="shared" si="416"/>
        <v>0</v>
      </c>
      <c r="AM175" s="23">
        <f t="shared" si="414"/>
        <v>0</v>
      </c>
      <c r="AN175" s="23">
        <f t="shared" si="414"/>
        <v>0</v>
      </c>
      <c r="AO175" s="23">
        <f t="shared" si="414"/>
        <v>0</v>
      </c>
      <c r="AP175" s="23">
        <f t="shared" si="414"/>
        <v>0</v>
      </c>
      <c r="AQ175" s="361">
        <f t="shared" si="414"/>
        <v>0</v>
      </c>
      <c r="AR175" s="29">
        <f t="shared" si="414"/>
        <v>6559608</v>
      </c>
      <c r="AS175" s="22">
        <f t="shared" si="414"/>
        <v>4658671</v>
      </c>
      <c r="AT175" s="22">
        <f t="shared" si="414"/>
        <v>32004</v>
      </c>
      <c r="AU175" s="68">
        <f t="shared" si="414"/>
        <v>9324</v>
      </c>
      <c r="AV175" s="22">
        <f t="shared" si="414"/>
        <v>1582297</v>
      </c>
      <c r="AW175" s="22">
        <f t="shared" si="414"/>
        <v>93174</v>
      </c>
      <c r="AX175" s="22">
        <f t="shared" si="414"/>
        <v>193462</v>
      </c>
      <c r="AY175" s="23">
        <f t="shared" si="414"/>
        <v>10.560300000000002</v>
      </c>
      <c r="AZ175" s="23">
        <f t="shared" si="414"/>
        <v>6.7700000000000005</v>
      </c>
      <c r="BA175" s="56">
        <f t="shared" si="414"/>
        <v>3.7903000000000002</v>
      </c>
    </row>
    <row r="176" spans="1:53" s="720" customFormat="1" ht="12.75" customHeight="1" x14ac:dyDescent="0.2">
      <c r="A176" s="723">
        <v>38</v>
      </c>
      <c r="B176" s="724">
        <v>3435</v>
      </c>
      <c r="C176" s="724">
        <v>650022131</v>
      </c>
      <c r="D176" s="724">
        <v>70981531</v>
      </c>
      <c r="E176" s="725" t="s">
        <v>398</v>
      </c>
      <c r="F176" s="724">
        <v>3111</v>
      </c>
      <c r="G176" s="726" t="s">
        <v>86</v>
      </c>
      <c r="H176" s="727" t="s">
        <v>87</v>
      </c>
      <c r="I176" s="516">
        <v>7824381</v>
      </c>
      <c r="J176" s="517">
        <v>5700870</v>
      </c>
      <c r="K176" s="496">
        <v>0</v>
      </c>
      <c r="L176" s="322">
        <v>1926894</v>
      </c>
      <c r="M176" s="322">
        <v>114017</v>
      </c>
      <c r="N176" s="517">
        <v>82600</v>
      </c>
      <c r="O176" s="518">
        <v>13.765499999999999</v>
      </c>
      <c r="P176" s="432">
        <v>11</v>
      </c>
      <c r="Q176" s="519">
        <v>2.7654999999999998</v>
      </c>
      <c r="R176" s="551">
        <f t="shared" ref="R176:R181" si="417">W176*-1</f>
        <v>0</v>
      </c>
      <c r="S176" s="507">
        <v>0</v>
      </c>
      <c r="T176" s="507">
        <v>0</v>
      </c>
      <c r="U176" s="507">
        <v>0</v>
      </c>
      <c r="V176" s="507">
        <f t="shared" si="340"/>
        <v>0</v>
      </c>
      <c r="W176" s="507">
        <v>0</v>
      </c>
      <c r="X176" s="507">
        <v>0</v>
      </c>
      <c r="Y176" s="507">
        <v>0</v>
      </c>
      <c r="Z176" s="507">
        <f t="shared" ref="Z176:Z181" si="418">SUM(W176:Y176)</f>
        <v>0</v>
      </c>
      <c r="AA176" s="507">
        <f t="shared" ref="AA176:AA181" si="419">V176+Z176</f>
        <v>0</v>
      </c>
      <c r="AB176" s="322">
        <f t="shared" ref="AB176:AB181" si="420">ROUND((V176+W176)*33.8%,0)</f>
        <v>0</v>
      </c>
      <c r="AC176" s="180">
        <f t="shared" ref="AC176:AC181" si="421">ROUND(V176*2%,0)</f>
        <v>0</v>
      </c>
      <c r="AD176" s="507">
        <v>0</v>
      </c>
      <c r="AE176" s="507">
        <v>0</v>
      </c>
      <c r="AF176" s="507">
        <f t="shared" si="341"/>
        <v>0</v>
      </c>
      <c r="AG176" s="507">
        <f t="shared" si="342"/>
        <v>0</v>
      </c>
      <c r="AH176" s="522">
        <v>0</v>
      </c>
      <c r="AI176" s="522">
        <v>0</v>
      </c>
      <c r="AJ176" s="522">
        <v>0</v>
      </c>
      <c r="AK176" s="522">
        <v>0</v>
      </c>
      <c r="AL176" s="522">
        <v>0</v>
      </c>
      <c r="AM176" s="522">
        <v>0</v>
      </c>
      <c r="AN176" s="522">
        <v>0</v>
      </c>
      <c r="AO176" s="522">
        <f t="shared" ref="AO176:AO181" si="422">AH176+AJ176+AK176+AM176</f>
        <v>0</v>
      </c>
      <c r="AP176" s="522">
        <f t="shared" ref="AP176:AP181" si="423">AI176+AL176+AN176</f>
        <v>0</v>
      </c>
      <c r="AQ176" s="550">
        <f t="shared" si="343"/>
        <v>0</v>
      </c>
      <c r="AR176" s="551">
        <f t="shared" ref="AR176:AR181" si="424">I176+AG176</f>
        <v>7824381</v>
      </c>
      <c r="AS176" s="507">
        <f t="shared" ref="AS176:AS181" si="425">J176+V176</f>
        <v>5700870</v>
      </c>
      <c r="AT176" s="507">
        <f t="shared" ref="AT176:AT181" si="426">K176+Z176</f>
        <v>0</v>
      </c>
      <c r="AU176" s="507">
        <f t="shared" ref="AU176:AU181" si="427">Y176</f>
        <v>0</v>
      </c>
      <c r="AV176" s="507">
        <f t="shared" ref="AV176:AW181" si="428">L176+AB176</f>
        <v>1926894</v>
      </c>
      <c r="AW176" s="507">
        <f t="shared" si="428"/>
        <v>114017</v>
      </c>
      <c r="AX176" s="507">
        <f t="shared" ref="AX176:AX181" si="429">N176+AF176</f>
        <v>82600</v>
      </c>
      <c r="AY176" s="522">
        <f t="shared" ref="AY176:AY181" si="430">O176+AQ176</f>
        <v>13.765499999999999</v>
      </c>
      <c r="AZ176" s="522">
        <f t="shared" ref="AZ176:BA181" si="431">P176+AO176</f>
        <v>11</v>
      </c>
      <c r="BA176" s="523">
        <f t="shared" si="431"/>
        <v>2.7654999999999998</v>
      </c>
    </row>
    <row r="177" spans="1:53" s="720" customFormat="1" ht="12.75" customHeight="1" x14ac:dyDescent="0.2">
      <c r="A177" s="723">
        <v>38</v>
      </c>
      <c r="B177" s="724">
        <v>3435</v>
      </c>
      <c r="C177" s="724">
        <v>650022131</v>
      </c>
      <c r="D177" s="724">
        <v>70981531</v>
      </c>
      <c r="E177" s="725" t="s">
        <v>398</v>
      </c>
      <c r="F177" s="724">
        <v>3113</v>
      </c>
      <c r="G177" s="726" t="s">
        <v>149</v>
      </c>
      <c r="H177" s="727" t="s">
        <v>87</v>
      </c>
      <c r="I177" s="516">
        <v>21694925</v>
      </c>
      <c r="J177" s="517">
        <v>15369679</v>
      </c>
      <c r="K177" s="517">
        <v>50000</v>
      </c>
      <c r="L177" s="517">
        <v>5211852</v>
      </c>
      <c r="M177" s="517">
        <v>307394</v>
      </c>
      <c r="N177" s="517">
        <v>756000</v>
      </c>
      <c r="O177" s="518">
        <v>29.8415</v>
      </c>
      <c r="P177" s="432">
        <v>22.087900000000001</v>
      </c>
      <c r="Q177" s="519">
        <v>7.7535999999999987</v>
      </c>
      <c r="R177" s="551">
        <f t="shared" si="417"/>
        <v>0</v>
      </c>
      <c r="S177" s="507">
        <v>0</v>
      </c>
      <c r="T177" s="507">
        <v>0</v>
      </c>
      <c r="U177" s="507">
        <v>0</v>
      </c>
      <c r="V177" s="507">
        <f t="shared" si="340"/>
        <v>0</v>
      </c>
      <c r="W177" s="507">
        <v>0</v>
      </c>
      <c r="X177" s="507">
        <v>0</v>
      </c>
      <c r="Y177" s="507">
        <v>47804</v>
      </c>
      <c r="Z177" s="507">
        <f t="shared" si="418"/>
        <v>47804</v>
      </c>
      <c r="AA177" s="507">
        <f t="shared" si="419"/>
        <v>47804</v>
      </c>
      <c r="AB177" s="322">
        <f t="shared" si="420"/>
        <v>0</v>
      </c>
      <c r="AC177" s="180">
        <f t="shared" si="421"/>
        <v>0</v>
      </c>
      <c r="AD177" s="507">
        <v>0</v>
      </c>
      <c r="AE177" s="507">
        <v>0</v>
      </c>
      <c r="AF177" s="507">
        <f t="shared" si="341"/>
        <v>0</v>
      </c>
      <c r="AG177" s="507">
        <f t="shared" si="342"/>
        <v>47804</v>
      </c>
      <c r="AH177" s="522">
        <v>0</v>
      </c>
      <c r="AI177" s="522">
        <v>0</v>
      </c>
      <c r="AJ177" s="522">
        <v>0</v>
      </c>
      <c r="AK177" s="522">
        <v>0</v>
      </c>
      <c r="AL177" s="522">
        <v>0</v>
      </c>
      <c r="AM177" s="522">
        <v>0</v>
      </c>
      <c r="AN177" s="522">
        <v>0</v>
      </c>
      <c r="AO177" s="522">
        <f t="shared" si="422"/>
        <v>0</v>
      </c>
      <c r="AP177" s="522">
        <f t="shared" si="423"/>
        <v>0</v>
      </c>
      <c r="AQ177" s="550">
        <f t="shared" si="343"/>
        <v>0</v>
      </c>
      <c r="AR177" s="551">
        <f t="shared" si="424"/>
        <v>21742729</v>
      </c>
      <c r="AS177" s="507">
        <f t="shared" si="425"/>
        <v>15369679</v>
      </c>
      <c r="AT177" s="507">
        <f t="shared" si="426"/>
        <v>97804</v>
      </c>
      <c r="AU177" s="507">
        <f t="shared" si="427"/>
        <v>47804</v>
      </c>
      <c r="AV177" s="507">
        <f t="shared" si="428"/>
        <v>5211852</v>
      </c>
      <c r="AW177" s="507">
        <f t="shared" si="428"/>
        <v>307394</v>
      </c>
      <c r="AX177" s="507">
        <f t="shared" si="429"/>
        <v>756000</v>
      </c>
      <c r="AY177" s="522">
        <f t="shared" si="430"/>
        <v>29.8415</v>
      </c>
      <c r="AZ177" s="522">
        <f t="shared" si="431"/>
        <v>22.087900000000001</v>
      </c>
      <c r="BA177" s="523">
        <f t="shared" si="431"/>
        <v>7.7535999999999987</v>
      </c>
    </row>
    <row r="178" spans="1:53" s="720" customFormat="1" x14ac:dyDescent="0.2">
      <c r="A178" s="723">
        <v>38</v>
      </c>
      <c r="B178" s="724">
        <v>3435</v>
      </c>
      <c r="C178" s="724">
        <v>650022131</v>
      </c>
      <c r="D178" s="724">
        <v>70981531</v>
      </c>
      <c r="E178" s="725" t="s">
        <v>398</v>
      </c>
      <c r="F178" s="724">
        <v>3113</v>
      </c>
      <c r="G178" s="726" t="s">
        <v>92</v>
      </c>
      <c r="H178" s="727" t="s">
        <v>83</v>
      </c>
      <c r="I178" s="516">
        <v>3203610</v>
      </c>
      <c r="J178" s="517">
        <v>2359065</v>
      </c>
      <c r="K178" s="496">
        <v>0</v>
      </c>
      <c r="L178" s="322">
        <v>797364</v>
      </c>
      <c r="M178" s="322">
        <v>47181</v>
      </c>
      <c r="N178" s="517">
        <v>0</v>
      </c>
      <c r="O178" s="518">
        <v>6.6499999999999995</v>
      </c>
      <c r="P178" s="432">
        <v>6.6499999999999995</v>
      </c>
      <c r="Q178" s="519">
        <v>0</v>
      </c>
      <c r="R178" s="551">
        <f t="shared" si="417"/>
        <v>0</v>
      </c>
      <c r="S178" s="507">
        <v>200645</v>
      </c>
      <c r="T178" s="507">
        <v>0</v>
      </c>
      <c r="U178" s="507">
        <v>0</v>
      </c>
      <c r="V178" s="507">
        <f t="shared" si="340"/>
        <v>200645</v>
      </c>
      <c r="W178" s="507">
        <v>0</v>
      </c>
      <c r="X178" s="507">
        <v>0</v>
      </c>
      <c r="Y178" s="507">
        <v>0</v>
      </c>
      <c r="Z178" s="507">
        <f t="shared" si="418"/>
        <v>0</v>
      </c>
      <c r="AA178" s="507">
        <f t="shared" si="419"/>
        <v>200645</v>
      </c>
      <c r="AB178" s="322">
        <f t="shared" si="420"/>
        <v>67818</v>
      </c>
      <c r="AC178" s="180">
        <f t="shared" si="421"/>
        <v>4013</v>
      </c>
      <c r="AD178" s="507">
        <v>7750</v>
      </c>
      <c r="AE178" s="507">
        <v>0</v>
      </c>
      <c r="AF178" s="507">
        <f t="shared" si="341"/>
        <v>7750</v>
      </c>
      <c r="AG178" s="507">
        <f t="shared" si="342"/>
        <v>280226</v>
      </c>
      <c r="AH178" s="522">
        <v>0</v>
      </c>
      <c r="AI178" s="522">
        <v>0</v>
      </c>
      <c r="AJ178" s="522">
        <v>0.56999999999999995</v>
      </c>
      <c r="AK178" s="522">
        <v>0</v>
      </c>
      <c r="AL178" s="522">
        <v>0</v>
      </c>
      <c r="AM178" s="522">
        <v>0</v>
      </c>
      <c r="AN178" s="522">
        <v>0</v>
      </c>
      <c r="AO178" s="522">
        <f t="shared" si="422"/>
        <v>0.56999999999999995</v>
      </c>
      <c r="AP178" s="522">
        <f t="shared" si="423"/>
        <v>0</v>
      </c>
      <c r="AQ178" s="550">
        <f t="shared" si="343"/>
        <v>0.56999999999999995</v>
      </c>
      <c r="AR178" s="551">
        <f t="shared" si="424"/>
        <v>3483836</v>
      </c>
      <c r="AS178" s="507">
        <f t="shared" si="425"/>
        <v>2559710</v>
      </c>
      <c r="AT178" s="507">
        <f t="shared" si="426"/>
        <v>0</v>
      </c>
      <c r="AU178" s="507">
        <f t="shared" si="427"/>
        <v>0</v>
      </c>
      <c r="AV178" s="507">
        <f t="shared" si="428"/>
        <v>865182</v>
      </c>
      <c r="AW178" s="507">
        <f t="shared" si="428"/>
        <v>51194</v>
      </c>
      <c r="AX178" s="507">
        <f t="shared" si="429"/>
        <v>7750</v>
      </c>
      <c r="AY178" s="522">
        <f t="shared" si="430"/>
        <v>7.22</v>
      </c>
      <c r="AZ178" s="522">
        <f t="shared" si="431"/>
        <v>7.22</v>
      </c>
      <c r="BA178" s="523">
        <f t="shared" si="431"/>
        <v>0</v>
      </c>
    </row>
    <row r="179" spans="1:53" s="720" customFormat="1" ht="12.75" customHeight="1" x14ac:dyDescent="0.2">
      <c r="A179" s="723">
        <v>38</v>
      </c>
      <c r="B179" s="724">
        <v>3435</v>
      </c>
      <c r="C179" s="724">
        <v>650022131</v>
      </c>
      <c r="D179" s="724">
        <v>70981531</v>
      </c>
      <c r="E179" s="725" t="s">
        <v>398</v>
      </c>
      <c r="F179" s="724">
        <v>3141</v>
      </c>
      <c r="G179" s="726" t="s">
        <v>89</v>
      </c>
      <c r="H179" s="727" t="s">
        <v>83</v>
      </c>
      <c r="I179" s="516">
        <v>3061249</v>
      </c>
      <c r="J179" s="517">
        <v>2236637</v>
      </c>
      <c r="K179" s="496">
        <v>0</v>
      </c>
      <c r="L179" s="322">
        <v>755983</v>
      </c>
      <c r="M179" s="322">
        <v>44733</v>
      </c>
      <c r="N179" s="517">
        <v>23896</v>
      </c>
      <c r="O179" s="518">
        <v>7.61</v>
      </c>
      <c r="P179" s="432">
        <v>0</v>
      </c>
      <c r="Q179" s="519">
        <v>7.61</v>
      </c>
      <c r="R179" s="551">
        <f t="shared" si="417"/>
        <v>0</v>
      </c>
      <c r="S179" s="507">
        <v>0</v>
      </c>
      <c r="T179" s="507">
        <v>0</v>
      </c>
      <c r="U179" s="507">
        <v>0</v>
      </c>
      <c r="V179" s="507">
        <f t="shared" si="340"/>
        <v>0</v>
      </c>
      <c r="W179" s="507">
        <v>0</v>
      </c>
      <c r="X179" s="507">
        <v>0</v>
      </c>
      <c r="Y179" s="507">
        <v>0</v>
      </c>
      <c r="Z179" s="507">
        <f t="shared" si="418"/>
        <v>0</v>
      </c>
      <c r="AA179" s="507">
        <f t="shared" si="419"/>
        <v>0</v>
      </c>
      <c r="AB179" s="322">
        <f t="shared" si="420"/>
        <v>0</v>
      </c>
      <c r="AC179" s="180">
        <f t="shared" si="421"/>
        <v>0</v>
      </c>
      <c r="AD179" s="507">
        <v>0</v>
      </c>
      <c r="AE179" s="507">
        <v>0</v>
      </c>
      <c r="AF179" s="507">
        <f t="shared" si="341"/>
        <v>0</v>
      </c>
      <c r="AG179" s="507">
        <f t="shared" si="342"/>
        <v>0</v>
      </c>
      <c r="AH179" s="522">
        <v>0</v>
      </c>
      <c r="AI179" s="522">
        <v>0</v>
      </c>
      <c r="AJ179" s="522">
        <v>0</v>
      </c>
      <c r="AK179" s="522">
        <v>0</v>
      </c>
      <c r="AL179" s="522">
        <v>0</v>
      </c>
      <c r="AM179" s="522">
        <v>0</v>
      </c>
      <c r="AN179" s="522">
        <v>0</v>
      </c>
      <c r="AO179" s="522">
        <f t="shared" si="422"/>
        <v>0</v>
      </c>
      <c r="AP179" s="522">
        <f t="shared" si="423"/>
        <v>0</v>
      </c>
      <c r="AQ179" s="550">
        <f t="shared" si="343"/>
        <v>0</v>
      </c>
      <c r="AR179" s="551">
        <f t="shared" si="424"/>
        <v>3061249</v>
      </c>
      <c r="AS179" s="507">
        <f t="shared" si="425"/>
        <v>2236637</v>
      </c>
      <c r="AT179" s="507">
        <f t="shared" si="426"/>
        <v>0</v>
      </c>
      <c r="AU179" s="507">
        <f t="shared" si="427"/>
        <v>0</v>
      </c>
      <c r="AV179" s="507">
        <f t="shared" si="428"/>
        <v>755983</v>
      </c>
      <c r="AW179" s="507">
        <f t="shared" si="428"/>
        <v>44733</v>
      </c>
      <c r="AX179" s="507">
        <f t="shared" si="429"/>
        <v>23896</v>
      </c>
      <c r="AY179" s="522">
        <f t="shared" si="430"/>
        <v>7.61</v>
      </c>
      <c r="AZ179" s="522">
        <f t="shared" si="431"/>
        <v>0</v>
      </c>
      <c r="BA179" s="523">
        <f t="shared" si="431"/>
        <v>7.61</v>
      </c>
    </row>
    <row r="180" spans="1:53" s="720" customFormat="1" ht="12.75" customHeight="1" x14ac:dyDescent="0.2">
      <c r="A180" s="723">
        <v>38</v>
      </c>
      <c r="B180" s="724">
        <v>3435</v>
      </c>
      <c r="C180" s="724">
        <v>650022131</v>
      </c>
      <c r="D180" s="724">
        <v>70981531</v>
      </c>
      <c r="E180" s="725" t="s">
        <v>398</v>
      </c>
      <c r="F180" s="724">
        <v>3143</v>
      </c>
      <c r="G180" s="726" t="s">
        <v>150</v>
      </c>
      <c r="H180" s="727" t="s">
        <v>87</v>
      </c>
      <c r="I180" s="516">
        <v>1393815</v>
      </c>
      <c r="J180" s="517">
        <v>1026374</v>
      </c>
      <c r="K180" s="496">
        <v>0</v>
      </c>
      <c r="L180" s="322">
        <v>346914</v>
      </c>
      <c r="M180" s="322">
        <v>20527</v>
      </c>
      <c r="N180" s="517">
        <v>0</v>
      </c>
      <c r="O180" s="518">
        <v>2.254</v>
      </c>
      <c r="P180" s="518">
        <v>2.254</v>
      </c>
      <c r="Q180" s="519">
        <v>0</v>
      </c>
      <c r="R180" s="551">
        <f t="shared" si="417"/>
        <v>0</v>
      </c>
      <c r="S180" s="507">
        <v>0</v>
      </c>
      <c r="T180" s="507">
        <v>0</v>
      </c>
      <c r="U180" s="507">
        <v>0</v>
      </c>
      <c r="V180" s="507">
        <f t="shared" si="340"/>
        <v>0</v>
      </c>
      <c r="W180" s="507">
        <v>0</v>
      </c>
      <c r="X180" s="507">
        <v>0</v>
      </c>
      <c r="Y180" s="507">
        <v>0</v>
      </c>
      <c r="Z180" s="507">
        <f t="shared" si="418"/>
        <v>0</v>
      </c>
      <c r="AA180" s="507">
        <f t="shared" si="419"/>
        <v>0</v>
      </c>
      <c r="AB180" s="322">
        <f t="shared" si="420"/>
        <v>0</v>
      </c>
      <c r="AC180" s="180">
        <f t="shared" si="421"/>
        <v>0</v>
      </c>
      <c r="AD180" s="507">
        <v>0</v>
      </c>
      <c r="AE180" s="507">
        <v>0</v>
      </c>
      <c r="AF180" s="507">
        <f t="shared" si="341"/>
        <v>0</v>
      </c>
      <c r="AG180" s="507">
        <f t="shared" si="342"/>
        <v>0</v>
      </c>
      <c r="AH180" s="522">
        <v>0</v>
      </c>
      <c r="AI180" s="522">
        <v>0</v>
      </c>
      <c r="AJ180" s="522">
        <v>0</v>
      </c>
      <c r="AK180" s="522">
        <v>0</v>
      </c>
      <c r="AL180" s="522">
        <v>0</v>
      </c>
      <c r="AM180" s="522">
        <v>0</v>
      </c>
      <c r="AN180" s="522">
        <v>0</v>
      </c>
      <c r="AO180" s="522">
        <f t="shared" si="422"/>
        <v>0</v>
      </c>
      <c r="AP180" s="522">
        <f t="shared" si="423"/>
        <v>0</v>
      </c>
      <c r="AQ180" s="550">
        <f t="shared" si="343"/>
        <v>0</v>
      </c>
      <c r="AR180" s="551">
        <f t="shared" si="424"/>
        <v>1393815</v>
      </c>
      <c r="AS180" s="507">
        <f t="shared" si="425"/>
        <v>1026374</v>
      </c>
      <c r="AT180" s="507">
        <f t="shared" si="426"/>
        <v>0</v>
      </c>
      <c r="AU180" s="507">
        <f t="shared" si="427"/>
        <v>0</v>
      </c>
      <c r="AV180" s="507">
        <f t="shared" si="428"/>
        <v>346914</v>
      </c>
      <c r="AW180" s="507">
        <f t="shared" si="428"/>
        <v>20527</v>
      </c>
      <c r="AX180" s="507">
        <f t="shared" si="429"/>
        <v>0</v>
      </c>
      <c r="AY180" s="522">
        <f t="shared" si="430"/>
        <v>2.254</v>
      </c>
      <c r="AZ180" s="522">
        <f t="shared" si="431"/>
        <v>2.254</v>
      </c>
      <c r="BA180" s="523">
        <f t="shared" si="431"/>
        <v>0</v>
      </c>
    </row>
    <row r="181" spans="1:53" s="720" customFormat="1" ht="12.75" customHeight="1" x14ac:dyDescent="0.2">
      <c r="A181" s="723">
        <v>38</v>
      </c>
      <c r="B181" s="724">
        <v>3435</v>
      </c>
      <c r="C181" s="724">
        <v>650022131</v>
      </c>
      <c r="D181" s="724">
        <v>70981531</v>
      </c>
      <c r="E181" s="725" t="s">
        <v>398</v>
      </c>
      <c r="F181" s="724">
        <v>3143</v>
      </c>
      <c r="G181" s="726" t="s">
        <v>151</v>
      </c>
      <c r="H181" s="727" t="s">
        <v>83</v>
      </c>
      <c r="I181" s="516">
        <v>44942</v>
      </c>
      <c r="J181" s="517">
        <v>31680</v>
      </c>
      <c r="K181" s="496">
        <v>0</v>
      </c>
      <c r="L181" s="322">
        <v>10708</v>
      </c>
      <c r="M181" s="322">
        <v>634</v>
      </c>
      <c r="N181" s="517">
        <v>1920</v>
      </c>
      <c r="O181" s="518">
        <v>0.13</v>
      </c>
      <c r="P181" s="432">
        <v>0</v>
      </c>
      <c r="Q181" s="519">
        <v>0.13</v>
      </c>
      <c r="R181" s="551">
        <f t="shared" si="417"/>
        <v>0</v>
      </c>
      <c r="S181" s="507">
        <v>0</v>
      </c>
      <c r="T181" s="507">
        <v>0</v>
      </c>
      <c r="U181" s="507">
        <v>0</v>
      </c>
      <c r="V181" s="507">
        <f t="shared" si="340"/>
        <v>0</v>
      </c>
      <c r="W181" s="507">
        <v>0</v>
      </c>
      <c r="X181" s="507">
        <v>0</v>
      </c>
      <c r="Y181" s="507">
        <v>0</v>
      </c>
      <c r="Z181" s="507">
        <f t="shared" si="418"/>
        <v>0</v>
      </c>
      <c r="AA181" s="507">
        <f t="shared" si="419"/>
        <v>0</v>
      </c>
      <c r="AB181" s="322">
        <f t="shared" si="420"/>
        <v>0</v>
      </c>
      <c r="AC181" s="180">
        <f t="shared" si="421"/>
        <v>0</v>
      </c>
      <c r="AD181" s="507">
        <v>0</v>
      </c>
      <c r="AE181" s="507">
        <v>0</v>
      </c>
      <c r="AF181" s="507">
        <f t="shared" si="341"/>
        <v>0</v>
      </c>
      <c r="AG181" s="507">
        <f t="shared" si="342"/>
        <v>0</v>
      </c>
      <c r="AH181" s="522">
        <v>0</v>
      </c>
      <c r="AI181" s="522">
        <v>0</v>
      </c>
      <c r="AJ181" s="522">
        <v>0</v>
      </c>
      <c r="AK181" s="522">
        <v>0</v>
      </c>
      <c r="AL181" s="522">
        <v>0</v>
      </c>
      <c r="AM181" s="522">
        <v>0</v>
      </c>
      <c r="AN181" s="522">
        <v>0</v>
      </c>
      <c r="AO181" s="522">
        <f t="shared" si="422"/>
        <v>0</v>
      </c>
      <c r="AP181" s="522">
        <f t="shared" si="423"/>
        <v>0</v>
      </c>
      <c r="AQ181" s="550">
        <f t="shared" si="343"/>
        <v>0</v>
      </c>
      <c r="AR181" s="551">
        <f t="shared" si="424"/>
        <v>44942</v>
      </c>
      <c r="AS181" s="507">
        <f t="shared" si="425"/>
        <v>31680</v>
      </c>
      <c r="AT181" s="507">
        <f t="shared" si="426"/>
        <v>0</v>
      </c>
      <c r="AU181" s="501">
        <f t="shared" si="427"/>
        <v>0</v>
      </c>
      <c r="AV181" s="507">
        <f t="shared" si="428"/>
        <v>10708</v>
      </c>
      <c r="AW181" s="507">
        <f t="shared" si="428"/>
        <v>634</v>
      </c>
      <c r="AX181" s="507">
        <f t="shared" si="429"/>
        <v>1920</v>
      </c>
      <c r="AY181" s="522">
        <f t="shared" si="430"/>
        <v>0.13</v>
      </c>
      <c r="AZ181" s="522">
        <f t="shared" si="431"/>
        <v>0</v>
      </c>
      <c r="BA181" s="523">
        <f t="shared" si="431"/>
        <v>0.13</v>
      </c>
    </row>
    <row r="182" spans="1:53" s="720" customFormat="1" ht="13.5" customHeight="1" thickBot="1" x14ac:dyDescent="0.25">
      <c r="A182" s="286">
        <v>38</v>
      </c>
      <c r="B182" s="287">
        <v>3435</v>
      </c>
      <c r="C182" s="288">
        <v>650022131</v>
      </c>
      <c r="D182" s="288">
        <v>70981531</v>
      </c>
      <c r="E182" s="728" t="s">
        <v>399</v>
      </c>
      <c r="F182" s="287"/>
      <c r="G182" s="289"/>
      <c r="H182" s="729"/>
      <c r="I182" s="67">
        <v>37222922</v>
      </c>
      <c r="J182" s="270">
        <v>26724305</v>
      </c>
      <c r="K182" s="270">
        <v>50000</v>
      </c>
      <c r="L182" s="270">
        <v>9049715</v>
      </c>
      <c r="M182" s="270">
        <v>534486</v>
      </c>
      <c r="N182" s="270">
        <v>864416</v>
      </c>
      <c r="O182" s="389">
        <v>60.250999999999998</v>
      </c>
      <c r="P182" s="389">
        <v>41.991900000000001</v>
      </c>
      <c r="Q182" s="391">
        <v>18.259099999999997</v>
      </c>
      <c r="R182" s="67">
        <f t="shared" ref="R182:BA182" si="432">SUM(R176:R181)</f>
        <v>0</v>
      </c>
      <c r="S182" s="68">
        <f t="shared" si="432"/>
        <v>200645</v>
      </c>
      <c r="T182" s="68">
        <f t="shared" si="432"/>
        <v>0</v>
      </c>
      <c r="U182" s="68">
        <f t="shared" si="432"/>
        <v>0</v>
      </c>
      <c r="V182" s="68">
        <f t="shared" si="432"/>
        <v>200645</v>
      </c>
      <c r="W182" s="68">
        <f t="shared" si="432"/>
        <v>0</v>
      </c>
      <c r="X182" s="68">
        <f t="shared" si="432"/>
        <v>0</v>
      </c>
      <c r="Y182" s="68">
        <f t="shared" si="432"/>
        <v>47804</v>
      </c>
      <c r="Z182" s="68">
        <f t="shared" si="432"/>
        <v>47804</v>
      </c>
      <c r="AA182" s="68">
        <f t="shared" si="432"/>
        <v>248449</v>
      </c>
      <c r="AB182" s="68">
        <f t="shared" si="432"/>
        <v>67818</v>
      </c>
      <c r="AC182" s="68">
        <f t="shared" si="432"/>
        <v>4013</v>
      </c>
      <c r="AD182" s="68">
        <f t="shared" si="432"/>
        <v>7750</v>
      </c>
      <c r="AE182" s="68">
        <f t="shared" si="432"/>
        <v>0</v>
      </c>
      <c r="AF182" s="68">
        <f t="shared" si="432"/>
        <v>7750</v>
      </c>
      <c r="AG182" s="68">
        <f t="shared" si="432"/>
        <v>328030</v>
      </c>
      <c r="AH182" s="70">
        <f t="shared" si="432"/>
        <v>0</v>
      </c>
      <c r="AI182" s="70">
        <f t="shared" si="432"/>
        <v>0</v>
      </c>
      <c r="AJ182" s="70">
        <f t="shared" si="432"/>
        <v>0.56999999999999995</v>
      </c>
      <c r="AK182" s="70">
        <f t="shared" si="432"/>
        <v>0</v>
      </c>
      <c r="AL182" s="70">
        <f t="shared" si="432"/>
        <v>0</v>
      </c>
      <c r="AM182" s="70">
        <f t="shared" si="432"/>
        <v>0</v>
      </c>
      <c r="AN182" s="70">
        <f t="shared" si="432"/>
        <v>0</v>
      </c>
      <c r="AO182" s="70">
        <f t="shared" si="432"/>
        <v>0.56999999999999995</v>
      </c>
      <c r="AP182" s="70">
        <f t="shared" si="432"/>
        <v>0</v>
      </c>
      <c r="AQ182" s="392">
        <f t="shared" si="432"/>
        <v>0.56999999999999995</v>
      </c>
      <c r="AR182" s="67">
        <f t="shared" si="432"/>
        <v>37550952</v>
      </c>
      <c r="AS182" s="68">
        <f t="shared" si="432"/>
        <v>26924950</v>
      </c>
      <c r="AT182" s="68">
        <f t="shared" si="432"/>
        <v>97804</v>
      </c>
      <c r="AU182" s="68">
        <f t="shared" si="432"/>
        <v>47804</v>
      </c>
      <c r="AV182" s="68">
        <f t="shared" si="432"/>
        <v>9117533</v>
      </c>
      <c r="AW182" s="68">
        <f t="shared" si="432"/>
        <v>538499</v>
      </c>
      <c r="AX182" s="68">
        <f t="shared" si="432"/>
        <v>872166</v>
      </c>
      <c r="AY182" s="70">
        <f t="shared" si="432"/>
        <v>60.820999999999998</v>
      </c>
      <c r="AZ182" s="70">
        <f t="shared" si="432"/>
        <v>42.561900000000001</v>
      </c>
      <c r="BA182" s="71">
        <f t="shared" si="432"/>
        <v>18.259099999999997</v>
      </c>
    </row>
    <row r="183" spans="1:53" s="720" customFormat="1" ht="13.5" customHeight="1" thickBot="1" x14ac:dyDescent="0.25">
      <c r="A183" s="730"/>
      <c r="B183" s="731"/>
      <c r="C183" s="731"/>
      <c r="D183" s="731"/>
      <c r="E183" s="191" t="s">
        <v>400</v>
      </c>
      <c r="F183" s="731"/>
      <c r="G183" s="731"/>
      <c r="H183" s="732"/>
      <c r="I183" s="30">
        <f>I13+I16+I19+I22+I25+I28+I31+I34+I38+I42+I46+I50+I53+I57+I61+I64+I68+I71+I76+I82+I88+I94+I100+I106+I112+I118+I124+I130+I132+I140+I147+I151+I156+I159+I166+I169+I175+I182</f>
        <v>597989225</v>
      </c>
      <c r="J183" s="24">
        <f>J13+J16+J19+J22+J25+J28+J31+J34+J38+J42+J46+J50+J53+J57+J61+J64+J68+J71+J76+J82+J88+J94+J100+J106+J112+J118+J124+J130+J132+J140+J147+J151+J156+J159+J166+J169+J175+J182</f>
        <v>429369211</v>
      </c>
      <c r="K183" s="24">
        <f>K13+K16+K19+K22+K25+K28+K31+K34+K38+K42+K46+K50+K53+K57+K61+K64+K68+K71+K76+K82+K88+K94+K100+K106+K112+K118+K124+K130+K132+K140+K147+K151+K156+K159+K166+K169+K175+K182</f>
        <v>1403072</v>
      </c>
      <c r="L183" s="24">
        <f t="shared" ref="L183:BA183" si="433">L13+L16+L19+L22+L25+L28+L31+L34+L38+L42+L46+L50+L53+L57+L61+L64+L68+L71+L76+L82+L88+L94+L100+L106+L112+L118+L124+L130+L132+L140+L147+L151+L156+L159+L166+L169+L175+L182</f>
        <v>145611642</v>
      </c>
      <c r="M183" s="24">
        <f t="shared" si="433"/>
        <v>8587385</v>
      </c>
      <c r="N183" s="24">
        <f t="shared" si="433"/>
        <v>13017915</v>
      </c>
      <c r="O183" s="362">
        <f t="shared" si="433"/>
        <v>959.73169999999971</v>
      </c>
      <c r="P183" s="25">
        <f t="shared" si="433"/>
        <v>657.77300000000002</v>
      </c>
      <c r="Q183" s="57">
        <f t="shared" si="433"/>
        <v>301.95869999999996</v>
      </c>
      <c r="R183" s="30">
        <f t="shared" si="433"/>
        <v>-134033</v>
      </c>
      <c r="S183" s="24">
        <f t="shared" si="433"/>
        <v>1343701</v>
      </c>
      <c r="T183" s="24">
        <f t="shared" si="433"/>
        <v>0</v>
      </c>
      <c r="U183" s="24">
        <f t="shared" si="433"/>
        <v>-25828</v>
      </c>
      <c r="V183" s="24">
        <f t="shared" si="433"/>
        <v>1183840</v>
      </c>
      <c r="W183" s="24">
        <f t="shared" si="433"/>
        <v>134033</v>
      </c>
      <c r="X183" s="24">
        <f t="shared" si="433"/>
        <v>0</v>
      </c>
      <c r="Y183" s="24">
        <f t="shared" si="433"/>
        <v>1428200</v>
      </c>
      <c r="Z183" s="24">
        <f t="shared" si="433"/>
        <v>1562233</v>
      </c>
      <c r="AA183" s="24">
        <f t="shared" si="433"/>
        <v>2746073</v>
      </c>
      <c r="AB183" s="24">
        <f t="shared" si="433"/>
        <v>445442</v>
      </c>
      <c r="AC183" s="24">
        <f t="shared" si="433"/>
        <v>23678</v>
      </c>
      <c r="AD183" s="24">
        <f t="shared" si="433"/>
        <v>15000</v>
      </c>
      <c r="AE183" s="24">
        <f t="shared" si="433"/>
        <v>12000</v>
      </c>
      <c r="AF183" s="24">
        <f t="shared" si="433"/>
        <v>27000</v>
      </c>
      <c r="AG183" s="24">
        <f t="shared" si="433"/>
        <v>3242193</v>
      </c>
      <c r="AH183" s="25">
        <f t="shared" si="433"/>
        <v>-0.18</v>
      </c>
      <c r="AI183" s="25">
        <f t="shared" si="433"/>
        <v>2.0000000000000011E-2</v>
      </c>
      <c r="AJ183" s="25">
        <f t="shared" si="433"/>
        <v>3.8799999999999994</v>
      </c>
      <c r="AK183" s="25">
        <f t="shared" si="433"/>
        <v>0</v>
      </c>
      <c r="AL183" s="25">
        <f t="shared" si="433"/>
        <v>0</v>
      </c>
      <c r="AM183" s="25">
        <f t="shared" si="433"/>
        <v>0</v>
      </c>
      <c r="AN183" s="25">
        <f t="shared" si="433"/>
        <v>0</v>
      </c>
      <c r="AO183" s="25">
        <f t="shared" si="433"/>
        <v>3.6999999999999997</v>
      </c>
      <c r="AP183" s="25">
        <f t="shared" si="433"/>
        <v>2.0000000000000011E-2</v>
      </c>
      <c r="AQ183" s="363">
        <f t="shared" si="433"/>
        <v>3.72</v>
      </c>
      <c r="AR183" s="30">
        <f t="shared" si="433"/>
        <v>601231418</v>
      </c>
      <c r="AS183" s="24">
        <f t="shared" si="433"/>
        <v>430553051</v>
      </c>
      <c r="AT183" s="24">
        <f t="shared" si="433"/>
        <v>2965305</v>
      </c>
      <c r="AU183" s="24">
        <f t="shared" si="433"/>
        <v>1428200</v>
      </c>
      <c r="AV183" s="24">
        <f t="shared" si="433"/>
        <v>146057084</v>
      </c>
      <c r="AW183" s="24">
        <f t="shared" si="433"/>
        <v>8611063</v>
      </c>
      <c r="AX183" s="24">
        <f t="shared" si="433"/>
        <v>13044915</v>
      </c>
      <c r="AY183" s="25">
        <f t="shared" si="433"/>
        <v>963.45169999999985</v>
      </c>
      <c r="AZ183" s="25">
        <f t="shared" si="433"/>
        <v>661.47300000000007</v>
      </c>
      <c r="BA183" s="57">
        <f t="shared" si="433"/>
        <v>301.9787</v>
      </c>
    </row>
    <row r="184" spans="1:53" ht="12.75" customHeight="1" x14ac:dyDescent="0.2">
      <c r="A184" s="780"/>
      <c r="B184" s="780"/>
      <c r="C184" s="780"/>
      <c r="D184" s="16"/>
      <c r="E184" s="12"/>
      <c r="F184" s="16"/>
      <c r="G184" s="36"/>
      <c r="H184" s="12"/>
      <c r="I184" s="530">
        <f>SUM(J183:N183)</f>
        <v>597989225</v>
      </c>
      <c r="J184" s="530"/>
      <c r="K184" s="530"/>
      <c r="L184" s="530"/>
      <c r="M184" s="530"/>
      <c r="N184" s="530"/>
      <c r="O184" s="531">
        <f>SUM(P183:Q183)</f>
        <v>959.73170000000005</v>
      </c>
      <c r="P184" s="531"/>
      <c r="Q184" s="531"/>
      <c r="R184" s="530">
        <f>W183</f>
        <v>134033</v>
      </c>
      <c r="S184" s="193"/>
      <c r="T184" s="193"/>
      <c r="U184" s="193"/>
      <c r="V184" s="684">
        <f>SUM(R183:U183)</f>
        <v>1183840</v>
      </c>
      <c r="W184" s="628"/>
      <c r="X184" s="628"/>
      <c r="Y184" s="628"/>
      <c r="Z184" s="627">
        <f>SUM(W183:Y183)</f>
        <v>1562233</v>
      </c>
      <c r="AA184" s="684">
        <f>V183+Z183</f>
        <v>2746073</v>
      </c>
      <c r="AB184" s="263"/>
      <c r="AC184" s="263"/>
      <c r="AD184" s="685"/>
      <c r="AE184" s="685"/>
      <c r="AF184" s="684">
        <f>SUM(AD183:AE183)</f>
        <v>27000</v>
      </c>
      <c r="AG184" s="684">
        <f>AA183+AB183+AC183+AF183</f>
        <v>3242193</v>
      </c>
      <c r="AH184" s="686"/>
      <c r="AI184" s="686"/>
      <c r="AJ184" s="686"/>
      <c r="AK184" s="686"/>
      <c r="AL184" s="686"/>
      <c r="AM184" s="686"/>
      <c r="AN184" s="686"/>
      <c r="AO184" s="687">
        <f>AH183+AJ183+AM183</f>
        <v>3.6999999999999993</v>
      </c>
      <c r="AP184" s="687">
        <f>AI183+AN183</f>
        <v>2.0000000000000011E-2</v>
      </c>
      <c r="AQ184" s="687">
        <f>SUM(AO183:AP183)</f>
        <v>3.7199999999999998</v>
      </c>
      <c r="AR184" s="321">
        <f>AS183+AT183+AV183+AW183+AX183</f>
        <v>601231418</v>
      </c>
      <c r="AS184" s="192"/>
      <c r="AT184" s="192"/>
      <c r="AU184" s="321">
        <f>Y183</f>
        <v>1428200</v>
      </c>
      <c r="AV184" s="192"/>
      <c r="AW184" s="192"/>
      <c r="AX184" s="192"/>
      <c r="AY184" s="193">
        <f>SUM(AZ183:BA183)</f>
        <v>963.45170000000007</v>
      </c>
      <c r="AZ184" s="192"/>
      <c r="BA184" s="192"/>
    </row>
    <row r="185" spans="1:53" ht="13.5" customHeight="1" thickBot="1" x14ac:dyDescent="0.25">
      <c r="A185" s="780"/>
      <c r="B185" s="780"/>
      <c r="C185" s="780"/>
      <c r="D185" s="16"/>
      <c r="E185" s="12"/>
      <c r="F185" s="16"/>
      <c r="G185" s="36"/>
      <c r="H185" s="12"/>
      <c r="I185" s="194">
        <f ca="1">SUM(J186:N186)</f>
        <v>597989225</v>
      </c>
      <c r="J185" s="195"/>
      <c r="K185" s="195"/>
      <c r="L185" s="195"/>
      <c r="M185" s="195"/>
      <c r="N185" s="195"/>
      <c r="O185" s="196">
        <f ca="1">SUM(P186:Q186)</f>
        <v>959.73170000000005</v>
      </c>
      <c r="P185" s="342"/>
      <c r="Q185" s="342"/>
      <c r="R185" s="366"/>
      <c r="S185" s="366"/>
      <c r="T185" s="366"/>
      <c r="U185" s="366"/>
      <c r="V185" s="532">
        <f ca="1">SUM(R186:U186)</f>
        <v>1183840</v>
      </c>
      <c r="W185" s="533"/>
      <c r="X185" s="533"/>
      <c r="Y185" s="533"/>
      <c r="Z185" s="532">
        <f ca="1">SUM(W186:Y186)</f>
        <v>1562233</v>
      </c>
      <c r="AA185" s="532">
        <f ca="1">V186+Z186</f>
        <v>2746073</v>
      </c>
      <c r="AB185" s="365"/>
      <c r="AC185" s="365"/>
      <c r="AD185" s="533"/>
      <c r="AE185" s="533"/>
      <c r="AF185" s="532">
        <f ca="1">SUM(AD186:AE186)</f>
        <v>27000</v>
      </c>
      <c r="AG185" s="532">
        <f ca="1">AA186+AB186+AC186+AF186</f>
        <v>3242193</v>
      </c>
      <c r="AH185" s="534"/>
      <c r="AI185" s="534"/>
      <c r="AJ185" s="534"/>
      <c r="AK185" s="534"/>
      <c r="AL185" s="534"/>
      <c r="AM185" s="534"/>
      <c r="AN185" s="534"/>
      <c r="AO185" s="535">
        <f ca="1">AH186+AJ186+AM186</f>
        <v>3.7000000000000006</v>
      </c>
      <c r="AP185" s="535">
        <f ca="1">AI186+AN186</f>
        <v>2.0000000000000018E-2</v>
      </c>
      <c r="AQ185" s="535">
        <f ca="1">SUM(AO186:AP186)</f>
        <v>3.72</v>
      </c>
      <c r="AR185" s="373">
        <f ca="1">AS186+AT186+AV186+AW186+AX186</f>
        <v>601231418</v>
      </c>
      <c r="AS185" s="374"/>
      <c r="AT185" s="374"/>
      <c r="AU185" s="707"/>
      <c r="AV185" s="374"/>
      <c r="AW185" s="374"/>
      <c r="AX185" s="374"/>
      <c r="AY185" s="366">
        <f ca="1">SUM(AZ186:BA186)</f>
        <v>963.45169999999985</v>
      </c>
      <c r="AZ185" s="374"/>
      <c r="BA185" s="374"/>
    </row>
    <row r="186" spans="1:53" ht="13.5" customHeight="1" thickBot="1" x14ac:dyDescent="0.25">
      <c r="A186" s="780"/>
      <c r="B186" s="780"/>
      <c r="C186" s="780"/>
      <c r="D186" s="16"/>
      <c r="E186" s="12"/>
      <c r="F186" s="16"/>
      <c r="G186" s="36"/>
      <c r="H186" s="39" t="s">
        <v>33</v>
      </c>
      <c r="I186" s="258">
        <f t="shared" ref="I186:BA186" ca="1" si="434">SUM(I187:I196)</f>
        <v>597989225</v>
      </c>
      <c r="J186" s="47">
        <f t="shared" ca="1" si="434"/>
        <v>429369211</v>
      </c>
      <c r="K186" s="47">
        <f t="shared" ca="1" si="434"/>
        <v>1403072</v>
      </c>
      <c r="L186" s="47">
        <f t="shared" ca="1" si="434"/>
        <v>145611642</v>
      </c>
      <c r="M186" s="47">
        <f t="shared" ca="1" si="434"/>
        <v>8587385</v>
      </c>
      <c r="N186" s="47">
        <f t="shared" ca="1" si="434"/>
        <v>13017915</v>
      </c>
      <c r="O186" s="48">
        <f t="shared" ca="1" si="434"/>
        <v>959.73169999999982</v>
      </c>
      <c r="P186" s="48">
        <f t="shared" ca="1" si="434"/>
        <v>657.77300000000002</v>
      </c>
      <c r="Q186" s="49">
        <f t="shared" ca="1" si="434"/>
        <v>301.95869999999996</v>
      </c>
      <c r="R186" s="267">
        <f t="shared" ca="1" si="434"/>
        <v>-134033</v>
      </c>
      <c r="S186" s="267">
        <f t="shared" ca="1" si="434"/>
        <v>1343701</v>
      </c>
      <c r="T186" s="267">
        <f t="shared" ca="1" si="434"/>
        <v>0</v>
      </c>
      <c r="U186" s="267">
        <f t="shared" ca="1" si="434"/>
        <v>-25828</v>
      </c>
      <c r="V186" s="267">
        <f t="shared" ca="1" si="434"/>
        <v>1183840</v>
      </c>
      <c r="W186" s="267">
        <f t="shared" ca="1" si="434"/>
        <v>134033</v>
      </c>
      <c r="X186" s="267">
        <f t="shared" ca="1" si="434"/>
        <v>0</v>
      </c>
      <c r="Y186" s="267">
        <f t="shared" ca="1" si="434"/>
        <v>1428200</v>
      </c>
      <c r="Z186" s="267">
        <f t="shared" ca="1" si="434"/>
        <v>1562233</v>
      </c>
      <c r="AA186" s="267">
        <f t="shared" ca="1" si="434"/>
        <v>2746073</v>
      </c>
      <c r="AB186" s="267">
        <f t="shared" ca="1" si="434"/>
        <v>445442</v>
      </c>
      <c r="AC186" s="267">
        <f t="shared" ca="1" si="434"/>
        <v>23678</v>
      </c>
      <c r="AD186" s="267">
        <f t="shared" ca="1" si="434"/>
        <v>15000</v>
      </c>
      <c r="AE186" s="267">
        <f t="shared" ca="1" si="434"/>
        <v>12000</v>
      </c>
      <c r="AF186" s="267">
        <f t="shared" ca="1" si="434"/>
        <v>27000</v>
      </c>
      <c r="AG186" s="267">
        <f t="shared" ca="1" si="434"/>
        <v>3242193</v>
      </c>
      <c r="AH186" s="399">
        <f t="shared" ca="1" si="434"/>
        <v>-0.18</v>
      </c>
      <c r="AI186" s="399">
        <f t="shared" ca="1" si="434"/>
        <v>2.0000000000000018E-2</v>
      </c>
      <c r="AJ186" s="399">
        <f t="shared" ca="1" si="434"/>
        <v>3.8800000000000008</v>
      </c>
      <c r="AK186" s="399">
        <f t="shared" ca="1" si="434"/>
        <v>0</v>
      </c>
      <c r="AL186" s="399">
        <f t="shared" ca="1" si="434"/>
        <v>0</v>
      </c>
      <c r="AM186" s="399">
        <f t="shared" ca="1" si="434"/>
        <v>0</v>
      </c>
      <c r="AN186" s="399">
        <f t="shared" ca="1" si="434"/>
        <v>0</v>
      </c>
      <c r="AO186" s="399">
        <f t="shared" ca="1" si="434"/>
        <v>3.7</v>
      </c>
      <c r="AP186" s="399">
        <f t="shared" ca="1" si="434"/>
        <v>2.0000000000000018E-2</v>
      </c>
      <c r="AQ186" s="375">
        <f t="shared" ca="1" si="434"/>
        <v>3.72</v>
      </c>
      <c r="AR186" s="258">
        <f t="shared" ca="1" si="434"/>
        <v>601231418</v>
      </c>
      <c r="AS186" s="267">
        <f t="shared" ca="1" si="434"/>
        <v>430553051</v>
      </c>
      <c r="AT186" s="267">
        <f t="shared" ca="1" si="434"/>
        <v>2965305</v>
      </c>
      <c r="AU186" s="267">
        <f t="shared" ca="1" si="434"/>
        <v>1428200</v>
      </c>
      <c r="AV186" s="267">
        <f t="shared" ca="1" si="434"/>
        <v>146057084</v>
      </c>
      <c r="AW186" s="267">
        <f t="shared" ca="1" si="434"/>
        <v>8611063</v>
      </c>
      <c r="AX186" s="267">
        <f t="shared" ca="1" si="434"/>
        <v>13044915</v>
      </c>
      <c r="AY186" s="399">
        <f t="shared" ca="1" si="434"/>
        <v>963.45169999999985</v>
      </c>
      <c r="AZ186" s="399">
        <f t="shared" ca="1" si="434"/>
        <v>661.47299999999996</v>
      </c>
      <c r="BA186" s="415">
        <f t="shared" ca="1" si="434"/>
        <v>301.97869999999995</v>
      </c>
    </row>
    <row r="187" spans="1:53" ht="12.75" customHeight="1" x14ac:dyDescent="0.2">
      <c r="A187" s="780"/>
      <c r="B187" s="780"/>
      <c r="C187" s="780"/>
      <c r="D187" s="16"/>
      <c r="E187" s="12"/>
      <c r="F187" s="16"/>
      <c r="G187" s="36"/>
      <c r="H187" s="1">
        <v>3111</v>
      </c>
      <c r="I187" s="324">
        <f t="shared" ref="I187:BA187" ca="1" si="435">SUMIF($F$12:$F$428,"=3111",I$12:I$384)</f>
        <v>150350746</v>
      </c>
      <c r="J187" s="325">
        <f t="shared" ca="1" si="435"/>
        <v>109251717</v>
      </c>
      <c r="K187" s="325">
        <f t="shared" ca="1" si="435"/>
        <v>443800</v>
      </c>
      <c r="L187" s="325">
        <f t="shared" ca="1" si="435"/>
        <v>37087695</v>
      </c>
      <c r="M187" s="325">
        <f t="shared" ca="1" si="435"/>
        <v>2185034</v>
      </c>
      <c r="N187" s="325">
        <f t="shared" ca="1" si="435"/>
        <v>1382500</v>
      </c>
      <c r="O187" s="326">
        <f t="shared" ca="1" si="435"/>
        <v>262.38960000000003</v>
      </c>
      <c r="P187" s="326">
        <f t="shared" ca="1" si="435"/>
        <v>198.6268</v>
      </c>
      <c r="Q187" s="327">
        <f t="shared" ca="1" si="435"/>
        <v>63.762799999999999</v>
      </c>
      <c r="R187" s="328">
        <f t="shared" ca="1" si="435"/>
        <v>-82275</v>
      </c>
      <c r="S187" s="328">
        <f t="shared" ca="1" si="435"/>
        <v>-130229</v>
      </c>
      <c r="T187" s="328">
        <f t="shared" ca="1" si="435"/>
        <v>0</v>
      </c>
      <c r="U187" s="328">
        <f t="shared" ca="1" si="435"/>
        <v>-8836</v>
      </c>
      <c r="V187" s="328">
        <f t="shared" ca="1" si="435"/>
        <v>-221340</v>
      </c>
      <c r="W187" s="328">
        <f t="shared" ca="1" si="435"/>
        <v>82275</v>
      </c>
      <c r="X187" s="328">
        <f t="shared" ca="1" si="435"/>
        <v>0</v>
      </c>
      <c r="Y187" s="328">
        <f t="shared" ca="1" si="435"/>
        <v>0</v>
      </c>
      <c r="Z187" s="328">
        <f t="shared" ca="1" si="435"/>
        <v>82275</v>
      </c>
      <c r="AA187" s="328">
        <f t="shared" ca="1" si="435"/>
        <v>-139065</v>
      </c>
      <c r="AB187" s="328">
        <f t="shared" ca="1" si="435"/>
        <v>-47004</v>
      </c>
      <c r="AC187" s="328">
        <f t="shared" ca="1" si="435"/>
        <v>-4427</v>
      </c>
      <c r="AD187" s="328">
        <f t="shared" ca="1" si="435"/>
        <v>3000</v>
      </c>
      <c r="AE187" s="328">
        <f t="shared" ca="1" si="435"/>
        <v>12000</v>
      </c>
      <c r="AF187" s="328">
        <f t="shared" ca="1" si="435"/>
        <v>15000</v>
      </c>
      <c r="AG187" s="328">
        <f t="shared" ca="1" si="435"/>
        <v>-175496</v>
      </c>
      <c r="AH187" s="379">
        <f t="shared" ca="1" si="435"/>
        <v>-0.1</v>
      </c>
      <c r="AI187" s="379">
        <f t="shared" ca="1" si="435"/>
        <v>-6.9999999999999993E-2</v>
      </c>
      <c r="AJ187" s="379">
        <f t="shared" ca="1" si="435"/>
        <v>-0.3</v>
      </c>
      <c r="AK187" s="379">
        <f t="shared" ca="1" si="435"/>
        <v>0</v>
      </c>
      <c r="AL187" s="379">
        <f t="shared" ca="1" si="435"/>
        <v>0</v>
      </c>
      <c r="AM187" s="379">
        <f t="shared" ca="1" si="435"/>
        <v>0</v>
      </c>
      <c r="AN187" s="379">
        <f t="shared" ca="1" si="435"/>
        <v>0</v>
      </c>
      <c r="AO187" s="379">
        <f t="shared" ca="1" si="435"/>
        <v>-0.4</v>
      </c>
      <c r="AP187" s="379">
        <f t="shared" ca="1" si="435"/>
        <v>-6.9999999999999993E-2</v>
      </c>
      <c r="AQ187" s="376">
        <f t="shared" ca="1" si="435"/>
        <v>-0.46999999999999992</v>
      </c>
      <c r="AR187" s="324">
        <f t="shared" ca="1" si="435"/>
        <v>150175250</v>
      </c>
      <c r="AS187" s="328">
        <f t="shared" ca="1" si="435"/>
        <v>109030377</v>
      </c>
      <c r="AT187" s="328">
        <f t="shared" ca="1" si="435"/>
        <v>526075</v>
      </c>
      <c r="AU187" s="328">
        <f t="shared" ca="1" si="435"/>
        <v>0</v>
      </c>
      <c r="AV187" s="328">
        <f t="shared" ca="1" si="435"/>
        <v>37040691</v>
      </c>
      <c r="AW187" s="328">
        <f t="shared" ca="1" si="435"/>
        <v>2180607</v>
      </c>
      <c r="AX187" s="328">
        <f t="shared" ca="1" si="435"/>
        <v>1397500</v>
      </c>
      <c r="AY187" s="379">
        <f t="shared" ca="1" si="435"/>
        <v>261.9196</v>
      </c>
      <c r="AZ187" s="379">
        <f t="shared" ca="1" si="435"/>
        <v>198.2268</v>
      </c>
      <c r="BA187" s="416">
        <f t="shared" ca="1" si="435"/>
        <v>63.692800000000005</v>
      </c>
    </row>
    <row r="188" spans="1:53" ht="12.75" customHeight="1" x14ac:dyDescent="0.2">
      <c r="A188" s="780"/>
      <c r="B188" s="780"/>
      <c r="C188" s="780"/>
      <c r="D188" s="16"/>
      <c r="E188" s="12"/>
      <c r="F188" s="16"/>
      <c r="G188" s="36"/>
      <c r="H188" s="2">
        <v>3113</v>
      </c>
      <c r="I188" s="330">
        <f t="shared" ref="I188:BA188" si="436">SUMIF($F$12:$F$428,"=3113",I$12:I$428)</f>
        <v>322870811</v>
      </c>
      <c r="J188" s="331">
        <f t="shared" si="436"/>
        <v>229405580</v>
      </c>
      <c r="K188" s="331">
        <f t="shared" si="436"/>
        <v>429592</v>
      </c>
      <c r="L188" s="331">
        <f t="shared" si="436"/>
        <v>77673678</v>
      </c>
      <c r="M188" s="331">
        <f t="shared" si="436"/>
        <v>4588111</v>
      </c>
      <c r="N188" s="331">
        <f t="shared" si="436"/>
        <v>10773850</v>
      </c>
      <c r="O188" s="332">
        <f t="shared" si="436"/>
        <v>456.79359999999986</v>
      </c>
      <c r="P188" s="332">
        <f t="shared" si="436"/>
        <v>359.82439999999991</v>
      </c>
      <c r="Q188" s="333">
        <f t="shared" si="436"/>
        <v>96.969199999999972</v>
      </c>
      <c r="R188" s="334">
        <f t="shared" si="436"/>
        <v>40842</v>
      </c>
      <c r="S188" s="334">
        <f t="shared" si="436"/>
        <v>1417330</v>
      </c>
      <c r="T188" s="334">
        <f t="shared" si="436"/>
        <v>0</v>
      </c>
      <c r="U188" s="334">
        <f t="shared" si="436"/>
        <v>-16992</v>
      </c>
      <c r="V188" s="334">
        <f t="shared" si="436"/>
        <v>1441180</v>
      </c>
      <c r="W188" s="334">
        <f t="shared" si="436"/>
        <v>-40842</v>
      </c>
      <c r="X188" s="334">
        <f t="shared" si="436"/>
        <v>0</v>
      </c>
      <c r="Y188" s="334">
        <f t="shared" si="436"/>
        <v>1409108</v>
      </c>
      <c r="Z188" s="334">
        <f t="shared" si="436"/>
        <v>1368266</v>
      </c>
      <c r="AA188" s="334">
        <f t="shared" si="436"/>
        <v>2809446</v>
      </c>
      <c r="AB188" s="334">
        <f t="shared" si="436"/>
        <v>473315</v>
      </c>
      <c r="AC188" s="334">
        <f t="shared" si="436"/>
        <v>28825</v>
      </c>
      <c r="AD188" s="334">
        <f t="shared" si="436"/>
        <v>12000</v>
      </c>
      <c r="AE188" s="334">
        <f t="shared" si="436"/>
        <v>0</v>
      </c>
      <c r="AF188" s="334">
        <f t="shared" si="436"/>
        <v>12000</v>
      </c>
      <c r="AG188" s="334">
        <f t="shared" si="436"/>
        <v>3323586</v>
      </c>
      <c r="AH188" s="380">
        <f t="shared" si="436"/>
        <v>7.0000000000000007E-2</v>
      </c>
      <c r="AI188" s="380">
        <f t="shared" si="436"/>
        <v>0.1</v>
      </c>
      <c r="AJ188" s="380">
        <f t="shared" si="436"/>
        <v>4.0100000000000007</v>
      </c>
      <c r="AK188" s="380">
        <f t="shared" si="436"/>
        <v>0</v>
      </c>
      <c r="AL188" s="380">
        <f t="shared" si="436"/>
        <v>0</v>
      </c>
      <c r="AM188" s="380">
        <f t="shared" si="436"/>
        <v>0</v>
      </c>
      <c r="AN188" s="380">
        <f t="shared" si="436"/>
        <v>0</v>
      </c>
      <c r="AO188" s="380">
        <f t="shared" si="436"/>
        <v>4.08</v>
      </c>
      <c r="AP188" s="380">
        <f t="shared" si="436"/>
        <v>0.1</v>
      </c>
      <c r="AQ188" s="377">
        <f t="shared" si="436"/>
        <v>4.18</v>
      </c>
      <c r="AR188" s="330">
        <f t="shared" si="436"/>
        <v>326194397</v>
      </c>
      <c r="AS188" s="334">
        <f t="shared" si="436"/>
        <v>230846760</v>
      </c>
      <c r="AT188" s="334">
        <f t="shared" si="436"/>
        <v>1797858</v>
      </c>
      <c r="AU188" s="334">
        <f t="shared" si="436"/>
        <v>1409108</v>
      </c>
      <c r="AV188" s="334">
        <f t="shared" si="436"/>
        <v>78146993</v>
      </c>
      <c r="AW188" s="334">
        <f t="shared" si="436"/>
        <v>4616936</v>
      </c>
      <c r="AX188" s="334">
        <f t="shared" si="436"/>
        <v>10785850</v>
      </c>
      <c r="AY188" s="380">
        <f t="shared" si="436"/>
        <v>460.97360000000003</v>
      </c>
      <c r="AZ188" s="380">
        <f t="shared" si="436"/>
        <v>363.90439999999995</v>
      </c>
      <c r="BA188" s="417">
        <f t="shared" si="436"/>
        <v>97.069199999999995</v>
      </c>
    </row>
    <row r="189" spans="1:53" ht="12.75" customHeight="1" x14ac:dyDescent="0.2">
      <c r="A189" s="780"/>
      <c r="B189" s="780"/>
      <c r="C189" s="780"/>
      <c r="D189" s="16"/>
      <c r="E189" s="12"/>
      <c r="F189" s="16"/>
      <c r="G189" s="36"/>
      <c r="H189" s="2">
        <v>3114</v>
      </c>
      <c r="I189" s="330">
        <f t="shared" ref="I189:BA189" si="437">SUMIF($F$12:$F$428,"=3114",I$12:I$428)</f>
        <v>0</v>
      </c>
      <c r="J189" s="331">
        <f t="shared" si="437"/>
        <v>0</v>
      </c>
      <c r="K189" s="331">
        <f t="shared" si="437"/>
        <v>0</v>
      </c>
      <c r="L189" s="331">
        <f t="shared" si="437"/>
        <v>0</v>
      </c>
      <c r="M189" s="331">
        <f t="shared" si="437"/>
        <v>0</v>
      </c>
      <c r="N189" s="331">
        <f t="shared" si="437"/>
        <v>0</v>
      </c>
      <c r="O189" s="332">
        <f t="shared" si="437"/>
        <v>0</v>
      </c>
      <c r="P189" s="332">
        <f t="shared" si="437"/>
        <v>0</v>
      </c>
      <c r="Q189" s="333">
        <f t="shared" si="437"/>
        <v>0</v>
      </c>
      <c r="R189" s="334">
        <f t="shared" si="437"/>
        <v>0</v>
      </c>
      <c r="S189" s="334">
        <f t="shared" si="437"/>
        <v>0</v>
      </c>
      <c r="T189" s="334">
        <f t="shared" si="437"/>
        <v>0</v>
      </c>
      <c r="U189" s="334">
        <f t="shared" si="437"/>
        <v>0</v>
      </c>
      <c r="V189" s="334">
        <f t="shared" si="437"/>
        <v>0</v>
      </c>
      <c r="W189" s="334">
        <f t="shared" si="437"/>
        <v>0</v>
      </c>
      <c r="X189" s="334">
        <f t="shared" si="437"/>
        <v>0</v>
      </c>
      <c r="Y189" s="334">
        <f t="shared" si="437"/>
        <v>0</v>
      </c>
      <c r="Z189" s="334">
        <f t="shared" si="437"/>
        <v>0</v>
      </c>
      <c r="AA189" s="334">
        <f t="shared" si="437"/>
        <v>0</v>
      </c>
      <c r="AB189" s="334">
        <f t="shared" si="437"/>
        <v>0</v>
      </c>
      <c r="AC189" s="334">
        <f t="shared" si="437"/>
        <v>0</v>
      </c>
      <c r="AD189" s="334">
        <f t="shared" si="437"/>
        <v>0</v>
      </c>
      <c r="AE189" s="334">
        <f t="shared" si="437"/>
        <v>0</v>
      </c>
      <c r="AF189" s="334">
        <f t="shared" si="437"/>
        <v>0</v>
      </c>
      <c r="AG189" s="334">
        <f t="shared" si="437"/>
        <v>0</v>
      </c>
      <c r="AH189" s="380">
        <f t="shared" si="437"/>
        <v>0</v>
      </c>
      <c r="AI189" s="380">
        <f t="shared" si="437"/>
        <v>0</v>
      </c>
      <c r="AJ189" s="380">
        <f t="shared" si="437"/>
        <v>0</v>
      </c>
      <c r="AK189" s="380">
        <f t="shared" si="437"/>
        <v>0</v>
      </c>
      <c r="AL189" s="380">
        <f t="shared" si="437"/>
        <v>0</v>
      </c>
      <c r="AM189" s="380">
        <f t="shared" si="437"/>
        <v>0</v>
      </c>
      <c r="AN189" s="380">
        <f t="shared" si="437"/>
        <v>0</v>
      </c>
      <c r="AO189" s="380">
        <f t="shared" si="437"/>
        <v>0</v>
      </c>
      <c r="AP189" s="380">
        <f t="shared" si="437"/>
        <v>0</v>
      </c>
      <c r="AQ189" s="377">
        <f t="shared" si="437"/>
        <v>0</v>
      </c>
      <c r="AR189" s="330">
        <f t="shared" si="437"/>
        <v>0</v>
      </c>
      <c r="AS189" s="334">
        <f t="shared" si="437"/>
        <v>0</v>
      </c>
      <c r="AT189" s="334">
        <f t="shared" si="437"/>
        <v>0</v>
      </c>
      <c r="AU189" s="334">
        <f t="shared" si="437"/>
        <v>0</v>
      </c>
      <c r="AV189" s="334">
        <f t="shared" si="437"/>
        <v>0</v>
      </c>
      <c r="AW189" s="334">
        <f t="shared" si="437"/>
        <v>0</v>
      </c>
      <c r="AX189" s="334">
        <f t="shared" si="437"/>
        <v>0</v>
      </c>
      <c r="AY189" s="380">
        <f t="shared" si="437"/>
        <v>0</v>
      </c>
      <c r="AZ189" s="380">
        <f t="shared" si="437"/>
        <v>0</v>
      </c>
      <c r="BA189" s="417">
        <f t="shared" si="437"/>
        <v>0</v>
      </c>
    </row>
    <row r="190" spans="1:53" ht="12.75" customHeight="1" x14ac:dyDescent="0.2">
      <c r="A190" s="780"/>
      <c r="B190" s="780"/>
      <c r="C190" s="780"/>
      <c r="D190" s="16"/>
      <c r="E190" s="12"/>
      <c r="F190" s="16"/>
      <c r="G190" s="36"/>
      <c r="H190" s="2">
        <v>3117</v>
      </c>
      <c r="I190" s="330">
        <f t="shared" ref="I190:BA190" si="438">SUMIF($F$12:$F$428,"=3117",I$12:I$428)</f>
        <v>9679142</v>
      </c>
      <c r="J190" s="331">
        <f t="shared" si="438"/>
        <v>6899702</v>
      </c>
      <c r="K190" s="331">
        <f t="shared" si="438"/>
        <v>22680</v>
      </c>
      <c r="L190" s="331">
        <f t="shared" si="438"/>
        <v>2339765</v>
      </c>
      <c r="M190" s="331">
        <f t="shared" si="438"/>
        <v>137995</v>
      </c>
      <c r="N190" s="331">
        <f t="shared" si="438"/>
        <v>279000</v>
      </c>
      <c r="O190" s="332">
        <f t="shared" si="438"/>
        <v>15.484200000000001</v>
      </c>
      <c r="P190" s="332">
        <f t="shared" si="438"/>
        <v>11.473099999999999</v>
      </c>
      <c r="Q190" s="333">
        <f t="shared" si="438"/>
        <v>4.0111000000000008</v>
      </c>
      <c r="R190" s="334">
        <f t="shared" si="438"/>
        <v>0</v>
      </c>
      <c r="S190" s="334">
        <f t="shared" si="438"/>
        <v>56600</v>
      </c>
      <c r="T190" s="334">
        <f t="shared" si="438"/>
        <v>0</v>
      </c>
      <c r="U190" s="334">
        <f t="shared" si="438"/>
        <v>0</v>
      </c>
      <c r="V190" s="334">
        <f t="shared" si="438"/>
        <v>56600</v>
      </c>
      <c r="W190" s="334">
        <f t="shared" si="438"/>
        <v>0</v>
      </c>
      <c r="X190" s="334">
        <f t="shared" si="438"/>
        <v>0</v>
      </c>
      <c r="Y190" s="334">
        <f t="shared" si="438"/>
        <v>19092</v>
      </c>
      <c r="Z190" s="334">
        <f t="shared" si="438"/>
        <v>19092</v>
      </c>
      <c r="AA190" s="334">
        <f t="shared" si="438"/>
        <v>75692</v>
      </c>
      <c r="AB190" s="334">
        <f t="shared" si="438"/>
        <v>19131</v>
      </c>
      <c r="AC190" s="334">
        <f t="shared" si="438"/>
        <v>1132</v>
      </c>
      <c r="AD190" s="334">
        <f t="shared" si="438"/>
        <v>0</v>
      </c>
      <c r="AE190" s="334">
        <f t="shared" si="438"/>
        <v>0</v>
      </c>
      <c r="AF190" s="334">
        <f t="shared" si="438"/>
        <v>0</v>
      </c>
      <c r="AG190" s="334">
        <f t="shared" si="438"/>
        <v>95955</v>
      </c>
      <c r="AH190" s="380">
        <f t="shared" si="438"/>
        <v>0</v>
      </c>
      <c r="AI190" s="380">
        <f t="shared" si="438"/>
        <v>0</v>
      </c>
      <c r="AJ190" s="380">
        <f t="shared" si="438"/>
        <v>0.17</v>
      </c>
      <c r="AK190" s="380">
        <f t="shared" si="438"/>
        <v>0</v>
      </c>
      <c r="AL190" s="380">
        <f t="shared" si="438"/>
        <v>0</v>
      </c>
      <c r="AM190" s="380">
        <f t="shared" si="438"/>
        <v>0</v>
      </c>
      <c r="AN190" s="380">
        <f t="shared" si="438"/>
        <v>0</v>
      </c>
      <c r="AO190" s="380">
        <f t="shared" si="438"/>
        <v>0.17</v>
      </c>
      <c r="AP190" s="380">
        <f t="shared" si="438"/>
        <v>0</v>
      </c>
      <c r="AQ190" s="377">
        <f t="shared" si="438"/>
        <v>0.17</v>
      </c>
      <c r="AR190" s="330">
        <f t="shared" si="438"/>
        <v>9775097</v>
      </c>
      <c r="AS190" s="334">
        <f t="shared" si="438"/>
        <v>6956302</v>
      </c>
      <c r="AT190" s="334">
        <f t="shared" si="438"/>
        <v>41772</v>
      </c>
      <c r="AU190" s="334">
        <f t="shared" si="438"/>
        <v>19092</v>
      </c>
      <c r="AV190" s="334">
        <f t="shared" si="438"/>
        <v>2358896</v>
      </c>
      <c r="AW190" s="334">
        <f t="shared" si="438"/>
        <v>139127</v>
      </c>
      <c r="AX190" s="334">
        <f t="shared" si="438"/>
        <v>279000</v>
      </c>
      <c r="AY190" s="380">
        <f t="shared" si="438"/>
        <v>15.654199999999999</v>
      </c>
      <c r="AZ190" s="380">
        <f t="shared" si="438"/>
        <v>11.6431</v>
      </c>
      <c r="BA190" s="417">
        <f t="shared" si="438"/>
        <v>4.0111000000000008</v>
      </c>
    </row>
    <row r="191" spans="1:53" ht="12.75" customHeight="1" x14ac:dyDescent="0.2">
      <c r="A191" s="780"/>
      <c r="B191" s="780"/>
      <c r="C191" s="780"/>
      <c r="D191" s="16"/>
      <c r="E191" s="12"/>
      <c r="F191" s="16"/>
      <c r="G191" s="36"/>
      <c r="H191" s="2">
        <v>3122</v>
      </c>
      <c r="I191" s="330">
        <f t="shared" ref="I191:BA191" si="439">SUMIF($F$12:$F$384,"=3122",I$12:I$384)</f>
        <v>0</v>
      </c>
      <c r="J191" s="331">
        <f t="shared" si="439"/>
        <v>0</v>
      </c>
      <c r="K191" s="331">
        <f t="shared" si="439"/>
        <v>0</v>
      </c>
      <c r="L191" s="331">
        <f t="shared" si="439"/>
        <v>0</v>
      </c>
      <c r="M191" s="331">
        <f t="shared" si="439"/>
        <v>0</v>
      </c>
      <c r="N191" s="331">
        <f t="shared" si="439"/>
        <v>0</v>
      </c>
      <c r="O191" s="332">
        <f t="shared" si="439"/>
        <v>0</v>
      </c>
      <c r="P191" s="332">
        <f t="shared" si="439"/>
        <v>0</v>
      </c>
      <c r="Q191" s="333">
        <f t="shared" si="439"/>
        <v>0</v>
      </c>
      <c r="R191" s="334">
        <f t="shared" si="439"/>
        <v>0</v>
      </c>
      <c r="S191" s="334">
        <f t="shared" si="439"/>
        <v>0</v>
      </c>
      <c r="T191" s="334">
        <f t="shared" si="439"/>
        <v>0</v>
      </c>
      <c r="U191" s="334">
        <f t="shared" si="439"/>
        <v>0</v>
      </c>
      <c r="V191" s="334">
        <f t="shared" si="439"/>
        <v>0</v>
      </c>
      <c r="W191" s="334">
        <f t="shared" si="439"/>
        <v>0</v>
      </c>
      <c r="X191" s="334">
        <f t="shared" si="439"/>
        <v>0</v>
      </c>
      <c r="Y191" s="334">
        <f t="shared" si="439"/>
        <v>0</v>
      </c>
      <c r="Z191" s="334">
        <f t="shared" si="439"/>
        <v>0</v>
      </c>
      <c r="AA191" s="334">
        <f t="shared" si="439"/>
        <v>0</v>
      </c>
      <c r="AB191" s="334">
        <f t="shared" si="439"/>
        <v>0</v>
      </c>
      <c r="AC191" s="334">
        <f t="shared" si="439"/>
        <v>0</v>
      </c>
      <c r="AD191" s="334">
        <f t="shared" si="439"/>
        <v>0</v>
      </c>
      <c r="AE191" s="334">
        <f t="shared" si="439"/>
        <v>0</v>
      </c>
      <c r="AF191" s="334">
        <f t="shared" si="439"/>
        <v>0</v>
      </c>
      <c r="AG191" s="334">
        <f t="shared" si="439"/>
        <v>0</v>
      </c>
      <c r="AH191" s="380">
        <f t="shared" si="439"/>
        <v>0</v>
      </c>
      <c r="AI191" s="380">
        <f t="shared" si="439"/>
        <v>0</v>
      </c>
      <c r="AJ191" s="380">
        <f t="shared" si="439"/>
        <v>0</v>
      </c>
      <c r="AK191" s="380">
        <f t="shared" si="439"/>
        <v>0</v>
      </c>
      <c r="AL191" s="380">
        <f t="shared" si="439"/>
        <v>0</v>
      </c>
      <c r="AM191" s="380">
        <f t="shared" si="439"/>
        <v>0</v>
      </c>
      <c r="AN191" s="380">
        <f t="shared" si="439"/>
        <v>0</v>
      </c>
      <c r="AO191" s="380">
        <f t="shared" si="439"/>
        <v>0</v>
      </c>
      <c r="AP191" s="380">
        <f t="shared" si="439"/>
        <v>0</v>
      </c>
      <c r="AQ191" s="377">
        <f t="shared" si="439"/>
        <v>0</v>
      </c>
      <c r="AR191" s="330">
        <f t="shared" si="439"/>
        <v>0</v>
      </c>
      <c r="AS191" s="334">
        <f t="shared" si="439"/>
        <v>0</v>
      </c>
      <c r="AT191" s="334">
        <f t="shared" si="439"/>
        <v>0</v>
      </c>
      <c r="AU191" s="334">
        <f t="shared" si="439"/>
        <v>0</v>
      </c>
      <c r="AV191" s="334">
        <f t="shared" si="439"/>
        <v>0</v>
      </c>
      <c r="AW191" s="334">
        <f t="shared" si="439"/>
        <v>0</v>
      </c>
      <c r="AX191" s="334">
        <f t="shared" si="439"/>
        <v>0</v>
      </c>
      <c r="AY191" s="380">
        <f t="shared" si="439"/>
        <v>0</v>
      </c>
      <c r="AZ191" s="380">
        <f t="shared" si="439"/>
        <v>0</v>
      </c>
      <c r="BA191" s="417">
        <f t="shared" si="439"/>
        <v>0</v>
      </c>
    </row>
    <row r="192" spans="1:53" ht="12.75" customHeight="1" x14ac:dyDescent="0.2">
      <c r="A192" s="780"/>
      <c r="B192" s="780"/>
      <c r="C192" s="780"/>
      <c r="D192" s="16"/>
      <c r="E192" s="12"/>
      <c r="F192" s="16"/>
      <c r="G192" s="36"/>
      <c r="H192" s="2">
        <v>3124</v>
      </c>
      <c r="I192" s="330">
        <f t="shared" ref="I192:BA192" si="440">SUMIF($F$12:$F$384,"=3124",I$12:I$384)</f>
        <v>0</v>
      </c>
      <c r="J192" s="331">
        <f t="shared" si="440"/>
        <v>0</v>
      </c>
      <c r="K192" s="331">
        <f t="shared" si="440"/>
        <v>0</v>
      </c>
      <c r="L192" s="331">
        <f t="shared" si="440"/>
        <v>0</v>
      </c>
      <c r="M192" s="331">
        <f t="shared" si="440"/>
        <v>0</v>
      </c>
      <c r="N192" s="331">
        <f t="shared" si="440"/>
        <v>0</v>
      </c>
      <c r="O192" s="332">
        <f t="shared" si="440"/>
        <v>0</v>
      </c>
      <c r="P192" s="332">
        <f t="shared" si="440"/>
        <v>0</v>
      </c>
      <c r="Q192" s="333">
        <f t="shared" si="440"/>
        <v>0</v>
      </c>
      <c r="R192" s="334">
        <f t="shared" si="440"/>
        <v>0</v>
      </c>
      <c r="S192" s="334">
        <f t="shared" si="440"/>
        <v>0</v>
      </c>
      <c r="T192" s="334">
        <f t="shared" si="440"/>
        <v>0</v>
      </c>
      <c r="U192" s="334">
        <f t="shared" si="440"/>
        <v>0</v>
      </c>
      <c r="V192" s="334">
        <f t="shared" si="440"/>
        <v>0</v>
      </c>
      <c r="W192" s="334">
        <f t="shared" si="440"/>
        <v>0</v>
      </c>
      <c r="X192" s="334">
        <f t="shared" si="440"/>
        <v>0</v>
      </c>
      <c r="Y192" s="334">
        <f t="shared" si="440"/>
        <v>0</v>
      </c>
      <c r="Z192" s="334">
        <f t="shared" si="440"/>
        <v>0</v>
      </c>
      <c r="AA192" s="334">
        <f t="shared" si="440"/>
        <v>0</v>
      </c>
      <c r="AB192" s="334">
        <f t="shared" si="440"/>
        <v>0</v>
      </c>
      <c r="AC192" s="334">
        <f t="shared" si="440"/>
        <v>0</v>
      </c>
      <c r="AD192" s="334">
        <f t="shared" si="440"/>
        <v>0</v>
      </c>
      <c r="AE192" s="334">
        <f t="shared" si="440"/>
        <v>0</v>
      </c>
      <c r="AF192" s="334">
        <f t="shared" si="440"/>
        <v>0</v>
      </c>
      <c r="AG192" s="334">
        <f t="shared" si="440"/>
        <v>0</v>
      </c>
      <c r="AH192" s="380">
        <f t="shared" si="440"/>
        <v>0</v>
      </c>
      <c r="AI192" s="380">
        <f t="shared" si="440"/>
        <v>0</v>
      </c>
      <c r="AJ192" s="380">
        <f t="shared" si="440"/>
        <v>0</v>
      </c>
      <c r="AK192" s="380">
        <f t="shared" si="440"/>
        <v>0</v>
      </c>
      <c r="AL192" s="380">
        <f t="shared" si="440"/>
        <v>0</v>
      </c>
      <c r="AM192" s="380">
        <f t="shared" si="440"/>
        <v>0</v>
      </c>
      <c r="AN192" s="380">
        <f t="shared" si="440"/>
        <v>0</v>
      </c>
      <c r="AO192" s="380">
        <f t="shared" si="440"/>
        <v>0</v>
      </c>
      <c r="AP192" s="380">
        <f t="shared" si="440"/>
        <v>0</v>
      </c>
      <c r="AQ192" s="377">
        <f t="shared" si="440"/>
        <v>0</v>
      </c>
      <c r="AR192" s="330">
        <f t="shared" si="440"/>
        <v>0</v>
      </c>
      <c r="AS192" s="334">
        <f t="shared" si="440"/>
        <v>0</v>
      </c>
      <c r="AT192" s="334">
        <f t="shared" si="440"/>
        <v>0</v>
      </c>
      <c r="AU192" s="334">
        <f t="shared" si="440"/>
        <v>0</v>
      </c>
      <c r="AV192" s="334">
        <f t="shared" si="440"/>
        <v>0</v>
      </c>
      <c r="AW192" s="334">
        <f t="shared" si="440"/>
        <v>0</v>
      </c>
      <c r="AX192" s="334">
        <f t="shared" si="440"/>
        <v>0</v>
      </c>
      <c r="AY192" s="380">
        <f t="shared" si="440"/>
        <v>0</v>
      </c>
      <c r="AZ192" s="380">
        <f t="shared" si="440"/>
        <v>0</v>
      </c>
      <c r="BA192" s="417">
        <f t="shared" si="440"/>
        <v>0</v>
      </c>
    </row>
    <row r="193" spans="4:53" ht="12.75" customHeight="1" x14ac:dyDescent="0.2">
      <c r="D193" s="16"/>
      <c r="E193" s="12"/>
      <c r="F193" s="16"/>
      <c r="G193" s="36"/>
      <c r="H193" s="2">
        <v>3141</v>
      </c>
      <c r="I193" s="330">
        <f t="shared" ref="I193:BA193" si="441">SUMIF($F$12:$F$428,"=3141",I$12:I$428)</f>
        <v>50458927</v>
      </c>
      <c r="J193" s="331">
        <f t="shared" si="441"/>
        <v>36743156</v>
      </c>
      <c r="K193" s="331">
        <f t="shared" si="441"/>
        <v>135000</v>
      </c>
      <c r="L193" s="331">
        <f t="shared" si="441"/>
        <v>12475426</v>
      </c>
      <c r="M193" s="331">
        <f t="shared" si="441"/>
        <v>734863</v>
      </c>
      <c r="N193" s="331">
        <f t="shared" si="441"/>
        <v>370482</v>
      </c>
      <c r="O193" s="332">
        <f t="shared" si="441"/>
        <v>125.42999999999999</v>
      </c>
      <c r="P193" s="332">
        <f t="shared" si="441"/>
        <v>0</v>
      </c>
      <c r="Q193" s="333">
        <f t="shared" si="441"/>
        <v>125.42999999999999</v>
      </c>
      <c r="R193" s="334">
        <f t="shared" si="441"/>
        <v>3000</v>
      </c>
      <c r="S193" s="334">
        <f t="shared" si="441"/>
        <v>0</v>
      </c>
      <c r="T193" s="334">
        <f t="shared" si="441"/>
        <v>0</v>
      </c>
      <c r="U193" s="334">
        <f t="shared" si="441"/>
        <v>0</v>
      </c>
      <c r="V193" s="334">
        <f t="shared" si="441"/>
        <v>3000</v>
      </c>
      <c r="W193" s="334">
        <f t="shared" si="441"/>
        <v>-3000</v>
      </c>
      <c r="X193" s="334">
        <f t="shared" si="441"/>
        <v>0</v>
      </c>
      <c r="Y193" s="334">
        <f t="shared" si="441"/>
        <v>0</v>
      </c>
      <c r="Z193" s="334">
        <f t="shared" si="441"/>
        <v>-3000</v>
      </c>
      <c r="AA193" s="334">
        <f t="shared" si="441"/>
        <v>0</v>
      </c>
      <c r="AB193" s="334">
        <f t="shared" si="441"/>
        <v>0</v>
      </c>
      <c r="AC193" s="334">
        <f t="shared" si="441"/>
        <v>60</v>
      </c>
      <c r="AD193" s="334">
        <f t="shared" si="441"/>
        <v>0</v>
      </c>
      <c r="AE193" s="334">
        <f t="shared" si="441"/>
        <v>0</v>
      </c>
      <c r="AF193" s="334">
        <f t="shared" si="441"/>
        <v>0</v>
      </c>
      <c r="AG193" s="334">
        <f t="shared" si="441"/>
        <v>60</v>
      </c>
      <c r="AH193" s="380">
        <f t="shared" si="441"/>
        <v>0</v>
      </c>
      <c r="AI193" s="380">
        <f t="shared" si="441"/>
        <v>-0.11</v>
      </c>
      <c r="AJ193" s="380">
        <f t="shared" si="441"/>
        <v>0</v>
      </c>
      <c r="AK193" s="380">
        <f t="shared" si="441"/>
        <v>0</v>
      </c>
      <c r="AL193" s="380">
        <f t="shared" si="441"/>
        <v>0</v>
      </c>
      <c r="AM193" s="380">
        <f t="shared" si="441"/>
        <v>0</v>
      </c>
      <c r="AN193" s="380">
        <f t="shared" si="441"/>
        <v>0</v>
      </c>
      <c r="AO193" s="380">
        <f t="shared" si="441"/>
        <v>0</v>
      </c>
      <c r="AP193" s="380">
        <f t="shared" si="441"/>
        <v>-0.11</v>
      </c>
      <c r="AQ193" s="377">
        <f t="shared" si="441"/>
        <v>-0.11</v>
      </c>
      <c r="AR193" s="330">
        <f t="shared" si="441"/>
        <v>50458987</v>
      </c>
      <c r="AS193" s="334">
        <f t="shared" si="441"/>
        <v>36746156</v>
      </c>
      <c r="AT193" s="334">
        <f t="shared" si="441"/>
        <v>132000</v>
      </c>
      <c r="AU193" s="334">
        <f t="shared" si="441"/>
        <v>0</v>
      </c>
      <c r="AV193" s="334">
        <f t="shared" si="441"/>
        <v>12475426</v>
      </c>
      <c r="AW193" s="334">
        <f t="shared" si="441"/>
        <v>734923</v>
      </c>
      <c r="AX193" s="334">
        <f t="shared" si="441"/>
        <v>370482</v>
      </c>
      <c r="AY193" s="380">
        <f t="shared" si="441"/>
        <v>125.32</v>
      </c>
      <c r="AZ193" s="380">
        <f t="shared" si="441"/>
        <v>0</v>
      </c>
      <c r="BA193" s="417">
        <f t="shared" si="441"/>
        <v>125.32</v>
      </c>
    </row>
    <row r="194" spans="4:53" ht="12.75" customHeight="1" x14ac:dyDescent="0.2">
      <c r="D194" s="16"/>
      <c r="E194" s="12"/>
      <c r="F194" s="16"/>
      <c r="G194" s="36"/>
      <c r="H194" s="2">
        <v>3143</v>
      </c>
      <c r="I194" s="330">
        <f t="shared" ref="I194:BA194" si="442">SUMIF($F$12:$F$428,"=3143",I$12:I$428)</f>
        <v>30335162</v>
      </c>
      <c r="J194" s="331">
        <f t="shared" si="442"/>
        <v>22250740</v>
      </c>
      <c r="K194" s="331">
        <f t="shared" si="442"/>
        <v>57000</v>
      </c>
      <c r="L194" s="331">
        <f t="shared" si="442"/>
        <v>7540017</v>
      </c>
      <c r="M194" s="331">
        <f t="shared" si="442"/>
        <v>445015</v>
      </c>
      <c r="N194" s="331">
        <f t="shared" si="442"/>
        <v>42390</v>
      </c>
      <c r="O194" s="332">
        <f t="shared" si="442"/>
        <v>48.907899999999998</v>
      </c>
      <c r="P194" s="332">
        <f t="shared" si="442"/>
        <v>45.947899999999997</v>
      </c>
      <c r="Q194" s="333">
        <f t="shared" si="442"/>
        <v>2.9599999999999995</v>
      </c>
      <c r="R194" s="334">
        <f t="shared" si="442"/>
        <v>-15600</v>
      </c>
      <c r="S194" s="334">
        <f t="shared" si="442"/>
        <v>0</v>
      </c>
      <c r="T194" s="334">
        <f t="shared" si="442"/>
        <v>0</v>
      </c>
      <c r="U194" s="334">
        <f t="shared" si="442"/>
        <v>0</v>
      </c>
      <c r="V194" s="334">
        <f t="shared" si="442"/>
        <v>-15600</v>
      </c>
      <c r="W194" s="334">
        <f t="shared" si="442"/>
        <v>15600</v>
      </c>
      <c r="X194" s="334">
        <f t="shared" si="442"/>
        <v>0</v>
      </c>
      <c r="Y194" s="334">
        <f t="shared" si="442"/>
        <v>0</v>
      </c>
      <c r="Z194" s="334">
        <f t="shared" si="442"/>
        <v>15600</v>
      </c>
      <c r="AA194" s="334">
        <f t="shared" si="442"/>
        <v>0</v>
      </c>
      <c r="AB194" s="334">
        <f t="shared" si="442"/>
        <v>0</v>
      </c>
      <c r="AC194" s="334">
        <f t="shared" si="442"/>
        <v>-312</v>
      </c>
      <c r="AD194" s="334">
        <f t="shared" si="442"/>
        <v>0</v>
      </c>
      <c r="AE194" s="334">
        <f t="shared" si="442"/>
        <v>0</v>
      </c>
      <c r="AF194" s="334">
        <f t="shared" si="442"/>
        <v>0</v>
      </c>
      <c r="AG194" s="334">
        <f t="shared" si="442"/>
        <v>-312</v>
      </c>
      <c r="AH194" s="380">
        <f t="shared" si="442"/>
        <v>0</v>
      </c>
      <c r="AI194" s="380">
        <f t="shared" si="442"/>
        <v>0</v>
      </c>
      <c r="AJ194" s="380">
        <f t="shared" si="442"/>
        <v>0</v>
      </c>
      <c r="AK194" s="380">
        <f t="shared" si="442"/>
        <v>0</v>
      </c>
      <c r="AL194" s="380">
        <f t="shared" si="442"/>
        <v>0</v>
      </c>
      <c r="AM194" s="380">
        <f t="shared" si="442"/>
        <v>0</v>
      </c>
      <c r="AN194" s="380">
        <f t="shared" si="442"/>
        <v>0</v>
      </c>
      <c r="AO194" s="380">
        <f t="shared" si="442"/>
        <v>0</v>
      </c>
      <c r="AP194" s="380">
        <f t="shared" si="442"/>
        <v>0</v>
      </c>
      <c r="AQ194" s="377">
        <f t="shared" si="442"/>
        <v>0</v>
      </c>
      <c r="AR194" s="330">
        <f t="shared" si="442"/>
        <v>30334850</v>
      </c>
      <c r="AS194" s="334">
        <f t="shared" si="442"/>
        <v>22235140</v>
      </c>
      <c r="AT194" s="334">
        <f t="shared" si="442"/>
        <v>72600</v>
      </c>
      <c r="AU194" s="334">
        <f t="shared" si="442"/>
        <v>0</v>
      </c>
      <c r="AV194" s="334">
        <f t="shared" si="442"/>
        <v>7540017</v>
      </c>
      <c r="AW194" s="334">
        <f t="shared" si="442"/>
        <v>444703</v>
      </c>
      <c r="AX194" s="334">
        <f t="shared" si="442"/>
        <v>42390</v>
      </c>
      <c r="AY194" s="380">
        <f t="shared" si="442"/>
        <v>48.907899999999998</v>
      </c>
      <c r="AZ194" s="380">
        <f t="shared" si="442"/>
        <v>45.947899999999997</v>
      </c>
      <c r="BA194" s="417">
        <f t="shared" si="442"/>
        <v>2.9599999999999995</v>
      </c>
    </row>
    <row r="195" spans="4:53" ht="12.75" customHeight="1" x14ac:dyDescent="0.2">
      <c r="D195" s="16"/>
      <c r="E195" s="12"/>
      <c r="F195" s="16"/>
      <c r="G195" s="36"/>
      <c r="H195" s="2">
        <v>3231</v>
      </c>
      <c r="I195" s="330">
        <f t="shared" ref="I195:BA195" si="443">SUMIF($F$12:$F$428,"=3231",I$12:I$428)</f>
        <v>28165652</v>
      </c>
      <c r="J195" s="331">
        <f t="shared" si="443"/>
        <v>20471934</v>
      </c>
      <c r="K195" s="331">
        <f t="shared" si="443"/>
        <v>200000</v>
      </c>
      <c r="L195" s="331">
        <f t="shared" si="443"/>
        <v>6987114</v>
      </c>
      <c r="M195" s="331">
        <f t="shared" si="443"/>
        <v>409439</v>
      </c>
      <c r="N195" s="331">
        <f t="shared" si="443"/>
        <v>97165</v>
      </c>
      <c r="O195" s="332">
        <f t="shared" si="443"/>
        <v>40.166400000000003</v>
      </c>
      <c r="P195" s="332">
        <f t="shared" si="443"/>
        <v>35.790800000000004</v>
      </c>
      <c r="Q195" s="333">
        <f t="shared" si="443"/>
        <v>4.3755999999999995</v>
      </c>
      <c r="R195" s="334">
        <f t="shared" si="443"/>
        <v>-80000</v>
      </c>
      <c r="S195" s="334">
        <f t="shared" si="443"/>
        <v>0</v>
      </c>
      <c r="T195" s="334">
        <f t="shared" si="443"/>
        <v>0</v>
      </c>
      <c r="U195" s="334">
        <f t="shared" si="443"/>
        <v>0</v>
      </c>
      <c r="V195" s="334">
        <f t="shared" si="443"/>
        <v>-80000</v>
      </c>
      <c r="W195" s="334">
        <f t="shared" si="443"/>
        <v>80000</v>
      </c>
      <c r="X195" s="334">
        <f t="shared" si="443"/>
        <v>0</v>
      </c>
      <c r="Y195" s="334">
        <f t="shared" si="443"/>
        <v>0</v>
      </c>
      <c r="Z195" s="334">
        <f t="shared" si="443"/>
        <v>80000</v>
      </c>
      <c r="AA195" s="334">
        <f t="shared" si="443"/>
        <v>0</v>
      </c>
      <c r="AB195" s="334">
        <f t="shared" si="443"/>
        <v>0</v>
      </c>
      <c r="AC195" s="334">
        <f t="shared" si="443"/>
        <v>-1600</v>
      </c>
      <c r="AD195" s="334">
        <f t="shared" si="443"/>
        <v>0</v>
      </c>
      <c r="AE195" s="334">
        <f t="shared" si="443"/>
        <v>0</v>
      </c>
      <c r="AF195" s="334">
        <f t="shared" si="443"/>
        <v>0</v>
      </c>
      <c r="AG195" s="334">
        <f t="shared" si="443"/>
        <v>-1600</v>
      </c>
      <c r="AH195" s="380">
        <f t="shared" si="443"/>
        <v>-0.15</v>
      </c>
      <c r="AI195" s="380">
        <f t="shared" si="443"/>
        <v>0.1</v>
      </c>
      <c r="AJ195" s="380">
        <f t="shared" si="443"/>
        <v>0</v>
      </c>
      <c r="AK195" s="380">
        <f t="shared" si="443"/>
        <v>0</v>
      </c>
      <c r="AL195" s="380">
        <f t="shared" si="443"/>
        <v>0</v>
      </c>
      <c r="AM195" s="380">
        <f t="shared" si="443"/>
        <v>0</v>
      </c>
      <c r="AN195" s="380">
        <f t="shared" si="443"/>
        <v>0</v>
      </c>
      <c r="AO195" s="380">
        <f t="shared" si="443"/>
        <v>-0.15</v>
      </c>
      <c r="AP195" s="380">
        <f t="shared" si="443"/>
        <v>0.1</v>
      </c>
      <c r="AQ195" s="377">
        <f t="shared" si="443"/>
        <v>-4.9999999999999989E-2</v>
      </c>
      <c r="AR195" s="330">
        <f t="shared" si="443"/>
        <v>28164052</v>
      </c>
      <c r="AS195" s="334">
        <f t="shared" si="443"/>
        <v>20391934</v>
      </c>
      <c r="AT195" s="334">
        <f t="shared" si="443"/>
        <v>280000</v>
      </c>
      <c r="AU195" s="334">
        <f t="shared" si="443"/>
        <v>0</v>
      </c>
      <c r="AV195" s="334">
        <f t="shared" si="443"/>
        <v>6987114</v>
      </c>
      <c r="AW195" s="334">
        <f t="shared" si="443"/>
        <v>407839</v>
      </c>
      <c r="AX195" s="334">
        <f t="shared" si="443"/>
        <v>97165</v>
      </c>
      <c r="AY195" s="380">
        <f t="shared" si="443"/>
        <v>40.116400000000006</v>
      </c>
      <c r="AZ195" s="380">
        <f t="shared" si="443"/>
        <v>35.640800000000006</v>
      </c>
      <c r="BA195" s="417">
        <f t="shared" si="443"/>
        <v>4.4755999999999991</v>
      </c>
    </row>
    <row r="196" spans="4:53" ht="13.5" customHeight="1" thickBot="1" x14ac:dyDescent="0.25">
      <c r="D196" s="16"/>
      <c r="E196" s="12"/>
      <c r="F196" s="16"/>
      <c r="G196" s="36"/>
      <c r="H196" s="268">
        <v>3233</v>
      </c>
      <c r="I196" s="336">
        <f t="shared" ref="I196:BA196" si="444">SUMIF($F$12:$F$428,"=3233",I$12:I$428)</f>
        <v>6128785</v>
      </c>
      <c r="J196" s="337">
        <f t="shared" si="444"/>
        <v>4346382</v>
      </c>
      <c r="K196" s="337">
        <f t="shared" si="444"/>
        <v>115000</v>
      </c>
      <c r="L196" s="337">
        <f t="shared" si="444"/>
        <v>1507947</v>
      </c>
      <c r="M196" s="337">
        <f t="shared" si="444"/>
        <v>86928</v>
      </c>
      <c r="N196" s="337">
        <f t="shared" si="444"/>
        <v>72528</v>
      </c>
      <c r="O196" s="338">
        <f t="shared" si="444"/>
        <v>10.559999999999999</v>
      </c>
      <c r="P196" s="338">
        <f t="shared" si="444"/>
        <v>6.1099999999999994</v>
      </c>
      <c r="Q196" s="339">
        <f t="shared" si="444"/>
        <v>4.45</v>
      </c>
      <c r="R196" s="340">
        <f t="shared" si="444"/>
        <v>0</v>
      </c>
      <c r="S196" s="340">
        <f t="shared" si="444"/>
        <v>0</v>
      </c>
      <c r="T196" s="340">
        <f t="shared" si="444"/>
        <v>0</v>
      </c>
      <c r="U196" s="340">
        <f t="shared" si="444"/>
        <v>0</v>
      </c>
      <c r="V196" s="340">
        <f t="shared" si="444"/>
        <v>0</v>
      </c>
      <c r="W196" s="340">
        <f t="shared" si="444"/>
        <v>0</v>
      </c>
      <c r="X196" s="340">
        <f t="shared" si="444"/>
        <v>0</v>
      </c>
      <c r="Y196" s="340">
        <f t="shared" si="444"/>
        <v>0</v>
      </c>
      <c r="Z196" s="340">
        <f t="shared" si="444"/>
        <v>0</v>
      </c>
      <c r="AA196" s="340">
        <f t="shared" si="444"/>
        <v>0</v>
      </c>
      <c r="AB196" s="340">
        <f t="shared" si="444"/>
        <v>0</v>
      </c>
      <c r="AC196" s="340">
        <f t="shared" si="444"/>
        <v>0</v>
      </c>
      <c r="AD196" s="340">
        <f t="shared" si="444"/>
        <v>0</v>
      </c>
      <c r="AE196" s="340">
        <f t="shared" si="444"/>
        <v>0</v>
      </c>
      <c r="AF196" s="340">
        <f t="shared" si="444"/>
        <v>0</v>
      </c>
      <c r="AG196" s="340">
        <f t="shared" si="444"/>
        <v>0</v>
      </c>
      <c r="AH196" s="381">
        <f t="shared" si="444"/>
        <v>0</v>
      </c>
      <c r="AI196" s="381">
        <f t="shared" si="444"/>
        <v>0</v>
      </c>
      <c r="AJ196" s="381">
        <f t="shared" si="444"/>
        <v>0</v>
      </c>
      <c r="AK196" s="381">
        <f t="shared" si="444"/>
        <v>0</v>
      </c>
      <c r="AL196" s="381">
        <f t="shared" si="444"/>
        <v>0</v>
      </c>
      <c r="AM196" s="381">
        <f t="shared" si="444"/>
        <v>0</v>
      </c>
      <c r="AN196" s="381">
        <f t="shared" si="444"/>
        <v>0</v>
      </c>
      <c r="AO196" s="381">
        <f t="shared" si="444"/>
        <v>0</v>
      </c>
      <c r="AP196" s="381">
        <f t="shared" si="444"/>
        <v>0</v>
      </c>
      <c r="AQ196" s="378">
        <f t="shared" si="444"/>
        <v>0</v>
      </c>
      <c r="AR196" s="336">
        <f t="shared" si="444"/>
        <v>6128785</v>
      </c>
      <c r="AS196" s="340">
        <f t="shared" si="444"/>
        <v>4346382</v>
      </c>
      <c r="AT196" s="340">
        <f t="shared" si="444"/>
        <v>115000</v>
      </c>
      <c r="AU196" s="340">
        <f t="shared" si="444"/>
        <v>0</v>
      </c>
      <c r="AV196" s="340">
        <f t="shared" si="444"/>
        <v>1507947</v>
      </c>
      <c r="AW196" s="340">
        <f t="shared" si="444"/>
        <v>86928</v>
      </c>
      <c r="AX196" s="340">
        <f t="shared" si="444"/>
        <v>72528</v>
      </c>
      <c r="AY196" s="381">
        <f t="shared" si="444"/>
        <v>10.559999999999999</v>
      </c>
      <c r="AZ196" s="381">
        <f t="shared" si="444"/>
        <v>6.1099999999999994</v>
      </c>
      <c r="BA196" s="418">
        <f t="shared" si="444"/>
        <v>4.45</v>
      </c>
    </row>
    <row r="197" spans="4:53" ht="12.75" customHeight="1" x14ac:dyDescent="0.2">
      <c r="D197" s="12"/>
      <c r="E197" s="12"/>
      <c r="F197" s="12"/>
      <c r="G197" s="36"/>
      <c r="H197" s="12"/>
      <c r="I197" s="26"/>
      <c r="J197" s="26"/>
      <c r="K197" s="26"/>
      <c r="L197" s="26"/>
      <c r="M197" s="26"/>
      <c r="N197" s="26"/>
      <c r="O197" s="7"/>
      <c r="P197" s="7"/>
      <c r="Q197" s="7"/>
      <c r="S197" s="780"/>
      <c r="T197" s="780"/>
      <c r="U197" s="780"/>
      <c r="V197" s="780"/>
      <c r="W197" s="780"/>
      <c r="X197" s="780"/>
      <c r="Y197" s="780"/>
      <c r="Z197" s="780"/>
      <c r="AA197" s="780"/>
      <c r="AB197" s="780"/>
      <c r="AC197" s="780"/>
      <c r="AD197" s="780"/>
      <c r="AE197" s="780"/>
      <c r="AF197" s="780"/>
      <c r="AG197" s="780"/>
      <c r="AR197" s="780"/>
      <c r="AS197" s="780"/>
      <c r="AT197" s="780"/>
      <c r="AU197" s="780"/>
      <c r="AV197" s="780"/>
      <c r="AW197" s="780"/>
      <c r="AX197" s="780"/>
    </row>
    <row r="199" spans="4:53" x14ac:dyDescent="0.2">
      <c r="D199" s="780"/>
      <c r="E199" s="780"/>
      <c r="F199" s="780"/>
      <c r="H199" s="780"/>
      <c r="I199" s="780"/>
      <c r="J199" s="780"/>
      <c r="K199" s="780"/>
      <c r="L199" s="780"/>
      <c r="M199" s="780"/>
      <c r="N199" s="780"/>
      <c r="O199" s="780"/>
      <c r="P199" s="780"/>
      <c r="Q199" s="780"/>
      <c r="R199" s="780"/>
      <c r="S199" s="780"/>
      <c r="T199" s="780"/>
      <c r="U199" s="780"/>
      <c r="V199" s="780"/>
      <c r="W199" s="780"/>
      <c r="X199" s="780"/>
      <c r="Y199" s="780"/>
      <c r="Z199" s="780"/>
      <c r="AA199" s="780"/>
      <c r="AB199" s="780"/>
      <c r="AC199" s="780"/>
      <c r="AD199" s="780"/>
      <c r="AE199" s="780"/>
      <c r="AF199" s="780"/>
      <c r="AG199" s="780"/>
      <c r="AR199" s="780"/>
      <c r="AS199" s="780"/>
      <c r="AT199" s="780"/>
      <c r="AU199" s="780"/>
      <c r="AV199" s="780"/>
      <c r="AW199" s="780"/>
      <c r="AX199" s="780"/>
    </row>
    <row r="201" spans="4:53" x14ac:dyDescent="0.2">
      <c r="D201" s="780"/>
      <c r="E201" s="780"/>
      <c r="F201" s="780"/>
      <c r="H201" s="780"/>
      <c r="O201" s="15"/>
      <c r="P201" s="15"/>
      <c r="Q201" s="15"/>
      <c r="S201" s="780"/>
      <c r="T201" s="780"/>
      <c r="U201" s="780"/>
      <c r="V201" s="780"/>
      <c r="W201" s="780"/>
      <c r="X201" s="780"/>
      <c r="Y201" s="780"/>
      <c r="Z201" s="780"/>
      <c r="AA201" s="780"/>
      <c r="AB201" s="780"/>
      <c r="AC201" s="780"/>
      <c r="AD201" s="780"/>
      <c r="AE201" s="780"/>
      <c r="AF201" s="780"/>
      <c r="AG201" s="780"/>
      <c r="AR201" s="780"/>
      <c r="AS201" s="780"/>
      <c r="AT201" s="780"/>
      <c r="AU201" s="780"/>
      <c r="AV201" s="780"/>
      <c r="AW201" s="780"/>
      <c r="AX201" s="780"/>
    </row>
  </sheetData>
  <mergeCells count="25">
    <mergeCell ref="AS8:AX9"/>
    <mergeCell ref="AY8:AY10"/>
    <mergeCell ref="AZ8:BA9"/>
    <mergeCell ref="AA7:AA10"/>
    <mergeCell ref="AC7:AC10"/>
    <mergeCell ref="AD7:AF9"/>
    <mergeCell ref="AG7:AG10"/>
    <mergeCell ref="AH7:AQ7"/>
    <mergeCell ref="AH8:AI9"/>
    <mergeCell ref="AJ8:AJ9"/>
    <mergeCell ref="AM8:AN9"/>
    <mergeCell ref="AO8:AQ9"/>
    <mergeCell ref="AR8:AR10"/>
    <mergeCell ref="AB7:AB10"/>
    <mergeCell ref="AR6:BA7"/>
    <mergeCell ref="A3:E3"/>
    <mergeCell ref="I8:I10"/>
    <mergeCell ref="I6:Q7"/>
    <mergeCell ref="R6:AQ6"/>
    <mergeCell ref="R7:V9"/>
    <mergeCell ref="W7:Z9"/>
    <mergeCell ref="J8:N9"/>
    <mergeCell ref="O8:O10"/>
    <mergeCell ref="P8:Q9"/>
    <mergeCell ref="AK8:AL8"/>
  </mergeCells>
  <pageMargins left="0.7" right="0.7" top="0.78740157499999996" bottom="0.78740157499999996" header="0.3" footer="0.3"/>
  <pageSetup paperSize="8" scale="34" fitToHeight="0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A116"/>
  <sheetViews>
    <sheetView workbookViewId="0">
      <pane xSplit="8" ySplit="11" topLeftCell="Z93" activePane="bottomRight" state="frozen"/>
      <selection pane="topRight" activeCell="AR6" sqref="AR6:BA7"/>
      <selection pane="bottomLeft" activeCell="AR6" sqref="AR6:BA7"/>
      <selection pane="bottomRight" activeCell="AK1" sqref="AK1:AL1048576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85546875" customWidth="1"/>
    <col min="6" max="6" width="4.42578125" bestFit="1" customWidth="1"/>
    <col min="7" max="7" width="10.28515625" style="79" bestFit="1" customWidth="1"/>
    <col min="8" max="8" width="8" customWidth="1"/>
    <col min="9" max="11" width="11" style="15" customWidth="1"/>
    <col min="12" max="12" width="11.7109375" style="15" customWidth="1"/>
    <col min="13" max="13" width="11.85546875" style="15" customWidth="1"/>
    <col min="14" max="14" width="12" style="15" customWidth="1"/>
    <col min="15" max="15" width="11.28515625" style="14" customWidth="1"/>
    <col min="16" max="16" width="8.42578125" style="14" customWidth="1"/>
    <col min="17" max="17" width="8.28515625" style="14" customWidth="1"/>
    <col min="18" max="18" width="9.140625" style="15" customWidth="1"/>
    <col min="19" max="19" width="9.140625" customWidth="1"/>
    <col min="20" max="20" width="10.42578125" hidden="1" customWidth="1"/>
    <col min="21" max="21" width="10.140625" customWidth="1"/>
    <col min="22" max="26" width="9.140625" customWidth="1"/>
    <col min="27" max="27" width="10.140625" customWidth="1"/>
    <col min="28" max="33" width="9.140625" customWidth="1"/>
    <col min="34" max="36" width="9.140625" style="14" customWidth="1"/>
    <col min="37" max="38" width="9.140625" style="14" hidden="1" customWidth="1"/>
    <col min="39" max="43" width="9.140625" style="14" customWidth="1"/>
    <col min="44" max="44" width="11" customWidth="1"/>
    <col min="45" max="45" width="10" customWidth="1"/>
    <col min="46" max="47" width="9.140625" customWidth="1"/>
    <col min="48" max="48" width="9.5703125" customWidth="1"/>
    <col min="49" max="50" width="9.140625" customWidth="1"/>
    <col min="51" max="51" width="11.5703125" style="14" customWidth="1"/>
    <col min="52" max="52" width="9.140625" style="14" customWidth="1"/>
    <col min="53" max="53" width="9.140625" style="14"/>
    <col min="226" max="226" width="7" customWidth="1"/>
    <col min="227" max="227" width="30.140625" customWidth="1"/>
    <col min="228" max="228" width="6.28515625" customWidth="1"/>
    <col min="229" max="229" width="31.42578125" customWidth="1"/>
    <col min="230" max="230" width="10.5703125" customWidth="1"/>
    <col min="231" max="231" width="10.42578125" customWidth="1"/>
    <col min="232" max="232" width="9.5703125" customWidth="1"/>
    <col min="233" max="233" width="8.42578125" customWidth="1"/>
    <col min="234" max="234" width="9" customWidth="1"/>
    <col min="235" max="235" width="10.42578125" customWidth="1"/>
    <col min="238" max="238" width="10.28515625" customWidth="1"/>
    <col min="482" max="482" width="7" customWidth="1"/>
    <col min="483" max="483" width="30.140625" customWidth="1"/>
    <col min="484" max="484" width="6.28515625" customWidth="1"/>
    <col min="485" max="485" width="31.42578125" customWidth="1"/>
    <col min="486" max="486" width="10.5703125" customWidth="1"/>
    <col min="487" max="487" width="10.42578125" customWidth="1"/>
    <col min="488" max="488" width="9.5703125" customWidth="1"/>
    <col min="489" max="489" width="8.42578125" customWidth="1"/>
    <col min="490" max="490" width="9" customWidth="1"/>
    <col min="491" max="491" width="10.42578125" customWidth="1"/>
    <col min="494" max="494" width="10.28515625" customWidth="1"/>
    <col min="738" max="738" width="7" customWidth="1"/>
    <col min="739" max="739" width="30.140625" customWidth="1"/>
    <col min="740" max="740" width="6.28515625" customWidth="1"/>
    <col min="741" max="741" width="31.42578125" customWidth="1"/>
    <col min="742" max="742" width="10.5703125" customWidth="1"/>
    <col min="743" max="743" width="10.42578125" customWidth="1"/>
    <col min="744" max="744" width="9.5703125" customWidth="1"/>
    <col min="745" max="745" width="8.42578125" customWidth="1"/>
    <col min="746" max="746" width="9" customWidth="1"/>
    <col min="747" max="747" width="10.42578125" customWidth="1"/>
    <col min="750" max="750" width="10.28515625" customWidth="1"/>
    <col min="994" max="994" width="7" customWidth="1"/>
    <col min="995" max="995" width="30.140625" customWidth="1"/>
    <col min="996" max="996" width="6.28515625" customWidth="1"/>
    <col min="997" max="997" width="31.42578125" customWidth="1"/>
    <col min="998" max="998" width="10.5703125" customWidth="1"/>
    <col min="999" max="999" width="10.42578125" customWidth="1"/>
    <col min="1000" max="1000" width="9.5703125" customWidth="1"/>
    <col min="1001" max="1001" width="8.42578125" customWidth="1"/>
    <col min="1002" max="1002" width="9" customWidth="1"/>
    <col min="1003" max="1003" width="10.42578125" customWidth="1"/>
    <col min="1006" max="1006" width="10.28515625" customWidth="1"/>
    <col min="1250" max="1250" width="7" customWidth="1"/>
    <col min="1251" max="1251" width="30.140625" customWidth="1"/>
    <col min="1252" max="1252" width="6.28515625" customWidth="1"/>
    <col min="1253" max="1253" width="31.42578125" customWidth="1"/>
    <col min="1254" max="1254" width="10.5703125" customWidth="1"/>
    <col min="1255" max="1255" width="10.42578125" customWidth="1"/>
    <col min="1256" max="1256" width="9.5703125" customWidth="1"/>
    <col min="1257" max="1257" width="8.42578125" customWidth="1"/>
    <col min="1258" max="1258" width="9" customWidth="1"/>
    <col min="1259" max="1259" width="10.42578125" customWidth="1"/>
    <col min="1262" max="1262" width="10.28515625" customWidth="1"/>
    <col min="1506" max="1506" width="7" customWidth="1"/>
    <col min="1507" max="1507" width="30.140625" customWidth="1"/>
    <col min="1508" max="1508" width="6.28515625" customWidth="1"/>
    <col min="1509" max="1509" width="31.42578125" customWidth="1"/>
    <col min="1510" max="1510" width="10.5703125" customWidth="1"/>
    <col min="1511" max="1511" width="10.42578125" customWidth="1"/>
    <col min="1512" max="1512" width="9.5703125" customWidth="1"/>
    <col min="1513" max="1513" width="8.42578125" customWidth="1"/>
    <col min="1514" max="1514" width="9" customWidth="1"/>
    <col min="1515" max="1515" width="10.42578125" customWidth="1"/>
    <col min="1518" max="1518" width="10.28515625" customWidth="1"/>
    <col min="1762" max="1762" width="7" customWidth="1"/>
    <col min="1763" max="1763" width="30.140625" customWidth="1"/>
    <col min="1764" max="1764" width="6.28515625" customWidth="1"/>
    <col min="1765" max="1765" width="31.42578125" customWidth="1"/>
    <col min="1766" max="1766" width="10.5703125" customWidth="1"/>
    <col min="1767" max="1767" width="10.42578125" customWidth="1"/>
    <col min="1768" max="1768" width="9.5703125" customWidth="1"/>
    <col min="1769" max="1769" width="8.42578125" customWidth="1"/>
    <col min="1770" max="1770" width="9" customWidth="1"/>
    <col min="1771" max="1771" width="10.42578125" customWidth="1"/>
    <col min="1774" max="1774" width="10.28515625" customWidth="1"/>
    <col min="2018" max="2018" width="7" customWidth="1"/>
    <col min="2019" max="2019" width="30.140625" customWidth="1"/>
    <col min="2020" max="2020" width="6.28515625" customWidth="1"/>
    <col min="2021" max="2021" width="31.42578125" customWidth="1"/>
    <col min="2022" max="2022" width="10.5703125" customWidth="1"/>
    <col min="2023" max="2023" width="10.42578125" customWidth="1"/>
    <col min="2024" max="2024" width="9.5703125" customWidth="1"/>
    <col min="2025" max="2025" width="8.42578125" customWidth="1"/>
    <col min="2026" max="2026" width="9" customWidth="1"/>
    <col min="2027" max="2027" width="10.42578125" customWidth="1"/>
    <col min="2030" max="2030" width="10.28515625" customWidth="1"/>
    <col min="2274" max="2274" width="7" customWidth="1"/>
    <col min="2275" max="2275" width="30.140625" customWidth="1"/>
    <col min="2276" max="2276" width="6.28515625" customWidth="1"/>
    <col min="2277" max="2277" width="31.42578125" customWidth="1"/>
    <col min="2278" max="2278" width="10.5703125" customWidth="1"/>
    <col min="2279" max="2279" width="10.42578125" customWidth="1"/>
    <col min="2280" max="2280" width="9.5703125" customWidth="1"/>
    <col min="2281" max="2281" width="8.42578125" customWidth="1"/>
    <col min="2282" max="2282" width="9" customWidth="1"/>
    <col min="2283" max="2283" width="10.42578125" customWidth="1"/>
    <col min="2286" max="2286" width="10.28515625" customWidth="1"/>
    <col min="2530" max="2530" width="7" customWidth="1"/>
    <col min="2531" max="2531" width="30.140625" customWidth="1"/>
    <col min="2532" max="2532" width="6.28515625" customWidth="1"/>
    <col min="2533" max="2533" width="31.42578125" customWidth="1"/>
    <col min="2534" max="2534" width="10.5703125" customWidth="1"/>
    <col min="2535" max="2535" width="10.42578125" customWidth="1"/>
    <col min="2536" max="2536" width="9.5703125" customWidth="1"/>
    <col min="2537" max="2537" width="8.42578125" customWidth="1"/>
    <col min="2538" max="2538" width="9" customWidth="1"/>
    <col min="2539" max="2539" width="10.42578125" customWidth="1"/>
    <col min="2542" max="2542" width="10.28515625" customWidth="1"/>
    <col min="2786" max="2786" width="7" customWidth="1"/>
    <col min="2787" max="2787" width="30.140625" customWidth="1"/>
    <col min="2788" max="2788" width="6.28515625" customWidth="1"/>
    <col min="2789" max="2789" width="31.42578125" customWidth="1"/>
    <col min="2790" max="2790" width="10.5703125" customWidth="1"/>
    <col min="2791" max="2791" width="10.42578125" customWidth="1"/>
    <col min="2792" max="2792" width="9.5703125" customWidth="1"/>
    <col min="2793" max="2793" width="8.42578125" customWidth="1"/>
    <col min="2794" max="2794" width="9" customWidth="1"/>
    <col min="2795" max="2795" width="10.42578125" customWidth="1"/>
    <col min="2798" max="2798" width="10.28515625" customWidth="1"/>
    <col min="3042" max="3042" width="7" customWidth="1"/>
    <col min="3043" max="3043" width="30.140625" customWidth="1"/>
    <col min="3044" max="3044" width="6.28515625" customWidth="1"/>
    <col min="3045" max="3045" width="31.42578125" customWidth="1"/>
    <col min="3046" max="3046" width="10.5703125" customWidth="1"/>
    <col min="3047" max="3047" width="10.42578125" customWidth="1"/>
    <col min="3048" max="3048" width="9.5703125" customWidth="1"/>
    <col min="3049" max="3049" width="8.42578125" customWidth="1"/>
    <col min="3050" max="3050" width="9" customWidth="1"/>
    <col min="3051" max="3051" width="10.42578125" customWidth="1"/>
    <col min="3054" max="3054" width="10.28515625" customWidth="1"/>
    <col min="3298" max="3298" width="7" customWidth="1"/>
    <col min="3299" max="3299" width="30.140625" customWidth="1"/>
    <col min="3300" max="3300" width="6.28515625" customWidth="1"/>
    <col min="3301" max="3301" width="31.42578125" customWidth="1"/>
    <col min="3302" max="3302" width="10.5703125" customWidth="1"/>
    <col min="3303" max="3303" width="10.42578125" customWidth="1"/>
    <col min="3304" max="3304" width="9.5703125" customWidth="1"/>
    <col min="3305" max="3305" width="8.42578125" customWidth="1"/>
    <col min="3306" max="3306" width="9" customWidth="1"/>
    <col min="3307" max="3307" width="10.42578125" customWidth="1"/>
    <col min="3310" max="3310" width="10.28515625" customWidth="1"/>
    <col min="3554" max="3554" width="7" customWidth="1"/>
    <col min="3555" max="3555" width="30.140625" customWidth="1"/>
    <col min="3556" max="3556" width="6.28515625" customWidth="1"/>
    <col min="3557" max="3557" width="31.42578125" customWidth="1"/>
    <col min="3558" max="3558" width="10.5703125" customWidth="1"/>
    <col min="3559" max="3559" width="10.42578125" customWidth="1"/>
    <col min="3560" max="3560" width="9.5703125" customWidth="1"/>
    <col min="3561" max="3561" width="8.42578125" customWidth="1"/>
    <col min="3562" max="3562" width="9" customWidth="1"/>
    <col min="3563" max="3563" width="10.42578125" customWidth="1"/>
    <col min="3566" max="3566" width="10.28515625" customWidth="1"/>
    <col min="3810" max="3810" width="7" customWidth="1"/>
    <col min="3811" max="3811" width="30.140625" customWidth="1"/>
    <col min="3812" max="3812" width="6.28515625" customWidth="1"/>
    <col min="3813" max="3813" width="31.42578125" customWidth="1"/>
    <col min="3814" max="3814" width="10.5703125" customWidth="1"/>
    <col min="3815" max="3815" width="10.42578125" customWidth="1"/>
    <col min="3816" max="3816" width="9.5703125" customWidth="1"/>
    <col min="3817" max="3817" width="8.42578125" customWidth="1"/>
    <col min="3818" max="3818" width="9" customWidth="1"/>
    <col min="3819" max="3819" width="10.42578125" customWidth="1"/>
    <col min="3822" max="3822" width="10.28515625" customWidth="1"/>
    <col min="4066" max="4066" width="7" customWidth="1"/>
    <col min="4067" max="4067" width="30.140625" customWidth="1"/>
    <col min="4068" max="4068" width="6.28515625" customWidth="1"/>
    <col min="4069" max="4069" width="31.42578125" customWidth="1"/>
    <col min="4070" max="4070" width="10.5703125" customWidth="1"/>
    <col min="4071" max="4071" width="10.42578125" customWidth="1"/>
    <col min="4072" max="4072" width="9.5703125" customWidth="1"/>
    <col min="4073" max="4073" width="8.42578125" customWidth="1"/>
    <col min="4074" max="4074" width="9" customWidth="1"/>
    <col min="4075" max="4075" width="10.42578125" customWidth="1"/>
    <col min="4078" max="4078" width="10.28515625" customWidth="1"/>
    <col min="4322" max="4322" width="7" customWidth="1"/>
    <col min="4323" max="4323" width="30.140625" customWidth="1"/>
    <col min="4324" max="4324" width="6.28515625" customWidth="1"/>
    <col min="4325" max="4325" width="31.42578125" customWidth="1"/>
    <col min="4326" max="4326" width="10.5703125" customWidth="1"/>
    <col min="4327" max="4327" width="10.42578125" customWidth="1"/>
    <col min="4328" max="4328" width="9.5703125" customWidth="1"/>
    <col min="4329" max="4329" width="8.42578125" customWidth="1"/>
    <col min="4330" max="4330" width="9" customWidth="1"/>
    <col min="4331" max="4331" width="10.42578125" customWidth="1"/>
    <col min="4334" max="4334" width="10.28515625" customWidth="1"/>
    <col min="4578" max="4578" width="7" customWidth="1"/>
    <col min="4579" max="4579" width="30.140625" customWidth="1"/>
    <col min="4580" max="4580" width="6.28515625" customWidth="1"/>
    <col min="4581" max="4581" width="31.42578125" customWidth="1"/>
    <col min="4582" max="4582" width="10.5703125" customWidth="1"/>
    <col min="4583" max="4583" width="10.42578125" customWidth="1"/>
    <col min="4584" max="4584" width="9.5703125" customWidth="1"/>
    <col min="4585" max="4585" width="8.42578125" customWidth="1"/>
    <col min="4586" max="4586" width="9" customWidth="1"/>
    <col min="4587" max="4587" width="10.42578125" customWidth="1"/>
    <col min="4590" max="4590" width="10.28515625" customWidth="1"/>
    <col min="4834" max="4834" width="7" customWidth="1"/>
    <col min="4835" max="4835" width="30.140625" customWidth="1"/>
    <col min="4836" max="4836" width="6.28515625" customWidth="1"/>
    <col min="4837" max="4837" width="31.42578125" customWidth="1"/>
    <col min="4838" max="4838" width="10.5703125" customWidth="1"/>
    <col min="4839" max="4839" width="10.42578125" customWidth="1"/>
    <col min="4840" max="4840" width="9.5703125" customWidth="1"/>
    <col min="4841" max="4841" width="8.42578125" customWidth="1"/>
    <col min="4842" max="4842" width="9" customWidth="1"/>
    <col min="4843" max="4843" width="10.42578125" customWidth="1"/>
    <col min="4846" max="4846" width="10.28515625" customWidth="1"/>
    <col min="5090" max="5090" width="7" customWidth="1"/>
    <col min="5091" max="5091" width="30.140625" customWidth="1"/>
    <col min="5092" max="5092" width="6.28515625" customWidth="1"/>
    <col min="5093" max="5093" width="31.42578125" customWidth="1"/>
    <col min="5094" max="5094" width="10.5703125" customWidth="1"/>
    <col min="5095" max="5095" width="10.42578125" customWidth="1"/>
    <col min="5096" max="5096" width="9.5703125" customWidth="1"/>
    <col min="5097" max="5097" width="8.42578125" customWidth="1"/>
    <col min="5098" max="5098" width="9" customWidth="1"/>
    <col min="5099" max="5099" width="10.42578125" customWidth="1"/>
    <col min="5102" max="5102" width="10.28515625" customWidth="1"/>
    <col min="5346" max="5346" width="7" customWidth="1"/>
    <col min="5347" max="5347" width="30.140625" customWidth="1"/>
    <col min="5348" max="5348" width="6.28515625" customWidth="1"/>
    <col min="5349" max="5349" width="31.42578125" customWidth="1"/>
    <col min="5350" max="5350" width="10.5703125" customWidth="1"/>
    <col min="5351" max="5351" width="10.42578125" customWidth="1"/>
    <col min="5352" max="5352" width="9.5703125" customWidth="1"/>
    <col min="5353" max="5353" width="8.42578125" customWidth="1"/>
    <col min="5354" max="5354" width="9" customWidth="1"/>
    <col min="5355" max="5355" width="10.42578125" customWidth="1"/>
    <col min="5358" max="5358" width="10.28515625" customWidth="1"/>
    <col min="5602" max="5602" width="7" customWidth="1"/>
    <col min="5603" max="5603" width="30.140625" customWidth="1"/>
    <col min="5604" max="5604" width="6.28515625" customWidth="1"/>
    <col min="5605" max="5605" width="31.42578125" customWidth="1"/>
    <col min="5606" max="5606" width="10.5703125" customWidth="1"/>
    <col min="5607" max="5607" width="10.42578125" customWidth="1"/>
    <col min="5608" max="5608" width="9.5703125" customWidth="1"/>
    <col min="5609" max="5609" width="8.42578125" customWidth="1"/>
    <col min="5610" max="5610" width="9" customWidth="1"/>
    <col min="5611" max="5611" width="10.42578125" customWidth="1"/>
    <col min="5614" max="5614" width="10.28515625" customWidth="1"/>
    <col min="5858" max="5858" width="7" customWidth="1"/>
    <col min="5859" max="5859" width="30.140625" customWidth="1"/>
    <col min="5860" max="5860" width="6.28515625" customWidth="1"/>
    <col min="5861" max="5861" width="31.42578125" customWidth="1"/>
    <col min="5862" max="5862" width="10.5703125" customWidth="1"/>
    <col min="5863" max="5863" width="10.42578125" customWidth="1"/>
    <col min="5864" max="5864" width="9.5703125" customWidth="1"/>
    <col min="5865" max="5865" width="8.42578125" customWidth="1"/>
    <col min="5866" max="5866" width="9" customWidth="1"/>
    <col min="5867" max="5867" width="10.42578125" customWidth="1"/>
    <col min="5870" max="5870" width="10.28515625" customWidth="1"/>
    <col min="6114" max="6114" width="7" customWidth="1"/>
    <col min="6115" max="6115" width="30.140625" customWidth="1"/>
    <col min="6116" max="6116" width="6.28515625" customWidth="1"/>
    <col min="6117" max="6117" width="31.42578125" customWidth="1"/>
    <col min="6118" max="6118" width="10.5703125" customWidth="1"/>
    <col min="6119" max="6119" width="10.42578125" customWidth="1"/>
    <col min="6120" max="6120" width="9.5703125" customWidth="1"/>
    <col min="6121" max="6121" width="8.42578125" customWidth="1"/>
    <col min="6122" max="6122" width="9" customWidth="1"/>
    <col min="6123" max="6123" width="10.42578125" customWidth="1"/>
    <col min="6126" max="6126" width="10.28515625" customWidth="1"/>
    <col min="6370" max="6370" width="7" customWidth="1"/>
    <col min="6371" max="6371" width="30.140625" customWidth="1"/>
    <col min="6372" max="6372" width="6.28515625" customWidth="1"/>
    <col min="6373" max="6373" width="31.42578125" customWidth="1"/>
    <col min="6374" max="6374" width="10.5703125" customWidth="1"/>
    <col min="6375" max="6375" width="10.42578125" customWidth="1"/>
    <col min="6376" max="6376" width="9.5703125" customWidth="1"/>
    <col min="6377" max="6377" width="8.42578125" customWidth="1"/>
    <col min="6378" max="6378" width="9" customWidth="1"/>
    <col min="6379" max="6379" width="10.42578125" customWidth="1"/>
    <col min="6382" max="6382" width="10.28515625" customWidth="1"/>
    <col min="6626" max="6626" width="7" customWidth="1"/>
    <col min="6627" max="6627" width="30.140625" customWidth="1"/>
    <col min="6628" max="6628" width="6.28515625" customWidth="1"/>
    <col min="6629" max="6629" width="31.42578125" customWidth="1"/>
    <col min="6630" max="6630" width="10.5703125" customWidth="1"/>
    <col min="6631" max="6631" width="10.42578125" customWidth="1"/>
    <col min="6632" max="6632" width="9.5703125" customWidth="1"/>
    <col min="6633" max="6633" width="8.42578125" customWidth="1"/>
    <col min="6634" max="6634" width="9" customWidth="1"/>
    <col min="6635" max="6635" width="10.42578125" customWidth="1"/>
    <col min="6638" max="6638" width="10.28515625" customWidth="1"/>
    <col min="6882" max="6882" width="7" customWidth="1"/>
    <col min="6883" max="6883" width="30.140625" customWidth="1"/>
    <col min="6884" max="6884" width="6.28515625" customWidth="1"/>
    <col min="6885" max="6885" width="31.42578125" customWidth="1"/>
    <col min="6886" max="6886" width="10.5703125" customWidth="1"/>
    <col min="6887" max="6887" width="10.42578125" customWidth="1"/>
    <col min="6888" max="6888" width="9.5703125" customWidth="1"/>
    <col min="6889" max="6889" width="8.42578125" customWidth="1"/>
    <col min="6890" max="6890" width="9" customWidth="1"/>
    <col min="6891" max="6891" width="10.42578125" customWidth="1"/>
    <col min="6894" max="6894" width="10.28515625" customWidth="1"/>
    <col min="7138" max="7138" width="7" customWidth="1"/>
    <col min="7139" max="7139" width="30.140625" customWidth="1"/>
    <col min="7140" max="7140" width="6.28515625" customWidth="1"/>
    <col min="7141" max="7141" width="31.42578125" customWidth="1"/>
    <col min="7142" max="7142" width="10.5703125" customWidth="1"/>
    <col min="7143" max="7143" width="10.42578125" customWidth="1"/>
    <col min="7144" max="7144" width="9.5703125" customWidth="1"/>
    <col min="7145" max="7145" width="8.42578125" customWidth="1"/>
    <col min="7146" max="7146" width="9" customWidth="1"/>
    <col min="7147" max="7147" width="10.42578125" customWidth="1"/>
    <col min="7150" max="7150" width="10.28515625" customWidth="1"/>
    <col min="7394" max="7394" width="7" customWidth="1"/>
    <col min="7395" max="7395" width="30.140625" customWidth="1"/>
    <col min="7396" max="7396" width="6.28515625" customWidth="1"/>
    <col min="7397" max="7397" width="31.42578125" customWidth="1"/>
    <col min="7398" max="7398" width="10.5703125" customWidth="1"/>
    <col min="7399" max="7399" width="10.42578125" customWidth="1"/>
    <col min="7400" max="7400" width="9.5703125" customWidth="1"/>
    <col min="7401" max="7401" width="8.42578125" customWidth="1"/>
    <col min="7402" max="7402" width="9" customWidth="1"/>
    <col min="7403" max="7403" width="10.42578125" customWidth="1"/>
    <col min="7406" max="7406" width="10.28515625" customWidth="1"/>
    <col min="7650" max="7650" width="7" customWidth="1"/>
    <col min="7651" max="7651" width="30.140625" customWidth="1"/>
    <col min="7652" max="7652" width="6.28515625" customWidth="1"/>
    <col min="7653" max="7653" width="31.42578125" customWidth="1"/>
    <col min="7654" max="7654" width="10.5703125" customWidth="1"/>
    <col min="7655" max="7655" width="10.42578125" customWidth="1"/>
    <col min="7656" max="7656" width="9.5703125" customWidth="1"/>
    <col min="7657" max="7657" width="8.42578125" customWidth="1"/>
    <col min="7658" max="7658" width="9" customWidth="1"/>
    <col min="7659" max="7659" width="10.42578125" customWidth="1"/>
    <col min="7662" max="7662" width="10.28515625" customWidth="1"/>
    <col min="7906" max="7906" width="7" customWidth="1"/>
    <col min="7907" max="7907" width="30.140625" customWidth="1"/>
    <col min="7908" max="7908" width="6.28515625" customWidth="1"/>
    <col min="7909" max="7909" width="31.42578125" customWidth="1"/>
    <col min="7910" max="7910" width="10.5703125" customWidth="1"/>
    <col min="7911" max="7911" width="10.42578125" customWidth="1"/>
    <col min="7912" max="7912" width="9.5703125" customWidth="1"/>
    <col min="7913" max="7913" width="8.42578125" customWidth="1"/>
    <col min="7914" max="7914" width="9" customWidth="1"/>
    <col min="7915" max="7915" width="10.42578125" customWidth="1"/>
    <col min="7918" max="7918" width="10.28515625" customWidth="1"/>
    <col min="8162" max="8162" width="7" customWidth="1"/>
    <col min="8163" max="8163" width="30.140625" customWidth="1"/>
    <col min="8164" max="8164" width="6.28515625" customWidth="1"/>
    <col min="8165" max="8165" width="31.42578125" customWidth="1"/>
    <col min="8166" max="8166" width="10.5703125" customWidth="1"/>
    <col min="8167" max="8167" width="10.42578125" customWidth="1"/>
    <col min="8168" max="8168" width="9.5703125" customWidth="1"/>
    <col min="8169" max="8169" width="8.42578125" customWidth="1"/>
    <col min="8170" max="8170" width="9" customWidth="1"/>
    <col min="8171" max="8171" width="10.42578125" customWidth="1"/>
    <col min="8174" max="8174" width="10.28515625" customWidth="1"/>
    <col min="8418" max="8418" width="7" customWidth="1"/>
    <col min="8419" max="8419" width="30.140625" customWidth="1"/>
    <col min="8420" max="8420" width="6.28515625" customWidth="1"/>
    <col min="8421" max="8421" width="31.42578125" customWidth="1"/>
    <col min="8422" max="8422" width="10.5703125" customWidth="1"/>
    <col min="8423" max="8423" width="10.42578125" customWidth="1"/>
    <col min="8424" max="8424" width="9.5703125" customWidth="1"/>
    <col min="8425" max="8425" width="8.42578125" customWidth="1"/>
    <col min="8426" max="8426" width="9" customWidth="1"/>
    <col min="8427" max="8427" width="10.42578125" customWidth="1"/>
    <col min="8430" max="8430" width="10.28515625" customWidth="1"/>
    <col min="8674" max="8674" width="7" customWidth="1"/>
    <col min="8675" max="8675" width="30.140625" customWidth="1"/>
    <col min="8676" max="8676" width="6.28515625" customWidth="1"/>
    <col min="8677" max="8677" width="31.42578125" customWidth="1"/>
    <col min="8678" max="8678" width="10.5703125" customWidth="1"/>
    <col min="8679" max="8679" width="10.42578125" customWidth="1"/>
    <col min="8680" max="8680" width="9.5703125" customWidth="1"/>
    <col min="8681" max="8681" width="8.42578125" customWidth="1"/>
    <col min="8682" max="8682" width="9" customWidth="1"/>
    <col min="8683" max="8683" width="10.42578125" customWidth="1"/>
    <col min="8686" max="8686" width="10.28515625" customWidth="1"/>
    <col min="8930" max="8930" width="7" customWidth="1"/>
    <col min="8931" max="8931" width="30.140625" customWidth="1"/>
    <col min="8932" max="8932" width="6.28515625" customWidth="1"/>
    <col min="8933" max="8933" width="31.42578125" customWidth="1"/>
    <col min="8934" max="8934" width="10.5703125" customWidth="1"/>
    <col min="8935" max="8935" width="10.42578125" customWidth="1"/>
    <col min="8936" max="8936" width="9.5703125" customWidth="1"/>
    <col min="8937" max="8937" width="8.42578125" customWidth="1"/>
    <col min="8938" max="8938" width="9" customWidth="1"/>
    <col min="8939" max="8939" width="10.42578125" customWidth="1"/>
    <col min="8942" max="8942" width="10.28515625" customWidth="1"/>
    <col min="9186" max="9186" width="7" customWidth="1"/>
    <col min="9187" max="9187" width="30.140625" customWidth="1"/>
    <col min="9188" max="9188" width="6.28515625" customWidth="1"/>
    <col min="9189" max="9189" width="31.42578125" customWidth="1"/>
    <col min="9190" max="9190" width="10.5703125" customWidth="1"/>
    <col min="9191" max="9191" width="10.42578125" customWidth="1"/>
    <col min="9192" max="9192" width="9.5703125" customWidth="1"/>
    <col min="9193" max="9193" width="8.42578125" customWidth="1"/>
    <col min="9194" max="9194" width="9" customWidth="1"/>
    <col min="9195" max="9195" width="10.42578125" customWidth="1"/>
    <col min="9198" max="9198" width="10.28515625" customWidth="1"/>
    <col min="9442" max="9442" width="7" customWidth="1"/>
    <col min="9443" max="9443" width="30.140625" customWidth="1"/>
    <col min="9444" max="9444" width="6.28515625" customWidth="1"/>
    <col min="9445" max="9445" width="31.42578125" customWidth="1"/>
    <col min="9446" max="9446" width="10.5703125" customWidth="1"/>
    <col min="9447" max="9447" width="10.42578125" customWidth="1"/>
    <col min="9448" max="9448" width="9.5703125" customWidth="1"/>
    <col min="9449" max="9449" width="8.42578125" customWidth="1"/>
    <col min="9450" max="9450" width="9" customWidth="1"/>
    <col min="9451" max="9451" width="10.42578125" customWidth="1"/>
    <col min="9454" max="9454" width="10.28515625" customWidth="1"/>
    <col min="9698" max="9698" width="7" customWidth="1"/>
    <col min="9699" max="9699" width="30.140625" customWidth="1"/>
    <col min="9700" max="9700" width="6.28515625" customWidth="1"/>
    <col min="9701" max="9701" width="31.42578125" customWidth="1"/>
    <col min="9702" max="9702" width="10.5703125" customWidth="1"/>
    <col min="9703" max="9703" width="10.42578125" customWidth="1"/>
    <col min="9704" max="9704" width="9.5703125" customWidth="1"/>
    <col min="9705" max="9705" width="8.42578125" customWidth="1"/>
    <col min="9706" max="9706" width="9" customWidth="1"/>
    <col min="9707" max="9707" width="10.42578125" customWidth="1"/>
    <col min="9710" max="9710" width="10.28515625" customWidth="1"/>
    <col min="9954" max="9954" width="7" customWidth="1"/>
    <col min="9955" max="9955" width="30.140625" customWidth="1"/>
    <col min="9956" max="9956" width="6.28515625" customWidth="1"/>
    <col min="9957" max="9957" width="31.42578125" customWidth="1"/>
    <col min="9958" max="9958" width="10.5703125" customWidth="1"/>
    <col min="9959" max="9959" width="10.42578125" customWidth="1"/>
    <col min="9960" max="9960" width="9.5703125" customWidth="1"/>
    <col min="9961" max="9961" width="8.42578125" customWidth="1"/>
    <col min="9962" max="9962" width="9" customWidth="1"/>
    <col min="9963" max="9963" width="10.42578125" customWidth="1"/>
    <col min="9966" max="9966" width="10.28515625" customWidth="1"/>
    <col min="10210" max="10210" width="7" customWidth="1"/>
    <col min="10211" max="10211" width="30.140625" customWidth="1"/>
    <col min="10212" max="10212" width="6.28515625" customWidth="1"/>
    <col min="10213" max="10213" width="31.42578125" customWidth="1"/>
    <col min="10214" max="10214" width="10.5703125" customWidth="1"/>
    <col min="10215" max="10215" width="10.42578125" customWidth="1"/>
    <col min="10216" max="10216" width="9.5703125" customWidth="1"/>
    <col min="10217" max="10217" width="8.42578125" customWidth="1"/>
    <col min="10218" max="10218" width="9" customWidth="1"/>
    <col min="10219" max="10219" width="10.42578125" customWidth="1"/>
    <col min="10222" max="10222" width="10.28515625" customWidth="1"/>
    <col min="10466" max="10466" width="7" customWidth="1"/>
    <col min="10467" max="10467" width="30.140625" customWidth="1"/>
    <col min="10468" max="10468" width="6.28515625" customWidth="1"/>
    <col min="10469" max="10469" width="31.42578125" customWidth="1"/>
    <col min="10470" max="10470" width="10.5703125" customWidth="1"/>
    <col min="10471" max="10471" width="10.42578125" customWidth="1"/>
    <col min="10472" max="10472" width="9.5703125" customWidth="1"/>
    <col min="10473" max="10473" width="8.42578125" customWidth="1"/>
    <col min="10474" max="10474" width="9" customWidth="1"/>
    <col min="10475" max="10475" width="10.42578125" customWidth="1"/>
    <col min="10478" max="10478" width="10.28515625" customWidth="1"/>
    <col min="10722" max="10722" width="7" customWidth="1"/>
    <col min="10723" max="10723" width="30.140625" customWidth="1"/>
    <col min="10724" max="10724" width="6.28515625" customWidth="1"/>
    <col min="10725" max="10725" width="31.42578125" customWidth="1"/>
    <col min="10726" max="10726" width="10.5703125" customWidth="1"/>
    <col min="10727" max="10727" width="10.42578125" customWidth="1"/>
    <col min="10728" max="10728" width="9.5703125" customWidth="1"/>
    <col min="10729" max="10729" width="8.42578125" customWidth="1"/>
    <col min="10730" max="10730" width="9" customWidth="1"/>
    <col min="10731" max="10731" width="10.42578125" customWidth="1"/>
    <col min="10734" max="10734" width="10.28515625" customWidth="1"/>
    <col min="10978" max="10978" width="7" customWidth="1"/>
    <col min="10979" max="10979" width="30.140625" customWidth="1"/>
    <col min="10980" max="10980" width="6.28515625" customWidth="1"/>
    <col min="10981" max="10981" width="31.42578125" customWidth="1"/>
    <col min="10982" max="10982" width="10.5703125" customWidth="1"/>
    <col min="10983" max="10983" width="10.42578125" customWidth="1"/>
    <col min="10984" max="10984" width="9.5703125" customWidth="1"/>
    <col min="10985" max="10985" width="8.42578125" customWidth="1"/>
    <col min="10986" max="10986" width="9" customWidth="1"/>
    <col min="10987" max="10987" width="10.42578125" customWidth="1"/>
    <col min="10990" max="10990" width="10.28515625" customWidth="1"/>
    <col min="11234" max="11234" width="7" customWidth="1"/>
    <col min="11235" max="11235" width="30.140625" customWidth="1"/>
    <col min="11236" max="11236" width="6.28515625" customWidth="1"/>
    <col min="11237" max="11237" width="31.42578125" customWidth="1"/>
    <col min="11238" max="11238" width="10.5703125" customWidth="1"/>
    <col min="11239" max="11239" width="10.42578125" customWidth="1"/>
    <col min="11240" max="11240" width="9.5703125" customWidth="1"/>
    <col min="11241" max="11241" width="8.42578125" customWidth="1"/>
    <col min="11242" max="11242" width="9" customWidth="1"/>
    <col min="11243" max="11243" width="10.42578125" customWidth="1"/>
    <col min="11246" max="11246" width="10.28515625" customWidth="1"/>
    <col min="11490" max="11490" width="7" customWidth="1"/>
    <col min="11491" max="11491" width="30.140625" customWidth="1"/>
    <col min="11492" max="11492" width="6.28515625" customWidth="1"/>
    <col min="11493" max="11493" width="31.42578125" customWidth="1"/>
    <col min="11494" max="11494" width="10.5703125" customWidth="1"/>
    <col min="11495" max="11495" width="10.42578125" customWidth="1"/>
    <col min="11496" max="11496" width="9.5703125" customWidth="1"/>
    <col min="11497" max="11497" width="8.42578125" customWidth="1"/>
    <col min="11498" max="11498" width="9" customWidth="1"/>
    <col min="11499" max="11499" width="10.42578125" customWidth="1"/>
    <col min="11502" max="11502" width="10.28515625" customWidth="1"/>
    <col min="11746" max="11746" width="7" customWidth="1"/>
    <col min="11747" max="11747" width="30.140625" customWidth="1"/>
    <col min="11748" max="11748" width="6.28515625" customWidth="1"/>
    <col min="11749" max="11749" width="31.42578125" customWidth="1"/>
    <col min="11750" max="11750" width="10.5703125" customWidth="1"/>
    <col min="11751" max="11751" width="10.42578125" customWidth="1"/>
    <col min="11752" max="11752" width="9.5703125" customWidth="1"/>
    <col min="11753" max="11753" width="8.42578125" customWidth="1"/>
    <col min="11754" max="11754" width="9" customWidth="1"/>
    <col min="11755" max="11755" width="10.42578125" customWidth="1"/>
    <col min="11758" max="11758" width="10.28515625" customWidth="1"/>
    <col min="12002" max="12002" width="7" customWidth="1"/>
    <col min="12003" max="12003" width="30.140625" customWidth="1"/>
    <col min="12004" max="12004" width="6.28515625" customWidth="1"/>
    <col min="12005" max="12005" width="31.42578125" customWidth="1"/>
    <col min="12006" max="12006" width="10.5703125" customWidth="1"/>
    <col min="12007" max="12007" width="10.42578125" customWidth="1"/>
    <col min="12008" max="12008" width="9.5703125" customWidth="1"/>
    <col min="12009" max="12009" width="8.42578125" customWidth="1"/>
    <col min="12010" max="12010" width="9" customWidth="1"/>
    <col min="12011" max="12011" width="10.42578125" customWidth="1"/>
    <col min="12014" max="12014" width="10.28515625" customWidth="1"/>
    <col min="12258" max="12258" width="7" customWidth="1"/>
    <col min="12259" max="12259" width="30.140625" customWidth="1"/>
    <col min="12260" max="12260" width="6.28515625" customWidth="1"/>
    <col min="12261" max="12261" width="31.42578125" customWidth="1"/>
    <col min="12262" max="12262" width="10.5703125" customWidth="1"/>
    <col min="12263" max="12263" width="10.42578125" customWidth="1"/>
    <col min="12264" max="12264" width="9.5703125" customWidth="1"/>
    <col min="12265" max="12265" width="8.42578125" customWidth="1"/>
    <col min="12266" max="12266" width="9" customWidth="1"/>
    <col min="12267" max="12267" width="10.42578125" customWidth="1"/>
    <col min="12270" max="12270" width="10.28515625" customWidth="1"/>
    <col min="12514" max="12514" width="7" customWidth="1"/>
    <col min="12515" max="12515" width="30.140625" customWidth="1"/>
    <col min="12516" max="12516" width="6.28515625" customWidth="1"/>
    <col min="12517" max="12517" width="31.42578125" customWidth="1"/>
    <col min="12518" max="12518" width="10.5703125" customWidth="1"/>
    <col min="12519" max="12519" width="10.42578125" customWidth="1"/>
    <col min="12520" max="12520" width="9.5703125" customWidth="1"/>
    <col min="12521" max="12521" width="8.42578125" customWidth="1"/>
    <col min="12522" max="12522" width="9" customWidth="1"/>
    <col min="12523" max="12523" width="10.42578125" customWidth="1"/>
    <col min="12526" max="12526" width="10.28515625" customWidth="1"/>
    <col min="12770" max="12770" width="7" customWidth="1"/>
    <col min="12771" max="12771" width="30.140625" customWidth="1"/>
    <col min="12772" max="12772" width="6.28515625" customWidth="1"/>
    <col min="12773" max="12773" width="31.42578125" customWidth="1"/>
    <col min="12774" max="12774" width="10.5703125" customWidth="1"/>
    <col min="12775" max="12775" width="10.42578125" customWidth="1"/>
    <col min="12776" max="12776" width="9.5703125" customWidth="1"/>
    <col min="12777" max="12777" width="8.42578125" customWidth="1"/>
    <col min="12778" max="12778" width="9" customWidth="1"/>
    <col min="12779" max="12779" width="10.42578125" customWidth="1"/>
    <col min="12782" max="12782" width="10.28515625" customWidth="1"/>
    <col min="13026" max="13026" width="7" customWidth="1"/>
    <col min="13027" max="13027" width="30.140625" customWidth="1"/>
    <col min="13028" max="13028" width="6.28515625" customWidth="1"/>
    <col min="13029" max="13029" width="31.42578125" customWidth="1"/>
    <col min="13030" max="13030" width="10.5703125" customWidth="1"/>
    <col min="13031" max="13031" width="10.42578125" customWidth="1"/>
    <col min="13032" max="13032" width="9.5703125" customWidth="1"/>
    <col min="13033" max="13033" width="8.42578125" customWidth="1"/>
    <col min="13034" max="13034" width="9" customWidth="1"/>
    <col min="13035" max="13035" width="10.42578125" customWidth="1"/>
    <col min="13038" max="13038" width="10.28515625" customWidth="1"/>
    <col min="13282" max="13282" width="7" customWidth="1"/>
    <col min="13283" max="13283" width="30.140625" customWidth="1"/>
    <col min="13284" max="13284" width="6.28515625" customWidth="1"/>
    <col min="13285" max="13285" width="31.42578125" customWidth="1"/>
    <col min="13286" max="13286" width="10.5703125" customWidth="1"/>
    <col min="13287" max="13287" width="10.42578125" customWidth="1"/>
    <col min="13288" max="13288" width="9.5703125" customWidth="1"/>
    <col min="13289" max="13289" width="8.42578125" customWidth="1"/>
    <col min="13290" max="13290" width="9" customWidth="1"/>
    <col min="13291" max="13291" width="10.42578125" customWidth="1"/>
    <col min="13294" max="13294" width="10.28515625" customWidth="1"/>
    <col min="13538" max="13538" width="7" customWidth="1"/>
    <col min="13539" max="13539" width="30.140625" customWidth="1"/>
    <col min="13540" max="13540" width="6.28515625" customWidth="1"/>
    <col min="13541" max="13541" width="31.42578125" customWidth="1"/>
    <col min="13542" max="13542" width="10.5703125" customWidth="1"/>
    <col min="13543" max="13543" width="10.42578125" customWidth="1"/>
    <col min="13544" max="13544" width="9.5703125" customWidth="1"/>
    <col min="13545" max="13545" width="8.42578125" customWidth="1"/>
    <col min="13546" max="13546" width="9" customWidth="1"/>
    <col min="13547" max="13547" width="10.42578125" customWidth="1"/>
    <col min="13550" max="13550" width="10.28515625" customWidth="1"/>
    <col min="13794" max="13794" width="7" customWidth="1"/>
    <col min="13795" max="13795" width="30.140625" customWidth="1"/>
    <col min="13796" max="13796" width="6.28515625" customWidth="1"/>
    <col min="13797" max="13797" width="31.42578125" customWidth="1"/>
    <col min="13798" max="13798" width="10.5703125" customWidth="1"/>
    <col min="13799" max="13799" width="10.42578125" customWidth="1"/>
    <col min="13800" max="13800" width="9.5703125" customWidth="1"/>
    <col min="13801" max="13801" width="8.42578125" customWidth="1"/>
    <col min="13802" max="13802" width="9" customWidth="1"/>
    <col min="13803" max="13803" width="10.42578125" customWidth="1"/>
    <col min="13806" max="13806" width="10.28515625" customWidth="1"/>
    <col min="14050" max="14050" width="7" customWidth="1"/>
    <col min="14051" max="14051" width="30.140625" customWidth="1"/>
    <col min="14052" max="14052" width="6.28515625" customWidth="1"/>
    <col min="14053" max="14053" width="31.42578125" customWidth="1"/>
    <col min="14054" max="14054" width="10.5703125" customWidth="1"/>
    <col min="14055" max="14055" width="10.42578125" customWidth="1"/>
    <col min="14056" max="14056" width="9.5703125" customWidth="1"/>
    <col min="14057" max="14057" width="8.42578125" customWidth="1"/>
    <col min="14058" max="14058" width="9" customWidth="1"/>
    <col min="14059" max="14059" width="10.42578125" customWidth="1"/>
    <col min="14062" max="14062" width="10.28515625" customWidth="1"/>
    <col min="14306" max="14306" width="7" customWidth="1"/>
    <col min="14307" max="14307" width="30.140625" customWidth="1"/>
    <col min="14308" max="14308" width="6.28515625" customWidth="1"/>
    <col min="14309" max="14309" width="31.42578125" customWidth="1"/>
    <col min="14310" max="14310" width="10.5703125" customWidth="1"/>
    <col min="14311" max="14311" width="10.42578125" customWidth="1"/>
    <col min="14312" max="14312" width="9.5703125" customWidth="1"/>
    <col min="14313" max="14313" width="8.42578125" customWidth="1"/>
    <col min="14314" max="14314" width="9" customWidth="1"/>
    <col min="14315" max="14315" width="10.42578125" customWidth="1"/>
    <col min="14318" max="14318" width="10.28515625" customWidth="1"/>
    <col min="14562" max="14562" width="7" customWidth="1"/>
    <col min="14563" max="14563" width="30.140625" customWidth="1"/>
    <col min="14564" max="14564" width="6.28515625" customWidth="1"/>
    <col min="14565" max="14565" width="31.42578125" customWidth="1"/>
    <col min="14566" max="14566" width="10.5703125" customWidth="1"/>
    <col min="14567" max="14567" width="10.42578125" customWidth="1"/>
    <col min="14568" max="14568" width="9.5703125" customWidth="1"/>
    <col min="14569" max="14569" width="8.42578125" customWidth="1"/>
    <col min="14570" max="14570" width="9" customWidth="1"/>
    <col min="14571" max="14571" width="10.42578125" customWidth="1"/>
    <col min="14574" max="14574" width="10.28515625" customWidth="1"/>
    <col min="14818" max="14818" width="7" customWidth="1"/>
    <col min="14819" max="14819" width="30.140625" customWidth="1"/>
    <col min="14820" max="14820" width="6.28515625" customWidth="1"/>
    <col min="14821" max="14821" width="31.42578125" customWidth="1"/>
    <col min="14822" max="14822" width="10.5703125" customWidth="1"/>
    <col min="14823" max="14823" width="10.42578125" customWidth="1"/>
    <col min="14824" max="14824" width="9.5703125" customWidth="1"/>
    <col min="14825" max="14825" width="8.42578125" customWidth="1"/>
    <col min="14826" max="14826" width="9" customWidth="1"/>
    <col min="14827" max="14827" width="10.42578125" customWidth="1"/>
    <col min="14830" max="14830" width="10.28515625" customWidth="1"/>
    <col min="15074" max="15074" width="7" customWidth="1"/>
    <col min="15075" max="15075" width="30.140625" customWidth="1"/>
    <col min="15076" max="15076" width="6.28515625" customWidth="1"/>
    <col min="15077" max="15077" width="31.42578125" customWidth="1"/>
    <col min="15078" max="15078" width="10.5703125" customWidth="1"/>
    <col min="15079" max="15079" width="10.42578125" customWidth="1"/>
    <col min="15080" max="15080" width="9.5703125" customWidth="1"/>
    <col min="15081" max="15081" width="8.42578125" customWidth="1"/>
    <col min="15082" max="15082" width="9" customWidth="1"/>
    <col min="15083" max="15083" width="10.42578125" customWidth="1"/>
    <col min="15086" max="15086" width="10.28515625" customWidth="1"/>
    <col min="15330" max="15330" width="7" customWidth="1"/>
    <col min="15331" max="15331" width="30.140625" customWidth="1"/>
    <col min="15332" max="15332" width="6.28515625" customWidth="1"/>
    <col min="15333" max="15333" width="31.42578125" customWidth="1"/>
    <col min="15334" max="15334" width="10.5703125" customWidth="1"/>
    <col min="15335" max="15335" width="10.42578125" customWidth="1"/>
    <col min="15336" max="15336" width="9.5703125" customWidth="1"/>
    <col min="15337" max="15337" width="8.42578125" customWidth="1"/>
    <col min="15338" max="15338" width="9" customWidth="1"/>
    <col min="15339" max="15339" width="10.42578125" customWidth="1"/>
    <col min="15342" max="15342" width="10.28515625" customWidth="1"/>
    <col min="15586" max="15586" width="7" customWidth="1"/>
    <col min="15587" max="15587" width="30.140625" customWidth="1"/>
    <col min="15588" max="15588" width="6.28515625" customWidth="1"/>
    <col min="15589" max="15589" width="31.42578125" customWidth="1"/>
    <col min="15590" max="15590" width="10.5703125" customWidth="1"/>
    <col min="15591" max="15591" width="10.42578125" customWidth="1"/>
    <col min="15592" max="15592" width="9.5703125" customWidth="1"/>
    <col min="15593" max="15593" width="8.42578125" customWidth="1"/>
    <col min="15594" max="15594" width="9" customWidth="1"/>
    <col min="15595" max="15595" width="10.42578125" customWidth="1"/>
    <col min="15598" max="15598" width="10.28515625" customWidth="1"/>
    <col min="15842" max="15842" width="7" customWidth="1"/>
    <col min="15843" max="15843" width="30.140625" customWidth="1"/>
    <col min="15844" max="15844" width="6.28515625" customWidth="1"/>
    <col min="15845" max="15845" width="31.42578125" customWidth="1"/>
    <col min="15846" max="15846" width="10.5703125" customWidth="1"/>
    <col min="15847" max="15847" width="10.42578125" customWidth="1"/>
    <col min="15848" max="15848" width="9.5703125" customWidth="1"/>
    <col min="15849" max="15849" width="8.42578125" customWidth="1"/>
    <col min="15850" max="15850" width="9" customWidth="1"/>
    <col min="15851" max="15851" width="10.42578125" customWidth="1"/>
    <col min="15854" max="15854" width="10.28515625" customWidth="1"/>
    <col min="16098" max="16098" width="7" customWidth="1"/>
    <col min="16099" max="16099" width="30.140625" customWidth="1"/>
    <col min="16100" max="16100" width="6.28515625" customWidth="1"/>
    <col min="16101" max="16101" width="31.42578125" customWidth="1"/>
    <col min="16102" max="16102" width="10.5703125" customWidth="1"/>
    <col min="16103" max="16103" width="10.42578125" customWidth="1"/>
    <col min="16104" max="16104" width="9.5703125" customWidth="1"/>
    <col min="16105" max="16105" width="8.42578125" customWidth="1"/>
    <col min="16106" max="16106" width="9" customWidth="1"/>
    <col min="16107" max="16107" width="10.42578125" customWidth="1"/>
    <col min="16110" max="16110" width="10.28515625" customWidth="1"/>
  </cols>
  <sheetData>
    <row r="1" spans="1:53" ht="15" x14ac:dyDescent="0.25">
      <c r="A1" s="804" t="s">
        <v>0</v>
      </c>
      <c r="B1" s="804"/>
      <c r="C1" s="79"/>
      <c r="D1" s="804"/>
      <c r="E1" s="804"/>
      <c r="F1" s="203"/>
      <c r="G1" s="203"/>
      <c r="H1" s="203"/>
      <c r="I1" s="805"/>
      <c r="J1" s="204"/>
      <c r="K1" s="204"/>
      <c r="L1" s="204"/>
      <c r="M1" s="204"/>
      <c r="N1" s="204"/>
      <c r="O1" s="806"/>
      <c r="P1" s="205"/>
      <c r="Q1" s="205"/>
      <c r="R1" s="205"/>
      <c r="S1" s="177"/>
      <c r="T1" s="177"/>
      <c r="U1" s="470"/>
      <c r="V1" s="470"/>
      <c r="W1" s="470"/>
      <c r="X1" s="470"/>
      <c r="Y1" s="470"/>
      <c r="Z1" s="470"/>
      <c r="AA1" s="470"/>
      <c r="AB1" s="470"/>
      <c r="AC1" s="470"/>
      <c r="AD1" s="470"/>
      <c r="AE1" s="470"/>
      <c r="AF1" s="470"/>
      <c r="AG1" s="470"/>
      <c r="AH1" s="471"/>
      <c r="AI1" s="471"/>
      <c r="AJ1" s="471"/>
      <c r="AK1" s="471"/>
      <c r="AL1" s="471"/>
      <c r="AM1" s="178"/>
      <c r="AN1" s="178"/>
      <c r="AO1" s="178"/>
      <c r="AP1" s="178"/>
      <c r="AQ1" s="178"/>
      <c r="AR1" s="177"/>
      <c r="AS1" s="177"/>
      <c r="AT1" s="177"/>
      <c r="AU1" s="177"/>
      <c r="AV1" s="177"/>
      <c r="AW1" s="177"/>
      <c r="AX1" s="178"/>
      <c r="AY1" s="178"/>
      <c r="AZ1" s="178"/>
      <c r="BA1" s="178"/>
    </row>
    <row r="2" spans="1:53" ht="15" x14ac:dyDescent="0.25">
      <c r="A2" s="804" t="s">
        <v>1</v>
      </c>
      <c r="B2" s="804"/>
      <c r="C2" s="79"/>
      <c r="D2" s="804"/>
      <c r="E2" s="804"/>
      <c r="F2" s="203"/>
      <c r="G2" s="203"/>
      <c r="H2" s="203"/>
      <c r="I2" s="472"/>
      <c r="J2" s="472"/>
      <c r="K2" s="472"/>
      <c r="L2" s="472"/>
      <c r="M2" s="472"/>
      <c r="N2" s="472"/>
      <c r="O2" s="473"/>
      <c r="P2" s="473"/>
      <c r="Q2" s="473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/>
      <c r="AE2" s="472"/>
      <c r="AF2" s="472"/>
      <c r="AG2" s="473"/>
      <c r="AH2" s="473"/>
      <c r="AI2" s="473"/>
      <c r="AJ2" s="473"/>
      <c r="AK2" s="473"/>
      <c r="AL2" s="473"/>
      <c r="AM2" s="473"/>
      <c r="AN2" s="473"/>
      <c r="AO2" s="473"/>
      <c r="AP2" s="473"/>
      <c r="AQ2" s="473"/>
      <c r="AR2" s="472"/>
      <c r="AS2" s="472"/>
      <c r="AT2" s="472"/>
      <c r="AU2" s="472"/>
      <c r="AV2" s="472"/>
      <c r="AW2" s="472"/>
      <c r="AX2" s="473"/>
      <c r="AY2" s="473"/>
      <c r="AZ2" s="473"/>
      <c r="BA2" s="178"/>
    </row>
    <row r="3" spans="1:53" ht="12.75" customHeight="1" x14ac:dyDescent="0.25">
      <c r="A3" s="813" t="s">
        <v>2</v>
      </c>
      <c r="B3" s="813"/>
      <c r="C3" s="813"/>
      <c r="D3" s="813"/>
      <c r="E3" s="813"/>
      <c r="F3" s="203"/>
      <c r="G3" s="203"/>
      <c r="H3" s="203"/>
      <c r="I3" s="472"/>
      <c r="J3" s="472"/>
      <c r="K3" s="472"/>
      <c r="L3" s="472"/>
      <c r="M3" s="472"/>
      <c r="N3" s="472"/>
      <c r="O3" s="473"/>
      <c r="P3" s="473"/>
      <c r="Q3" s="473"/>
      <c r="R3" s="474"/>
      <c r="S3" s="474"/>
      <c r="T3" s="474"/>
      <c r="U3" s="474"/>
      <c r="V3" s="474"/>
      <c r="W3" s="474"/>
      <c r="X3" s="474"/>
      <c r="Y3" s="474"/>
      <c r="Z3" s="475"/>
      <c r="AA3" s="475"/>
      <c r="AB3" s="475"/>
      <c r="AC3" s="476"/>
      <c r="AD3" s="476"/>
      <c r="AE3" s="476"/>
      <c r="AF3" s="475"/>
      <c r="AG3" s="477"/>
      <c r="AH3" s="477"/>
      <c r="AI3" s="477"/>
      <c r="AJ3" s="477"/>
      <c r="AK3" s="477"/>
      <c r="AL3" s="477"/>
      <c r="AM3" s="477"/>
      <c r="AN3" s="477"/>
      <c r="AO3" s="477"/>
      <c r="AP3" s="477"/>
      <c r="AQ3" s="473"/>
      <c r="AR3" s="472"/>
      <c r="AS3" s="472"/>
      <c r="AT3" s="472"/>
      <c r="AU3" s="472"/>
      <c r="AV3" s="472"/>
      <c r="AW3" s="472"/>
      <c r="AX3" s="473"/>
      <c r="AY3" s="473"/>
      <c r="AZ3" s="473"/>
      <c r="BA3" s="178"/>
    </row>
    <row r="4" spans="1:53" ht="12.75" customHeight="1" x14ac:dyDescent="0.25">
      <c r="A4" s="206"/>
      <c r="B4" s="804"/>
      <c r="C4" s="804"/>
      <c r="D4" s="804"/>
      <c r="E4" s="804"/>
      <c r="F4" s="203"/>
      <c r="G4" s="203"/>
      <c r="H4" s="203"/>
      <c r="I4" s="472"/>
      <c r="J4" s="472"/>
      <c r="K4" s="472"/>
      <c r="L4" s="472"/>
      <c r="M4" s="472"/>
      <c r="N4" s="472"/>
      <c r="O4" s="473"/>
      <c r="P4" s="473"/>
      <c r="Q4" s="473"/>
      <c r="R4" s="474"/>
      <c r="S4" s="474"/>
      <c r="T4" s="474"/>
      <c r="U4" s="474"/>
      <c r="V4" s="474"/>
      <c r="W4" s="474"/>
      <c r="X4" s="474"/>
      <c r="Y4" s="474"/>
      <c r="Z4" s="475"/>
      <c r="AA4" s="475"/>
      <c r="AB4" s="475"/>
      <c r="AC4" s="476"/>
      <c r="AD4" s="476"/>
      <c r="AE4" s="476"/>
      <c r="AF4" s="475"/>
      <c r="AG4" s="477"/>
      <c r="AH4" s="477"/>
      <c r="AI4" s="477"/>
      <c r="AJ4" s="477"/>
      <c r="AK4" s="477"/>
      <c r="AL4" s="477"/>
      <c r="AM4" s="477"/>
      <c r="AN4" s="477"/>
      <c r="AO4" s="477"/>
      <c r="AP4" s="477"/>
      <c r="AQ4" s="473"/>
      <c r="AR4" s="472"/>
      <c r="AS4" s="472"/>
      <c r="AT4" s="472"/>
      <c r="AU4" s="472"/>
      <c r="AV4" s="472"/>
      <c r="AW4" s="472"/>
      <c r="AX4" s="473"/>
      <c r="AY4" s="473"/>
      <c r="AZ4" s="473"/>
      <c r="BA4" s="178"/>
    </row>
    <row r="5" spans="1:53" ht="16.5" thickBot="1" x14ac:dyDescent="0.3">
      <c r="A5" s="364" t="s">
        <v>3</v>
      </c>
      <c r="B5" s="195"/>
      <c r="C5" s="195"/>
      <c r="D5" s="195"/>
      <c r="E5" s="201"/>
      <c r="F5" s="201"/>
      <c r="G5" s="201"/>
      <c r="H5" s="201"/>
      <c r="I5" s="478"/>
      <c r="J5" s="478"/>
      <c r="K5" s="478"/>
      <c r="L5" s="478"/>
      <c r="M5" s="478"/>
      <c r="N5" s="478"/>
      <c r="O5" s="479"/>
      <c r="P5" s="479"/>
      <c r="Q5" s="479"/>
      <c r="R5" s="474"/>
      <c r="S5" s="474"/>
      <c r="T5" s="474"/>
      <c r="U5" s="474"/>
      <c r="V5" s="177"/>
      <c r="W5" s="474"/>
      <c r="X5" s="474"/>
      <c r="Y5" s="474"/>
      <c r="Z5" s="475"/>
      <c r="AA5" s="475"/>
      <c r="AB5" s="475"/>
      <c r="AC5" s="476"/>
      <c r="AD5" s="476"/>
      <c r="AE5" s="476"/>
      <c r="AF5" s="475"/>
      <c r="AG5" s="178"/>
      <c r="AH5" s="178"/>
      <c r="AI5" s="480"/>
      <c r="AJ5" s="480"/>
      <c r="AK5" s="480"/>
      <c r="AL5" s="480"/>
      <c r="AM5" s="480"/>
      <c r="AN5" s="480"/>
      <c r="AO5" s="480"/>
      <c r="AP5" s="480"/>
      <c r="AQ5" s="479"/>
      <c r="AR5" s="478"/>
      <c r="AS5" s="478"/>
      <c r="AT5" s="478"/>
      <c r="AU5" s="478"/>
      <c r="AV5" s="478"/>
      <c r="AW5" s="478"/>
      <c r="AX5" s="479"/>
      <c r="AY5" s="479"/>
      <c r="AZ5" s="479"/>
      <c r="BA5" s="178"/>
    </row>
    <row r="6" spans="1:53" ht="15" x14ac:dyDescent="0.25">
      <c r="A6" s="203"/>
      <c r="B6" s="206"/>
      <c r="C6" s="206"/>
      <c r="D6" s="206"/>
      <c r="E6" s="203"/>
      <c r="F6" s="203"/>
      <c r="G6" s="203"/>
      <c r="H6" s="203"/>
      <c r="I6" s="807" t="s">
        <v>4</v>
      </c>
      <c r="J6" s="808"/>
      <c r="K6" s="808"/>
      <c r="L6" s="808"/>
      <c r="M6" s="808"/>
      <c r="N6" s="808"/>
      <c r="O6" s="808"/>
      <c r="P6" s="808"/>
      <c r="Q6" s="809"/>
      <c r="R6" s="831" t="s">
        <v>5</v>
      </c>
      <c r="S6" s="832"/>
      <c r="T6" s="832"/>
      <c r="U6" s="832"/>
      <c r="V6" s="832"/>
      <c r="W6" s="832"/>
      <c r="X6" s="832"/>
      <c r="Y6" s="832"/>
      <c r="Z6" s="832"/>
      <c r="AA6" s="832"/>
      <c r="AB6" s="832"/>
      <c r="AC6" s="832"/>
      <c r="AD6" s="832"/>
      <c r="AE6" s="832"/>
      <c r="AF6" s="832"/>
      <c r="AG6" s="832"/>
      <c r="AH6" s="832"/>
      <c r="AI6" s="832"/>
      <c r="AJ6" s="832"/>
      <c r="AK6" s="832"/>
      <c r="AL6" s="832"/>
      <c r="AM6" s="832"/>
      <c r="AN6" s="832"/>
      <c r="AO6" s="832"/>
      <c r="AP6" s="832"/>
      <c r="AQ6" s="833"/>
      <c r="AR6" s="836" t="s">
        <v>6</v>
      </c>
      <c r="AS6" s="837"/>
      <c r="AT6" s="837"/>
      <c r="AU6" s="837"/>
      <c r="AV6" s="837"/>
      <c r="AW6" s="837"/>
      <c r="AX6" s="837"/>
      <c r="AY6" s="837"/>
      <c r="AZ6" s="837"/>
      <c r="BA6" s="838"/>
    </row>
    <row r="7" spans="1:53" ht="16.5" customHeight="1" thickBot="1" x14ac:dyDescent="0.3">
      <c r="A7" s="206"/>
      <c r="B7" s="481"/>
      <c r="C7" s="780"/>
      <c r="D7" s="482"/>
      <c r="E7" s="481"/>
      <c r="F7" s="203"/>
      <c r="G7" s="203"/>
      <c r="H7" s="203"/>
      <c r="I7" s="810"/>
      <c r="J7" s="811"/>
      <c r="K7" s="811"/>
      <c r="L7" s="811"/>
      <c r="M7" s="811"/>
      <c r="N7" s="811"/>
      <c r="O7" s="811"/>
      <c r="P7" s="811"/>
      <c r="Q7" s="812"/>
      <c r="R7" s="884" t="s">
        <v>7</v>
      </c>
      <c r="S7" s="885"/>
      <c r="T7" s="885"/>
      <c r="U7" s="885"/>
      <c r="V7" s="886"/>
      <c r="W7" s="893" t="s">
        <v>8</v>
      </c>
      <c r="X7" s="885"/>
      <c r="Y7" s="885"/>
      <c r="Z7" s="886"/>
      <c r="AA7" s="814" t="s">
        <v>9</v>
      </c>
      <c r="AB7" s="814" t="s">
        <v>10</v>
      </c>
      <c r="AC7" s="814" t="s">
        <v>11</v>
      </c>
      <c r="AD7" s="854" t="s">
        <v>12</v>
      </c>
      <c r="AE7" s="855"/>
      <c r="AF7" s="856"/>
      <c r="AG7" s="814" t="s">
        <v>13</v>
      </c>
      <c r="AH7" s="863" t="s">
        <v>14</v>
      </c>
      <c r="AI7" s="864"/>
      <c r="AJ7" s="864"/>
      <c r="AK7" s="864"/>
      <c r="AL7" s="864"/>
      <c r="AM7" s="864"/>
      <c r="AN7" s="864"/>
      <c r="AO7" s="864"/>
      <c r="AP7" s="864"/>
      <c r="AQ7" s="865"/>
      <c r="AR7" s="839"/>
      <c r="AS7" s="840"/>
      <c r="AT7" s="840"/>
      <c r="AU7" s="840"/>
      <c r="AV7" s="840"/>
      <c r="AW7" s="840"/>
      <c r="AX7" s="840"/>
      <c r="AY7" s="840"/>
      <c r="AZ7" s="840"/>
      <c r="BA7" s="841"/>
    </row>
    <row r="8" spans="1:53" ht="12.75" customHeight="1" x14ac:dyDescent="0.25">
      <c r="A8" s="237"/>
      <c r="B8" s="207"/>
      <c r="C8" s="207"/>
      <c r="D8" s="207"/>
      <c r="E8" s="207"/>
      <c r="F8" s="207"/>
      <c r="G8" s="207"/>
      <c r="H8" s="207"/>
      <c r="I8" s="817" t="s">
        <v>15</v>
      </c>
      <c r="J8" s="820" t="s">
        <v>16</v>
      </c>
      <c r="K8" s="821"/>
      <c r="L8" s="821"/>
      <c r="M8" s="821"/>
      <c r="N8" s="822"/>
      <c r="O8" s="826" t="s">
        <v>17</v>
      </c>
      <c r="P8" s="820" t="s">
        <v>18</v>
      </c>
      <c r="Q8" s="829"/>
      <c r="R8" s="887"/>
      <c r="S8" s="888"/>
      <c r="T8" s="888"/>
      <c r="U8" s="888"/>
      <c r="V8" s="889"/>
      <c r="W8" s="894"/>
      <c r="X8" s="888"/>
      <c r="Y8" s="888"/>
      <c r="Z8" s="889"/>
      <c r="AA8" s="815"/>
      <c r="AB8" s="815"/>
      <c r="AC8" s="815"/>
      <c r="AD8" s="857"/>
      <c r="AE8" s="858"/>
      <c r="AF8" s="859"/>
      <c r="AG8" s="815"/>
      <c r="AH8" s="866" t="s">
        <v>19</v>
      </c>
      <c r="AI8" s="867"/>
      <c r="AJ8" s="882" t="s">
        <v>20</v>
      </c>
      <c r="AK8" s="834" t="s">
        <v>21</v>
      </c>
      <c r="AL8" s="835"/>
      <c r="AM8" s="866" t="s">
        <v>22</v>
      </c>
      <c r="AN8" s="867"/>
      <c r="AO8" s="870" t="s">
        <v>23</v>
      </c>
      <c r="AP8" s="871"/>
      <c r="AQ8" s="872"/>
      <c r="AR8" s="817" t="s">
        <v>15</v>
      </c>
      <c r="AS8" s="876" t="s">
        <v>16</v>
      </c>
      <c r="AT8" s="877"/>
      <c r="AU8" s="877"/>
      <c r="AV8" s="877"/>
      <c r="AW8" s="877"/>
      <c r="AX8" s="878"/>
      <c r="AY8" s="826" t="s">
        <v>17</v>
      </c>
      <c r="AZ8" s="820" t="s">
        <v>24</v>
      </c>
      <c r="BA8" s="829"/>
    </row>
    <row r="9" spans="1:53" ht="13.5" thickBot="1" x14ac:dyDescent="0.25">
      <c r="A9" s="483" t="s">
        <v>401</v>
      </c>
      <c r="B9" s="780"/>
      <c r="C9" s="780"/>
      <c r="D9" s="483"/>
      <c r="E9" s="780"/>
      <c r="F9" s="208"/>
      <c r="G9" s="484"/>
      <c r="H9" s="484"/>
      <c r="I9" s="818"/>
      <c r="J9" s="823"/>
      <c r="K9" s="824"/>
      <c r="L9" s="824"/>
      <c r="M9" s="824"/>
      <c r="N9" s="825"/>
      <c r="O9" s="827"/>
      <c r="P9" s="823"/>
      <c r="Q9" s="830"/>
      <c r="R9" s="890"/>
      <c r="S9" s="891"/>
      <c r="T9" s="891"/>
      <c r="U9" s="891"/>
      <c r="V9" s="892"/>
      <c r="W9" s="895"/>
      <c r="X9" s="891"/>
      <c r="Y9" s="891"/>
      <c r="Z9" s="892"/>
      <c r="AA9" s="815"/>
      <c r="AB9" s="815"/>
      <c r="AC9" s="815"/>
      <c r="AD9" s="860"/>
      <c r="AE9" s="861"/>
      <c r="AF9" s="862"/>
      <c r="AG9" s="815"/>
      <c r="AH9" s="868"/>
      <c r="AI9" s="869"/>
      <c r="AJ9" s="883"/>
      <c r="AK9" s="664" t="s">
        <v>26</v>
      </c>
      <c r="AL9" s="664" t="s">
        <v>27</v>
      </c>
      <c r="AM9" s="868"/>
      <c r="AN9" s="869"/>
      <c r="AO9" s="873"/>
      <c r="AP9" s="874"/>
      <c r="AQ9" s="875"/>
      <c r="AR9" s="818"/>
      <c r="AS9" s="879"/>
      <c r="AT9" s="880"/>
      <c r="AU9" s="880"/>
      <c r="AV9" s="880"/>
      <c r="AW9" s="880"/>
      <c r="AX9" s="881"/>
      <c r="AY9" s="827"/>
      <c r="AZ9" s="823"/>
      <c r="BA9" s="830"/>
    </row>
    <row r="10" spans="1:53" ht="51.75" customHeight="1" thickBot="1" x14ac:dyDescent="0.25">
      <c r="A10" s="209" t="s">
        <v>28</v>
      </c>
      <c r="B10" s="210" t="s">
        <v>29</v>
      </c>
      <c r="C10" s="210" t="s">
        <v>30</v>
      </c>
      <c r="D10" s="210" t="s">
        <v>31</v>
      </c>
      <c r="E10" s="294" t="s">
        <v>32</v>
      </c>
      <c r="F10" s="210" t="s">
        <v>33</v>
      </c>
      <c r="G10" s="485" t="s">
        <v>34</v>
      </c>
      <c r="H10" s="58" t="s">
        <v>35</v>
      </c>
      <c r="I10" s="819"/>
      <c r="J10" s="59" t="s">
        <v>36</v>
      </c>
      <c r="K10" s="59" t="s">
        <v>8</v>
      </c>
      <c r="L10" s="60" t="s">
        <v>10</v>
      </c>
      <c r="M10" s="60" t="s">
        <v>37</v>
      </c>
      <c r="N10" s="60" t="s">
        <v>38</v>
      </c>
      <c r="O10" s="828"/>
      <c r="P10" s="486" t="s">
        <v>39</v>
      </c>
      <c r="Q10" s="487" t="s">
        <v>40</v>
      </c>
      <c r="R10" s="439" t="s">
        <v>41</v>
      </c>
      <c r="S10" s="65" t="s">
        <v>20</v>
      </c>
      <c r="T10" s="65" t="s">
        <v>42</v>
      </c>
      <c r="U10" s="65" t="s">
        <v>22</v>
      </c>
      <c r="V10" s="65" t="s">
        <v>43</v>
      </c>
      <c r="W10" s="69" t="s">
        <v>44</v>
      </c>
      <c r="X10" s="69" t="s">
        <v>45</v>
      </c>
      <c r="Y10" s="65" t="s">
        <v>46</v>
      </c>
      <c r="Z10" s="65" t="s">
        <v>47</v>
      </c>
      <c r="AA10" s="816"/>
      <c r="AB10" s="816"/>
      <c r="AC10" s="816"/>
      <c r="AD10" s="65" t="s">
        <v>20</v>
      </c>
      <c r="AE10" s="65" t="s">
        <v>48</v>
      </c>
      <c r="AF10" s="65" t="s">
        <v>49</v>
      </c>
      <c r="AG10" s="816"/>
      <c r="AH10" s="488" t="s">
        <v>39</v>
      </c>
      <c r="AI10" s="489" t="s">
        <v>40</v>
      </c>
      <c r="AJ10" s="488" t="s">
        <v>39</v>
      </c>
      <c r="AK10" s="488" t="s">
        <v>39</v>
      </c>
      <c r="AL10" s="489" t="s">
        <v>40</v>
      </c>
      <c r="AM10" s="488" t="s">
        <v>39</v>
      </c>
      <c r="AN10" s="489" t="s">
        <v>40</v>
      </c>
      <c r="AO10" s="488" t="s">
        <v>39</v>
      </c>
      <c r="AP10" s="489" t="s">
        <v>40</v>
      </c>
      <c r="AQ10" s="490" t="s">
        <v>50</v>
      </c>
      <c r="AR10" s="819"/>
      <c r="AS10" s="63" t="s">
        <v>36</v>
      </c>
      <c r="AT10" s="64" t="s">
        <v>8</v>
      </c>
      <c r="AU10" s="64" t="s">
        <v>51</v>
      </c>
      <c r="AV10" s="60" t="s">
        <v>10</v>
      </c>
      <c r="AW10" s="60" t="s">
        <v>37</v>
      </c>
      <c r="AX10" s="60" t="s">
        <v>38</v>
      </c>
      <c r="AY10" s="828"/>
      <c r="AZ10" s="486" t="s">
        <v>39</v>
      </c>
      <c r="BA10" s="487" t="s">
        <v>40</v>
      </c>
    </row>
    <row r="11" spans="1:53" s="246" customFormat="1" ht="11.25" customHeight="1" thickBot="1" x14ac:dyDescent="0.25">
      <c r="A11" s="250" t="s">
        <v>52</v>
      </c>
      <c r="B11" s="251" t="s">
        <v>53</v>
      </c>
      <c r="C11" s="251" t="s">
        <v>54</v>
      </c>
      <c r="D11" s="251" t="s">
        <v>55</v>
      </c>
      <c r="E11" s="251" t="s">
        <v>56</v>
      </c>
      <c r="F11" s="251" t="s">
        <v>33</v>
      </c>
      <c r="G11" s="251" t="s">
        <v>57</v>
      </c>
      <c r="H11" s="252" t="s">
        <v>58</v>
      </c>
      <c r="I11" s="253" t="s">
        <v>59</v>
      </c>
      <c r="J11" s="254" t="s">
        <v>60</v>
      </c>
      <c r="K11" s="260" t="s">
        <v>61</v>
      </c>
      <c r="L11" s="254" t="s">
        <v>62</v>
      </c>
      <c r="M11" s="254" t="s">
        <v>63</v>
      </c>
      <c r="N11" s="254" t="s">
        <v>64</v>
      </c>
      <c r="O11" s="352" t="s">
        <v>65</v>
      </c>
      <c r="P11" s="261" t="s">
        <v>66</v>
      </c>
      <c r="Q11" s="353" t="s">
        <v>67</v>
      </c>
      <c r="R11" s="259" t="s">
        <v>68</v>
      </c>
      <c r="S11" s="440" t="s">
        <v>68</v>
      </c>
      <c r="T11" s="260" t="s">
        <v>68</v>
      </c>
      <c r="U11" s="260" t="s">
        <v>68</v>
      </c>
      <c r="V11" s="260" t="s">
        <v>68</v>
      </c>
      <c r="W11" s="260" t="s">
        <v>69</v>
      </c>
      <c r="X11" s="260" t="s">
        <v>70</v>
      </c>
      <c r="Y11" s="254" t="s">
        <v>71</v>
      </c>
      <c r="Z11" s="260" t="s">
        <v>69</v>
      </c>
      <c r="AA11" s="260" t="s">
        <v>72</v>
      </c>
      <c r="AB11" s="254" t="s">
        <v>73</v>
      </c>
      <c r="AC11" s="260" t="s">
        <v>74</v>
      </c>
      <c r="AD11" s="260" t="s">
        <v>75</v>
      </c>
      <c r="AE11" s="260" t="s">
        <v>76</v>
      </c>
      <c r="AF11" s="260" t="s">
        <v>76</v>
      </c>
      <c r="AG11" s="260" t="s">
        <v>77</v>
      </c>
      <c r="AH11" s="261" t="s">
        <v>78</v>
      </c>
      <c r="AI11" s="261" t="s">
        <v>79</v>
      </c>
      <c r="AJ11" s="261" t="s">
        <v>78</v>
      </c>
      <c r="AK11" s="261" t="s">
        <v>78</v>
      </c>
      <c r="AL11" s="261" t="s">
        <v>79</v>
      </c>
      <c r="AM11" s="261" t="s">
        <v>78</v>
      </c>
      <c r="AN11" s="262" t="s">
        <v>79</v>
      </c>
      <c r="AO11" s="665" t="s">
        <v>78</v>
      </c>
      <c r="AP11" s="434" t="s">
        <v>79</v>
      </c>
      <c r="AQ11" s="435" t="s">
        <v>80</v>
      </c>
      <c r="AR11" s="253" t="s">
        <v>59</v>
      </c>
      <c r="AS11" s="254" t="s">
        <v>60</v>
      </c>
      <c r="AT11" s="254" t="s">
        <v>61</v>
      </c>
      <c r="AU11" s="254" t="s">
        <v>402</v>
      </c>
      <c r="AV11" s="254" t="s">
        <v>62</v>
      </c>
      <c r="AW11" s="254" t="s">
        <v>63</v>
      </c>
      <c r="AX11" s="254" t="s">
        <v>64</v>
      </c>
      <c r="AY11" s="434" t="s">
        <v>65</v>
      </c>
      <c r="AZ11" s="434" t="s">
        <v>66</v>
      </c>
      <c r="BA11" s="435" t="s">
        <v>67</v>
      </c>
    </row>
    <row r="12" spans="1:53" x14ac:dyDescent="0.2">
      <c r="A12" s="733">
        <v>1</v>
      </c>
      <c r="B12" s="734">
        <v>3440</v>
      </c>
      <c r="C12" s="734">
        <v>600078078</v>
      </c>
      <c r="D12" s="734">
        <v>72743441</v>
      </c>
      <c r="E12" s="735" t="s">
        <v>403</v>
      </c>
      <c r="F12" s="734">
        <v>3111</v>
      </c>
      <c r="G12" s="736" t="s">
        <v>86</v>
      </c>
      <c r="H12" s="737" t="s">
        <v>87</v>
      </c>
      <c r="I12" s="494">
        <v>10241699</v>
      </c>
      <c r="J12" s="495">
        <v>7327010</v>
      </c>
      <c r="K12" s="495">
        <v>140000</v>
      </c>
      <c r="L12" s="495">
        <v>2523849</v>
      </c>
      <c r="M12" s="495">
        <v>146540</v>
      </c>
      <c r="N12" s="495">
        <v>104300</v>
      </c>
      <c r="O12" s="497">
        <v>17.034499999999998</v>
      </c>
      <c r="P12" s="498">
        <v>12.4</v>
      </c>
      <c r="Q12" s="499">
        <v>4.6344999999999983</v>
      </c>
      <c r="R12" s="568">
        <f>W12*-1</f>
        <v>0</v>
      </c>
      <c r="S12" s="506">
        <v>0</v>
      </c>
      <c r="T12" s="506">
        <v>0</v>
      </c>
      <c r="U12" s="506">
        <v>0</v>
      </c>
      <c r="V12" s="506">
        <f>SUM(R12:U12)</f>
        <v>0</v>
      </c>
      <c r="W12" s="506">
        <v>0</v>
      </c>
      <c r="X12" s="506">
        <v>0</v>
      </c>
      <c r="Y12" s="506">
        <v>0</v>
      </c>
      <c r="Z12" s="506">
        <f>SUM(W12:Y12)</f>
        <v>0</v>
      </c>
      <c r="AA12" s="506">
        <f>V12+Z12</f>
        <v>0</v>
      </c>
      <c r="AB12" s="322">
        <f>ROUND((V12+W12)*33.8%,0)</f>
        <v>0</v>
      </c>
      <c r="AC12" s="264">
        <f>ROUND(V12*2%,0)</f>
        <v>0</v>
      </c>
      <c r="AD12" s="506">
        <v>0</v>
      </c>
      <c r="AE12" s="506">
        <v>0</v>
      </c>
      <c r="AF12" s="506">
        <f>SUM(AD12:AE12)</f>
        <v>0</v>
      </c>
      <c r="AG12" s="506">
        <f>AA12+AB12+AC12+AF12</f>
        <v>0</v>
      </c>
      <c r="AH12" s="508">
        <v>0</v>
      </c>
      <c r="AI12" s="508">
        <v>0</v>
      </c>
      <c r="AJ12" s="508">
        <v>0</v>
      </c>
      <c r="AK12" s="508">
        <v>0</v>
      </c>
      <c r="AL12" s="508">
        <v>0</v>
      </c>
      <c r="AM12" s="508">
        <v>0</v>
      </c>
      <c r="AN12" s="508">
        <v>0</v>
      </c>
      <c r="AO12" s="503">
        <f>AH12+AJ12+AK12+AM12</f>
        <v>0</v>
      </c>
      <c r="AP12" s="503">
        <f>AI12+AL12+AN12</f>
        <v>0</v>
      </c>
      <c r="AQ12" s="545">
        <f>SUM(AO12:AP12)</f>
        <v>0</v>
      </c>
      <c r="AR12" s="546">
        <f>I12+AG12</f>
        <v>10241699</v>
      </c>
      <c r="AS12" s="501">
        <f>J12+V12</f>
        <v>7327010</v>
      </c>
      <c r="AT12" s="501">
        <f>K12+Z12</f>
        <v>140000</v>
      </c>
      <c r="AU12" s="501">
        <f>Y12</f>
        <v>0</v>
      </c>
      <c r="AV12" s="501">
        <f t="shared" ref="AV12:AW14" si="0">L12+AB12</f>
        <v>2523849</v>
      </c>
      <c r="AW12" s="501">
        <f t="shared" si="0"/>
        <v>146540</v>
      </c>
      <c r="AX12" s="501">
        <f>N12+AF12</f>
        <v>104300</v>
      </c>
      <c r="AY12" s="503">
        <f>O12+AQ12</f>
        <v>17.034499999999998</v>
      </c>
      <c r="AZ12" s="503">
        <f t="shared" ref="AZ12:BA14" si="1">P12+AO12</f>
        <v>12.4</v>
      </c>
      <c r="BA12" s="504">
        <f t="shared" si="1"/>
        <v>4.6344999999999983</v>
      </c>
    </row>
    <row r="13" spans="1:53" x14ac:dyDescent="0.2">
      <c r="A13" s="738">
        <v>1</v>
      </c>
      <c r="B13" s="739">
        <v>3440</v>
      </c>
      <c r="C13" s="739">
        <v>600078078</v>
      </c>
      <c r="D13" s="739">
        <v>72743441</v>
      </c>
      <c r="E13" s="740" t="s">
        <v>403</v>
      </c>
      <c r="F13" s="739">
        <v>3111</v>
      </c>
      <c r="G13" s="741" t="s">
        <v>92</v>
      </c>
      <c r="H13" s="742" t="s">
        <v>83</v>
      </c>
      <c r="I13" s="516">
        <v>0</v>
      </c>
      <c r="J13" s="517">
        <v>0</v>
      </c>
      <c r="K13" s="496">
        <v>0</v>
      </c>
      <c r="L13" s="322">
        <v>0</v>
      </c>
      <c r="M13" s="322">
        <v>0</v>
      </c>
      <c r="N13" s="517">
        <v>0</v>
      </c>
      <c r="O13" s="518">
        <v>0</v>
      </c>
      <c r="P13" s="432">
        <v>0</v>
      </c>
      <c r="Q13" s="519">
        <v>0</v>
      </c>
      <c r="R13" s="520">
        <f>W13*-1</f>
        <v>0</v>
      </c>
      <c r="S13" s="507">
        <v>183002</v>
      </c>
      <c r="T13" s="507">
        <v>0</v>
      </c>
      <c r="U13" s="507">
        <v>0</v>
      </c>
      <c r="V13" s="507">
        <f t="shared" ref="V13:V76" si="2">SUM(R13:U13)</f>
        <v>183002</v>
      </c>
      <c r="W13" s="507">
        <v>0</v>
      </c>
      <c r="X13" s="507">
        <v>0</v>
      </c>
      <c r="Y13" s="507">
        <v>0</v>
      </c>
      <c r="Z13" s="507">
        <f>SUM(W13:Y13)</f>
        <v>0</v>
      </c>
      <c r="AA13" s="507">
        <f>V13+Z13</f>
        <v>183002</v>
      </c>
      <c r="AB13" s="322">
        <f>ROUND((V13+W13)*33.8%,0)</f>
        <v>61855</v>
      </c>
      <c r="AC13" s="180">
        <f>ROUND(V13*2%,0)</f>
        <v>3660</v>
      </c>
      <c r="AD13" s="507">
        <v>1500</v>
      </c>
      <c r="AE13" s="507">
        <v>0</v>
      </c>
      <c r="AF13" s="507">
        <f t="shared" ref="AF13:AF76" si="3">SUM(AD13:AE13)</f>
        <v>1500</v>
      </c>
      <c r="AG13" s="507">
        <f t="shared" ref="AG13:AG76" si="4">AA13+AB13+AC13+AF13</f>
        <v>250017</v>
      </c>
      <c r="AH13" s="522">
        <v>0</v>
      </c>
      <c r="AI13" s="522">
        <v>0</v>
      </c>
      <c r="AJ13" s="522">
        <v>0.59</v>
      </c>
      <c r="AK13" s="522">
        <v>0</v>
      </c>
      <c r="AL13" s="522">
        <v>0</v>
      </c>
      <c r="AM13" s="522">
        <v>0</v>
      </c>
      <c r="AN13" s="522">
        <v>0</v>
      </c>
      <c r="AO13" s="522">
        <f>AH13+AJ13+AK13+AM13</f>
        <v>0.59</v>
      </c>
      <c r="AP13" s="522">
        <f>AI13+AL13+AN13</f>
        <v>0</v>
      </c>
      <c r="AQ13" s="550">
        <f t="shared" ref="AQ13" si="5">SUM(AO13:AP13)</f>
        <v>0.59</v>
      </c>
      <c r="AR13" s="551">
        <f>I13+AG13</f>
        <v>250017</v>
      </c>
      <c r="AS13" s="507">
        <f>J13+V13</f>
        <v>183002</v>
      </c>
      <c r="AT13" s="507">
        <f t="shared" ref="AT13:AT14" si="6">K13+Z13</f>
        <v>0</v>
      </c>
      <c r="AU13" s="507">
        <f t="shared" ref="AU13:AU14" si="7">Y13</f>
        <v>0</v>
      </c>
      <c r="AV13" s="507">
        <f t="shared" si="0"/>
        <v>61855</v>
      </c>
      <c r="AW13" s="507">
        <f t="shared" si="0"/>
        <v>3660</v>
      </c>
      <c r="AX13" s="507">
        <f>N13+AF13</f>
        <v>1500</v>
      </c>
      <c r="AY13" s="522">
        <f>O13+AQ13</f>
        <v>0.59</v>
      </c>
      <c r="AZ13" s="522">
        <f t="shared" si="1"/>
        <v>0.59</v>
      </c>
      <c r="BA13" s="523">
        <f t="shared" si="1"/>
        <v>0</v>
      </c>
    </row>
    <row r="14" spans="1:53" x14ac:dyDescent="0.2">
      <c r="A14" s="738">
        <v>1</v>
      </c>
      <c r="B14" s="739">
        <v>3440</v>
      </c>
      <c r="C14" s="739">
        <v>600078078</v>
      </c>
      <c r="D14" s="739">
        <v>72743441</v>
      </c>
      <c r="E14" s="740" t="s">
        <v>403</v>
      </c>
      <c r="F14" s="739">
        <v>3141</v>
      </c>
      <c r="G14" s="741" t="s">
        <v>89</v>
      </c>
      <c r="H14" s="742" t="s">
        <v>83</v>
      </c>
      <c r="I14" s="516">
        <v>1853534</v>
      </c>
      <c r="J14" s="517">
        <v>1299088</v>
      </c>
      <c r="K14" s="496">
        <v>60000</v>
      </c>
      <c r="L14" s="322">
        <v>459372</v>
      </c>
      <c r="M14" s="322">
        <v>25982</v>
      </c>
      <c r="N14" s="517">
        <v>9092</v>
      </c>
      <c r="O14" s="518">
        <v>4.47</v>
      </c>
      <c r="P14" s="432">
        <v>0</v>
      </c>
      <c r="Q14" s="519">
        <v>4.47</v>
      </c>
      <c r="R14" s="520">
        <f>W14*-1</f>
        <v>0</v>
      </c>
      <c r="S14" s="507">
        <v>0</v>
      </c>
      <c r="T14" s="507">
        <v>0</v>
      </c>
      <c r="U14" s="507">
        <v>0</v>
      </c>
      <c r="V14" s="507">
        <f t="shared" si="2"/>
        <v>0</v>
      </c>
      <c r="W14" s="507">
        <v>0</v>
      </c>
      <c r="X14" s="507">
        <v>0</v>
      </c>
      <c r="Y14" s="507">
        <v>0</v>
      </c>
      <c r="Z14" s="507">
        <f>SUM(W14:Y14)</f>
        <v>0</v>
      </c>
      <c r="AA14" s="507">
        <f>V14+Z14</f>
        <v>0</v>
      </c>
      <c r="AB14" s="322">
        <f>ROUND((V14+W14)*33.8%,0)</f>
        <v>0</v>
      </c>
      <c r="AC14" s="180">
        <f>ROUND(V14*2%,0)</f>
        <v>0</v>
      </c>
      <c r="AD14" s="507">
        <v>0</v>
      </c>
      <c r="AE14" s="507">
        <v>0</v>
      </c>
      <c r="AF14" s="507">
        <f t="shared" si="3"/>
        <v>0</v>
      </c>
      <c r="AG14" s="507">
        <f t="shared" si="4"/>
        <v>0</v>
      </c>
      <c r="AH14" s="522">
        <v>0</v>
      </c>
      <c r="AI14" s="522">
        <v>0</v>
      </c>
      <c r="AJ14" s="522">
        <v>0</v>
      </c>
      <c r="AK14" s="522">
        <v>0</v>
      </c>
      <c r="AL14" s="522">
        <v>0</v>
      </c>
      <c r="AM14" s="522">
        <v>0</v>
      </c>
      <c r="AN14" s="522">
        <v>0</v>
      </c>
      <c r="AO14" s="522">
        <f>AH14+AJ14+AK14+AM14</f>
        <v>0</v>
      </c>
      <c r="AP14" s="522">
        <f>AI14+AL14+AN14</f>
        <v>0</v>
      </c>
      <c r="AQ14" s="550">
        <f t="shared" ref="AQ14:AQ77" si="8">SUM(AO14:AP14)</f>
        <v>0</v>
      </c>
      <c r="AR14" s="551">
        <f>I14+AG14</f>
        <v>1853534</v>
      </c>
      <c r="AS14" s="507">
        <f>J14+V14</f>
        <v>1299088</v>
      </c>
      <c r="AT14" s="507">
        <f t="shared" si="6"/>
        <v>60000</v>
      </c>
      <c r="AU14" s="507">
        <f t="shared" si="7"/>
        <v>0</v>
      </c>
      <c r="AV14" s="507">
        <f t="shared" si="0"/>
        <v>459372</v>
      </c>
      <c r="AW14" s="507">
        <f t="shared" si="0"/>
        <v>25982</v>
      </c>
      <c r="AX14" s="507">
        <f>N14+AF14</f>
        <v>9092</v>
      </c>
      <c r="AY14" s="522">
        <f>O14+AQ14</f>
        <v>4.47</v>
      </c>
      <c r="AZ14" s="522">
        <f t="shared" si="1"/>
        <v>0</v>
      </c>
      <c r="BA14" s="523">
        <f t="shared" si="1"/>
        <v>4.47</v>
      </c>
    </row>
    <row r="15" spans="1:53" x14ac:dyDescent="0.2">
      <c r="A15" s="285">
        <v>1</v>
      </c>
      <c r="B15" s="27">
        <v>3440</v>
      </c>
      <c r="C15" s="27">
        <v>600078078</v>
      </c>
      <c r="D15" s="27">
        <v>72743441</v>
      </c>
      <c r="E15" s="295" t="s">
        <v>404</v>
      </c>
      <c r="F15" s="27"/>
      <c r="G15" s="284"/>
      <c r="H15" s="388"/>
      <c r="I15" s="6">
        <v>12095233</v>
      </c>
      <c r="J15" s="10">
        <v>8626098</v>
      </c>
      <c r="K15" s="10">
        <v>200000</v>
      </c>
      <c r="L15" s="10">
        <v>2983221</v>
      </c>
      <c r="M15" s="10">
        <v>172522</v>
      </c>
      <c r="N15" s="10">
        <v>113392</v>
      </c>
      <c r="O15" s="11">
        <v>21.504499999999997</v>
      </c>
      <c r="P15" s="11">
        <v>12.4</v>
      </c>
      <c r="Q15" s="76">
        <v>9.104499999999998</v>
      </c>
      <c r="R15" s="274">
        <f t="shared" ref="R15:BA15" si="9">SUM(R12:R14)</f>
        <v>0</v>
      </c>
      <c r="S15" s="10">
        <f t="shared" si="9"/>
        <v>183002</v>
      </c>
      <c r="T15" s="10">
        <f t="shared" si="9"/>
        <v>0</v>
      </c>
      <c r="U15" s="10">
        <f t="shared" si="9"/>
        <v>0</v>
      </c>
      <c r="V15" s="10">
        <f t="shared" si="9"/>
        <v>183002</v>
      </c>
      <c r="W15" s="10">
        <f t="shared" si="9"/>
        <v>0</v>
      </c>
      <c r="X15" s="10">
        <f t="shared" si="9"/>
        <v>0</v>
      </c>
      <c r="Y15" s="10">
        <f t="shared" si="9"/>
        <v>0</v>
      </c>
      <c r="Z15" s="10">
        <f t="shared" si="9"/>
        <v>0</v>
      </c>
      <c r="AA15" s="10">
        <f t="shared" si="9"/>
        <v>183002</v>
      </c>
      <c r="AB15" s="10">
        <f t="shared" si="9"/>
        <v>61855</v>
      </c>
      <c r="AC15" s="10">
        <f t="shared" si="9"/>
        <v>3660</v>
      </c>
      <c r="AD15" s="10">
        <f t="shared" si="9"/>
        <v>1500</v>
      </c>
      <c r="AE15" s="10">
        <f t="shared" si="9"/>
        <v>0</v>
      </c>
      <c r="AF15" s="10">
        <f t="shared" si="9"/>
        <v>1500</v>
      </c>
      <c r="AG15" s="10">
        <f t="shared" si="9"/>
        <v>250017</v>
      </c>
      <c r="AH15" s="11">
        <f t="shared" si="9"/>
        <v>0</v>
      </c>
      <c r="AI15" s="11">
        <f t="shared" si="9"/>
        <v>0</v>
      </c>
      <c r="AJ15" s="11">
        <f t="shared" si="9"/>
        <v>0.59</v>
      </c>
      <c r="AK15" s="11">
        <f t="shared" si="9"/>
        <v>0</v>
      </c>
      <c r="AL15" s="11">
        <f t="shared" si="9"/>
        <v>0</v>
      </c>
      <c r="AM15" s="11">
        <f t="shared" si="9"/>
        <v>0</v>
      </c>
      <c r="AN15" s="11">
        <f t="shared" si="9"/>
        <v>0</v>
      </c>
      <c r="AO15" s="11">
        <f t="shared" si="9"/>
        <v>0.59</v>
      </c>
      <c r="AP15" s="11">
        <f t="shared" si="9"/>
        <v>0</v>
      </c>
      <c r="AQ15" s="32">
        <f t="shared" si="9"/>
        <v>0.59</v>
      </c>
      <c r="AR15" s="6">
        <f t="shared" si="9"/>
        <v>12345250</v>
      </c>
      <c r="AS15" s="10">
        <f t="shared" si="9"/>
        <v>8809100</v>
      </c>
      <c r="AT15" s="72">
        <f t="shared" si="9"/>
        <v>200000</v>
      </c>
      <c r="AU15" s="72">
        <f t="shared" si="9"/>
        <v>0</v>
      </c>
      <c r="AV15" s="10">
        <f t="shared" si="9"/>
        <v>3045076</v>
      </c>
      <c r="AW15" s="10">
        <f t="shared" si="9"/>
        <v>176182</v>
      </c>
      <c r="AX15" s="10">
        <f t="shared" si="9"/>
        <v>114892</v>
      </c>
      <c r="AY15" s="11">
        <f t="shared" si="9"/>
        <v>22.094499999999996</v>
      </c>
      <c r="AZ15" s="11">
        <f t="shared" si="9"/>
        <v>12.99</v>
      </c>
      <c r="BA15" s="76">
        <f t="shared" si="9"/>
        <v>9.104499999999998</v>
      </c>
    </row>
    <row r="16" spans="1:53" x14ac:dyDescent="0.2">
      <c r="A16" s="738">
        <v>2</v>
      </c>
      <c r="B16" s="739">
        <v>3458</v>
      </c>
      <c r="C16" s="739">
        <v>600029069</v>
      </c>
      <c r="D16" s="739">
        <v>75121557</v>
      </c>
      <c r="E16" s="740" t="s">
        <v>405</v>
      </c>
      <c r="F16" s="739">
        <v>3233</v>
      </c>
      <c r="G16" s="741" t="s">
        <v>82</v>
      </c>
      <c r="H16" s="742" t="s">
        <v>83</v>
      </c>
      <c r="I16" s="516">
        <v>3198215</v>
      </c>
      <c r="J16" s="517">
        <v>2234697</v>
      </c>
      <c r="K16" s="496">
        <v>100000</v>
      </c>
      <c r="L16" s="322">
        <v>789128</v>
      </c>
      <c r="M16" s="322">
        <v>44694</v>
      </c>
      <c r="N16" s="517">
        <v>29696</v>
      </c>
      <c r="O16" s="518">
        <v>5.2299999999999995</v>
      </c>
      <c r="P16" s="432">
        <v>3.3899999999999997</v>
      </c>
      <c r="Q16" s="519">
        <v>1.84</v>
      </c>
      <c r="R16" s="520">
        <f>W16*-1</f>
        <v>0</v>
      </c>
      <c r="S16" s="507">
        <v>0</v>
      </c>
      <c r="T16" s="507">
        <v>0</v>
      </c>
      <c r="U16" s="507">
        <v>0</v>
      </c>
      <c r="V16" s="507">
        <f t="shared" si="2"/>
        <v>0</v>
      </c>
      <c r="W16" s="507">
        <v>0</v>
      </c>
      <c r="X16" s="507">
        <v>0</v>
      </c>
      <c r="Y16" s="507">
        <v>0</v>
      </c>
      <c r="Z16" s="507">
        <f>SUM(W16:Y16)</f>
        <v>0</v>
      </c>
      <c r="AA16" s="507">
        <f>V16+Z16</f>
        <v>0</v>
      </c>
      <c r="AB16" s="322">
        <f>ROUND((V16+W16)*33.8%,0)</f>
        <v>0</v>
      </c>
      <c r="AC16" s="180">
        <f>ROUND(V16*2%,0)</f>
        <v>0</v>
      </c>
      <c r="AD16" s="507">
        <v>0</v>
      </c>
      <c r="AE16" s="507">
        <v>0</v>
      </c>
      <c r="AF16" s="507">
        <f t="shared" si="3"/>
        <v>0</v>
      </c>
      <c r="AG16" s="507">
        <f t="shared" si="4"/>
        <v>0</v>
      </c>
      <c r="AH16" s="522">
        <v>0</v>
      </c>
      <c r="AI16" s="522">
        <v>0</v>
      </c>
      <c r="AJ16" s="522">
        <v>0</v>
      </c>
      <c r="AK16" s="522">
        <v>0</v>
      </c>
      <c r="AL16" s="522">
        <v>0</v>
      </c>
      <c r="AM16" s="522">
        <v>0</v>
      </c>
      <c r="AN16" s="522">
        <v>0</v>
      </c>
      <c r="AO16" s="522">
        <f>AH16+AJ16+AK16+AM16</f>
        <v>0</v>
      </c>
      <c r="AP16" s="522">
        <f>AI16+AL16+AN16</f>
        <v>0</v>
      </c>
      <c r="AQ16" s="550">
        <f t="shared" si="8"/>
        <v>0</v>
      </c>
      <c r="AR16" s="551">
        <f>I16+AG16</f>
        <v>3198215</v>
      </c>
      <c r="AS16" s="507">
        <f>J16+V16</f>
        <v>2234697</v>
      </c>
      <c r="AT16" s="507">
        <f>K16+Z16</f>
        <v>100000</v>
      </c>
      <c r="AU16" s="507">
        <f>Y16</f>
        <v>0</v>
      </c>
      <c r="AV16" s="507">
        <f>L16+AB16</f>
        <v>789128</v>
      </c>
      <c r="AW16" s="507">
        <f>M16+AC16</f>
        <v>44694</v>
      </c>
      <c r="AX16" s="507">
        <f>N16+AF16</f>
        <v>29696</v>
      </c>
      <c r="AY16" s="522">
        <f>O16+AQ16</f>
        <v>5.2299999999999995</v>
      </c>
      <c r="AZ16" s="522">
        <f>P16+AO16</f>
        <v>3.3899999999999997</v>
      </c>
      <c r="BA16" s="523">
        <f>Q16+AP16</f>
        <v>1.84</v>
      </c>
    </row>
    <row r="17" spans="1:53" x14ac:dyDescent="0.2">
      <c r="A17" s="285">
        <v>2</v>
      </c>
      <c r="B17" s="27">
        <v>3458</v>
      </c>
      <c r="C17" s="27">
        <v>600029069</v>
      </c>
      <c r="D17" s="27">
        <v>75121557</v>
      </c>
      <c r="E17" s="295" t="s">
        <v>406</v>
      </c>
      <c r="F17" s="27"/>
      <c r="G17" s="284"/>
      <c r="H17" s="388"/>
      <c r="I17" s="6">
        <v>3198215</v>
      </c>
      <c r="J17" s="10">
        <v>2234697</v>
      </c>
      <c r="K17" s="10">
        <v>100000</v>
      </c>
      <c r="L17" s="10">
        <v>789128</v>
      </c>
      <c r="M17" s="10">
        <v>44694</v>
      </c>
      <c r="N17" s="10">
        <v>29696</v>
      </c>
      <c r="O17" s="11">
        <v>5.2299999999999995</v>
      </c>
      <c r="P17" s="11">
        <v>3.3899999999999997</v>
      </c>
      <c r="Q17" s="76">
        <v>1.84</v>
      </c>
      <c r="R17" s="274">
        <f t="shared" ref="R17:BA17" si="10">SUM(R16)</f>
        <v>0</v>
      </c>
      <c r="S17" s="10">
        <f t="shared" si="10"/>
        <v>0</v>
      </c>
      <c r="T17" s="10">
        <f t="shared" si="10"/>
        <v>0</v>
      </c>
      <c r="U17" s="10">
        <f t="shared" si="10"/>
        <v>0</v>
      </c>
      <c r="V17" s="10">
        <f t="shared" si="10"/>
        <v>0</v>
      </c>
      <c r="W17" s="10">
        <f t="shared" si="10"/>
        <v>0</v>
      </c>
      <c r="X17" s="10">
        <f t="shared" si="10"/>
        <v>0</v>
      </c>
      <c r="Y17" s="10">
        <f t="shared" si="10"/>
        <v>0</v>
      </c>
      <c r="Z17" s="10">
        <f t="shared" si="10"/>
        <v>0</v>
      </c>
      <c r="AA17" s="10">
        <f t="shared" si="10"/>
        <v>0</v>
      </c>
      <c r="AB17" s="10">
        <f t="shared" si="10"/>
        <v>0</v>
      </c>
      <c r="AC17" s="10">
        <f t="shared" si="10"/>
        <v>0</v>
      </c>
      <c r="AD17" s="10">
        <f t="shared" si="10"/>
        <v>0</v>
      </c>
      <c r="AE17" s="10">
        <f t="shared" si="10"/>
        <v>0</v>
      </c>
      <c r="AF17" s="10">
        <f t="shared" si="10"/>
        <v>0</v>
      </c>
      <c r="AG17" s="10">
        <f t="shared" si="10"/>
        <v>0</v>
      </c>
      <c r="AH17" s="11">
        <f t="shared" si="10"/>
        <v>0</v>
      </c>
      <c r="AI17" s="11">
        <f t="shared" si="10"/>
        <v>0</v>
      </c>
      <c r="AJ17" s="11">
        <f t="shared" si="10"/>
        <v>0</v>
      </c>
      <c r="AK17" s="11">
        <f t="shared" si="10"/>
        <v>0</v>
      </c>
      <c r="AL17" s="11">
        <f t="shared" si="10"/>
        <v>0</v>
      </c>
      <c r="AM17" s="11">
        <f t="shared" si="10"/>
        <v>0</v>
      </c>
      <c r="AN17" s="11">
        <f t="shared" si="10"/>
        <v>0</v>
      </c>
      <c r="AO17" s="11">
        <f t="shared" si="10"/>
        <v>0</v>
      </c>
      <c r="AP17" s="11">
        <f t="shared" si="10"/>
        <v>0</v>
      </c>
      <c r="AQ17" s="32">
        <f t="shared" si="10"/>
        <v>0</v>
      </c>
      <c r="AR17" s="6">
        <f t="shared" si="10"/>
        <v>3198215</v>
      </c>
      <c r="AS17" s="10">
        <f t="shared" si="10"/>
        <v>2234697</v>
      </c>
      <c r="AT17" s="72">
        <f t="shared" si="10"/>
        <v>100000</v>
      </c>
      <c r="AU17" s="72">
        <f t="shared" si="10"/>
        <v>0</v>
      </c>
      <c r="AV17" s="10">
        <f t="shared" si="10"/>
        <v>789128</v>
      </c>
      <c r="AW17" s="10">
        <f t="shared" si="10"/>
        <v>44694</v>
      </c>
      <c r="AX17" s="10">
        <f t="shared" si="10"/>
        <v>29696</v>
      </c>
      <c r="AY17" s="11">
        <f t="shared" si="10"/>
        <v>5.2299999999999995</v>
      </c>
      <c r="AZ17" s="11">
        <f t="shared" si="10"/>
        <v>3.3899999999999997</v>
      </c>
      <c r="BA17" s="76">
        <f t="shared" si="10"/>
        <v>1.84</v>
      </c>
    </row>
    <row r="18" spans="1:53" x14ac:dyDescent="0.2">
      <c r="A18" s="738">
        <v>3</v>
      </c>
      <c r="B18" s="739">
        <v>3439</v>
      </c>
      <c r="C18" s="739">
        <v>600010473</v>
      </c>
      <c r="D18" s="739">
        <v>43256791</v>
      </c>
      <c r="E18" s="740" t="s">
        <v>407</v>
      </c>
      <c r="F18" s="739">
        <v>3113</v>
      </c>
      <c r="G18" s="741" t="s">
        <v>149</v>
      </c>
      <c r="H18" s="742" t="s">
        <v>87</v>
      </c>
      <c r="I18" s="516">
        <v>16403083</v>
      </c>
      <c r="J18" s="517">
        <v>11410805</v>
      </c>
      <c r="K18" s="517">
        <v>116000</v>
      </c>
      <c r="L18" s="517">
        <v>3896061</v>
      </c>
      <c r="M18" s="517">
        <v>228217</v>
      </c>
      <c r="N18" s="517">
        <v>752000</v>
      </c>
      <c r="O18" s="518">
        <v>23.559899999999999</v>
      </c>
      <c r="P18" s="432">
        <v>18.726900000000001</v>
      </c>
      <c r="Q18" s="519">
        <v>4.8330000000000002</v>
      </c>
      <c r="R18" s="520">
        <f t="shared" ref="R18:R22" si="11">W18*-1</f>
        <v>23000</v>
      </c>
      <c r="S18" s="507">
        <v>0</v>
      </c>
      <c r="T18" s="507">
        <v>0</v>
      </c>
      <c r="U18" s="507">
        <v>0</v>
      </c>
      <c r="V18" s="507">
        <f t="shared" si="2"/>
        <v>23000</v>
      </c>
      <c r="W18" s="507">
        <v>-23000</v>
      </c>
      <c r="X18" s="507">
        <v>0</v>
      </c>
      <c r="Y18" s="507">
        <v>27528</v>
      </c>
      <c r="Z18" s="507">
        <f t="shared" ref="Z18:Z22" si="12">SUM(W18:Y18)</f>
        <v>4528</v>
      </c>
      <c r="AA18" s="507">
        <f>V18+Z18</f>
        <v>27528</v>
      </c>
      <c r="AB18" s="322">
        <f t="shared" ref="AB18:AB22" si="13">ROUND((V18+W18)*33.8%,0)</f>
        <v>0</v>
      </c>
      <c r="AC18" s="180">
        <f>ROUND(V18*2%,0)</f>
        <v>460</v>
      </c>
      <c r="AD18" s="507">
        <v>0</v>
      </c>
      <c r="AE18" s="507">
        <v>0</v>
      </c>
      <c r="AF18" s="507">
        <f t="shared" si="3"/>
        <v>0</v>
      </c>
      <c r="AG18" s="507">
        <f t="shared" si="4"/>
        <v>27988</v>
      </c>
      <c r="AH18" s="522">
        <v>0.04</v>
      </c>
      <c r="AI18" s="522">
        <v>0</v>
      </c>
      <c r="AJ18" s="522">
        <v>0</v>
      </c>
      <c r="AK18" s="522">
        <v>0</v>
      </c>
      <c r="AL18" s="522">
        <v>0</v>
      </c>
      <c r="AM18" s="522">
        <v>0</v>
      </c>
      <c r="AN18" s="522">
        <v>0</v>
      </c>
      <c r="AO18" s="522">
        <f t="shared" ref="AO18:AO22" si="14">AH18+AJ18+AK18+AM18</f>
        <v>0.04</v>
      </c>
      <c r="AP18" s="522">
        <f t="shared" ref="AP18:AP22" si="15">AI18+AL18+AN18</f>
        <v>0</v>
      </c>
      <c r="AQ18" s="550">
        <f t="shared" si="8"/>
        <v>0.04</v>
      </c>
      <c r="AR18" s="551">
        <f>I18+AG18</f>
        <v>16431071</v>
      </c>
      <c r="AS18" s="507">
        <f>J18+V18</f>
        <v>11433805</v>
      </c>
      <c r="AT18" s="507">
        <f t="shared" ref="AT18:AT22" si="16">K18+Z18</f>
        <v>120528</v>
      </c>
      <c r="AU18" s="507">
        <f t="shared" ref="AU18:AU22" si="17">Y18</f>
        <v>27528</v>
      </c>
      <c r="AV18" s="507">
        <f t="shared" ref="AV18:AW22" si="18">L18+AB18</f>
        <v>3896061</v>
      </c>
      <c r="AW18" s="507">
        <f t="shared" si="18"/>
        <v>228677</v>
      </c>
      <c r="AX18" s="507">
        <f>N18+AF18</f>
        <v>752000</v>
      </c>
      <c r="AY18" s="522">
        <f>O18+AQ18</f>
        <v>23.599899999999998</v>
      </c>
      <c r="AZ18" s="522">
        <f t="shared" ref="AZ18:BA22" si="19">P18+AO18</f>
        <v>18.7669</v>
      </c>
      <c r="BA18" s="523">
        <f t="shared" si="19"/>
        <v>4.8330000000000002</v>
      </c>
    </row>
    <row r="19" spans="1:53" x14ac:dyDescent="0.2">
      <c r="A19" s="738">
        <v>3</v>
      </c>
      <c r="B19" s="739">
        <v>3439</v>
      </c>
      <c r="C19" s="739">
        <v>600010473</v>
      </c>
      <c r="D19" s="739">
        <v>43256791</v>
      </c>
      <c r="E19" s="740" t="s">
        <v>407</v>
      </c>
      <c r="F19" s="739">
        <v>3113</v>
      </c>
      <c r="G19" s="741" t="s">
        <v>92</v>
      </c>
      <c r="H19" s="742" t="s">
        <v>83</v>
      </c>
      <c r="I19" s="516">
        <v>4827753</v>
      </c>
      <c r="J19" s="517">
        <v>3544737</v>
      </c>
      <c r="K19" s="496">
        <v>0</v>
      </c>
      <c r="L19" s="322">
        <v>1198121</v>
      </c>
      <c r="M19" s="322">
        <v>70895</v>
      </c>
      <c r="N19" s="517">
        <v>14000</v>
      </c>
      <c r="O19" s="518">
        <v>9.9699999999999989</v>
      </c>
      <c r="P19" s="432">
        <v>9.9699999999999989</v>
      </c>
      <c r="Q19" s="519">
        <v>0</v>
      </c>
      <c r="R19" s="520">
        <f t="shared" si="11"/>
        <v>0</v>
      </c>
      <c r="S19" s="507">
        <v>286294</v>
      </c>
      <c r="T19" s="507">
        <v>0</v>
      </c>
      <c r="U19" s="507">
        <v>0</v>
      </c>
      <c r="V19" s="507">
        <f t="shared" si="2"/>
        <v>286294</v>
      </c>
      <c r="W19" s="507">
        <v>0</v>
      </c>
      <c r="X19" s="507">
        <v>0</v>
      </c>
      <c r="Y19" s="507">
        <v>0</v>
      </c>
      <c r="Z19" s="507">
        <f t="shared" si="12"/>
        <v>0</v>
      </c>
      <c r="AA19" s="507">
        <f>V19+Z19</f>
        <v>286294</v>
      </c>
      <c r="AB19" s="322">
        <f t="shared" si="13"/>
        <v>96767</v>
      </c>
      <c r="AC19" s="180">
        <f>ROUND(V19*2%,0)</f>
        <v>5726</v>
      </c>
      <c r="AD19" s="507">
        <v>28450</v>
      </c>
      <c r="AE19" s="507">
        <v>0</v>
      </c>
      <c r="AF19" s="507">
        <f t="shared" si="3"/>
        <v>28450</v>
      </c>
      <c r="AG19" s="507">
        <f t="shared" si="4"/>
        <v>417237</v>
      </c>
      <c r="AH19" s="522">
        <v>0</v>
      </c>
      <c r="AI19" s="522">
        <v>0</v>
      </c>
      <c r="AJ19" s="522">
        <v>0.63</v>
      </c>
      <c r="AK19" s="522">
        <v>0</v>
      </c>
      <c r="AL19" s="522">
        <v>0</v>
      </c>
      <c r="AM19" s="522">
        <v>0</v>
      </c>
      <c r="AN19" s="522">
        <v>0</v>
      </c>
      <c r="AO19" s="522">
        <f t="shared" si="14"/>
        <v>0.63</v>
      </c>
      <c r="AP19" s="522">
        <f t="shared" si="15"/>
        <v>0</v>
      </c>
      <c r="AQ19" s="550">
        <f t="shared" si="8"/>
        <v>0.63</v>
      </c>
      <c r="AR19" s="551">
        <f>I19+AG19</f>
        <v>5244990</v>
      </c>
      <c r="AS19" s="507">
        <f>J19+V19</f>
        <v>3831031</v>
      </c>
      <c r="AT19" s="507">
        <f t="shared" si="16"/>
        <v>0</v>
      </c>
      <c r="AU19" s="507">
        <f t="shared" si="17"/>
        <v>0</v>
      </c>
      <c r="AV19" s="507">
        <f t="shared" si="18"/>
        <v>1294888</v>
      </c>
      <c r="AW19" s="507">
        <f t="shared" si="18"/>
        <v>76621</v>
      </c>
      <c r="AX19" s="507">
        <f>N19+AF19</f>
        <v>42450</v>
      </c>
      <c r="AY19" s="522">
        <f>O19+AQ19</f>
        <v>10.6</v>
      </c>
      <c r="AZ19" s="522">
        <f t="shared" si="19"/>
        <v>10.6</v>
      </c>
      <c r="BA19" s="523">
        <f t="shared" si="19"/>
        <v>0</v>
      </c>
    </row>
    <row r="20" spans="1:53" x14ac:dyDescent="0.2">
      <c r="A20" s="738">
        <v>3</v>
      </c>
      <c r="B20" s="739">
        <v>3439</v>
      </c>
      <c r="C20" s="739">
        <v>600010473</v>
      </c>
      <c r="D20" s="739">
        <v>43256791</v>
      </c>
      <c r="E20" s="740" t="s">
        <v>407</v>
      </c>
      <c r="F20" s="739">
        <v>3143</v>
      </c>
      <c r="G20" s="741" t="s">
        <v>150</v>
      </c>
      <c r="H20" s="727" t="s">
        <v>87</v>
      </c>
      <c r="I20" s="516">
        <v>1439454</v>
      </c>
      <c r="J20" s="517">
        <v>1048158</v>
      </c>
      <c r="K20" s="496">
        <v>12000</v>
      </c>
      <c r="L20" s="322">
        <v>358333</v>
      </c>
      <c r="M20" s="322">
        <v>20963</v>
      </c>
      <c r="N20" s="517">
        <v>0</v>
      </c>
      <c r="O20" s="518">
        <v>2.37</v>
      </c>
      <c r="P20" s="432">
        <v>2.37</v>
      </c>
      <c r="Q20" s="519">
        <v>0</v>
      </c>
      <c r="R20" s="520">
        <f t="shared" si="11"/>
        <v>2000</v>
      </c>
      <c r="S20" s="507">
        <v>0</v>
      </c>
      <c r="T20" s="507">
        <v>0</v>
      </c>
      <c r="U20" s="507">
        <v>0</v>
      </c>
      <c r="V20" s="507">
        <f t="shared" si="2"/>
        <v>2000</v>
      </c>
      <c r="W20" s="507">
        <v>-2000</v>
      </c>
      <c r="X20" s="507">
        <v>0</v>
      </c>
      <c r="Y20" s="507">
        <v>0</v>
      </c>
      <c r="Z20" s="507">
        <f t="shared" si="12"/>
        <v>-2000</v>
      </c>
      <c r="AA20" s="507">
        <f>V20+Z20</f>
        <v>0</v>
      </c>
      <c r="AB20" s="322">
        <f t="shared" si="13"/>
        <v>0</v>
      </c>
      <c r="AC20" s="180">
        <f>ROUND(V20*2%,0)</f>
        <v>40</v>
      </c>
      <c r="AD20" s="507">
        <v>0</v>
      </c>
      <c r="AE20" s="507">
        <v>0</v>
      </c>
      <c r="AF20" s="507">
        <f t="shared" si="3"/>
        <v>0</v>
      </c>
      <c r="AG20" s="507">
        <f t="shared" si="4"/>
        <v>40</v>
      </c>
      <c r="AH20" s="522">
        <v>0</v>
      </c>
      <c r="AI20" s="522">
        <v>0</v>
      </c>
      <c r="AJ20" s="522">
        <v>0</v>
      </c>
      <c r="AK20" s="522">
        <v>0</v>
      </c>
      <c r="AL20" s="522">
        <v>0</v>
      </c>
      <c r="AM20" s="522">
        <v>0</v>
      </c>
      <c r="AN20" s="522">
        <v>0</v>
      </c>
      <c r="AO20" s="522">
        <f t="shared" si="14"/>
        <v>0</v>
      </c>
      <c r="AP20" s="522">
        <f t="shared" si="15"/>
        <v>0</v>
      </c>
      <c r="AQ20" s="550">
        <f t="shared" si="8"/>
        <v>0</v>
      </c>
      <c r="AR20" s="551">
        <f>I20+AG20</f>
        <v>1439494</v>
      </c>
      <c r="AS20" s="507">
        <f>J20+V20</f>
        <v>1050158</v>
      </c>
      <c r="AT20" s="507">
        <f t="shared" si="16"/>
        <v>10000</v>
      </c>
      <c r="AU20" s="507">
        <f t="shared" si="17"/>
        <v>0</v>
      </c>
      <c r="AV20" s="507">
        <f t="shared" si="18"/>
        <v>358333</v>
      </c>
      <c r="AW20" s="507">
        <f t="shared" si="18"/>
        <v>21003</v>
      </c>
      <c r="AX20" s="507">
        <f>N20+AF20</f>
        <v>0</v>
      </c>
      <c r="AY20" s="522">
        <f>O20+AQ20</f>
        <v>2.37</v>
      </c>
      <c r="AZ20" s="522">
        <f t="shared" si="19"/>
        <v>2.37</v>
      </c>
      <c r="BA20" s="523">
        <f t="shared" si="19"/>
        <v>0</v>
      </c>
    </row>
    <row r="21" spans="1:53" x14ac:dyDescent="0.2">
      <c r="A21" s="738">
        <v>3</v>
      </c>
      <c r="B21" s="739">
        <v>3439</v>
      </c>
      <c r="C21" s="739">
        <v>600010473</v>
      </c>
      <c r="D21" s="739">
        <v>43256791</v>
      </c>
      <c r="E21" s="740" t="s">
        <v>407</v>
      </c>
      <c r="F21" s="739">
        <v>3143</v>
      </c>
      <c r="G21" s="741" t="s">
        <v>151</v>
      </c>
      <c r="H21" s="727" t="s">
        <v>83</v>
      </c>
      <c r="I21" s="516">
        <v>48452</v>
      </c>
      <c r="J21" s="517">
        <v>34155</v>
      </c>
      <c r="K21" s="496">
        <v>0</v>
      </c>
      <c r="L21" s="322">
        <v>11544</v>
      </c>
      <c r="M21" s="322">
        <v>683</v>
      </c>
      <c r="N21" s="517">
        <v>2070</v>
      </c>
      <c r="O21" s="518">
        <v>0.14000000000000001</v>
      </c>
      <c r="P21" s="432">
        <v>0</v>
      </c>
      <c r="Q21" s="519">
        <v>0.14000000000000001</v>
      </c>
      <c r="R21" s="520">
        <f t="shared" si="11"/>
        <v>0</v>
      </c>
      <c r="S21" s="507">
        <v>0</v>
      </c>
      <c r="T21" s="507">
        <v>0</v>
      </c>
      <c r="U21" s="507">
        <v>0</v>
      </c>
      <c r="V21" s="507">
        <f t="shared" si="2"/>
        <v>0</v>
      </c>
      <c r="W21" s="507">
        <v>0</v>
      </c>
      <c r="X21" s="507">
        <v>0</v>
      </c>
      <c r="Y21" s="507">
        <v>0</v>
      </c>
      <c r="Z21" s="507">
        <f t="shared" si="12"/>
        <v>0</v>
      </c>
      <c r="AA21" s="507">
        <f>V21+Z21</f>
        <v>0</v>
      </c>
      <c r="AB21" s="322">
        <f t="shared" si="13"/>
        <v>0</v>
      </c>
      <c r="AC21" s="180">
        <f>ROUND(V21*2%,0)</f>
        <v>0</v>
      </c>
      <c r="AD21" s="507">
        <v>0</v>
      </c>
      <c r="AE21" s="507">
        <v>0</v>
      </c>
      <c r="AF21" s="507">
        <f t="shared" si="3"/>
        <v>0</v>
      </c>
      <c r="AG21" s="507">
        <f t="shared" si="4"/>
        <v>0</v>
      </c>
      <c r="AH21" s="522">
        <v>0</v>
      </c>
      <c r="AI21" s="522">
        <v>0</v>
      </c>
      <c r="AJ21" s="522">
        <v>0</v>
      </c>
      <c r="AK21" s="522">
        <v>0</v>
      </c>
      <c r="AL21" s="522">
        <v>0</v>
      </c>
      <c r="AM21" s="522">
        <v>0</v>
      </c>
      <c r="AN21" s="522">
        <v>0</v>
      </c>
      <c r="AO21" s="522">
        <f t="shared" si="14"/>
        <v>0</v>
      </c>
      <c r="AP21" s="522">
        <f t="shared" si="15"/>
        <v>0</v>
      </c>
      <c r="AQ21" s="550">
        <f t="shared" si="8"/>
        <v>0</v>
      </c>
      <c r="AR21" s="551">
        <f>I21+AG21</f>
        <v>48452</v>
      </c>
      <c r="AS21" s="507">
        <f>J21+V21</f>
        <v>34155</v>
      </c>
      <c r="AT21" s="507">
        <f t="shared" si="16"/>
        <v>0</v>
      </c>
      <c r="AU21" s="507">
        <f t="shared" si="17"/>
        <v>0</v>
      </c>
      <c r="AV21" s="507">
        <f t="shared" si="18"/>
        <v>11544</v>
      </c>
      <c r="AW21" s="507">
        <f t="shared" si="18"/>
        <v>683</v>
      </c>
      <c r="AX21" s="507">
        <f>N21+AF21</f>
        <v>2070</v>
      </c>
      <c r="AY21" s="522">
        <f>O21+AQ21</f>
        <v>0.14000000000000001</v>
      </c>
      <c r="AZ21" s="522">
        <f t="shared" si="19"/>
        <v>0</v>
      </c>
      <c r="BA21" s="523">
        <f t="shared" si="19"/>
        <v>0.14000000000000001</v>
      </c>
    </row>
    <row r="22" spans="1:53" x14ac:dyDescent="0.2">
      <c r="A22" s="738">
        <v>3</v>
      </c>
      <c r="B22" s="739">
        <v>3439</v>
      </c>
      <c r="C22" s="739">
        <v>600010473</v>
      </c>
      <c r="D22" s="739">
        <v>43256791</v>
      </c>
      <c r="E22" s="740" t="s">
        <v>407</v>
      </c>
      <c r="F22" s="739">
        <v>3143</v>
      </c>
      <c r="G22" s="741" t="s">
        <v>169</v>
      </c>
      <c r="H22" s="742" t="s">
        <v>83</v>
      </c>
      <c r="I22" s="516">
        <v>329722</v>
      </c>
      <c r="J22" s="517">
        <v>230490</v>
      </c>
      <c r="K22" s="496">
        <v>12000</v>
      </c>
      <c r="L22" s="322">
        <v>81962</v>
      </c>
      <c r="M22" s="322">
        <v>4610</v>
      </c>
      <c r="N22" s="517">
        <v>660</v>
      </c>
      <c r="O22" s="518">
        <v>0.52</v>
      </c>
      <c r="P22" s="432">
        <v>0.47</v>
      </c>
      <c r="Q22" s="519">
        <v>0.05</v>
      </c>
      <c r="R22" s="520">
        <f t="shared" si="11"/>
        <v>-5000</v>
      </c>
      <c r="S22" s="507">
        <v>0</v>
      </c>
      <c r="T22" s="507">
        <v>0</v>
      </c>
      <c r="U22" s="507">
        <v>0</v>
      </c>
      <c r="V22" s="507">
        <f t="shared" si="2"/>
        <v>-5000</v>
      </c>
      <c r="W22" s="507">
        <v>5000</v>
      </c>
      <c r="X22" s="507">
        <v>0</v>
      </c>
      <c r="Y22" s="507">
        <v>0</v>
      </c>
      <c r="Z22" s="507">
        <f t="shared" si="12"/>
        <v>5000</v>
      </c>
      <c r="AA22" s="507">
        <f>V22+Z22</f>
        <v>0</v>
      </c>
      <c r="AB22" s="322">
        <f t="shared" si="13"/>
        <v>0</v>
      </c>
      <c r="AC22" s="180">
        <f>ROUND(V22*2%,0)</f>
        <v>-100</v>
      </c>
      <c r="AD22" s="507">
        <v>0</v>
      </c>
      <c r="AE22" s="507">
        <v>0</v>
      </c>
      <c r="AF22" s="507">
        <f t="shared" si="3"/>
        <v>0</v>
      </c>
      <c r="AG22" s="507">
        <f t="shared" si="4"/>
        <v>-100</v>
      </c>
      <c r="AH22" s="522">
        <v>-0.01</v>
      </c>
      <c r="AI22" s="522">
        <v>0</v>
      </c>
      <c r="AJ22" s="522">
        <v>0</v>
      </c>
      <c r="AK22" s="522">
        <v>0</v>
      </c>
      <c r="AL22" s="522">
        <v>0</v>
      </c>
      <c r="AM22" s="522">
        <v>0</v>
      </c>
      <c r="AN22" s="522">
        <v>0</v>
      </c>
      <c r="AO22" s="522">
        <f t="shared" si="14"/>
        <v>-0.01</v>
      </c>
      <c r="AP22" s="522">
        <f t="shared" si="15"/>
        <v>0</v>
      </c>
      <c r="AQ22" s="550">
        <f t="shared" si="8"/>
        <v>-0.01</v>
      </c>
      <c r="AR22" s="551">
        <f>I22+AG22</f>
        <v>329622</v>
      </c>
      <c r="AS22" s="507">
        <f>J22+V22</f>
        <v>225490</v>
      </c>
      <c r="AT22" s="507">
        <f t="shared" si="16"/>
        <v>17000</v>
      </c>
      <c r="AU22" s="507">
        <f t="shared" si="17"/>
        <v>0</v>
      </c>
      <c r="AV22" s="507">
        <f t="shared" si="18"/>
        <v>81962</v>
      </c>
      <c r="AW22" s="507">
        <f t="shared" si="18"/>
        <v>4510</v>
      </c>
      <c r="AX22" s="507">
        <f>N22+AF22</f>
        <v>660</v>
      </c>
      <c r="AY22" s="522">
        <f>O22+AQ22</f>
        <v>0.51</v>
      </c>
      <c r="AZ22" s="522">
        <f t="shared" si="19"/>
        <v>0.45999999999999996</v>
      </c>
      <c r="BA22" s="523">
        <f t="shared" si="19"/>
        <v>0.05</v>
      </c>
    </row>
    <row r="23" spans="1:53" x14ac:dyDescent="0.2">
      <c r="A23" s="285">
        <v>3</v>
      </c>
      <c r="B23" s="27">
        <v>3439</v>
      </c>
      <c r="C23" s="27">
        <v>600010473</v>
      </c>
      <c r="D23" s="27">
        <v>43256791</v>
      </c>
      <c r="E23" s="295" t="s">
        <v>408</v>
      </c>
      <c r="F23" s="27"/>
      <c r="G23" s="284"/>
      <c r="H23" s="388"/>
      <c r="I23" s="5">
        <v>23048464</v>
      </c>
      <c r="J23" s="8">
        <v>16268345</v>
      </c>
      <c r="K23" s="8">
        <v>140000</v>
      </c>
      <c r="L23" s="8">
        <v>5546021</v>
      </c>
      <c r="M23" s="8">
        <v>325368</v>
      </c>
      <c r="N23" s="8">
        <v>768730</v>
      </c>
      <c r="O23" s="9">
        <v>36.559899999999999</v>
      </c>
      <c r="P23" s="9">
        <v>31.536899999999999</v>
      </c>
      <c r="Q23" s="75">
        <v>5.0229999999999997</v>
      </c>
      <c r="R23" s="273">
        <f t="shared" ref="R23:BA23" si="20">SUM(R18:R22)</f>
        <v>20000</v>
      </c>
      <c r="S23" s="8">
        <f t="shared" si="20"/>
        <v>286294</v>
      </c>
      <c r="T23" s="8">
        <f t="shared" si="20"/>
        <v>0</v>
      </c>
      <c r="U23" s="8">
        <f t="shared" si="20"/>
        <v>0</v>
      </c>
      <c r="V23" s="8">
        <f t="shared" si="20"/>
        <v>306294</v>
      </c>
      <c r="W23" s="8">
        <f t="shared" si="20"/>
        <v>-20000</v>
      </c>
      <c r="X23" s="8">
        <f t="shared" si="20"/>
        <v>0</v>
      </c>
      <c r="Y23" s="8">
        <f t="shared" ref="Y23" si="21">SUM(Y18:Y22)</f>
        <v>27528</v>
      </c>
      <c r="Z23" s="8">
        <f t="shared" si="20"/>
        <v>7528</v>
      </c>
      <c r="AA23" s="8">
        <f t="shared" si="20"/>
        <v>313822</v>
      </c>
      <c r="AB23" s="8">
        <f t="shared" si="20"/>
        <v>96767</v>
      </c>
      <c r="AC23" s="8">
        <f t="shared" si="20"/>
        <v>6126</v>
      </c>
      <c r="AD23" s="8">
        <f t="shared" si="20"/>
        <v>28450</v>
      </c>
      <c r="AE23" s="8">
        <f t="shared" si="20"/>
        <v>0</v>
      </c>
      <c r="AF23" s="8">
        <f t="shared" si="20"/>
        <v>28450</v>
      </c>
      <c r="AG23" s="8">
        <f t="shared" si="20"/>
        <v>445165</v>
      </c>
      <c r="AH23" s="9">
        <f t="shared" si="20"/>
        <v>0.03</v>
      </c>
      <c r="AI23" s="9">
        <f t="shared" si="20"/>
        <v>0</v>
      </c>
      <c r="AJ23" s="9">
        <f t="shared" si="20"/>
        <v>0.63</v>
      </c>
      <c r="AK23" s="9">
        <f t="shared" ref="AK23:AL23" si="22">SUM(AK18:AK22)</f>
        <v>0</v>
      </c>
      <c r="AL23" s="9">
        <f t="shared" si="22"/>
        <v>0</v>
      </c>
      <c r="AM23" s="9">
        <f t="shared" si="20"/>
        <v>0</v>
      </c>
      <c r="AN23" s="9">
        <f t="shared" si="20"/>
        <v>0</v>
      </c>
      <c r="AO23" s="9">
        <f t="shared" si="20"/>
        <v>0.66</v>
      </c>
      <c r="AP23" s="9">
        <f t="shared" si="20"/>
        <v>0</v>
      </c>
      <c r="AQ23" s="33">
        <f t="shared" si="20"/>
        <v>0.66</v>
      </c>
      <c r="AR23" s="5">
        <f t="shared" si="20"/>
        <v>23493629</v>
      </c>
      <c r="AS23" s="8">
        <f t="shared" si="20"/>
        <v>16574639</v>
      </c>
      <c r="AT23" s="38">
        <f t="shared" si="20"/>
        <v>147528</v>
      </c>
      <c r="AU23" s="38">
        <f t="shared" si="20"/>
        <v>27528</v>
      </c>
      <c r="AV23" s="8">
        <f t="shared" si="20"/>
        <v>5642788</v>
      </c>
      <c r="AW23" s="8">
        <f t="shared" si="20"/>
        <v>331494</v>
      </c>
      <c r="AX23" s="8">
        <f t="shared" si="20"/>
        <v>797180</v>
      </c>
      <c r="AY23" s="9">
        <f t="shared" si="20"/>
        <v>37.219899999999996</v>
      </c>
      <c r="AZ23" s="9">
        <f t="shared" si="20"/>
        <v>32.196899999999999</v>
      </c>
      <c r="BA23" s="75">
        <f t="shared" si="20"/>
        <v>5.0229999999999997</v>
      </c>
    </row>
    <row r="24" spans="1:53" x14ac:dyDescent="0.2">
      <c r="A24" s="738">
        <v>4</v>
      </c>
      <c r="B24" s="739">
        <v>3438</v>
      </c>
      <c r="C24" s="739">
        <v>600078493</v>
      </c>
      <c r="D24" s="739">
        <v>43257089</v>
      </c>
      <c r="E24" s="740" t="s">
        <v>409</v>
      </c>
      <c r="F24" s="739">
        <v>3113</v>
      </c>
      <c r="G24" s="741" t="s">
        <v>149</v>
      </c>
      <c r="H24" s="742" t="s">
        <v>87</v>
      </c>
      <c r="I24" s="516">
        <v>23958723</v>
      </c>
      <c r="J24" s="517">
        <v>17028736</v>
      </c>
      <c r="K24" s="517">
        <v>50000</v>
      </c>
      <c r="L24" s="517">
        <v>5772612</v>
      </c>
      <c r="M24" s="517">
        <v>340575</v>
      </c>
      <c r="N24" s="517">
        <v>766800</v>
      </c>
      <c r="O24" s="518">
        <v>32.975999999999999</v>
      </c>
      <c r="P24" s="432">
        <v>25.3934</v>
      </c>
      <c r="Q24" s="519">
        <v>7.5825999999999993</v>
      </c>
      <c r="R24" s="520">
        <f t="shared" ref="R24:R27" si="23">W24*-1</f>
        <v>-10000</v>
      </c>
      <c r="S24" s="507">
        <v>0</v>
      </c>
      <c r="T24" s="507">
        <v>0</v>
      </c>
      <c r="U24" s="507">
        <v>0</v>
      </c>
      <c r="V24" s="507">
        <f t="shared" si="2"/>
        <v>-10000</v>
      </c>
      <c r="W24" s="507">
        <v>10000</v>
      </c>
      <c r="X24" s="507">
        <v>0</v>
      </c>
      <c r="Y24" s="507">
        <v>204329</v>
      </c>
      <c r="Z24" s="507">
        <f t="shared" ref="Z24:Z27" si="24">SUM(W24:Y24)</f>
        <v>214329</v>
      </c>
      <c r="AA24" s="507">
        <f>V24+Z24</f>
        <v>204329</v>
      </c>
      <c r="AB24" s="322">
        <f t="shared" ref="AB24:AB27" si="25">ROUND((V24+W24)*33.8%,0)</f>
        <v>0</v>
      </c>
      <c r="AC24" s="180">
        <f>ROUND(V24*2%,0)</f>
        <v>-200</v>
      </c>
      <c r="AD24" s="507">
        <v>0</v>
      </c>
      <c r="AE24" s="507">
        <v>0</v>
      </c>
      <c r="AF24" s="507">
        <f t="shared" si="3"/>
        <v>0</v>
      </c>
      <c r="AG24" s="507">
        <f t="shared" si="4"/>
        <v>204129</v>
      </c>
      <c r="AH24" s="522">
        <v>-0.02</v>
      </c>
      <c r="AI24" s="522">
        <v>0</v>
      </c>
      <c r="AJ24" s="522">
        <v>0</v>
      </c>
      <c r="AK24" s="522">
        <v>0</v>
      </c>
      <c r="AL24" s="522">
        <v>0</v>
      </c>
      <c r="AM24" s="522">
        <v>0</v>
      </c>
      <c r="AN24" s="522">
        <v>0</v>
      </c>
      <c r="AO24" s="522">
        <f t="shared" ref="AO24:AO27" si="26">AH24+AJ24+AK24+AM24</f>
        <v>-0.02</v>
      </c>
      <c r="AP24" s="522">
        <f t="shared" ref="AP24:AP27" si="27">AI24+AL24+AN24</f>
        <v>0</v>
      </c>
      <c r="AQ24" s="550">
        <f t="shared" si="8"/>
        <v>-0.02</v>
      </c>
      <c r="AR24" s="551">
        <f>I24+AG24</f>
        <v>24162852</v>
      </c>
      <c r="AS24" s="507">
        <f>J24+V24</f>
        <v>17018736</v>
      </c>
      <c r="AT24" s="507">
        <f t="shared" ref="AT24:AT27" si="28">K24+Z24</f>
        <v>264329</v>
      </c>
      <c r="AU24" s="507">
        <f t="shared" ref="AU24:AU27" si="29">Y24</f>
        <v>204329</v>
      </c>
      <c r="AV24" s="507">
        <f t="shared" ref="AV24:AW27" si="30">L24+AB24</f>
        <v>5772612</v>
      </c>
      <c r="AW24" s="507">
        <f t="shared" si="30"/>
        <v>340375</v>
      </c>
      <c r="AX24" s="507">
        <f>N24+AF24</f>
        <v>766800</v>
      </c>
      <c r="AY24" s="522">
        <f>O24+AQ24</f>
        <v>32.955999999999996</v>
      </c>
      <c r="AZ24" s="522">
        <f t="shared" ref="AZ24:BA27" si="31">P24+AO24</f>
        <v>25.3734</v>
      </c>
      <c r="BA24" s="523">
        <f t="shared" si="31"/>
        <v>7.5825999999999993</v>
      </c>
    </row>
    <row r="25" spans="1:53" x14ac:dyDescent="0.2">
      <c r="A25" s="738">
        <v>4</v>
      </c>
      <c r="B25" s="739">
        <v>3438</v>
      </c>
      <c r="C25" s="739">
        <v>600078493</v>
      </c>
      <c r="D25" s="739">
        <v>43257089</v>
      </c>
      <c r="E25" s="740" t="s">
        <v>409</v>
      </c>
      <c r="F25" s="739">
        <v>3113</v>
      </c>
      <c r="G25" s="741" t="s">
        <v>92</v>
      </c>
      <c r="H25" s="742" t="s">
        <v>83</v>
      </c>
      <c r="I25" s="516">
        <v>1611646</v>
      </c>
      <c r="J25" s="517">
        <v>1186779</v>
      </c>
      <c r="K25" s="496">
        <v>0</v>
      </c>
      <c r="L25" s="322">
        <v>401131</v>
      </c>
      <c r="M25" s="322">
        <v>23736</v>
      </c>
      <c r="N25" s="517">
        <v>0</v>
      </c>
      <c r="O25" s="518">
        <v>3.48</v>
      </c>
      <c r="P25" s="432">
        <v>3.48</v>
      </c>
      <c r="Q25" s="519">
        <v>0</v>
      </c>
      <c r="R25" s="520">
        <f t="shared" si="23"/>
        <v>0</v>
      </c>
      <c r="S25" s="507">
        <v>323886</v>
      </c>
      <c r="T25" s="507">
        <v>0</v>
      </c>
      <c r="U25" s="507">
        <v>0</v>
      </c>
      <c r="V25" s="507">
        <f t="shared" si="2"/>
        <v>323886</v>
      </c>
      <c r="W25" s="507">
        <v>0</v>
      </c>
      <c r="X25" s="507">
        <v>0</v>
      </c>
      <c r="Y25" s="507">
        <v>0</v>
      </c>
      <c r="Z25" s="507">
        <f t="shared" si="24"/>
        <v>0</v>
      </c>
      <c r="AA25" s="507">
        <f>V25+Z25</f>
        <v>323886</v>
      </c>
      <c r="AB25" s="322">
        <f t="shared" si="25"/>
        <v>109473</v>
      </c>
      <c r="AC25" s="180">
        <f>ROUND(V25*2%,0)</f>
        <v>6478</v>
      </c>
      <c r="AD25" s="507">
        <v>1250</v>
      </c>
      <c r="AE25" s="507">
        <v>0</v>
      </c>
      <c r="AF25" s="507">
        <f t="shared" si="3"/>
        <v>1250</v>
      </c>
      <c r="AG25" s="507">
        <f t="shared" si="4"/>
        <v>441087</v>
      </c>
      <c r="AH25" s="522">
        <v>0</v>
      </c>
      <c r="AI25" s="522">
        <v>0</v>
      </c>
      <c r="AJ25" s="522">
        <v>0.88</v>
      </c>
      <c r="AK25" s="522">
        <v>0</v>
      </c>
      <c r="AL25" s="522">
        <v>0</v>
      </c>
      <c r="AM25" s="522">
        <v>0</v>
      </c>
      <c r="AN25" s="522">
        <v>0</v>
      </c>
      <c r="AO25" s="522">
        <f t="shared" si="26"/>
        <v>0.88</v>
      </c>
      <c r="AP25" s="522">
        <f t="shared" si="27"/>
        <v>0</v>
      </c>
      <c r="AQ25" s="550">
        <f t="shared" si="8"/>
        <v>0.88</v>
      </c>
      <c r="AR25" s="551">
        <f>I25+AG25</f>
        <v>2052733</v>
      </c>
      <c r="AS25" s="507">
        <f>J25+V25</f>
        <v>1510665</v>
      </c>
      <c r="AT25" s="507">
        <f t="shared" si="28"/>
        <v>0</v>
      </c>
      <c r="AU25" s="507">
        <f t="shared" si="29"/>
        <v>0</v>
      </c>
      <c r="AV25" s="507">
        <f t="shared" si="30"/>
        <v>510604</v>
      </c>
      <c r="AW25" s="507">
        <f t="shared" si="30"/>
        <v>30214</v>
      </c>
      <c r="AX25" s="507">
        <f>N25+AF25</f>
        <v>1250</v>
      </c>
      <c r="AY25" s="522">
        <f>O25+AQ25</f>
        <v>4.3600000000000003</v>
      </c>
      <c r="AZ25" s="522">
        <f t="shared" si="31"/>
        <v>4.3600000000000003</v>
      </c>
      <c r="BA25" s="523">
        <f t="shared" si="31"/>
        <v>0</v>
      </c>
    </row>
    <row r="26" spans="1:53" x14ac:dyDescent="0.2">
      <c r="A26" s="738">
        <v>4</v>
      </c>
      <c r="B26" s="739">
        <v>3438</v>
      </c>
      <c r="C26" s="739">
        <v>600078493</v>
      </c>
      <c r="D26" s="739">
        <v>43257089</v>
      </c>
      <c r="E26" s="740" t="s">
        <v>409</v>
      </c>
      <c r="F26" s="739">
        <v>3143</v>
      </c>
      <c r="G26" s="741" t="s">
        <v>150</v>
      </c>
      <c r="H26" s="727" t="s">
        <v>87</v>
      </c>
      <c r="I26" s="516">
        <v>1663541</v>
      </c>
      <c r="J26" s="517">
        <v>1224993</v>
      </c>
      <c r="K26" s="496">
        <v>0</v>
      </c>
      <c r="L26" s="322">
        <v>414048</v>
      </c>
      <c r="M26" s="322">
        <v>24500</v>
      </c>
      <c r="N26" s="517">
        <v>0</v>
      </c>
      <c r="O26" s="518">
        <v>2.6606999999999998</v>
      </c>
      <c r="P26" s="432">
        <v>2.6606999999999998</v>
      </c>
      <c r="Q26" s="519">
        <v>0</v>
      </c>
      <c r="R26" s="520">
        <f t="shared" si="23"/>
        <v>0</v>
      </c>
      <c r="S26" s="507">
        <v>0</v>
      </c>
      <c r="T26" s="507">
        <v>0</v>
      </c>
      <c r="U26" s="507">
        <v>0</v>
      </c>
      <c r="V26" s="507">
        <f t="shared" si="2"/>
        <v>0</v>
      </c>
      <c r="W26" s="507">
        <v>0</v>
      </c>
      <c r="X26" s="507">
        <v>0</v>
      </c>
      <c r="Y26" s="507">
        <v>0</v>
      </c>
      <c r="Z26" s="507">
        <f t="shared" si="24"/>
        <v>0</v>
      </c>
      <c r="AA26" s="507">
        <f>V26+Z26</f>
        <v>0</v>
      </c>
      <c r="AB26" s="322">
        <f t="shared" si="25"/>
        <v>0</v>
      </c>
      <c r="AC26" s="180">
        <f>ROUND(V26*2%,0)</f>
        <v>0</v>
      </c>
      <c r="AD26" s="507">
        <v>0</v>
      </c>
      <c r="AE26" s="507">
        <v>0</v>
      </c>
      <c r="AF26" s="507">
        <f t="shared" si="3"/>
        <v>0</v>
      </c>
      <c r="AG26" s="507">
        <f t="shared" si="4"/>
        <v>0</v>
      </c>
      <c r="AH26" s="522">
        <v>0</v>
      </c>
      <c r="AI26" s="522">
        <v>0</v>
      </c>
      <c r="AJ26" s="522">
        <v>0</v>
      </c>
      <c r="AK26" s="522">
        <v>0</v>
      </c>
      <c r="AL26" s="522">
        <v>0</v>
      </c>
      <c r="AM26" s="522">
        <v>0</v>
      </c>
      <c r="AN26" s="522">
        <v>0</v>
      </c>
      <c r="AO26" s="522">
        <f t="shared" si="26"/>
        <v>0</v>
      </c>
      <c r="AP26" s="522">
        <f t="shared" si="27"/>
        <v>0</v>
      </c>
      <c r="AQ26" s="550">
        <f t="shared" si="8"/>
        <v>0</v>
      </c>
      <c r="AR26" s="551">
        <f>I26+AG26</f>
        <v>1663541</v>
      </c>
      <c r="AS26" s="507">
        <f>J26+V26</f>
        <v>1224993</v>
      </c>
      <c r="AT26" s="507">
        <f t="shared" si="28"/>
        <v>0</v>
      </c>
      <c r="AU26" s="507">
        <f t="shared" si="29"/>
        <v>0</v>
      </c>
      <c r="AV26" s="507">
        <f t="shared" si="30"/>
        <v>414048</v>
      </c>
      <c r="AW26" s="507">
        <f t="shared" si="30"/>
        <v>24500</v>
      </c>
      <c r="AX26" s="507">
        <f>N26+AF26</f>
        <v>0</v>
      </c>
      <c r="AY26" s="522">
        <f>O26+AQ26</f>
        <v>2.6606999999999998</v>
      </c>
      <c r="AZ26" s="522">
        <f t="shared" si="31"/>
        <v>2.6606999999999998</v>
      </c>
      <c r="BA26" s="523">
        <f t="shared" si="31"/>
        <v>0</v>
      </c>
    </row>
    <row r="27" spans="1:53" x14ac:dyDescent="0.2">
      <c r="A27" s="738">
        <v>4</v>
      </c>
      <c r="B27" s="739">
        <v>3438</v>
      </c>
      <c r="C27" s="739">
        <v>600078493</v>
      </c>
      <c r="D27" s="739">
        <v>43257089</v>
      </c>
      <c r="E27" s="740" t="s">
        <v>409</v>
      </c>
      <c r="F27" s="739">
        <v>3143</v>
      </c>
      <c r="G27" s="741" t="s">
        <v>151</v>
      </c>
      <c r="H27" s="727" t="s">
        <v>83</v>
      </c>
      <c r="I27" s="516">
        <v>45644</v>
      </c>
      <c r="J27" s="517">
        <v>32175</v>
      </c>
      <c r="K27" s="496">
        <v>0</v>
      </c>
      <c r="L27" s="322">
        <v>10875</v>
      </c>
      <c r="M27" s="322">
        <v>644</v>
      </c>
      <c r="N27" s="517">
        <v>1950</v>
      </c>
      <c r="O27" s="518">
        <v>0.14000000000000001</v>
      </c>
      <c r="P27" s="432">
        <v>0</v>
      </c>
      <c r="Q27" s="519">
        <v>0.14000000000000001</v>
      </c>
      <c r="R27" s="520">
        <f t="shared" si="23"/>
        <v>0</v>
      </c>
      <c r="S27" s="507">
        <v>0</v>
      </c>
      <c r="T27" s="507">
        <v>0</v>
      </c>
      <c r="U27" s="507">
        <v>0</v>
      </c>
      <c r="V27" s="507">
        <f t="shared" si="2"/>
        <v>0</v>
      </c>
      <c r="W27" s="507">
        <v>0</v>
      </c>
      <c r="X27" s="507">
        <v>0</v>
      </c>
      <c r="Y27" s="507">
        <v>0</v>
      </c>
      <c r="Z27" s="507">
        <f t="shared" si="24"/>
        <v>0</v>
      </c>
      <c r="AA27" s="507">
        <f>V27+Z27</f>
        <v>0</v>
      </c>
      <c r="AB27" s="322">
        <f t="shared" si="25"/>
        <v>0</v>
      </c>
      <c r="AC27" s="180">
        <f>ROUND(V27*2%,0)</f>
        <v>0</v>
      </c>
      <c r="AD27" s="507">
        <v>0</v>
      </c>
      <c r="AE27" s="507">
        <v>0</v>
      </c>
      <c r="AF27" s="507">
        <f t="shared" si="3"/>
        <v>0</v>
      </c>
      <c r="AG27" s="507">
        <f t="shared" si="4"/>
        <v>0</v>
      </c>
      <c r="AH27" s="522">
        <v>0</v>
      </c>
      <c r="AI27" s="522">
        <v>0</v>
      </c>
      <c r="AJ27" s="522">
        <v>0</v>
      </c>
      <c r="AK27" s="522">
        <v>0</v>
      </c>
      <c r="AL27" s="522">
        <v>0</v>
      </c>
      <c r="AM27" s="522">
        <v>0</v>
      </c>
      <c r="AN27" s="522">
        <v>0</v>
      </c>
      <c r="AO27" s="522">
        <f t="shared" si="26"/>
        <v>0</v>
      </c>
      <c r="AP27" s="522">
        <f t="shared" si="27"/>
        <v>0</v>
      </c>
      <c r="AQ27" s="550">
        <f t="shared" si="8"/>
        <v>0</v>
      </c>
      <c r="AR27" s="551">
        <f>I27+AG27</f>
        <v>45644</v>
      </c>
      <c r="AS27" s="507">
        <f>J27+V27</f>
        <v>32175</v>
      </c>
      <c r="AT27" s="507">
        <f t="shared" si="28"/>
        <v>0</v>
      </c>
      <c r="AU27" s="507">
        <f t="shared" si="29"/>
        <v>0</v>
      </c>
      <c r="AV27" s="507">
        <f t="shared" si="30"/>
        <v>10875</v>
      </c>
      <c r="AW27" s="507">
        <f t="shared" si="30"/>
        <v>644</v>
      </c>
      <c r="AX27" s="507">
        <f>N27+AF27</f>
        <v>1950</v>
      </c>
      <c r="AY27" s="522">
        <f>O27+AQ27</f>
        <v>0.14000000000000001</v>
      </c>
      <c r="AZ27" s="522">
        <f t="shared" si="31"/>
        <v>0</v>
      </c>
      <c r="BA27" s="523">
        <f t="shared" si="31"/>
        <v>0.14000000000000001</v>
      </c>
    </row>
    <row r="28" spans="1:53" x14ac:dyDescent="0.2">
      <c r="A28" s="285">
        <v>4</v>
      </c>
      <c r="B28" s="27">
        <v>3438</v>
      </c>
      <c r="C28" s="27">
        <v>600078493</v>
      </c>
      <c r="D28" s="27">
        <v>43257089</v>
      </c>
      <c r="E28" s="295" t="s">
        <v>410</v>
      </c>
      <c r="F28" s="27"/>
      <c r="G28" s="284"/>
      <c r="H28" s="388"/>
      <c r="I28" s="5">
        <v>27279554</v>
      </c>
      <c r="J28" s="8">
        <v>19472683</v>
      </c>
      <c r="K28" s="8">
        <v>50000</v>
      </c>
      <c r="L28" s="8">
        <v>6598666</v>
      </c>
      <c r="M28" s="8">
        <v>389455</v>
      </c>
      <c r="N28" s="8">
        <v>768750</v>
      </c>
      <c r="O28" s="9">
        <v>39.256699999999995</v>
      </c>
      <c r="P28" s="9">
        <v>31.534099999999999</v>
      </c>
      <c r="Q28" s="75">
        <v>7.722599999999999</v>
      </c>
      <c r="R28" s="273">
        <f t="shared" ref="R28:BA28" si="32">SUM(R24:R27)</f>
        <v>-10000</v>
      </c>
      <c r="S28" s="8">
        <f t="shared" si="32"/>
        <v>323886</v>
      </c>
      <c r="T28" s="8">
        <f t="shared" si="32"/>
        <v>0</v>
      </c>
      <c r="U28" s="8">
        <f t="shared" si="32"/>
        <v>0</v>
      </c>
      <c r="V28" s="8">
        <f t="shared" si="32"/>
        <v>313886</v>
      </c>
      <c r="W28" s="8">
        <f t="shared" si="32"/>
        <v>10000</v>
      </c>
      <c r="X28" s="8">
        <f t="shared" si="32"/>
        <v>0</v>
      </c>
      <c r="Y28" s="8">
        <f t="shared" ref="Y28" si="33">SUM(Y24:Y27)</f>
        <v>204329</v>
      </c>
      <c r="Z28" s="8">
        <f t="shared" si="32"/>
        <v>214329</v>
      </c>
      <c r="AA28" s="8">
        <f t="shared" si="32"/>
        <v>528215</v>
      </c>
      <c r="AB28" s="8">
        <f t="shared" si="32"/>
        <v>109473</v>
      </c>
      <c r="AC28" s="8">
        <f t="shared" si="32"/>
        <v>6278</v>
      </c>
      <c r="AD28" s="8">
        <f t="shared" si="32"/>
        <v>1250</v>
      </c>
      <c r="AE28" s="8">
        <f t="shared" si="32"/>
        <v>0</v>
      </c>
      <c r="AF28" s="8">
        <f t="shared" si="32"/>
        <v>1250</v>
      </c>
      <c r="AG28" s="8">
        <f t="shared" si="32"/>
        <v>645216</v>
      </c>
      <c r="AH28" s="9">
        <f t="shared" si="32"/>
        <v>-0.02</v>
      </c>
      <c r="AI28" s="9">
        <f t="shared" si="32"/>
        <v>0</v>
      </c>
      <c r="AJ28" s="9">
        <f t="shared" si="32"/>
        <v>0.88</v>
      </c>
      <c r="AK28" s="9">
        <f t="shared" ref="AK28:AL28" si="34">SUM(AK24:AK27)</f>
        <v>0</v>
      </c>
      <c r="AL28" s="9">
        <f t="shared" si="34"/>
        <v>0</v>
      </c>
      <c r="AM28" s="9">
        <f t="shared" si="32"/>
        <v>0</v>
      </c>
      <c r="AN28" s="9">
        <f t="shared" si="32"/>
        <v>0</v>
      </c>
      <c r="AO28" s="9">
        <f t="shared" si="32"/>
        <v>0.86</v>
      </c>
      <c r="AP28" s="9">
        <f t="shared" si="32"/>
        <v>0</v>
      </c>
      <c r="AQ28" s="33">
        <f t="shared" si="32"/>
        <v>0.86</v>
      </c>
      <c r="AR28" s="5">
        <f t="shared" si="32"/>
        <v>27924770</v>
      </c>
      <c r="AS28" s="8">
        <f t="shared" si="32"/>
        <v>19786569</v>
      </c>
      <c r="AT28" s="38">
        <f t="shared" si="32"/>
        <v>264329</v>
      </c>
      <c r="AU28" s="38">
        <f t="shared" si="32"/>
        <v>204329</v>
      </c>
      <c r="AV28" s="8">
        <f t="shared" si="32"/>
        <v>6708139</v>
      </c>
      <c r="AW28" s="8">
        <f t="shared" si="32"/>
        <v>395733</v>
      </c>
      <c r="AX28" s="8">
        <f t="shared" si="32"/>
        <v>770000</v>
      </c>
      <c r="AY28" s="9">
        <f t="shared" si="32"/>
        <v>40.116699999999994</v>
      </c>
      <c r="AZ28" s="9">
        <f t="shared" si="32"/>
        <v>32.394100000000002</v>
      </c>
      <c r="BA28" s="75">
        <f t="shared" si="32"/>
        <v>7.722599999999999</v>
      </c>
    </row>
    <row r="29" spans="1:53" s="3" customFormat="1" x14ac:dyDescent="0.2">
      <c r="A29" s="738">
        <v>5</v>
      </c>
      <c r="B29" s="739">
        <v>3459</v>
      </c>
      <c r="C29" s="739">
        <v>651040264</v>
      </c>
      <c r="D29" s="739">
        <v>75121531</v>
      </c>
      <c r="E29" s="740" t="s">
        <v>411</v>
      </c>
      <c r="F29" s="739">
        <v>3231</v>
      </c>
      <c r="G29" s="741" t="s">
        <v>154</v>
      </c>
      <c r="H29" s="727" t="s">
        <v>87</v>
      </c>
      <c r="I29" s="516">
        <v>12991420</v>
      </c>
      <c r="J29" s="517">
        <v>9357489</v>
      </c>
      <c r="K29" s="517">
        <v>180000</v>
      </c>
      <c r="L29" s="517">
        <v>3223671</v>
      </c>
      <c r="M29" s="517">
        <v>187150</v>
      </c>
      <c r="N29" s="517">
        <v>43110</v>
      </c>
      <c r="O29" s="518">
        <v>18.342400000000001</v>
      </c>
      <c r="P29" s="432">
        <v>16.3733</v>
      </c>
      <c r="Q29" s="519">
        <v>1.9690999999999999</v>
      </c>
      <c r="R29" s="520">
        <f>W29*-1</f>
        <v>-60000</v>
      </c>
      <c r="S29" s="507">
        <v>0</v>
      </c>
      <c r="T29" s="507">
        <v>0</v>
      </c>
      <c r="U29" s="507">
        <v>0</v>
      </c>
      <c r="V29" s="507">
        <f t="shared" si="2"/>
        <v>-60000</v>
      </c>
      <c r="W29" s="507">
        <v>60000</v>
      </c>
      <c r="X29" s="507">
        <v>0</v>
      </c>
      <c r="Y29" s="507">
        <v>0</v>
      </c>
      <c r="Z29" s="507">
        <f>SUM(W29:Y29)</f>
        <v>60000</v>
      </c>
      <c r="AA29" s="507">
        <f>V29+Z29</f>
        <v>0</v>
      </c>
      <c r="AB29" s="322">
        <f>ROUND((V29+W29)*33.8%,0)</f>
        <v>0</v>
      </c>
      <c r="AC29" s="180">
        <f>ROUND(V29*2%,0)</f>
        <v>-1200</v>
      </c>
      <c r="AD29" s="507">
        <v>0</v>
      </c>
      <c r="AE29" s="507">
        <v>0</v>
      </c>
      <c r="AF29" s="507">
        <f t="shared" si="3"/>
        <v>0</v>
      </c>
      <c r="AG29" s="507">
        <f t="shared" si="4"/>
        <v>-1200</v>
      </c>
      <c r="AH29" s="522">
        <v>-0.1</v>
      </c>
      <c r="AI29" s="522">
        <v>-0.06</v>
      </c>
      <c r="AJ29" s="522">
        <v>0</v>
      </c>
      <c r="AK29" s="522">
        <v>0</v>
      </c>
      <c r="AL29" s="522">
        <v>0</v>
      </c>
      <c r="AM29" s="522">
        <v>0</v>
      </c>
      <c r="AN29" s="522">
        <v>0</v>
      </c>
      <c r="AO29" s="522">
        <f>AH29+AJ29+AK29+AM29</f>
        <v>-0.1</v>
      </c>
      <c r="AP29" s="522">
        <f>AI29+AL29+AN29</f>
        <v>-0.06</v>
      </c>
      <c r="AQ29" s="550">
        <f t="shared" si="8"/>
        <v>-0.16</v>
      </c>
      <c r="AR29" s="551">
        <f>I29+AG29</f>
        <v>12990220</v>
      </c>
      <c r="AS29" s="507">
        <f>J29+V29</f>
        <v>9297489</v>
      </c>
      <c r="AT29" s="507">
        <f>K29+Z29</f>
        <v>240000</v>
      </c>
      <c r="AU29" s="507">
        <f>Y29</f>
        <v>0</v>
      </c>
      <c r="AV29" s="507">
        <f>L29+AB29</f>
        <v>3223671</v>
      </c>
      <c r="AW29" s="507">
        <f>M29+AC29</f>
        <v>185950</v>
      </c>
      <c r="AX29" s="507">
        <f>N29+AF29</f>
        <v>43110</v>
      </c>
      <c r="AY29" s="522">
        <f>O29+AQ29</f>
        <v>18.182400000000001</v>
      </c>
      <c r="AZ29" s="522">
        <f>P29+AO29</f>
        <v>16.273299999999999</v>
      </c>
      <c r="BA29" s="523">
        <f>Q29+AP29</f>
        <v>1.9090999999999998</v>
      </c>
    </row>
    <row r="30" spans="1:53" s="3" customFormat="1" x14ac:dyDescent="0.2">
      <c r="A30" s="285">
        <v>5</v>
      </c>
      <c r="B30" s="27">
        <v>3459</v>
      </c>
      <c r="C30" s="27">
        <v>651040264</v>
      </c>
      <c r="D30" s="27">
        <v>75121531</v>
      </c>
      <c r="E30" s="295" t="s">
        <v>412</v>
      </c>
      <c r="F30" s="27"/>
      <c r="G30" s="284"/>
      <c r="H30" s="388"/>
      <c r="I30" s="6">
        <v>12991420</v>
      </c>
      <c r="J30" s="10">
        <v>9357489</v>
      </c>
      <c r="K30" s="10">
        <v>180000</v>
      </c>
      <c r="L30" s="10">
        <v>3223671</v>
      </c>
      <c r="M30" s="10">
        <v>187150</v>
      </c>
      <c r="N30" s="10">
        <v>43110</v>
      </c>
      <c r="O30" s="11">
        <v>18.342400000000001</v>
      </c>
      <c r="P30" s="11">
        <v>16.3733</v>
      </c>
      <c r="Q30" s="76">
        <v>1.9690999999999999</v>
      </c>
      <c r="R30" s="274">
        <f t="shared" ref="R30:BA30" si="35">SUM(R29)</f>
        <v>-60000</v>
      </c>
      <c r="S30" s="10">
        <f t="shared" si="35"/>
        <v>0</v>
      </c>
      <c r="T30" s="10">
        <f t="shared" si="35"/>
        <v>0</v>
      </c>
      <c r="U30" s="10">
        <f t="shared" si="35"/>
        <v>0</v>
      </c>
      <c r="V30" s="10">
        <f t="shared" si="35"/>
        <v>-60000</v>
      </c>
      <c r="W30" s="10">
        <f t="shared" si="35"/>
        <v>60000</v>
      </c>
      <c r="X30" s="10">
        <f t="shared" si="35"/>
        <v>0</v>
      </c>
      <c r="Y30" s="10">
        <f t="shared" si="35"/>
        <v>0</v>
      </c>
      <c r="Z30" s="10">
        <f t="shared" si="35"/>
        <v>60000</v>
      </c>
      <c r="AA30" s="10">
        <f t="shared" si="35"/>
        <v>0</v>
      </c>
      <c r="AB30" s="10">
        <f t="shared" si="35"/>
        <v>0</v>
      </c>
      <c r="AC30" s="10">
        <f t="shared" si="35"/>
        <v>-1200</v>
      </c>
      <c r="AD30" s="10">
        <f t="shared" si="35"/>
        <v>0</v>
      </c>
      <c r="AE30" s="10">
        <f t="shared" si="35"/>
        <v>0</v>
      </c>
      <c r="AF30" s="10">
        <f t="shared" si="35"/>
        <v>0</v>
      </c>
      <c r="AG30" s="10">
        <f t="shared" si="35"/>
        <v>-1200</v>
      </c>
      <c r="AH30" s="11">
        <f t="shared" si="35"/>
        <v>-0.1</v>
      </c>
      <c r="AI30" s="11">
        <f t="shared" si="35"/>
        <v>-0.06</v>
      </c>
      <c r="AJ30" s="11">
        <f t="shared" si="35"/>
        <v>0</v>
      </c>
      <c r="AK30" s="11">
        <f t="shared" si="35"/>
        <v>0</v>
      </c>
      <c r="AL30" s="11">
        <f t="shared" si="35"/>
        <v>0</v>
      </c>
      <c r="AM30" s="11">
        <f t="shared" si="35"/>
        <v>0</v>
      </c>
      <c r="AN30" s="11">
        <f t="shared" si="35"/>
        <v>0</v>
      </c>
      <c r="AO30" s="11">
        <f t="shared" si="35"/>
        <v>-0.1</v>
      </c>
      <c r="AP30" s="11">
        <f t="shared" si="35"/>
        <v>-0.06</v>
      </c>
      <c r="AQ30" s="32">
        <f t="shared" si="35"/>
        <v>-0.16</v>
      </c>
      <c r="AR30" s="6">
        <f t="shared" si="35"/>
        <v>12990220</v>
      </c>
      <c r="AS30" s="10">
        <f t="shared" si="35"/>
        <v>9297489</v>
      </c>
      <c r="AT30" s="72">
        <f t="shared" si="35"/>
        <v>240000</v>
      </c>
      <c r="AU30" s="72">
        <f t="shared" si="35"/>
        <v>0</v>
      </c>
      <c r="AV30" s="10">
        <f t="shared" si="35"/>
        <v>3223671</v>
      </c>
      <c r="AW30" s="10">
        <f t="shared" si="35"/>
        <v>185950</v>
      </c>
      <c r="AX30" s="10">
        <f t="shared" si="35"/>
        <v>43110</v>
      </c>
      <c r="AY30" s="11">
        <f t="shared" si="35"/>
        <v>18.182400000000001</v>
      </c>
      <c r="AZ30" s="11">
        <f t="shared" si="35"/>
        <v>16.273299999999999</v>
      </c>
      <c r="BA30" s="76">
        <f t="shared" si="35"/>
        <v>1.9090999999999998</v>
      </c>
    </row>
    <row r="31" spans="1:53" s="3" customFormat="1" x14ac:dyDescent="0.2">
      <c r="A31" s="738">
        <v>6</v>
      </c>
      <c r="B31" s="739">
        <v>3401</v>
      </c>
      <c r="C31" s="739">
        <v>650023404</v>
      </c>
      <c r="D31" s="739">
        <v>70981477</v>
      </c>
      <c r="E31" s="740" t="s">
        <v>413</v>
      </c>
      <c r="F31" s="739">
        <v>3111</v>
      </c>
      <c r="G31" s="741" t="s">
        <v>86</v>
      </c>
      <c r="H31" s="742" t="s">
        <v>87</v>
      </c>
      <c r="I31" s="516">
        <v>1637167</v>
      </c>
      <c r="J31" s="517">
        <v>1187289</v>
      </c>
      <c r="K31" s="496">
        <v>6000</v>
      </c>
      <c r="L31" s="322">
        <v>403332</v>
      </c>
      <c r="M31" s="322">
        <v>23746</v>
      </c>
      <c r="N31" s="517">
        <v>16800</v>
      </c>
      <c r="O31" s="518">
        <v>2.5009000000000001</v>
      </c>
      <c r="P31" s="432">
        <v>2</v>
      </c>
      <c r="Q31" s="519">
        <v>0.50090000000000001</v>
      </c>
      <c r="R31" s="520">
        <f t="shared" ref="R31:R35" si="36">W31*-1</f>
        <v>4000</v>
      </c>
      <c r="S31" s="507">
        <v>0</v>
      </c>
      <c r="T31" s="507">
        <v>0</v>
      </c>
      <c r="U31" s="507">
        <v>0</v>
      </c>
      <c r="V31" s="507">
        <f t="shared" si="2"/>
        <v>4000</v>
      </c>
      <c r="W31" s="507">
        <v>-4000</v>
      </c>
      <c r="X31" s="507">
        <v>0</v>
      </c>
      <c r="Y31" s="507">
        <v>0</v>
      </c>
      <c r="Z31" s="507">
        <f t="shared" ref="Z31:Z35" si="37">SUM(W31:Y31)</f>
        <v>-4000</v>
      </c>
      <c r="AA31" s="507">
        <f>V31+Z31</f>
        <v>0</v>
      </c>
      <c r="AB31" s="322">
        <f t="shared" ref="AB31:AB35" si="38">ROUND((V31+W31)*33.8%,0)</f>
        <v>0</v>
      </c>
      <c r="AC31" s="180">
        <f>ROUND(V31*2%,0)</f>
        <v>80</v>
      </c>
      <c r="AD31" s="507">
        <v>0</v>
      </c>
      <c r="AE31" s="507">
        <v>0</v>
      </c>
      <c r="AF31" s="507">
        <f t="shared" si="3"/>
        <v>0</v>
      </c>
      <c r="AG31" s="507">
        <f t="shared" si="4"/>
        <v>80</v>
      </c>
      <c r="AH31" s="522">
        <v>0</v>
      </c>
      <c r="AI31" s="522">
        <v>0.01</v>
      </c>
      <c r="AJ31" s="522">
        <v>0</v>
      </c>
      <c r="AK31" s="522">
        <v>0</v>
      </c>
      <c r="AL31" s="522">
        <v>0</v>
      </c>
      <c r="AM31" s="522">
        <v>0</v>
      </c>
      <c r="AN31" s="522">
        <v>0</v>
      </c>
      <c r="AO31" s="522">
        <f t="shared" ref="AO31:AO35" si="39">AH31+AJ31+AK31+AM31</f>
        <v>0</v>
      </c>
      <c r="AP31" s="522">
        <f t="shared" ref="AP31:AP35" si="40">AI31+AL31+AN31</f>
        <v>0.01</v>
      </c>
      <c r="AQ31" s="550">
        <f t="shared" si="8"/>
        <v>0.01</v>
      </c>
      <c r="AR31" s="551">
        <f>I31+AG31</f>
        <v>1637247</v>
      </c>
      <c r="AS31" s="507">
        <f>J31+V31</f>
        <v>1191289</v>
      </c>
      <c r="AT31" s="507">
        <f t="shared" ref="AT31:AT35" si="41">K31+Z31</f>
        <v>2000</v>
      </c>
      <c r="AU31" s="507">
        <f t="shared" ref="AU31:AU35" si="42">Y31</f>
        <v>0</v>
      </c>
      <c r="AV31" s="507">
        <f t="shared" ref="AV31:AW35" si="43">L31+AB31</f>
        <v>403332</v>
      </c>
      <c r="AW31" s="507">
        <f t="shared" si="43"/>
        <v>23826</v>
      </c>
      <c r="AX31" s="507">
        <f>N31+AF31</f>
        <v>16800</v>
      </c>
      <c r="AY31" s="522">
        <f>O31+AQ31</f>
        <v>2.5108999999999999</v>
      </c>
      <c r="AZ31" s="522">
        <f t="shared" ref="AZ31:BA35" si="44">P31+AO31</f>
        <v>2</v>
      </c>
      <c r="BA31" s="523">
        <f t="shared" si="44"/>
        <v>0.51090000000000002</v>
      </c>
    </row>
    <row r="32" spans="1:53" x14ac:dyDescent="0.2">
      <c r="A32" s="738">
        <v>6</v>
      </c>
      <c r="B32" s="739">
        <v>3401</v>
      </c>
      <c r="C32" s="739">
        <v>650023404</v>
      </c>
      <c r="D32" s="739">
        <v>70981477</v>
      </c>
      <c r="E32" s="740" t="s">
        <v>413</v>
      </c>
      <c r="F32" s="739">
        <v>3117</v>
      </c>
      <c r="G32" s="741" t="s">
        <v>149</v>
      </c>
      <c r="H32" s="742" t="s">
        <v>87</v>
      </c>
      <c r="I32" s="516">
        <v>2982722</v>
      </c>
      <c r="J32" s="517">
        <v>2116102</v>
      </c>
      <c r="K32" s="517">
        <v>12000</v>
      </c>
      <c r="L32" s="517">
        <v>719298</v>
      </c>
      <c r="M32" s="517">
        <v>42322</v>
      </c>
      <c r="N32" s="517">
        <v>93000</v>
      </c>
      <c r="O32" s="518">
        <v>4.2879999999999994</v>
      </c>
      <c r="P32" s="432">
        <v>2.7076000000000002</v>
      </c>
      <c r="Q32" s="519">
        <v>1.5803999999999996</v>
      </c>
      <c r="R32" s="520">
        <f t="shared" si="36"/>
        <v>4000</v>
      </c>
      <c r="S32" s="507">
        <v>0</v>
      </c>
      <c r="T32" s="507">
        <v>0</v>
      </c>
      <c r="U32" s="507">
        <v>0</v>
      </c>
      <c r="V32" s="507">
        <f t="shared" si="2"/>
        <v>4000</v>
      </c>
      <c r="W32" s="507">
        <v>-4000</v>
      </c>
      <c r="X32" s="507">
        <v>0</v>
      </c>
      <c r="Y32" s="507">
        <v>4588</v>
      </c>
      <c r="Z32" s="507">
        <f t="shared" si="37"/>
        <v>588</v>
      </c>
      <c r="AA32" s="507">
        <f>V32+Z32</f>
        <v>4588</v>
      </c>
      <c r="AB32" s="322">
        <f t="shared" si="38"/>
        <v>0</v>
      </c>
      <c r="AC32" s="180">
        <f>ROUND(V32*2%,0)</f>
        <v>80</v>
      </c>
      <c r="AD32" s="507">
        <v>0</v>
      </c>
      <c r="AE32" s="507">
        <v>0</v>
      </c>
      <c r="AF32" s="507">
        <f t="shared" si="3"/>
        <v>0</v>
      </c>
      <c r="AG32" s="507">
        <f t="shared" si="4"/>
        <v>4668</v>
      </c>
      <c r="AH32" s="522">
        <v>0</v>
      </c>
      <c r="AI32" s="522">
        <v>-0.01</v>
      </c>
      <c r="AJ32" s="522">
        <v>0</v>
      </c>
      <c r="AK32" s="522">
        <v>0</v>
      </c>
      <c r="AL32" s="522">
        <v>0</v>
      </c>
      <c r="AM32" s="522">
        <v>0</v>
      </c>
      <c r="AN32" s="522">
        <v>0</v>
      </c>
      <c r="AO32" s="522">
        <f t="shared" si="39"/>
        <v>0</v>
      </c>
      <c r="AP32" s="522">
        <f t="shared" si="40"/>
        <v>-0.01</v>
      </c>
      <c r="AQ32" s="550">
        <f t="shared" si="8"/>
        <v>-0.01</v>
      </c>
      <c r="AR32" s="551">
        <f>I32+AG32</f>
        <v>2987390</v>
      </c>
      <c r="AS32" s="507">
        <f>J32+V32</f>
        <v>2120102</v>
      </c>
      <c r="AT32" s="507">
        <f t="shared" si="41"/>
        <v>12588</v>
      </c>
      <c r="AU32" s="507">
        <f t="shared" si="42"/>
        <v>4588</v>
      </c>
      <c r="AV32" s="507">
        <f t="shared" si="43"/>
        <v>719298</v>
      </c>
      <c r="AW32" s="507">
        <f t="shared" si="43"/>
        <v>42402</v>
      </c>
      <c r="AX32" s="507">
        <f>N32+AF32</f>
        <v>93000</v>
      </c>
      <c r="AY32" s="522">
        <f>O32+AQ32</f>
        <v>4.2779999999999996</v>
      </c>
      <c r="AZ32" s="522">
        <f t="shared" si="44"/>
        <v>2.7076000000000002</v>
      </c>
      <c r="BA32" s="523">
        <f t="shared" si="44"/>
        <v>1.5703999999999996</v>
      </c>
    </row>
    <row r="33" spans="1:53" x14ac:dyDescent="0.2">
      <c r="A33" s="738">
        <v>6</v>
      </c>
      <c r="B33" s="739">
        <v>3401</v>
      </c>
      <c r="C33" s="739">
        <v>650023404</v>
      </c>
      <c r="D33" s="739">
        <v>70981477</v>
      </c>
      <c r="E33" s="740" t="s">
        <v>413</v>
      </c>
      <c r="F33" s="739">
        <v>3141</v>
      </c>
      <c r="G33" s="741" t="s">
        <v>89</v>
      </c>
      <c r="H33" s="742" t="s">
        <v>83</v>
      </c>
      <c r="I33" s="516">
        <v>722512</v>
      </c>
      <c r="J33" s="517">
        <v>527722</v>
      </c>
      <c r="K33" s="496">
        <v>2000</v>
      </c>
      <c r="L33" s="322">
        <v>179046</v>
      </c>
      <c r="M33" s="322">
        <v>10554</v>
      </c>
      <c r="N33" s="517">
        <v>3190</v>
      </c>
      <c r="O33" s="518">
        <v>1.8</v>
      </c>
      <c r="P33" s="432">
        <v>0</v>
      </c>
      <c r="Q33" s="519">
        <v>1.8</v>
      </c>
      <c r="R33" s="520">
        <f t="shared" si="36"/>
        <v>2000</v>
      </c>
      <c r="S33" s="507">
        <v>0</v>
      </c>
      <c r="T33" s="507">
        <v>0</v>
      </c>
      <c r="U33" s="507">
        <v>0</v>
      </c>
      <c r="V33" s="507">
        <f t="shared" si="2"/>
        <v>2000</v>
      </c>
      <c r="W33" s="507">
        <v>-2000</v>
      </c>
      <c r="X33" s="507">
        <v>0</v>
      </c>
      <c r="Y33" s="507">
        <v>0</v>
      </c>
      <c r="Z33" s="507">
        <f t="shared" si="37"/>
        <v>-2000</v>
      </c>
      <c r="AA33" s="507">
        <f>V33+Z33</f>
        <v>0</v>
      </c>
      <c r="AB33" s="322">
        <f t="shared" si="38"/>
        <v>0</v>
      </c>
      <c r="AC33" s="180">
        <f>ROUND(V33*2%,0)</f>
        <v>40</v>
      </c>
      <c r="AD33" s="507">
        <v>0</v>
      </c>
      <c r="AE33" s="507">
        <v>0</v>
      </c>
      <c r="AF33" s="507">
        <f t="shared" si="3"/>
        <v>0</v>
      </c>
      <c r="AG33" s="507">
        <f t="shared" si="4"/>
        <v>40</v>
      </c>
      <c r="AH33" s="522">
        <v>0</v>
      </c>
      <c r="AI33" s="522">
        <v>0</v>
      </c>
      <c r="AJ33" s="522">
        <v>0</v>
      </c>
      <c r="AK33" s="522">
        <v>0</v>
      </c>
      <c r="AL33" s="522">
        <v>0</v>
      </c>
      <c r="AM33" s="522">
        <v>0</v>
      </c>
      <c r="AN33" s="522">
        <v>0</v>
      </c>
      <c r="AO33" s="522">
        <f t="shared" si="39"/>
        <v>0</v>
      </c>
      <c r="AP33" s="522">
        <f t="shared" si="40"/>
        <v>0</v>
      </c>
      <c r="AQ33" s="550">
        <f t="shared" si="8"/>
        <v>0</v>
      </c>
      <c r="AR33" s="551">
        <f>I33+AG33</f>
        <v>722552</v>
      </c>
      <c r="AS33" s="507">
        <f>J33+V33</f>
        <v>529722</v>
      </c>
      <c r="AT33" s="507">
        <f t="shared" si="41"/>
        <v>0</v>
      </c>
      <c r="AU33" s="507">
        <f t="shared" si="42"/>
        <v>0</v>
      </c>
      <c r="AV33" s="507">
        <f t="shared" si="43"/>
        <v>179046</v>
      </c>
      <c r="AW33" s="507">
        <f t="shared" si="43"/>
        <v>10594</v>
      </c>
      <c r="AX33" s="507">
        <f>N33+AF33</f>
        <v>3190</v>
      </c>
      <c r="AY33" s="522">
        <f>O33+AQ33</f>
        <v>1.8</v>
      </c>
      <c r="AZ33" s="522">
        <f t="shared" si="44"/>
        <v>0</v>
      </c>
      <c r="BA33" s="523">
        <f t="shared" si="44"/>
        <v>1.8</v>
      </c>
    </row>
    <row r="34" spans="1:53" x14ac:dyDescent="0.2">
      <c r="A34" s="738">
        <v>6</v>
      </c>
      <c r="B34" s="739">
        <v>3401</v>
      </c>
      <c r="C34" s="739">
        <v>650023404</v>
      </c>
      <c r="D34" s="739">
        <v>70981477</v>
      </c>
      <c r="E34" s="740" t="s">
        <v>413</v>
      </c>
      <c r="F34" s="739">
        <v>3143</v>
      </c>
      <c r="G34" s="741" t="s">
        <v>150</v>
      </c>
      <c r="H34" s="727" t="s">
        <v>87</v>
      </c>
      <c r="I34" s="516">
        <v>599292</v>
      </c>
      <c r="J34" s="517">
        <v>441305</v>
      </c>
      <c r="K34" s="496">
        <v>0</v>
      </c>
      <c r="L34" s="322">
        <v>149161</v>
      </c>
      <c r="M34" s="322">
        <v>8826</v>
      </c>
      <c r="N34" s="517">
        <v>0</v>
      </c>
      <c r="O34" s="518">
        <v>0.86899999999999999</v>
      </c>
      <c r="P34" s="432">
        <v>0.86899999999999999</v>
      </c>
      <c r="Q34" s="519">
        <v>0</v>
      </c>
      <c r="R34" s="520">
        <f t="shared" si="36"/>
        <v>0</v>
      </c>
      <c r="S34" s="507">
        <v>0</v>
      </c>
      <c r="T34" s="507">
        <v>0</v>
      </c>
      <c r="U34" s="507">
        <v>0</v>
      </c>
      <c r="V34" s="507">
        <f t="shared" si="2"/>
        <v>0</v>
      </c>
      <c r="W34" s="507">
        <v>0</v>
      </c>
      <c r="X34" s="507">
        <v>0</v>
      </c>
      <c r="Y34" s="507">
        <v>0</v>
      </c>
      <c r="Z34" s="507">
        <f t="shared" si="37"/>
        <v>0</v>
      </c>
      <c r="AA34" s="507">
        <f>V34+Z34</f>
        <v>0</v>
      </c>
      <c r="AB34" s="322">
        <f t="shared" si="38"/>
        <v>0</v>
      </c>
      <c r="AC34" s="180">
        <f>ROUND(V34*2%,0)</f>
        <v>0</v>
      </c>
      <c r="AD34" s="507">
        <v>0</v>
      </c>
      <c r="AE34" s="507">
        <v>0</v>
      </c>
      <c r="AF34" s="507">
        <f t="shared" si="3"/>
        <v>0</v>
      </c>
      <c r="AG34" s="507">
        <f t="shared" si="4"/>
        <v>0</v>
      </c>
      <c r="AH34" s="522">
        <v>0</v>
      </c>
      <c r="AI34" s="522">
        <v>0</v>
      </c>
      <c r="AJ34" s="522">
        <v>0</v>
      </c>
      <c r="AK34" s="522">
        <v>0</v>
      </c>
      <c r="AL34" s="522">
        <v>0</v>
      </c>
      <c r="AM34" s="522">
        <v>0</v>
      </c>
      <c r="AN34" s="522">
        <v>0</v>
      </c>
      <c r="AO34" s="522">
        <f t="shared" si="39"/>
        <v>0</v>
      </c>
      <c r="AP34" s="522">
        <f t="shared" si="40"/>
        <v>0</v>
      </c>
      <c r="AQ34" s="550">
        <f t="shared" si="8"/>
        <v>0</v>
      </c>
      <c r="AR34" s="551">
        <f>I34+AG34</f>
        <v>599292</v>
      </c>
      <c r="AS34" s="507">
        <f>J34+V34</f>
        <v>441305</v>
      </c>
      <c r="AT34" s="507">
        <f t="shared" si="41"/>
        <v>0</v>
      </c>
      <c r="AU34" s="507">
        <f t="shared" si="42"/>
        <v>0</v>
      </c>
      <c r="AV34" s="507">
        <f t="shared" si="43"/>
        <v>149161</v>
      </c>
      <c r="AW34" s="507">
        <f t="shared" si="43"/>
        <v>8826</v>
      </c>
      <c r="AX34" s="507">
        <f>N34+AF34</f>
        <v>0</v>
      </c>
      <c r="AY34" s="522">
        <f>O34+AQ34</f>
        <v>0.86899999999999999</v>
      </c>
      <c r="AZ34" s="522">
        <f t="shared" si="44"/>
        <v>0.86899999999999999</v>
      </c>
      <c r="BA34" s="523">
        <f t="shared" si="44"/>
        <v>0</v>
      </c>
    </row>
    <row r="35" spans="1:53" x14ac:dyDescent="0.2">
      <c r="A35" s="738">
        <v>6</v>
      </c>
      <c r="B35" s="739">
        <v>3401</v>
      </c>
      <c r="C35" s="739">
        <v>650023404</v>
      </c>
      <c r="D35" s="739">
        <v>70981477</v>
      </c>
      <c r="E35" s="740" t="s">
        <v>413</v>
      </c>
      <c r="F35" s="739">
        <v>3143</v>
      </c>
      <c r="G35" s="741" t="s">
        <v>151</v>
      </c>
      <c r="H35" s="727" t="s">
        <v>83</v>
      </c>
      <c r="I35" s="516">
        <v>20364</v>
      </c>
      <c r="J35" s="517">
        <v>14355</v>
      </c>
      <c r="K35" s="496">
        <v>0</v>
      </c>
      <c r="L35" s="322">
        <v>4852</v>
      </c>
      <c r="M35" s="322">
        <v>287</v>
      </c>
      <c r="N35" s="517">
        <v>870</v>
      </c>
      <c r="O35" s="518">
        <v>0.06</v>
      </c>
      <c r="P35" s="432">
        <v>0</v>
      </c>
      <c r="Q35" s="519">
        <v>0.06</v>
      </c>
      <c r="R35" s="520">
        <f t="shared" si="36"/>
        <v>0</v>
      </c>
      <c r="S35" s="507">
        <v>0</v>
      </c>
      <c r="T35" s="507">
        <v>0</v>
      </c>
      <c r="U35" s="507">
        <v>0</v>
      </c>
      <c r="V35" s="507">
        <f t="shared" si="2"/>
        <v>0</v>
      </c>
      <c r="W35" s="507">
        <v>0</v>
      </c>
      <c r="X35" s="507">
        <v>0</v>
      </c>
      <c r="Y35" s="507">
        <v>0</v>
      </c>
      <c r="Z35" s="507">
        <f t="shared" si="37"/>
        <v>0</v>
      </c>
      <c r="AA35" s="507">
        <f>V35+Z35</f>
        <v>0</v>
      </c>
      <c r="AB35" s="322">
        <f t="shared" si="38"/>
        <v>0</v>
      </c>
      <c r="AC35" s="180">
        <f>ROUND(V35*2%,0)</f>
        <v>0</v>
      </c>
      <c r="AD35" s="507">
        <v>0</v>
      </c>
      <c r="AE35" s="507">
        <v>0</v>
      </c>
      <c r="AF35" s="507">
        <f t="shared" si="3"/>
        <v>0</v>
      </c>
      <c r="AG35" s="507">
        <f t="shared" si="4"/>
        <v>0</v>
      </c>
      <c r="AH35" s="522">
        <v>0</v>
      </c>
      <c r="AI35" s="522">
        <v>0</v>
      </c>
      <c r="AJ35" s="522">
        <v>0</v>
      </c>
      <c r="AK35" s="522">
        <v>0</v>
      </c>
      <c r="AL35" s="522">
        <v>0</v>
      </c>
      <c r="AM35" s="522">
        <v>0</v>
      </c>
      <c r="AN35" s="522">
        <v>0</v>
      </c>
      <c r="AO35" s="522">
        <f t="shared" si="39"/>
        <v>0</v>
      </c>
      <c r="AP35" s="522">
        <f t="shared" si="40"/>
        <v>0</v>
      </c>
      <c r="AQ35" s="550">
        <f t="shared" si="8"/>
        <v>0</v>
      </c>
      <c r="AR35" s="551">
        <f>I35+AG35</f>
        <v>20364</v>
      </c>
      <c r="AS35" s="507">
        <f>J35+V35</f>
        <v>14355</v>
      </c>
      <c r="AT35" s="507">
        <f t="shared" si="41"/>
        <v>0</v>
      </c>
      <c r="AU35" s="507">
        <f t="shared" si="42"/>
        <v>0</v>
      </c>
      <c r="AV35" s="507">
        <f t="shared" si="43"/>
        <v>4852</v>
      </c>
      <c r="AW35" s="507">
        <f t="shared" si="43"/>
        <v>287</v>
      </c>
      <c r="AX35" s="507">
        <f>N35+AF35</f>
        <v>870</v>
      </c>
      <c r="AY35" s="522">
        <f>O35+AQ35</f>
        <v>0.06</v>
      </c>
      <c r="AZ35" s="522">
        <f t="shared" si="44"/>
        <v>0</v>
      </c>
      <c r="BA35" s="523">
        <f t="shared" si="44"/>
        <v>0.06</v>
      </c>
    </row>
    <row r="36" spans="1:53" x14ac:dyDescent="0.2">
      <c r="A36" s="285">
        <v>6</v>
      </c>
      <c r="B36" s="27">
        <v>3401</v>
      </c>
      <c r="C36" s="27">
        <v>650023404</v>
      </c>
      <c r="D36" s="27">
        <v>70981477</v>
      </c>
      <c r="E36" s="295" t="s">
        <v>414</v>
      </c>
      <c r="F36" s="27"/>
      <c r="G36" s="284"/>
      <c r="H36" s="388"/>
      <c r="I36" s="6">
        <v>5962057</v>
      </c>
      <c r="J36" s="10">
        <v>4286773</v>
      </c>
      <c r="K36" s="10">
        <v>20000</v>
      </c>
      <c r="L36" s="10">
        <v>1455689</v>
      </c>
      <c r="M36" s="10">
        <v>85735</v>
      </c>
      <c r="N36" s="10">
        <v>113860</v>
      </c>
      <c r="O36" s="11">
        <v>9.5179000000000009</v>
      </c>
      <c r="P36" s="11">
        <v>5.5766</v>
      </c>
      <c r="Q36" s="76">
        <v>3.9412999999999996</v>
      </c>
      <c r="R36" s="274">
        <f t="shared" ref="R36:BA36" si="45">SUM(R31:R35)</f>
        <v>10000</v>
      </c>
      <c r="S36" s="10">
        <f t="shared" si="45"/>
        <v>0</v>
      </c>
      <c r="T36" s="10">
        <f t="shared" si="45"/>
        <v>0</v>
      </c>
      <c r="U36" s="10">
        <f t="shared" si="45"/>
        <v>0</v>
      </c>
      <c r="V36" s="10">
        <f t="shared" si="45"/>
        <v>10000</v>
      </c>
      <c r="W36" s="10">
        <f t="shared" si="45"/>
        <v>-10000</v>
      </c>
      <c r="X36" s="10">
        <f t="shared" si="45"/>
        <v>0</v>
      </c>
      <c r="Y36" s="10">
        <f t="shared" ref="Y36" si="46">SUM(Y31:Y35)</f>
        <v>4588</v>
      </c>
      <c r="Z36" s="10">
        <f t="shared" si="45"/>
        <v>-5412</v>
      </c>
      <c r="AA36" s="10">
        <f t="shared" si="45"/>
        <v>4588</v>
      </c>
      <c r="AB36" s="10">
        <f t="shared" si="45"/>
        <v>0</v>
      </c>
      <c r="AC36" s="10">
        <f t="shared" si="45"/>
        <v>200</v>
      </c>
      <c r="AD36" s="10">
        <f t="shared" si="45"/>
        <v>0</v>
      </c>
      <c r="AE36" s="10">
        <f t="shared" si="45"/>
        <v>0</v>
      </c>
      <c r="AF36" s="10">
        <f t="shared" si="45"/>
        <v>0</v>
      </c>
      <c r="AG36" s="10">
        <f t="shared" si="45"/>
        <v>4788</v>
      </c>
      <c r="AH36" s="11">
        <f t="shared" si="45"/>
        <v>0</v>
      </c>
      <c r="AI36" s="11">
        <f t="shared" si="45"/>
        <v>0</v>
      </c>
      <c r="AJ36" s="11">
        <f t="shared" si="45"/>
        <v>0</v>
      </c>
      <c r="AK36" s="11">
        <f t="shared" ref="AK36:AL36" si="47">SUM(AK31:AK35)</f>
        <v>0</v>
      </c>
      <c r="AL36" s="11">
        <f t="shared" si="47"/>
        <v>0</v>
      </c>
      <c r="AM36" s="11">
        <f t="shared" si="45"/>
        <v>0</v>
      </c>
      <c r="AN36" s="11">
        <f t="shared" si="45"/>
        <v>0</v>
      </c>
      <c r="AO36" s="11">
        <f t="shared" si="45"/>
        <v>0</v>
      </c>
      <c r="AP36" s="11">
        <f t="shared" si="45"/>
        <v>0</v>
      </c>
      <c r="AQ36" s="32">
        <f t="shared" si="45"/>
        <v>0</v>
      </c>
      <c r="AR36" s="6">
        <f t="shared" si="45"/>
        <v>5966845</v>
      </c>
      <c r="AS36" s="10">
        <f t="shared" si="45"/>
        <v>4296773</v>
      </c>
      <c r="AT36" s="72">
        <f t="shared" si="45"/>
        <v>14588</v>
      </c>
      <c r="AU36" s="72">
        <f t="shared" si="45"/>
        <v>4588</v>
      </c>
      <c r="AV36" s="10">
        <f t="shared" si="45"/>
        <v>1455689</v>
      </c>
      <c r="AW36" s="10">
        <f t="shared" si="45"/>
        <v>85935</v>
      </c>
      <c r="AX36" s="10">
        <f t="shared" si="45"/>
        <v>113860</v>
      </c>
      <c r="AY36" s="11">
        <f t="shared" si="45"/>
        <v>9.5179000000000009</v>
      </c>
      <c r="AZ36" s="11">
        <f t="shared" si="45"/>
        <v>5.5766</v>
      </c>
      <c r="BA36" s="76">
        <f t="shared" si="45"/>
        <v>3.9412999999999996</v>
      </c>
    </row>
    <row r="37" spans="1:53" x14ac:dyDescent="0.2">
      <c r="A37" s="738">
        <v>7</v>
      </c>
      <c r="B37" s="739">
        <v>3404</v>
      </c>
      <c r="C37" s="739">
        <v>650023021</v>
      </c>
      <c r="D37" s="739">
        <v>70982597</v>
      </c>
      <c r="E37" s="740" t="s">
        <v>415</v>
      </c>
      <c r="F37" s="739">
        <v>3111</v>
      </c>
      <c r="G37" s="741" t="s">
        <v>86</v>
      </c>
      <c r="H37" s="742" t="s">
        <v>87</v>
      </c>
      <c r="I37" s="516">
        <v>5655035</v>
      </c>
      <c r="J37" s="517">
        <v>4126609</v>
      </c>
      <c r="K37" s="496">
        <v>0</v>
      </c>
      <c r="L37" s="322">
        <v>1394794</v>
      </c>
      <c r="M37" s="322">
        <v>82532</v>
      </c>
      <c r="N37" s="517">
        <v>51100</v>
      </c>
      <c r="O37" s="518">
        <v>9.8437000000000001</v>
      </c>
      <c r="P37" s="432">
        <v>8</v>
      </c>
      <c r="Q37" s="519">
        <v>1.8436999999999999</v>
      </c>
      <c r="R37" s="520">
        <f t="shared" ref="R37:R42" si="48">W37*-1</f>
        <v>0</v>
      </c>
      <c r="S37" s="507">
        <v>0</v>
      </c>
      <c r="T37" s="507">
        <v>0</v>
      </c>
      <c r="U37" s="507">
        <v>0</v>
      </c>
      <c r="V37" s="507">
        <f t="shared" si="2"/>
        <v>0</v>
      </c>
      <c r="W37" s="507">
        <v>0</v>
      </c>
      <c r="X37" s="507">
        <v>0</v>
      </c>
      <c r="Y37" s="507">
        <v>0</v>
      </c>
      <c r="Z37" s="507">
        <f t="shared" ref="Z37:Z42" si="49">SUM(W37:Y37)</f>
        <v>0</v>
      </c>
      <c r="AA37" s="507">
        <f t="shared" ref="AA37:AA42" si="50">V37+Z37</f>
        <v>0</v>
      </c>
      <c r="AB37" s="322">
        <f t="shared" ref="AB37:AB42" si="51">ROUND((V37+W37)*33.8%,0)</f>
        <v>0</v>
      </c>
      <c r="AC37" s="180">
        <f t="shared" ref="AC37:AC42" si="52">ROUND(V37*2%,0)</f>
        <v>0</v>
      </c>
      <c r="AD37" s="507">
        <v>0</v>
      </c>
      <c r="AE37" s="507">
        <v>0</v>
      </c>
      <c r="AF37" s="507">
        <f t="shared" si="3"/>
        <v>0</v>
      </c>
      <c r="AG37" s="507">
        <f t="shared" si="4"/>
        <v>0</v>
      </c>
      <c r="AH37" s="522">
        <v>0</v>
      </c>
      <c r="AI37" s="522">
        <v>0</v>
      </c>
      <c r="AJ37" s="522">
        <v>0</v>
      </c>
      <c r="AK37" s="522">
        <v>0</v>
      </c>
      <c r="AL37" s="522">
        <v>0</v>
      </c>
      <c r="AM37" s="522">
        <v>0</v>
      </c>
      <c r="AN37" s="522">
        <v>0</v>
      </c>
      <c r="AO37" s="522">
        <f t="shared" ref="AO37:AO42" si="53">AH37+AJ37+AK37+AM37</f>
        <v>0</v>
      </c>
      <c r="AP37" s="522">
        <f t="shared" ref="AP37:AP42" si="54">AI37+AL37+AN37</f>
        <v>0</v>
      </c>
      <c r="AQ37" s="550">
        <f t="shared" si="8"/>
        <v>0</v>
      </c>
      <c r="AR37" s="551">
        <f t="shared" ref="AR37:AR42" si="55">I37+AG37</f>
        <v>5655035</v>
      </c>
      <c r="AS37" s="507">
        <f t="shared" ref="AS37:AS42" si="56">J37+V37</f>
        <v>4126609</v>
      </c>
      <c r="AT37" s="507">
        <f t="shared" ref="AT37:AT42" si="57">K37+Z37</f>
        <v>0</v>
      </c>
      <c r="AU37" s="507">
        <f t="shared" ref="AU37:AU42" si="58">Y37</f>
        <v>0</v>
      </c>
      <c r="AV37" s="507">
        <f t="shared" ref="AV37:AW42" si="59">L37+AB37</f>
        <v>1394794</v>
      </c>
      <c r="AW37" s="507">
        <f t="shared" si="59"/>
        <v>82532</v>
      </c>
      <c r="AX37" s="507">
        <f t="shared" ref="AX37:AX42" si="60">N37+AF37</f>
        <v>51100</v>
      </c>
      <c r="AY37" s="522">
        <f t="shared" ref="AY37:AY42" si="61">O37+AQ37</f>
        <v>9.8437000000000001</v>
      </c>
      <c r="AZ37" s="522">
        <f t="shared" ref="AZ37:BA42" si="62">P37+AO37</f>
        <v>8</v>
      </c>
      <c r="BA37" s="523">
        <f t="shared" si="62"/>
        <v>1.8436999999999999</v>
      </c>
    </row>
    <row r="38" spans="1:53" x14ac:dyDescent="0.2">
      <c r="A38" s="738">
        <v>7</v>
      </c>
      <c r="B38" s="739">
        <v>3404</v>
      </c>
      <c r="C38" s="739">
        <v>650023021</v>
      </c>
      <c r="D38" s="739">
        <v>70982597</v>
      </c>
      <c r="E38" s="740" t="s">
        <v>415</v>
      </c>
      <c r="F38" s="739">
        <v>3113</v>
      </c>
      <c r="G38" s="741" t="s">
        <v>149</v>
      </c>
      <c r="H38" s="742" t="s">
        <v>87</v>
      </c>
      <c r="I38" s="516">
        <v>18552287</v>
      </c>
      <c r="J38" s="517">
        <v>13247929</v>
      </c>
      <c r="K38" s="517">
        <v>0</v>
      </c>
      <c r="L38" s="517">
        <v>4477799</v>
      </c>
      <c r="M38" s="517">
        <v>264959</v>
      </c>
      <c r="N38" s="517">
        <v>561600</v>
      </c>
      <c r="O38" s="518">
        <v>26.580400000000004</v>
      </c>
      <c r="P38" s="432">
        <v>19.6753</v>
      </c>
      <c r="Q38" s="519">
        <v>6.9051000000000045</v>
      </c>
      <c r="R38" s="520">
        <f t="shared" si="48"/>
        <v>-35000</v>
      </c>
      <c r="S38" s="507">
        <v>0</v>
      </c>
      <c r="T38" s="507">
        <v>0</v>
      </c>
      <c r="U38" s="507">
        <v>0</v>
      </c>
      <c r="V38" s="507">
        <f t="shared" si="2"/>
        <v>-35000</v>
      </c>
      <c r="W38" s="507">
        <v>35000</v>
      </c>
      <c r="X38" s="507">
        <v>0</v>
      </c>
      <c r="Y38" s="507">
        <v>36852</v>
      </c>
      <c r="Z38" s="507">
        <f t="shared" si="49"/>
        <v>71852</v>
      </c>
      <c r="AA38" s="507">
        <f t="shared" si="50"/>
        <v>36852</v>
      </c>
      <c r="AB38" s="322">
        <f t="shared" si="51"/>
        <v>0</v>
      </c>
      <c r="AC38" s="180">
        <f t="shared" si="52"/>
        <v>-700</v>
      </c>
      <c r="AD38" s="507">
        <v>0</v>
      </c>
      <c r="AE38" s="507">
        <v>0</v>
      </c>
      <c r="AF38" s="507">
        <f t="shared" si="3"/>
        <v>0</v>
      </c>
      <c r="AG38" s="507">
        <f t="shared" si="4"/>
        <v>36152</v>
      </c>
      <c r="AH38" s="522">
        <v>-7.0000000000000007E-2</v>
      </c>
      <c r="AI38" s="522">
        <v>0</v>
      </c>
      <c r="AJ38" s="522">
        <v>0</v>
      </c>
      <c r="AK38" s="522">
        <v>0</v>
      </c>
      <c r="AL38" s="522">
        <v>0</v>
      </c>
      <c r="AM38" s="522">
        <v>0</v>
      </c>
      <c r="AN38" s="522">
        <v>0</v>
      </c>
      <c r="AO38" s="522">
        <f t="shared" si="53"/>
        <v>-7.0000000000000007E-2</v>
      </c>
      <c r="AP38" s="522">
        <f t="shared" si="54"/>
        <v>0</v>
      </c>
      <c r="AQ38" s="550">
        <f t="shared" si="8"/>
        <v>-7.0000000000000007E-2</v>
      </c>
      <c r="AR38" s="551">
        <f t="shared" si="55"/>
        <v>18588439</v>
      </c>
      <c r="AS38" s="507">
        <f t="shared" si="56"/>
        <v>13212929</v>
      </c>
      <c r="AT38" s="507">
        <f t="shared" si="57"/>
        <v>71852</v>
      </c>
      <c r="AU38" s="507">
        <f t="shared" si="58"/>
        <v>36852</v>
      </c>
      <c r="AV38" s="507">
        <f t="shared" si="59"/>
        <v>4477799</v>
      </c>
      <c r="AW38" s="507">
        <f t="shared" si="59"/>
        <v>264259</v>
      </c>
      <c r="AX38" s="507">
        <f t="shared" si="60"/>
        <v>561600</v>
      </c>
      <c r="AY38" s="522">
        <f t="shared" si="61"/>
        <v>26.510400000000004</v>
      </c>
      <c r="AZ38" s="522">
        <f t="shared" si="62"/>
        <v>19.6053</v>
      </c>
      <c r="BA38" s="523">
        <f t="shared" si="62"/>
        <v>6.9051000000000045</v>
      </c>
    </row>
    <row r="39" spans="1:53" x14ac:dyDescent="0.2">
      <c r="A39" s="738">
        <v>7</v>
      </c>
      <c r="B39" s="739">
        <v>3404</v>
      </c>
      <c r="C39" s="739">
        <v>650023021</v>
      </c>
      <c r="D39" s="739">
        <v>70982597</v>
      </c>
      <c r="E39" s="740" t="s">
        <v>415</v>
      </c>
      <c r="F39" s="739">
        <v>3113</v>
      </c>
      <c r="G39" s="741" t="s">
        <v>92</v>
      </c>
      <c r="H39" s="742" t="s">
        <v>83</v>
      </c>
      <c r="I39" s="516">
        <v>2184501</v>
      </c>
      <c r="J39" s="517">
        <v>1607512</v>
      </c>
      <c r="K39" s="496">
        <v>0</v>
      </c>
      <c r="L39" s="322">
        <v>543339</v>
      </c>
      <c r="M39" s="322">
        <v>32150</v>
      </c>
      <c r="N39" s="517">
        <v>1500</v>
      </c>
      <c r="O39" s="518">
        <v>4.71</v>
      </c>
      <c r="P39" s="432">
        <v>4.71</v>
      </c>
      <c r="Q39" s="519">
        <v>0</v>
      </c>
      <c r="R39" s="520">
        <f t="shared" si="48"/>
        <v>0</v>
      </c>
      <c r="S39" s="507">
        <v>179905</v>
      </c>
      <c r="T39" s="507">
        <v>0</v>
      </c>
      <c r="U39" s="507">
        <v>0</v>
      </c>
      <c r="V39" s="507">
        <f t="shared" si="2"/>
        <v>179905</v>
      </c>
      <c r="W39" s="507">
        <v>0</v>
      </c>
      <c r="X39" s="507">
        <v>0</v>
      </c>
      <c r="Y39" s="507">
        <v>0</v>
      </c>
      <c r="Z39" s="507">
        <f t="shared" si="49"/>
        <v>0</v>
      </c>
      <c r="AA39" s="507">
        <f t="shared" si="50"/>
        <v>179905</v>
      </c>
      <c r="AB39" s="322">
        <f t="shared" si="51"/>
        <v>60808</v>
      </c>
      <c r="AC39" s="180">
        <f t="shared" si="52"/>
        <v>3598</v>
      </c>
      <c r="AD39" s="507">
        <v>9500</v>
      </c>
      <c r="AE39" s="507">
        <v>0</v>
      </c>
      <c r="AF39" s="507">
        <f t="shared" si="3"/>
        <v>9500</v>
      </c>
      <c r="AG39" s="507">
        <f t="shared" si="4"/>
        <v>253811</v>
      </c>
      <c r="AH39" s="522">
        <v>0</v>
      </c>
      <c r="AI39" s="522">
        <v>0</v>
      </c>
      <c r="AJ39" s="522">
        <v>0.51</v>
      </c>
      <c r="AK39" s="522">
        <v>0</v>
      </c>
      <c r="AL39" s="522">
        <v>0</v>
      </c>
      <c r="AM39" s="522">
        <v>0</v>
      </c>
      <c r="AN39" s="522">
        <v>0</v>
      </c>
      <c r="AO39" s="522">
        <f t="shared" si="53"/>
        <v>0.51</v>
      </c>
      <c r="AP39" s="522">
        <f t="shared" si="54"/>
        <v>0</v>
      </c>
      <c r="AQ39" s="550">
        <f t="shared" si="8"/>
        <v>0.51</v>
      </c>
      <c r="AR39" s="551">
        <f t="shared" si="55"/>
        <v>2438312</v>
      </c>
      <c r="AS39" s="507">
        <f t="shared" si="56"/>
        <v>1787417</v>
      </c>
      <c r="AT39" s="507">
        <f t="shared" si="57"/>
        <v>0</v>
      </c>
      <c r="AU39" s="507">
        <f t="shared" si="58"/>
        <v>0</v>
      </c>
      <c r="AV39" s="507">
        <f t="shared" si="59"/>
        <v>604147</v>
      </c>
      <c r="AW39" s="507">
        <f t="shared" si="59"/>
        <v>35748</v>
      </c>
      <c r="AX39" s="507">
        <f t="shared" si="60"/>
        <v>11000</v>
      </c>
      <c r="AY39" s="522">
        <f t="shared" si="61"/>
        <v>5.22</v>
      </c>
      <c r="AZ39" s="522">
        <f t="shared" si="62"/>
        <v>5.22</v>
      </c>
      <c r="BA39" s="523">
        <f t="shared" si="62"/>
        <v>0</v>
      </c>
    </row>
    <row r="40" spans="1:53" x14ac:dyDescent="0.2">
      <c r="A40" s="738">
        <v>7</v>
      </c>
      <c r="B40" s="739">
        <v>3404</v>
      </c>
      <c r="C40" s="739">
        <v>650023021</v>
      </c>
      <c r="D40" s="739">
        <v>70982597</v>
      </c>
      <c r="E40" s="740" t="s">
        <v>415</v>
      </c>
      <c r="F40" s="739">
        <v>3141</v>
      </c>
      <c r="G40" s="741" t="s">
        <v>89</v>
      </c>
      <c r="H40" s="742" t="s">
        <v>83</v>
      </c>
      <c r="I40" s="516">
        <v>2320926</v>
      </c>
      <c r="J40" s="517">
        <v>1696334</v>
      </c>
      <c r="K40" s="496">
        <v>0</v>
      </c>
      <c r="L40" s="322">
        <v>573361</v>
      </c>
      <c r="M40" s="322">
        <v>33927</v>
      </c>
      <c r="N40" s="517">
        <v>17304</v>
      </c>
      <c r="O40" s="518">
        <v>5.77</v>
      </c>
      <c r="P40" s="432">
        <v>0</v>
      </c>
      <c r="Q40" s="519">
        <v>5.77</v>
      </c>
      <c r="R40" s="520">
        <f t="shared" si="48"/>
        <v>0</v>
      </c>
      <c r="S40" s="507">
        <v>0</v>
      </c>
      <c r="T40" s="507">
        <v>0</v>
      </c>
      <c r="U40" s="507">
        <v>0</v>
      </c>
      <c r="V40" s="507">
        <f t="shared" si="2"/>
        <v>0</v>
      </c>
      <c r="W40" s="507">
        <v>0</v>
      </c>
      <c r="X40" s="507">
        <v>0</v>
      </c>
      <c r="Y40" s="507">
        <v>0</v>
      </c>
      <c r="Z40" s="507">
        <f t="shared" si="49"/>
        <v>0</v>
      </c>
      <c r="AA40" s="507">
        <f t="shared" si="50"/>
        <v>0</v>
      </c>
      <c r="AB40" s="322">
        <f t="shared" si="51"/>
        <v>0</v>
      </c>
      <c r="AC40" s="180">
        <f t="shared" si="52"/>
        <v>0</v>
      </c>
      <c r="AD40" s="507">
        <v>0</v>
      </c>
      <c r="AE40" s="507">
        <v>0</v>
      </c>
      <c r="AF40" s="507">
        <f t="shared" si="3"/>
        <v>0</v>
      </c>
      <c r="AG40" s="507">
        <f t="shared" si="4"/>
        <v>0</v>
      </c>
      <c r="AH40" s="522">
        <v>0</v>
      </c>
      <c r="AI40" s="522">
        <v>0</v>
      </c>
      <c r="AJ40" s="522">
        <v>0</v>
      </c>
      <c r="AK40" s="522">
        <v>0</v>
      </c>
      <c r="AL40" s="522">
        <v>0</v>
      </c>
      <c r="AM40" s="522">
        <v>0</v>
      </c>
      <c r="AN40" s="522">
        <v>0</v>
      </c>
      <c r="AO40" s="522">
        <f t="shared" si="53"/>
        <v>0</v>
      </c>
      <c r="AP40" s="522">
        <f t="shared" si="54"/>
        <v>0</v>
      </c>
      <c r="AQ40" s="550">
        <f t="shared" si="8"/>
        <v>0</v>
      </c>
      <c r="AR40" s="551">
        <f t="shared" si="55"/>
        <v>2320926</v>
      </c>
      <c r="AS40" s="507">
        <f t="shared" si="56"/>
        <v>1696334</v>
      </c>
      <c r="AT40" s="507">
        <f t="shared" si="57"/>
        <v>0</v>
      </c>
      <c r="AU40" s="507">
        <f t="shared" si="58"/>
        <v>0</v>
      </c>
      <c r="AV40" s="507">
        <f t="shared" si="59"/>
        <v>573361</v>
      </c>
      <c r="AW40" s="507">
        <f t="shared" si="59"/>
        <v>33927</v>
      </c>
      <c r="AX40" s="507">
        <f t="shared" si="60"/>
        <v>17304</v>
      </c>
      <c r="AY40" s="522">
        <f t="shared" si="61"/>
        <v>5.77</v>
      </c>
      <c r="AZ40" s="522">
        <f t="shared" si="62"/>
        <v>0</v>
      </c>
      <c r="BA40" s="523">
        <f t="shared" si="62"/>
        <v>5.77</v>
      </c>
    </row>
    <row r="41" spans="1:53" s="3" customFormat="1" x14ac:dyDescent="0.2">
      <c r="A41" s="738">
        <v>7</v>
      </c>
      <c r="B41" s="739">
        <v>3404</v>
      </c>
      <c r="C41" s="739">
        <v>650023021</v>
      </c>
      <c r="D41" s="739">
        <v>70982597</v>
      </c>
      <c r="E41" s="740" t="s">
        <v>415</v>
      </c>
      <c r="F41" s="739">
        <v>3143</v>
      </c>
      <c r="G41" s="741" t="s">
        <v>150</v>
      </c>
      <c r="H41" s="727" t="s">
        <v>87</v>
      </c>
      <c r="I41" s="516">
        <v>1341976</v>
      </c>
      <c r="J41" s="517">
        <v>988200</v>
      </c>
      <c r="K41" s="496">
        <v>0</v>
      </c>
      <c r="L41" s="322">
        <v>334012</v>
      </c>
      <c r="M41" s="322">
        <v>19764</v>
      </c>
      <c r="N41" s="517">
        <v>0</v>
      </c>
      <c r="O41" s="518">
        <v>2</v>
      </c>
      <c r="P41" s="432">
        <v>2</v>
      </c>
      <c r="Q41" s="519">
        <v>0</v>
      </c>
      <c r="R41" s="520">
        <f t="shared" si="48"/>
        <v>0</v>
      </c>
      <c r="S41" s="507">
        <v>0</v>
      </c>
      <c r="T41" s="507">
        <v>0</v>
      </c>
      <c r="U41" s="507">
        <v>0</v>
      </c>
      <c r="V41" s="507">
        <f t="shared" si="2"/>
        <v>0</v>
      </c>
      <c r="W41" s="507">
        <v>0</v>
      </c>
      <c r="X41" s="507">
        <v>0</v>
      </c>
      <c r="Y41" s="507">
        <v>0</v>
      </c>
      <c r="Z41" s="507">
        <f t="shared" si="49"/>
        <v>0</v>
      </c>
      <c r="AA41" s="507">
        <f t="shared" si="50"/>
        <v>0</v>
      </c>
      <c r="AB41" s="322">
        <f t="shared" si="51"/>
        <v>0</v>
      </c>
      <c r="AC41" s="180">
        <f t="shared" si="52"/>
        <v>0</v>
      </c>
      <c r="AD41" s="507">
        <v>0</v>
      </c>
      <c r="AE41" s="507">
        <v>0</v>
      </c>
      <c r="AF41" s="507">
        <f t="shared" si="3"/>
        <v>0</v>
      </c>
      <c r="AG41" s="507">
        <f t="shared" si="4"/>
        <v>0</v>
      </c>
      <c r="AH41" s="522">
        <v>0</v>
      </c>
      <c r="AI41" s="522">
        <v>0</v>
      </c>
      <c r="AJ41" s="522">
        <v>0</v>
      </c>
      <c r="AK41" s="522">
        <v>0</v>
      </c>
      <c r="AL41" s="522">
        <v>0</v>
      </c>
      <c r="AM41" s="522">
        <v>0</v>
      </c>
      <c r="AN41" s="522">
        <v>0</v>
      </c>
      <c r="AO41" s="522">
        <f t="shared" si="53"/>
        <v>0</v>
      </c>
      <c r="AP41" s="522">
        <f t="shared" si="54"/>
        <v>0</v>
      </c>
      <c r="AQ41" s="550">
        <f t="shared" si="8"/>
        <v>0</v>
      </c>
      <c r="AR41" s="551">
        <f t="shared" si="55"/>
        <v>1341976</v>
      </c>
      <c r="AS41" s="507">
        <f t="shared" si="56"/>
        <v>988200</v>
      </c>
      <c r="AT41" s="507">
        <f t="shared" si="57"/>
        <v>0</v>
      </c>
      <c r="AU41" s="507">
        <f t="shared" si="58"/>
        <v>0</v>
      </c>
      <c r="AV41" s="507">
        <f t="shared" si="59"/>
        <v>334012</v>
      </c>
      <c r="AW41" s="507">
        <f t="shared" si="59"/>
        <v>19764</v>
      </c>
      <c r="AX41" s="507">
        <f t="shared" si="60"/>
        <v>0</v>
      </c>
      <c r="AY41" s="522">
        <f t="shared" si="61"/>
        <v>2</v>
      </c>
      <c r="AZ41" s="522">
        <f t="shared" si="62"/>
        <v>2</v>
      </c>
      <c r="BA41" s="523">
        <f t="shared" si="62"/>
        <v>0</v>
      </c>
    </row>
    <row r="42" spans="1:53" s="3" customFormat="1" x14ac:dyDescent="0.2">
      <c r="A42" s="738">
        <v>7</v>
      </c>
      <c r="B42" s="739">
        <v>3404</v>
      </c>
      <c r="C42" s="739">
        <v>650023021</v>
      </c>
      <c r="D42" s="739">
        <v>70982597</v>
      </c>
      <c r="E42" s="740" t="s">
        <v>415</v>
      </c>
      <c r="F42" s="739">
        <v>3143</v>
      </c>
      <c r="G42" s="741" t="s">
        <v>151</v>
      </c>
      <c r="H42" s="727" t="s">
        <v>83</v>
      </c>
      <c r="I42" s="516">
        <v>42133</v>
      </c>
      <c r="J42" s="517">
        <v>29700</v>
      </c>
      <c r="K42" s="496">
        <v>0</v>
      </c>
      <c r="L42" s="322">
        <v>10039</v>
      </c>
      <c r="M42" s="322">
        <v>594</v>
      </c>
      <c r="N42" s="517">
        <v>1800</v>
      </c>
      <c r="O42" s="518">
        <v>0.13</v>
      </c>
      <c r="P42" s="432">
        <v>0</v>
      </c>
      <c r="Q42" s="519">
        <v>0.13</v>
      </c>
      <c r="R42" s="520">
        <f t="shared" si="48"/>
        <v>0</v>
      </c>
      <c r="S42" s="507">
        <v>0</v>
      </c>
      <c r="T42" s="507">
        <v>0</v>
      </c>
      <c r="U42" s="507">
        <v>0</v>
      </c>
      <c r="V42" s="507">
        <f t="shared" si="2"/>
        <v>0</v>
      </c>
      <c r="W42" s="507">
        <v>0</v>
      </c>
      <c r="X42" s="507">
        <v>0</v>
      </c>
      <c r="Y42" s="507">
        <v>0</v>
      </c>
      <c r="Z42" s="507">
        <f t="shared" si="49"/>
        <v>0</v>
      </c>
      <c r="AA42" s="507">
        <f t="shared" si="50"/>
        <v>0</v>
      </c>
      <c r="AB42" s="322">
        <f t="shared" si="51"/>
        <v>0</v>
      </c>
      <c r="AC42" s="180">
        <f t="shared" si="52"/>
        <v>0</v>
      </c>
      <c r="AD42" s="507">
        <v>0</v>
      </c>
      <c r="AE42" s="507">
        <v>0</v>
      </c>
      <c r="AF42" s="507">
        <f t="shared" si="3"/>
        <v>0</v>
      </c>
      <c r="AG42" s="507">
        <f t="shared" si="4"/>
        <v>0</v>
      </c>
      <c r="AH42" s="522">
        <v>0</v>
      </c>
      <c r="AI42" s="522">
        <v>0</v>
      </c>
      <c r="AJ42" s="522">
        <v>0</v>
      </c>
      <c r="AK42" s="522">
        <v>0</v>
      </c>
      <c r="AL42" s="522">
        <v>0</v>
      </c>
      <c r="AM42" s="522">
        <v>0</v>
      </c>
      <c r="AN42" s="522">
        <v>0</v>
      </c>
      <c r="AO42" s="522">
        <f t="shared" si="53"/>
        <v>0</v>
      </c>
      <c r="AP42" s="522">
        <f t="shared" si="54"/>
        <v>0</v>
      </c>
      <c r="AQ42" s="550">
        <f t="shared" si="8"/>
        <v>0</v>
      </c>
      <c r="AR42" s="551">
        <f t="shared" si="55"/>
        <v>42133</v>
      </c>
      <c r="AS42" s="507">
        <f t="shared" si="56"/>
        <v>29700</v>
      </c>
      <c r="AT42" s="507">
        <f t="shared" si="57"/>
        <v>0</v>
      </c>
      <c r="AU42" s="507">
        <f t="shared" si="58"/>
        <v>0</v>
      </c>
      <c r="AV42" s="507">
        <f t="shared" si="59"/>
        <v>10039</v>
      </c>
      <c r="AW42" s="507">
        <f t="shared" si="59"/>
        <v>594</v>
      </c>
      <c r="AX42" s="507">
        <f t="shared" si="60"/>
        <v>1800</v>
      </c>
      <c r="AY42" s="522">
        <f t="shared" si="61"/>
        <v>0.13</v>
      </c>
      <c r="AZ42" s="522">
        <f t="shared" si="62"/>
        <v>0</v>
      </c>
      <c r="BA42" s="523">
        <f t="shared" si="62"/>
        <v>0.13</v>
      </c>
    </row>
    <row r="43" spans="1:53" x14ac:dyDescent="0.2">
      <c r="A43" s="285">
        <v>7</v>
      </c>
      <c r="B43" s="27">
        <v>3404</v>
      </c>
      <c r="C43" s="27">
        <v>650023021</v>
      </c>
      <c r="D43" s="27">
        <v>70982597</v>
      </c>
      <c r="E43" s="295" t="s">
        <v>416</v>
      </c>
      <c r="F43" s="27"/>
      <c r="G43" s="284"/>
      <c r="H43" s="388"/>
      <c r="I43" s="6">
        <v>30096858</v>
      </c>
      <c r="J43" s="10">
        <v>21696284</v>
      </c>
      <c r="K43" s="10">
        <v>0</v>
      </c>
      <c r="L43" s="10">
        <v>7333344</v>
      </c>
      <c r="M43" s="10">
        <v>433926</v>
      </c>
      <c r="N43" s="10">
        <v>633304</v>
      </c>
      <c r="O43" s="11">
        <v>49.034100000000002</v>
      </c>
      <c r="P43" s="11">
        <v>34.385300000000001</v>
      </c>
      <c r="Q43" s="76">
        <v>14.648800000000005</v>
      </c>
      <c r="R43" s="274">
        <f t="shared" ref="R43:BA43" si="63">SUM(R37:R42)</f>
        <v>-35000</v>
      </c>
      <c r="S43" s="10">
        <f t="shared" si="63"/>
        <v>179905</v>
      </c>
      <c r="T43" s="10">
        <f t="shared" si="63"/>
        <v>0</v>
      </c>
      <c r="U43" s="10">
        <f t="shared" si="63"/>
        <v>0</v>
      </c>
      <c r="V43" s="10">
        <f t="shared" si="63"/>
        <v>144905</v>
      </c>
      <c r="W43" s="10">
        <f t="shared" si="63"/>
        <v>35000</v>
      </c>
      <c r="X43" s="10">
        <f t="shared" si="63"/>
        <v>0</v>
      </c>
      <c r="Y43" s="10">
        <f t="shared" si="63"/>
        <v>36852</v>
      </c>
      <c r="Z43" s="10">
        <f t="shared" si="63"/>
        <v>71852</v>
      </c>
      <c r="AA43" s="10">
        <f t="shared" si="63"/>
        <v>216757</v>
      </c>
      <c r="AB43" s="10">
        <f t="shared" si="63"/>
        <v>60808</v>
      </c>
      <c r="AC43" s="10">
        <f t="shared" si="63"/>
        <v>2898</v>
      </c>
      <c r="AD43" s="10">
        <f t="shared" si="63"/>
        <v>9500</v>
      </c>
      <c r="AE43" s="10">
        <f t="shared" si="63"/>
        <v>0</v>
      </c>
      <c r="AF43" s="10">
        <f t="shared" si="63"/>
        <v>9500</v>
      </c>
      <c r="AG43" s="10">
        <f t="shared" si="63"/>
        <v>289963</v>
      </c>
      <c r="AH43" s="11">
        <f t="shared" si="63"/>
        <v>-7.0000000000000007E-2</v>
      </c>
      <c r="AI43" s="11">
        <f t="shared" si="63"/>
        <v>0</v>
      </c>
      <c r="AJ43" s="11">
        <f t="shared" si="63"/>
        <v>0.51</v>
      </c>
      <c r="AK43" s="11">
        <f t="shared" si="63"/>
        <v>0</v>
      </c>
      <c r="AL43" s="11">
        <f t="shared" si="63"/>
        <v>0</v>
      </c>
      <c r="AM43" s="11">
        <f t="shared" si="63"/>
        <v>0</v>
      </c>
      <c r="AN43" s="11">
        <f t="shared" si="63"/>
        <v>0</v>
      </c>
      <c r="AO43" s="11">
        <f t="shared" si="63"/>
        <v>0.44</v>
      </c>
      <c r="AP43" s="11">
        <f t="shared" si="63"/>
        <v>0</v>
      </c>
      <c r="AQ43" s="32">
        <f t="shared" si="63"/>
        <v>0.44</v>
      </c>
      <c r="AR43" s="6">
        <f t="shared" si="63"/>
        <v>30386821</v>
      </c>
      <c r="AS43" s="10">
        <f t="shared" si="63"/>
        <v>21841189</v>
      </c>
      <c r="AT43" s="72">
        <f t="shared" si="63"/>
        <v>71852</v>
      </c>
      <c r="AU43" s="72">
        <f t="shared" si="63"/>
        <v>36852</v>
      </c>
      <c r="AV43" s="10">
        <f t="shared" si="63"/>
        <v>7394152</v>
      </c>
      <c r="AW43" s="10">
        <f t="shared" si="63"/>
        <v>436824</v>
      </c>
      <c r="AX43" s="10">
        <f t="shared" si="63"/>
        <v>642804</v>
      </c>
      <c r="AY43" s="11">
        <f t="shared" si="63"/>
        <v>49.4741</v>
      </c>
      <c r="AZ43" s="11">
        <f t="shared" si="63"/>
        <v>34.825299999999999</v>
      </c>
      <c r="BA43" s="76">
        <f t="shared" si="63"/>
        <v>14.648800000000005</v>
      </c>
    </row>
    <row r="44" spans="1:53" x14ac:dyDescent="0.2">
      <c r="A44" s="738">
        <v>8</v>
      </c>
      <c r="B44" s="739">
        <v>3477</v>
      </c>
      <c r="C44" s="739">
        <v>600098451</v>
      </c>
      <c r="D44" s="739">
        <v>70695491</v>
      </c>
      <c r="E44" s="740" t="s">
        <v>417</v>
      </c>
      <c r="F44" s="739">
        <v>3111</v>
      </c>
      <c r="G44" s="741" t="s">
        <v>86</v>
      </c>
      <c r="H44" s="742" t="s">
        <v>87</v>
      </c>
      <c r="I44" s="516">
        <v>3885858</v>
      </c>
      <c r="J44" s="517">
        <v>2836199</v>
      </c>
      <c r="K44" s="517">
        <v>0</v>
      </c>
      <c r="L44" s="517">
        <v>958635</v>
      </c>
      <c r="M44" s="517">
        <v>56724</v>
      </c>
      <c r="N44" s="517">
        <v>34300</v>
      </c>
      <c r="O44" s="518">
        <v>6.9842000000000004</v>
      </c>
      <c r="P44" s="432">
        <v>5</v>
      </c>
      <c r="Q44" s="519">
        <v>1.9842000000000004</v>
      </c>
      <c r="R44" s="520">
        <f t="shared" ref="R44:R46" si="64">W44*-1</f>
        <v>0</v>
      </c>
      <c r="S44" s="507">
        <v>0</v>
      </c>
      <c r="T44" s="507">
        <v>0</v>
      </c>
      <c r="U44" s="507">
        <v>0</v>
      </c>
      <c r="V44" s="507">
        <f t="shared" si="2"/>
        <v>0</v>
      </c>
      <c r="W44" s="507">
        <v>0</v>
      </c>
      <c r="X44" s="507">
        <v>0</v>
      </c>
      <c r="Y44" s="507">
        <v>0</v>
      </c>
      <c r="Z44" s="507">
        <f t="shared" ref="Z44:Z46" si="65">SUM(W44:Y44)</f>
        <v>0</v>
      </c>
      <c r="AA44" s="507">
        <f>V44+Z44</f>
        <v>0</v>
      </c>
      <c r="AB44" s="322">
        <f t="shared" ref="AB44:AB46" si="66">ROUND((V44+W44)*33.8%,0)</f>
        <v>0</v>
      </c>
      <c r="AC44" s="180">
        <f>ROUND(V44*2%,0)</f>
        <v>0</v>
      </c>
      <c r="AD44" s="507">
        <v>0</v>
      </c>
      <c r="AE44" s="507">
        <v>0</v>
      </c>
      <c r="AF44" s="507">
        <f t="shared" si="3"/>
        <v>0</v>
      </c>
      <c r="AG44" s="507">
        <f t="shared" si="4"/>
        <v>0</v>
      </c>
      <c r="AH44" s="522">
        <v>0</v>
      </c>
      <c r="AI44" s="522">
        <v>0</v>
      </c>
      <c r="AJ44" s="522">
        <v>0</v>
      </c>
      <c r="AK44" s="522">
        <v>0</v>
      </c>
      <c r="AL44" s="522">
        <v>0</v>
      </c>
      <c r="AM44" s="522">
        <v>0</v>
      </c>
      <c r="AN44" s="522">
        <v>0</v>
      </c>
      <c r="AO44" s="522">
        <f t="shared" ref="AO44:AO46" si="67">AH44+AJ44+AK44+AM44</f>
        <v>0</v>
      </c>
      <c r="AP44" s="522">
        <f t="shared" ref="AP44:AP46" si="68">AI44+AL44+AN44</f>
        <v>0</v>
      </c>
      <c r="AQ44" s="550">
        <f t="shared" si="8"/>
        <v>0</v>
      </c>
      <c r="AR44" s="551">
        <f>I44+AG44</f>
        <v>3885858</v>
      </c>
      <c r="AS44" s="507">
        <f>J44+V44</f>
        <v>2836199</v>
      </c>
      <c r="AT44" s="507">
        <f t="shared" ref="AT44:AT46" si="69">K44+Z44</f>
        <v>0</v>
      </c>
      <c r="AU44" s="507">
        <f t="shared" ref="AU44:AU46" si="70">Y44</f>
        <v>0</v>
      </c>
      <c r="AV44" s="507">
        <f t="shared" ref="AV44:AW46" si="71">L44+AB44</f>
        <v>958635</v>
      </c>
      <c r="AW44" s="507">
        <f t="shared" si="71"/>
        <v>56724</v>
      </c>
      <c r="AX44" s="507">
        <f>N44+AF44</f>
        <v>34300</v>
      </c>
      <c r="AY44" s="522">
        <f>O44+AQ44</f>
        <v>6.9842000000000004</v>
      </c>
      <c r="AZ44" s="522">
        <f t="shared" ref="AZ44:BA46" si="72">P44+AO44</f>
        <v>5</v>
      </c>
      <c r="BA44" s="523">
        <f t="shared" si="72"/>
        <v>1.9842000000000004</v>
      </c>
    </row>
    <row r="45" spans="1:53" x14ac:dyDescent="0.2">
      <c r="A45" s="738">
        <v>8</v>
      </c>
      <c r="B45" s="739">
        <v>3477</v>
      </c>
      <c r="C45" s="739">
        <v>600098451</v>
      </c>
      <c r="D45" s="739">
        <v>70695491</v>
      </c>
      <c r="E45" s="740" t="s">
        <v>417</v>
      </c>
      <c r="F45" s="739">
        <v>3111</v>
      </c>
      <c r="G45" s="741" t="s">
        <v>92</v>
      </c>
      <c r="H45" s="742" t="s">
        <v>83</v>
      </c>
      <c r="I45" s="516">
        <v>461179</v>
      </c>
      <c r="J45" s="517">
        <v>339602</v>
      </c>
      <c r="K45" s="496">
        <v>0</v>
      </c>
      <c r="L45" s="322">
        <v>114785</v>
      </c>
      <c r="M45" s="322">
        <v>6792</v>
      </c>
      <c r="N45" s="517">
        <v>0</v>
      </c>
      <c r="O45" s="518">
        <v>1</v>
      </c>
      <c r="P45" s="432">
        <v>1</v>
      </c>
      <c r="Q45" s="519">
        <v>0</v>
      </c>
      <c r="R45" s="520">
        <f t="shared" si="64"/>
        <v>0</v>
      </c>
      <c r="S45" s="507">
        <v>0</v>
      </c>
      <c r="T45" s="507">
        <v>0</v>
      </c>
      <c r="U45" s="507">
        <v>0</v>
      </c>
      <c r="V45" s="507">
        <f t="shared" si="2"/>
        <v>0</v>
      </c>
      <c r="W45" s="507">
        <v>0</v>
      </c>
      <c r="X45" s="507">
        <v>0</v>
      </c>
      <c r="Y45" s="507">
        <v>0</v>
      </c>
      <c r="Z45" s="507">
        <f t="shared" si="65"/>
        <v>0</v>
      </c>
      <c r="AA45" s="507">
        <f>V45+Z45</f>
        <v>0</v>
      </c>
      <c r="AB45" s="322">
        <f t="shared" si="66"/>
        <v>0</v>
      </c>
      <c r="AC45" s="180">
        <f>ROUND(V45*2%,0)</f>
        <v>0</v>
      </c>
      <c r="AD45" s="507">
        <v>0</v>
      </c>
      <c r="AE45" s="507">
        <v>0</v>
      </c>
      <c r="AF45" s="507">
        <f t="shared" si="3"/>
        <v>0</v>
      </c>
      <c r="AG45" s="507">
        <f t="shared" si="4"/>
        <v>0</v>
      </c>
      <c r="AH45" s="522">
        <v>0</v>
      </c>
      <c r="AI45" s="522">
        <v>0</v>
      </c>
      <c r="AJ45" s="522">
        <v>0</v>
      </c>
      <c r="AK45" s="522">
        <v>0</v>
      </c>
      <c r="AL45" s="522">
        <v>0</v>
      </c>
      <c r="AM45" s="522">
        <v>0</v>
      </c>
      <c r="AN45" s="522">
        <v>0</v>
      </c>
      <c r="AO45" s="522">
        <f t="shared" si="67"/>
        <v>0</v>
      </c>
      <c r="AP45" s="522">
        <f t="shared" si="68"/>
        <v>0</v>
      </c>
      <c r="AQ45" s="550">
        <f t="shared" si="8"/>
        <v>0</v>
      </c>
      <c r="AR45" s="551">
        <f>I45+AG45</f>
        <v>461179</v>
      </c>
      <c r="AS45" s="507">
        <f>J45+V45</f>
        <v>339602</v>
      </c>
      <c r="AT45" s="507">
        <f t="shared" si="69"/>
        <v>0</v>
      </c>
      <c r="AU45" s="507">
        <f t="shared" si="70"/>
        <v>0</v>
      </c>
      <c r="AV45" s="507">
        <f t="shared" si="71"/>
        <v>114785</v>
      </c>
      <c r="AW45" s="507">
        <f t="shared" si="71"/>
        <v>6792</v>
      </c>
      <c r="AX45" s="507">
        <f>N45+AF45</f>
        <v>0</v>
      </c>
      <c r="AY45" s="522">
        <f>O45+AQ45</f>
        <v>1</v>
      </c>
      <c r="AZ45" s="522">
        <f t="shared" si="72"/>
        <v>1</v>
      </c>
      <c r="BA45" s="523">
        <f t="shared" si="72"/>
        <v>0</v>
      </c>
    </row>
    <row r="46" spans="1:53" x14ac:dyDescent="0.2">
      <c r="A46" s="738">
        <v>8</v>
      </c>
      <c r="B46" s="739">
        <v>3477</v>
      </c>
      <c r="C46" s="739">
        <v>600098451</v>
      </c>
      <c r="D46" s="739">
        <v>70695491</v>
      </c>
      <c r="E46" s="740" t="s">
        <v>417</v>
      </c>
      <c r="F46" s="739">
        <v>3141</v>
      </c>
      <c r="G46" s="741" t="s">
        <v>89</v>
      </c>
      <c r="H46" s="742" t="s">
        <v>83</v>
      </c>
      <c r="I46" s="516">
        <v>636990</v>
      </c>
      <c r="J46" s="517">
        <v>466929</v>
      </c>
      <c r="K46" s="496">
        <v>0</v>
      </c>
      <c r="L46" s="322">
        <v>157822</v>
      </c>
      <c r="M46" s="322">
        <v>9339</v>
      </c>
      <c r="N46" s="517">
        <v>2900</v>
      </c>
      <c r="O46" s="518">
        <v>1.59</v>
      </c>
      <c r="P46" s="432">
        <v>0</v>
      </c>
      <c r="Q46" s="519">
        <v>1.59</v>
      </c>
      <c r="R46" s="520">
        <f t="shared" si="64"/>
        <v>0</v>
      </c>
      <c r="S46" s="507">
        <v>0</v>
      </c>
      <c r="T46" s="507">
        <v>0</v>
      </c>
      <c r="U46" s="507">
        <v>0</v>
      </c>
      <c r="V46" s="507">
        <f t="shared" si="2"/>
        <v>0</v>
      </c>
      <c r="W46" s="507">
        <v>0</v>
      </c>
      <c r="X46" s="507">
        <v>0</v>
      </c>
      <c r="Y46" s="507">
        <v>0</v>
      </c>
      <c r="Z46" s="507">
        <f t="shared" si="65"/>
        <v>0</v>
      </c>
      <c r="AA46" s="507">
        <f>V46+Z46</f>
        <v>0</v>
      </c>
      <c r="AB46" s="322">
        <f t="shared" si="66"/>
        <v>0</v>
      </c>
      <c r="AC46" s="180">
        <f>ROUND(V46*2%,0)</f>
        <v>0</v>
      </c>
      <c r="AD46" s="507">
        <v>0</v>
      </c>
      <c r="AE46" s="507">
        <v>0</v>
      </c>
      <c r="AF46" s="507">
        <f t="shared" si="3"/>
        <v>0</v>
      </c>
      <c r="AG46" s="507">
        <f t="shared" si="4"/>
        <v>0</v>
      </c>
      <c r="AH46" s="522">
        <v>0</v>
      </c>
      <c r="AI46" s="522">
        <v>0</v>
      </c>
      <c r="AJ46" s="522">
        <v>0</v>
      </c>
      <c r="AK46" s="522">
        <v>0</v>
      </c>
      <c r="AL46" s="522">
        <v>0</v>
      </c>
      <c r="AM46" s="522">
        <v>0</v>
      </c>
      <c r="AN46" s="522">
        <v>0</v>
      </c>
      <c r="AO46" s="522">
        <f t="shared" si="67"/>
        <v>0</v>
      </c>
      <c r="AP46" s="522">
        <f t="shared" si="68"/>
        <v>0</v>
      </c>
      <c r="AQ46" s="550">
        <f t="shared" si="8"/>
        <v>0</v>
      </c>
      <c r="AR46" s="551">
        <f>I46+AG46</f>
        <v>636990</v>
      </c>
      <c r="AS46" s="507">
        <f>J46+V46</f>
        <v>466929</v>
      </c>
      <c r="AT46" s="507">
        <f t="shared" si="69"/>
        <v>0</v>
      </c>
      <c r="AU46" s="507">
        <f t="shared" si="70"/>
        <v>0</v>
      </c>
      <c r="AV46" s="507">
        <f t="shared" si="71"/>
        <v>157822</v>
      </c>
      <c r="AW46" s="507">
        <f t="shared" si="71"/>
        <v>9339</v>
      </c>
      <c r="AX46" s="507">
        <f>N46+AF46</f>
        <v>2900</v>
      </c>
      <c r="AY46" s="522">
        <f>O46+AQ46</f>
        <v>1.59</v>
      </c>
      <c r="AZ46" s="522">
        <f t="shared" si="72"/>
        <v>0</v>
      </c>
      <c r="BA46" s="523">
        <f t="shared" si="72"/>
        <v>1.59</v>
      </c>
    </row>
    <row r="47" spans="1:53" x14ac:dyDescent="0.2">
      <c r="A47" s="285">
        <v>8</v>
      </c>
      <c r="B47" s="27">
        <v>3477</v>
      </c>
      <c r="C47" s="27">
        <v>600098451</v>
      </c>
      <c r="D47" s="27">
        <v>70695491</v>
      </c>
      <c r="E47" s="295" t="s">
        <v>418</v>
      </c>
      <c r="F47" s="27"/>
      <c r="G47" s="284"/>
      <c r="H47" s="388"/>
      <c r="I47" s="5">
        <v>4984027</v>
      </c>
      <c r="J47" s="8">
        <v>3642730</v>
      </c>
      <c r="K47" s="8">
        <v>0</v>
      </c>
      <c r="L47" s="8">
        <v>1231242</v>
      </c>
      <c r="M47" s="8">
        <v>72855</v>
      </c>
      <c r="N47" s="8">
        <v>37200</v>
      </c>
      <c r="O47" s="9">
        <v>9.5742000000000012</v>
      </c>
      <c r="P47" s="9">
        <v>6</v>
      </c>
      <c r="Q47" s="75">
        <v>3.5742000000000003</v>
      </c>
      <c r="R47" s="273">
        <f t="shared" ref="R47:BA47" si="73">SUM(R44:R46)</f>
        <v>0</v>
      </c>
      <c r="S47" s="8">
        <f t="shared" si="73"/>
        <v>0</v>
      </c>
      <c r="T47" s="8">
        <f t="shared" si="73"/>
        <v>0</v>
      </c>
      <c r="U47" s="8">
        <f t="shared" si="73"/>
        <v>0</v>
      </c>
      <c r="V47" s="8">
        <f t="shared" si="73"/>
        <v>0</v>
      </c>
      <c r="W47" s="8">
        <f t="shared" si="73"/>
        <v>0</v>
      </c>
      <c r="X47" s="8">
        <f t="shared" si="73"/>
        <v>0</v>
      </c>
      <c r="Y47" s="8">
        <f t="shared" ref="Y47" si="74">SUM(Y44:Y46)</f>
        <v>0</v>
      </c>
      <c r="Z47" s="8">
        <f t="shared" si="73"/>
        <v>0</v>
      </c>
      <c r="AA47" s="8">
        <f t="shared" si="73"/>
        <v>0</v>
      </c>
      <c r="AB47" s="8">
        <f t="shared" si="73"/>
        <v>0</v>
      </c>
      <c r="AC47" s="8">
        <f t="shared" si="73"/>
        <v>0</v>
      </c>
      <c r="AD47" s="8">
        <f t="shared" si="73"/>
        <v>0</v>
      </c>
      <c r="AE47" s="8">
        <f t="shared" si="73"/>
        <v>0</v>
      </c>
      <c r="AF47" s="8">
        <f t="shared" si="73"/>
        <v>0</v>
      </c>
      <c r="AG47" s="8">
        <f t="shared" si="73"/>
        <v>0</v>
      </c>
      <c r="AH47" s="9">
        <f t="shared" si="73"/>
        <v>0</v>
      </c>
      <c r="AI47" s="9">
        <f t="shared" si="73"/>
        <v>0</v>
      </c>
      <c r="AJ47" s="9">
        <f t="shared" si="73"/>
        <v>0</v>
      </c>
      <c r="AK47" s="9">
        <f t="shared" ref="AK47:AL47" si="75">SUM(AK44:AK46)</f>
        <v>0</v>
      </c>
      <c r="AL47" s="9">
        <f t="shared" si="75"/>
        <v>0</v>
      </c>
      <c r="AM47" s="9">
        <f t="shared" si="73"/>
        <v>0</v>
      </c>
      <c r="AN47" s="9">
        <f t="shared" si="73"/>
        <v>0</v>
      </c>
      <c r="AO47" s="9">
        <f t="shared" si="73"/>
        <v>0</v>
      </c>
      <c r="AP47" s="9">
        <f t="shared" si="73"/>
        <v>0</v>
      </c>
      <c r="AQ47" s="33">
        <f t="shared" si="73"/>
        <v>0</v>
      </c>
      <c r="AR47" s="5">
        <f t="shared" si="73"/>
        <v>4984027</v>
      </c>
      <c r="AS47" s="8">
        <f t="shared" si="73"/>
        <v>3642730</v>
      </c>
      <c r="AT47" s="38">
        <f t="shared" si="73"/>
        <v>0</v>
      </c>
      <c r="AU47" s="38">
        <f t="shared" si="73"/>
        <v>0</v>
      </c>
      <c r="AV47" s="8">
        <f t="shared" si="73"/>
        <v>1231242</v>
      </c>
      <c r="AW47" s="8">
        <f t="shared" si="73"/>
        <v>72855</v>
      </c>
      <c r="AX47" s="8">
        <f t="shared" si="73"/>
        <v>37200</v>
      </c>
      <c r="AY47" s="9">
        <f t="shared" si="73"/>
        <v>9.5742000000000012</v>
      </c>
      <c r="AZ47" s="9">
        <f t="shared" si="73"/>
        <v>6</v>
      </c>
      <c r="BA47" s="75">
        <f t="shared" si="73"/>
        <v>3.5742000000000003</v>
      </c>
    </row>
    <row r="48" spans="1:53" x14ac:dyDescent="0.2">
      <c r="A48" s="738">
        <v>9</v>
      </c>
      <c r="B48" s="739">
        <v>3476</v>
      </c>
      <c r="C48" s="739">
        <v>600099164</v>
      </c>
      <c r="D48" s="739">
        <v>854808</v>
      </c>
      <c r="E48" s="740" t="s">
        <v>419</v>
      </c>
      <c r="F48" s="739">
        <v>3113</v>
      </c>
      <c r="G48" s="741" t="s">
        <v>149</v>
      </c>
      <c r="H48" s="742" t="s">
        <v>87</v>
      </c>
      <c r="I48" s="516">
        <v>10092857</v>
      </c>
      <c r="J48" s="517">
        <v>7222722</v>
      </c>
      <c r="K48" s="517">
        <v>0</v>
      </c>
      <c r="L48" s="517">
        <v>2441280</v>
      </c>
      <c r="M48" s="517">
        <v>144455</v>
      </c>
      <c r="N48" s="517">
        <v>284400</v>
      </c>
      <c r="O48" s="518">
        <v>14.7499</v>
      </c>
      <c r="P48" s="432">
        <v>11.0808</v>
      </c>
      <c r="Q48" s="519">
        <v>3.6691000000000003</v>
      </c>
      <c r="R48" s="520">
        <f t="shared" ref="R48:R52" si="76">W48*-1</f>
        <v>0</v>
      </c>
      <c r="S48" s="507">
        <v>0</v>
      </c>
      <c r="T48" s="507">
        <v>0</v>
      </c>
      <c r="U48" s="507">
        <v>0</v>
      </c>
      <c r="V48" s="507">
        <f t="shared" si="2"/>
        <v>0</v>
      </c>
      <c r="W48" s="507">
        <v>0</v>
      </c>
      <c r="X48" s="507">
        <v>0</v>
      </c>
      <c r="Y48" s="507">
        <v>18204</v>
      </c>
      <c r="Z48" s="507">
        <f t="shared" ref="Z48:Z52" si="77">SUM(W48:Y48)</f>
        <v>18204</v>
      </c>
      <c r="AA48" s="507">
        <f>V48+Z48</f>
        <v>18204</v>
      </c>
      <c r="AB48" s="322">
        <f t="shared" ref="AB48:AB52" si="78">ROUND((V48+W48)*33.8%,0)</f>
        <v>0</v>
      </c>
      <c r="AC48" s="180">
        <f>ROUND(V48*2%,0)</f>
        <v>0</v>
      </c>
      <c r="AD48" s="507">
        <v>0</v>
      </c>
      <c r="AE48" s="507">
        <v>0</v>
      </c>
      <c r="AF48" s="507">
        <f t="shared" si="3"/>
        <v>0</v>
      </c>
      <c r="AG48" s="507">
        <f t="shared" si="4"/>
        <v>18204</v>
      </c>
      <c r="AH48" s="522">
        <v>0</v>
      </c>
      <c r="AI48" s="522">
        <v>0</v>
      </c>
      <c r="AJ48" s="522">
        <v>0</v>
      </c>
      <c r="AK48" s="522">
        <v>0</v>
      </c>
      <c r="AL48" s="522">
        <v>0</v>
      </c>
      <c r="AM48" s="522">
        <v>0</v>
      </c>
      <c r="AN48" s="522">
        <v>0</v>
      </c>
      <c r="AO48" s="522">
        <f t="shared" ref="AO48:AO52" si="79">AH48+AJ48+AK48+AM48</f>
        <v>0</v>
      </c>
      <c r="AP48" s="522">
        <f t="shared" ref="AP48:AP52" si="80">AI48+AL48+AN48</f>
        <v>0</v>
      </c>
      <c r="AQ48" s="550">
        <f t="shared" si="8"/>
        <v>0</v>
      </c>
      <c r="AR48" s="551">
        <f>I48+AG48</f>
        <v>10111061</v>
      </c>
      <c r="AS48" s="507">
        <f>J48+V48</f>
        <v>7222722</v>
      </c>
      <c r="AT48" s="507">
        <f t="shared" ref="AT48:AT52" si="81">K48+Z48</f>
        <v>18204</v>
      </c>
      <c r="AU48" s="507">
        <f t="shared" ref="AU48:AU52" si="82">Y48</f>
        <v>18204</v>
      </c>
      <c r="AV48" s="507">
        <f t="shared" ref="AV48:AW52" si="83">L48+AB48</f>
        <v>2441280</v>
      </c>
      <c r="AW48" s="507">
        <f t="shared" si="83"/>
        <v>144455</v>
      </c>
      <c r="AX48" s="507">
        <f>N48+AF48</f>
        <v>284400</v>
      </c>
      <c r="AY48" s="522">
        <f>O48+AQ48</f>
        <v>14.7499</v>
      </c>
      <c r="AZ48" s="522">
        <f t="shared" ref="AZ48:BA52" si="84">P48+AO48</f>
        <v>11.0808</v>
      </c>
      <c r="BA48" s="523">
        <f t="shared" si="84"/>
        <v>3.6691000000000003</v>
      </c>
    </row>
    <row r="49" spans="1:53" x14ac:dyDescent="0.2">
      <c r="A49" s="738">
        <v>9</v>
      </c>
      <c r="B49" s="739">
        <v>3476</v>
      </c>
      <c r="C49" s="739">
        <v>600099164</v>
      </c>
      <c r="D49" s="739">
        <v>854808</v>
      </c>
      <c r="E49" s="740" t="s">
        <v>419</v>
      </c>
      <c r="F49" s="739">
        <v>3113</v>
      </c>
      <c r="G49" s="741" t="s">
        <v>92</v>
      </c>
      <c r="H49" s="742" t="s">
        <v>83</v>
      </c>
      <c r="I49" s="516">
        <v>811081</v>
      </c>
      <c r="J49" s="517">
        <v>596893</v>
      </c>
      <c r="K49" s="496">
        <v>0</v>
      </c>
      <c r="L49" s="322">
        <v>201750</v>
      </c>
      <c r="M49" s="322">
        <v>11938</v>
      </c>
      <c r="N49" s="517">
        <v>500</v>
      </c>
      <c r="O49" s="518">
        <v>1.9000000000000001</v>
      </c>
      <c r="P49" s="432">
        <v>1.9000000000000001</v>
      </c>
      <c r="Q49" s="519">
        <v>0</v>
      </c>
      <c r="R49" s="520">
        <f t="shared" si="76"/>
        <v>0</v>
      </c>
      <c r="S49" s="507">
        <v>7560</v>
      </c>
      <c r="T49" s="507">
        <v>0</v>
      </c>
      <c r="U49" s="507">
        <v>0</v>
      </c>
      <c r="V49" s="507">
        <f t="shared" si="2"/>
        <v>7560</v>
      </c>
      <c r="W49" s="507">
        <v>0</v>
      </c>
      <c r="X49" s="507">
        <v>0</v>
      </c>
      <c r="Y49" s="507">
        <v>0</v>
      </c>
      <c r="Z49" s="507">
        <f t="shared" si="77"/>
        <v>0</v>
      </c>
      <c r="AA49" s="507">
        <f>V49+Z49</f>
        <v>7560</v>
      </c>
      <c r="AB49" s="322">
        <f t="shared" si="78"/>
        <v>2555</v>
      </c>
      <c r="AC49" s="180">
        <f>ROUND(V49*2%,0)</f>
        <v>151</v>
      </c>
      <c r="AD49" s="507">
        <v>0</v>
      </c>
      <c r="AE49" s="507">
        <v>0</v>
      </c>
      <c r="AF49" s="507">
        <f t="shared" si="3"/>
        <v>0</v>
      </c>
      <c r="AG49" s="507">
        <f t="shared" si="4"/>
        <v>10266</v>
      </c>
      <c r="AH49" s="522">
        <v>0</v>
      </c>
      <c r="AI49" s="522">
        <v>0</v>
      </c>
      <c r="AJ49" s="522">
        <v>0.02</v>
      </c>
      <c r="AK49" s="522">
        <v>0</v>
      </c>
      <c r="AL49" s="522">
        <v>0</v>
      </c>
      <c r="AM49" s="522">
        <v>0</v>
      </c>
      <c r="AN49" s="522">
        <v>0</v>
      </c>
      <c r="AO49" s="522">
        <f t="shared" si="79"/>
        <v>0.02</v>
      </c>
      <c r="AP49" s="522">
        <f t="shared" si="80"/>
        <v>0</v>
      </c>
      <c r="AQ49" s="550">
        <f t="shared" si="8"/>
        <v>0.02</v>
      </c>
      <c r="AR49" s="551">
        <f>I49+AG49</f>
        <v>821347</v>
      </c>
      <c r="AS49" s="507">
        <f>J49+V49</f>
        <v>604453</v>
      </c>
      <c r="AT49" s="507">
        <f t="shared" si="81"/>
        <v>0</v>
      </c>
      <c r="AU49" s="507">
        <f t="shared" si="82"/>
        <v>0</v>
      </c>
      <c r="AV49" s="507">
        <f t="shared" si="83"/>
        <v>204305</v>
      </c>
      <c r="AW49" s="507">
        <f t="shared" si="83"/>
        <v>12089</v>
      </c>
      <c r="AX49" s="507">
        <f>N49+AF49</f>
        <v>500</v>
      </c>
      <c r="AY49" s="522">
        <f>O49+AQ49</f>
        <v>1.9200000000000002</v>
      </c>
      <c r="AZ49" s="522">
        <f t="shared" si="84"/>
        <v>1.9200000000000002</v>
      </c>
      <c r="BA49" s="523">
        <f t="shared" si="84"/>
        <v>0</v>
      </c>
    </row>
    <row r="50" spans="1:53" x14ac:dyDescent="0.2">
      <c r="A50" s="738">
        <v>9</v>
      </c>
      <c r="B50" s="739">
        <v>3476</v>
      </c>
      <c r="C50" s="739">
        <v>600099164</v>
      </c>
      <c r="D50" s="739">
        <v>854808</v>
      </c>
      <c r="E50" s="740" t="s">
        <v>419</v>
      </c>
      <c r="F50" s="739">
        <v>3141</v>
      </c>
      <c r="G50" s="741" t="s">
        <v>89</v>
      </c>
      <c r="H50" s="742" t="s">
        <v>83</v>
      </c>
      <c r="I50" s="516">
        <v>935099</v>
      </c>
      <c r="J50" s="517">
        <v>683503</v>
      </c>
      <c r="K50" s="496">
        <v>0</v>
      </c>
      <c r="L50" s="322">
        <v>231024</v>
      </c>
      <c r="M50" s="322">
        <v>13670</v>
      </c>
      <c r="N50" s="517">
        <v>6902</v>
      </c>
      <c r="O50" s="518">
        <v>2.3199999999999998</v>
      </c>
      <c r="P50" s="432">
        <v>0</v>
      </c>
      <c r="Q50" s="519">
        <v>2.3199999999999998</v>
      </c>
      <c r="R50" s="520">
        <f t="shared" si="76"/>
        <v>0</v>
      </c>
      <c r="S50" s="507">
        <v>0</v>
      </c>
      <c r="T50" s="507">
        <v>0</v>
      </c>
      <c r="U50" s="507">
        <v>0</v>
      </c>
      <c r="V50" s="507">
        <f t="shared" si="2"/>
        <v>0</v>
      </c>
      <c r="W50" s="507">
        <v>0</v>
      </c>
      <c r="X50" s="507">
        <v>0</v>
      </c>
      <c r="Y50" s="507">
        <v>0</v>
      </c>
      <c r="Z50" s="507">
        <f t="shared" si="77"/>
        <v>0</v>
      </c>
      <c r="AA50" s="507">
        <f>V50+Z50</f>
        <v>0</v>
      </c>
      <c r="AB50" s="322">
        <f t="shared" si="78"/>
        <v>0</v>
      </c>
      <c r="AC50" s="180">
        <f>ROUND(V50*2%,0)</f>
        <v>0</v>
      </c>
      <c r="AD50" s="507">
        <v>0</v>
      </c>
      <c r="AE50" s="507">
        <v>0</v>
      </c>
      <c r="AF50" s="507">
        <f t="shared" si="3"/>
        <v>0</v>
      </c>
      <c r="AG50" s="507">
        <f t="shared" si="4"/>
        <v>0</v>
      </c>
      <c r="AH50" s="522">
        <v>0</v>
      </c>
      <c r="AI50" s="522">
        <v>0</v>
      </c>
      <c r="AJ50" s="522">
        <v>0</v>
      </c>
      <c r="AK50" s="522">
        <v>0</v>
      </c>
      <c r="AL50" s="522">
        <v>0</v>
      </c>
      <c r="AM50" s="522">
        <v>0</v>
      </c>
      <c r="AN50" s="522">
        <v>0</v>
      </c>
      <c r="AO50" s="522">
        <f t="shared" si="79"/>
        <v>0</v>
      </c>
      <c r="AP50" s="522">
        <f t="shared" si="80"/>
        <v>0</v>
      </c>
      <c r="AQ50" s="550">
        <f t="shared" si="8"/>
        <v>0</v>
      </c>
      <c r="AR50" s="551">
        <f>I50+AG50</f>
        <v>935099</v>
      </c>
      <c r="AS50" s="507">
        <f>J50+V50</f>
        <v>683503</v>
      </c>
      <c r="AT50" s="507">
        <f t="shared" si="81"/>
        <v>0</v>
      </c>
      <c r="AU50" s="507">
        <f t="shared" si="82"/>
        <v>0</v>
      </c>
      <c r="AV50" s="507">
        <f t="shared" si="83"/>
        <v>231024</v>
      </c>
      <c r="AW50" s="507">
        <f t="shared" si="83"/>
        <v>13670</v>
      </c>
      <c r="AX50" s="507">
        <f>N50+AF50</f>
        <v>6902</v>
      </c>
      <c r="AY50" s="522">
        <f>O50+AQ50</f>
        <v>2.3199999999999998</v>
      </c>
      <c r="AZ50" s="522">
        <f t="shared" si="84"/>
        <v>0</v>
      </c>
      <c r="BA50" s="523">
        <f t="shared" si="84"/>
        <v>2.3199999999999998</v>
      </c>
    </row>
    <row r="51" spans="1:53" x14ac:dyDescent="0.2">
      <c r="A51" s="738">
        <v>9</v>
      </c>
      <c r="B51" s="739">
        <v>3476</v>
      </c>
      <c r="C51" s="739">
        <v>600099164</v>
      </c>
      <c r="D51" s="739">
        <v>854808</v>
      </c>
      <c r="E51" s="740" t="s">
        <v>419</v>
      </c>
      <c r="F51" s="739">
        <v>3143</v>
      </c>
      <c r="G51" s="741" t="s">
        <v>150</v>
      </c>
      <c r="H51" s="727" t="s">
        <v>87</v>
      </c>
      <c r="I51" s="516">
        <v>582999</v>
      </c>
      <c r="J51" s="517">
        <v>429307</v>
      </c>
      <c r="K51" s="496">
        <v>0</v>
      </c>
      <c r="L51" s="322">
        <v>145106</v>
      </c>
      <c r="M51" s="322">
        <v>8586</v>
      </c>
      <c r="N51" s="517">
        <v>0</v>
      </c>
      <c r="O51" s="518">
        <v>0.89280000000000004</v>
      </c>
      <c r="P51" s="432">
        <v>0.89280000000000004</v>
      </c>
      <c r="Q51" s="519">
        <v>0</v>
      </c>
      <c r="R51" s="520">
        <f t="shared" si="76"/>
        <v>0</v>
      </c>
      <c r="S51" s="507">
        <v>0</v>
      </c>
      <c r="T51" s="507">
        <v>0</v>
      </c>
      <c r="U51" s="507">
        <v>0</v>
      </c>
      <c r="V51" s="507">
        <f t="shared" si="2"/>
        <v>0</v>
      </c>
      <c r="W51" s="507">
        <v>0</v>
      </c>
      <c r="X51" s="507">
        <v>0</v>
      </c>
      <c r="Y51" s="507">
        <v>0</v>
      </c>
      <c r="Z51" s="507">
        <f t="shared" si="77"/>
        <v>0</v>
      </c>
      <c r="AA51" s="507">
        <f>V51+Z51</f>
        <v>0</v>
      </c>
      <c r="AB51" s="322">
        <f t="shared" si="78"/>
        <v>0</v>
      </c>
      <c r="AC51" s="180">
        <f>ROUND(V51*2%,0)</f>
        <v>0</v>
      </c>
      <c r="AD51" s="507">
        <v>0</v>
      </c>
      <c r="AE51" s="507">
        <v>0</v>
      </c>
      <c r="AF51" s="507">
        <f t="shared" si="3"/>
        <v>0</v>
      </c>
      <c r="AG51" s="507">
        <f t="shared" si="4"/>
        <v>0</v>
      </c>
      <c r="AH51" s="522">
        <v>0</v>
      </c>
      <c r="AI51" s="522">
        <v>0</v>
      </c>
      <c r="AJ51" s="522">
        <v>0</v>
      </c>
      <c r="AK51" s="522">
        <v>0</v>
      </c>
      <c r="AL51" s="522">
        <v>0</v>
      </c>
      <c r="AM51" s="522">
        <v>0</v>
      </c>
      <c r="AN51" s="522">
        <v>0</v>
      </c>
      <c r="AO51" s="522">
        <f t="shared" si="79"/>
        <v>0</v>
      </c>
      <c r="AP51" s="522">
        <f t="shared" si="80"/>
        <v>0</v>
      </c>
      <c r="AQ51" s="550">
        <f t="shared" si="8"/>
        <v>0</v>
      </c>
      <c r="AR51" s="551">
        <f>I51+AG51</f>
        <v>582999</v>
      </c>
      <c r="AS51" s="507">
        <f>J51+V51</f>
        <v>429307</v>
      </c>
      <c r="AT51" s="507">
        <f t="shared" si="81"/>
        <v>0</v>
      </c>
      <c r="AU51" s="507">
        <f t="shared" si="82"/>
        <v>0</v>
      </c>
      <c r="AV51" s="507">
        <f t="shared" si="83"/>
        <v>145106</v>
      </c>
      <c r="AW51" s="507">
        <f t="shared" si="83"/>
        <v>8586</v>
      </c>
      <c r="AX51" s="507">
        <f>N51+AF51</f>
        <v>0</v>
      </c>
      <c r="AY51" s="522">
        <f>O51+AQ51</f>
        <v>0.89280000000000004</v>
      </c>
      <c r="AZ51" s="522">
        <f t="shared" si="84"/>
        <v>0.89280000000000004</v>
      </c>
      <c r="BA51" s="523">
        <f t="shared" si="84"/>
        <v>0</v>
      </c>
    </row>
    <row r="52" spans="1:53" x14ac:dyDescent="0.2">
      <c r="A52" s="738">
        <v>9</v>
      </c>
      <c r="B52" s="739">
        <v>3476</v>
      </c>
      <c r="C52" s="739">
        <v>600099164</v>
      </c>
      <c r="D52" s="739">
        <v>854808</v>
      </c>
      <c r="E52" s="740" t="s">
        <v>419</v>
      </c>
      <c r="F52" s="739">
        <v>3143</v>
      </c>
      <c r="G52" s="741" t="s">
        <v>151</v>
      </c>
      <c r="H52" s="727" t="s">
        <v>83</v>
      </c>
      <c r="I52" s="516">
        <v>21066</v>
      </c>
      <c r="J52" s="517">
        <v>14850</v>
      </c>
      <c r="K52" s="496">
        <v>0</v>
      </c>
      <c r="L52" s="322">
        <v>5019</v>
      </c>
      <c r="M52" s="322">
        <v>297</v>
      </c>
      <c r="N52" s="517">
        <v>900</v>
      </c>
      <c r="O52" s="518">
        <v>0.06</v>
      </c>
      <c r="P52" s="432">
        <v>0</v>
      </c>
      <c r="Q52" s="519">
        <v>0.06</v>
      </c>
      <c r="R52" s="520">
        <f t="shared" si="76"/>
        <v>0</v>
      </c>
      <c r="S52" s="507">
        <v>0</v>
      </c>
      <c r="T52" s="507">
        <v>0</v>
      </c>
      <c r="U52" s="507">
        <v>0</v>
      </c>
      <c r="V52" s="507">
        <f t="shared" si="2"/>
        <v>0</v>
      </c>
      <c r="W52" s="507">
        <v>0</v>
      </c>
      <c r="X52" s="507">
        <v>0</v>
      </c>
      <c r="Y52" s="507">
        <v>0</v>
      </c>
      <c r="Z52" s="507">
        <f t="shared" si="77"/>
        <v>0</v>
      </c>
      <c r="AA52" s="507">
        <f>V52+Z52</f>
        <v>0</v>
      </c>
      <c r="AB52" s="322">
        <f t="shared" si="78"/>
        <v>0</v>
      </c>
      <c r="AC52" s="180">
        <f>ROUND(V52*2%,0)</f>
        <v>0</v>
      </c>
      <c r="AD52" s="507">
        <v>0</v>
      </c>
      <c r="AE52" s="507">
        <v>0</v>
      </c>
      <c r="AF52" s="507">
        <f t="shared" si="3"/>
        <v>0</v>
      </c>
      <c r="AG52" s="507">
        <f t="shared" si="4"/>
        <v>0</v>
      </c>
      <c r="AH52" s="522">
        <v>0</v>
      </c>
      <c r="AI52" s="522">
        <v>0</v>
      </c>
      <c r="AJ52" s="522">
        <v>0</v>
      </c>
      <c r="AK52" s="522">
        <v>0</v>
      </c>
      <c r="AL52" s="522">
        <v>0</v>
      </c>
      <c r="AM52" s="522">
        <v>0</v>
      </c>
      <c r="AN52" s="522">
        <v>0</v>
      </c>
      <c r="AO52" s="522">
        <f t="shared" si="79"/>
        <v>0</v>
      </c>
      <c r="AP52" s="522">
        <f t="shared" si="80"/>
        <v>0</v>
      </c>
      <c r="AQ52" s="550">
        <f t="shared" si="8"/>
        <v>0</v>
      </c>
      <c r="AR52" s="551">
        <f>I52+AG52</f>
        <v>21066</v>
      </c>
      <c r="AS52" s="507">
        <f>J52+V52</f>
        <v>14850</v>
      </c>
      <c r="AT52" s="507">
        <f t="shared" si="81"/>
        <v>0</v>
      </c>
      <c r="AU52" s="507">
        <f t="shared" si="82"/>
        <v>0</v>
      </c>
      <c r="AV52" s="507">
        <f t="shared" si="83"/>
        <v>5019</v>
      </c>
      <c r="AW52" s="507">
        <f t="shared" si="83"/>
        <v>297</v>
      </c>
      <c r="AX52" s="507">
        <f>N52+AF52</f>
        <v>900</v>
      </c>
      <c r="AY52" s="522">
        <f>O52+AQ52</f>
        <v>0.06</v>
      </c>
      <c r="AZ52" s="522">
        <f t="shared" si="84"/>
        <v>0</v>
      </c>
      <c r="BA52" s="523">
        <f t="shared" si="84"/>
        <v>0.06</v>
      </c>
    </row>
    <row r="53" spans="1:53" x14ac:dyDescent="0.2">
      <c r="A53" s="285">
        <v>9</v>
      </c>
      <c r="B53" s="27">
        <v>3476</v>
      </c>
      <c r="C53" s="27">
        <v>600099164</v>
      </c>
      <c r="D53" s="27">
        <v>854808</v>
      </c>
      <c r="E53" s="295" t="s">
        <v>420</v>
      </c>
      <c r="F53" s="27"/>
      <c r="G53" s="284"/>
      <c r="H53" s="388"/>
      <c r="I53" s="6">
        <v>12443102</v>
      </c>
      <c r="J53" s="10">
        <v>8947275</v>
      </c>
      <c r="K53" s="10">
        <v>0</v>
      </c>
      <c r="L53" s="10">
        <v>3024179</v>
      </c>
      <c r="M53" s="10">
        <v>178946</v>
      </c>
      <c r="N53" s="10">
        <v>292702</v>
      </c>
      <c r="O53" s="11">
        <v>19.922699999999999</v>
      </c>
      <c r="P53" s="11">
        <v>13.8736</v>
      </c>
      <c r="Q53" s="76">
        <v>6.0491000000000001</v>
      </c>
      <c r="R53" s="274">
        <f t="shared" ref="R53:BA53" si="85">SUM(R48:R52)</f>
        <v>0</v>
      </c>
      <c r="S53" s="10">
        <f t="shared" si="85"/>
        <v>7560</v>
      </c>
      <c r="T53" s="10">
        <f t="shared" si="85"/>
        <v>0</v>
      </c>
      <c r="U53" s="10">
        <f t="shared" si="85"/>
        <v>0</v>
      </c>
      <c r="V53" s="10">
        <f t="shared" si="85"/>
        <v>7560</v>
      </c>
      <c r="W53" s="10">
        <f t="shared" si="85"/>
        <v>0</v>
      </c>
      <c r="X53" s="10">
        <f t="shared" si="85"/>
        <v>0</v>
      </c>
      <c r="Y53" s="10">
        <f t="shared" ref="Y53" si="86">SUM(Y48:Y52)</f>
        <v>18204</v>
      </c>
      <c r="Z53" s="10">
        <f t="shared" si="85"/>
        <v>18204</v>
      </c>
      <c r="AA53" s="10">
        <f t="shared" si="85"/>
        <v>25764</v>
      </c>
      <c r="AB53" s="10">
        <f t="shared" si="85"/>
        <v>2555</v>
      </c>
      <c r="AC53" s="10">
        <f t="shared" si="85"/>
        <v>151</v>
      </c>
      <c r="AD53" s="10">
        <f t="shared" si="85"/>
        <v>0</v>
      </c>
      <c r="AE53" s="10">
        <f t="shared" si="85"/>
        <v>0</v>
      </c>
      <c r="AF53" s="10">
        <f t="shared" si="85"/>
        <v>0</v>
      </c>
      <c r="AG53" s="10">
        <f t="shared" si="85"/>
        <v>28470</v>
      </c>
      <c r="AH53" s="11">
        <f t="shared" si="85"/>
        <v>0</v>
      </c>
      <c r="AI53" s="11">
        <f t="shared" si="85"/>
        <v>0</v>
      </c>
      <c r="AJ53" s="11">
        <f t="shared" si="85"/>
        <v>0.02</v>
      </c>
      <c r="AK53" s="11">
        <f t="shared" ref="AK53:AL53" si="87">SUM(AK48:AK52)</f>
        <v>0</v>
      </c>
      <c r="AL53" s="11">
        <f t="shared" si="87"/>
        <v>0</v>
      </c>
      <c r="AM53" s="11">
        <f t="shared" si="85"/>
        <v>0</v>
      </c>
      <c r="AN53" s="11">
        <f t="shared" si="85"/>
        <v>0</v>
      </c>
      <c r="AO53" s="11">
        <f t="shared" si="85"/>
        <v>0.02</v>
      </c>
      <c r="AP53" s="11">
        <f t="shared" si="85"/>
        <v>0</v>
      </c>
      <c r="AQ53" s="32">
        <f t="shared" si="85"/>
        <v>0.02</v>
      </c>
      <c r="AR53" s="6">
        <f t="shared" si="85"/>
        <v>12471572</v>
      </c>
      <c r="AS53" s="10">
        <f t="shared" si="85"/>
        <v>8954835</v>
      </c>
      <c r="AT53" s="72">
        <f t="shared" si="85"/>
        <v>18204</v>
      </c>
      <c r="AU53" s="72">
        <f t="shared" si="85"/>
        <v>18204</v>
      </c>
      <c r="AV53" s="10">
        <f t="shared" si="85"/>
        <v>3026734</v>
      </c>
      <c r="AW53" s="10">
        <f t="shared" si="85"/>
        <v>179097</v>
      </c>
      <c r="AX53" s="10">
        <f t="shared" si="85"/>
        <v>292702</v>
      </c>
      <c r="AY53" s="11">
        <f t="shared" si="85"/>
        <v>19.942700000000002</v>
      </c>
      <c r="AZ53" s="11">
        <f t="shared" si="85"/>
        <v>13.893599999999999</v>
      </c>
      <c r="BA53" s="76">
        <f t="shared" si="85"/>
        <v>6.0491000000000001</v>
      </c>
    </row>
    <row r="54" spans="1:53" x14ac:dyDescent="0.2">
      <c r="A54" s="738">
        <v>10</v>
      </c>
      <c r="B54" s="739">
        <v>3424</v>
      </c>
      <c r="C54" s="739">
        <v>650040384</v>
      </c>
      <c r="D54" s="739">
        <v>72744561</v>
      </c>
      <c r="E54" s="740" t="s">
        <v>421</v>
      </c>
      <c r="F54" s="739">
        <v>3111</v>
      </c>
      <c r="G54" s="741" t="s">
        <v>86</v>
      </c>
      <c r="H54" s="742" t="s">
        <v>87</v>
      </c>
      <c r="I54" s="516">
        <v>1428310</v>
      </c>
      <c r="J54" s="517">
        <v>1040434</v>
      </c>
      <c r="K54" s="496">
        <v>0</v>
      </c>
      <c r="L54" s="322">
        <v>351667</v>
      </c>
      <c r="M54" s="322">
        <v>20809</v>
      </c>
      <c r="N54" s="517">
        <v>15400</v>
      </c>
      <c r="O54" s="518">
        <v>2.5108999999999999</v>
      </c>
      <c r="P54" s="432">
        <v>2</v>
      </c>
      <c r="Q54" s="519">
        <v>0.51090000000000002</v>
      </c>
      <c r="R54" s="520">
        <f t="shared" ref="R54:R59" si="88">W54*-1</f>
        <v>0</v>
      </c>
      <c r="S54" s="507">
        <v>0</v>
      </c>
      <c r="T54" s="507">
        <v>0</v>
      </c>
      <c r="U54" s="507">
        <v>0</v>
      </c>
      <c r="V54" s="507">
        <f t="shared" si="2"/>
        <v>0</v>
      </c>
      <c r="W54" s="507">
        <v>0</v>
      </c>
      <c r="X54" s="507">
        <v>0</v>
      </c>
      <c r="Y54" s="507">
        <v>0</v>
      </c>
      <c r="Z54" s="507">
        <f t="shared" ref="Z54:Z59" si="89">SUM(W54:Y54)</f>
        <v>0</v>
      </c>
      <c r="AA54" s="507">
        <f t="shared" ref="AA54:AA59" si="90">V54+Z54</f>
        <v>0</v>
      </c>
      <c r="AB54" s="322">
        <f t="shared" ref="AB54:AB59" si="91">ROUND((V54+W54)*33.8%,0)</f>
        <v>0</v>
      </c>
      <c r="AC54" s="180">
        <f t="shared" ref="AC54:AC59" si="92">ROUND(V54*2%,0)</f>
        <v>0</v>
      </c>
      <c r="AD54" s="507">
        <v>0</v>
      </c>
      <c r="AE54" s="507">
        <v>0</v>
      </c>
      <c r="AF54" s="507">
        <f t="shared" si="3"/>
        <v>0</v>
      </c>
      <c r="AG54" s="507">
        <f t="shared" si="4"/>
        <v>0</v>
      </c>
      <c r="AH54" s="522">
        <v>0</v>
      </c>
      <c r="AI54" s="522">
        <v>0</v>
      </c>
      <c r="AJ54" s="522">
        <v>0</v>
      </c>
      <c r="AK54" s="522">
        <v>0</v>
      </c>
      <c r="AL54" s="522">
        <v>0</v>
      </c>
      <c r="AM54" s="522">
        <v>0</v>
      </c>
      <c r="AN54" s="522">
        <v>0</v>
      </c>
      <c r="AO54" s="522">
        <f t="shared" ref="AO54:AO59" si="93">AH54+AJ54+AK54+AM54</f>
        <v>0</v>
      </c>
      <c r="AP54" s="522">
        <f t="shared" ref="AP54:AP59" si="94">AI54+AL54+AN54</f>
        <v>0</v>
      </c>
      <c r="AQ54" s="550">
        <f t="shared" si="8"/>
        <v>0</v>
      </c>
      <c r="AR54" s="551">
        <f t="shared" ref="AR54:AR59" si="95">I54+AG54</f>
        <v>1428310</v>
      </c>
      <c r="AS54" s="507">
        <f t="shared" ref="AS54:AS59" si="96">J54+V54</f>
        <v>1040434</v>
      </c>
      <c r="AT54" s="507">
        <f t="shared" ref="AT54:AT59" si="97">K54+Z54</f>
        <v>0</v>
      </c>
      <c r="AU54" s="507">
        <f t="shared" ref="AU54:AU59" si="98">Y54</f>
        <v>0</v>
      </c>
      <c r="AV54" s="507">
        <f t="shared" ref="AV54:AW59" si="99">L54+AB54</f>
        <v>351667</v>
      </c>
      <c r="AW54" s="507">
        <f t="shared" si="99"/>
        <v>20809</v>
      </c>
      <c r="AX54" s="507">
        <f t="shared" ref="AX54:AX59" si="100">N54+AF54</f>
        <v>15400</v>
      </c>
      <c r="AY54" s="522">
        <f t="shared" ref="AY54:AY59" si="101">O54+AQ54</f>
        <v>2.5108999999999999</v>
      </c>
      <c r="AZ54" s="522">
        <f t="shared" ref="AZ54:BA59" si="102">P54+AO54</f>
        <v>2</v>
      </c>
      <c r="BA54" s="523">
        <f t="shared" si="102"/>
        <v>0.51090000000000002</v>
      </c>
    </row>
    <row r="55" spans="1:53" x14ac:dyDescent="0.2">
      <c r="A55" s="738">
        <v>10</v>
      </c>
      <c r="B55" s="739">
        <v>3424</v>
      </c>
      <c r="C55" s="739">
        <v>650040384</v>
      </c>
      <c r="D55" s="739">
        <v>72744561</v>
      </c>
      <c r="E55" s="740" t="s">
        <v>421</v>
      </c>
      <c r="F55" s="739">
        <v>3117</v>
      </c>
      <c r="G55" s="741" t="s">
        <v>149</v>
      </c>
      <c r="H55" s="742" t="s">
        <v>87</v>
      </c>
      <c r="I55" s="516">
        <v>2954249</v>
      </c>
      <c r="J55" s="517">
        <v>2069249</v>
      </c>
      <c r="K55" s="517">
        <v>45000</v>
      </c>
      <c r="L55" s="517">
        <v>714616</v>
      </c>
      <c r="M55" s="517">
        <v>41384</v>
      </c>
      <c r="N55" s="517">
        <v>84000</v>
      </c>
      <c r="O55" s="518">
        <v>4.1885999999999992</v>
      </c>
      <c r="P55" s="432">
        <v>2.8182</v>
      </c>
      <c r="Q55" s="519">
        <v>1.3703999999999996</v>
      </c>
      <c r="R55" s="520">
        <f t="shared" si="88"/>
        <v>0</v>
      </c>
      <c r="S55" s="507">
        <v>0</v>
      </c>
      <c r="T55" s="507">
        <v>0</v>
      </c>
      <c r="U55" s="507">
        <v>0</v>
      </c>
      <c r="V55" s="507">
        <f t="shared" si="2"/>
        <v>0</v>
      </c>
      <c r="W55" s="507">
        <v>0</v>
      </c>
      <c r="X55" s="507">
        <v>0</v>
      </c>
      <c r="Y55" s="507">
        <v>4144</v>
      </c>
      <c r="Z55" s="507">
        <f t="shared" si="89"/>
        <v>4144</v>
      </c>
      <c r="AA55" s="507">
        <f t="shared" si="90"/>
        <v>4144</v>
      </c>
      <c r="AB55" s="322">
        <f t="shared" si="91"/>
        <v>0</v>
      </c>
      <c r="AC55" s="180">
        <f t="shared" si="92"/>
        <v>0</v>
      </c>
      <c r="AD55" s="507">
        <v>0</v>
      </c>
      <c r="AE55" s="507">
        <v>0</v>
      </c>
      <c r="AF55" s="507">
        <f t="shared" si="3"/>
        <v>0</v>
      </c>
      <c r="AG55" s="507">
        <f t="shared" si="4"/>
        <v>4144</v>
      </c>
      <c r="AH55" s="522">
        <v>0</v>
      </c>
      <c r="AI55" s="522">
        <v>0</v>
      </c>
      <c r="AJ55" s="522">
        <v>0</v>
      </c>
      <c r="AK55" s="522">
        <v>0</v>
      </c>
      <c r="AL55" s="522">
        <v>0</v>
      </c>
      <c r="AM55" s="522">
        <v>0</v>
      </c>
      <c r="AN55" s="522">
        <v>0</v>
      </c>
      <c r="AO55" s="522">
        <f t="shared" si="93"/>
        <v>0</v>
      </c>
      <c r="AP55" s="522">
        <f t="shared" si="94"/>
        <v>0</v>
      </c>
      <c r="AQ55" s="550">
        <f t="shared" si="8"/>
        <v>0</v>
      </c>
      <c r="AR55" s="551">
        <f t="shared" si="95"/>
        <v>2958393</v>
      </c>
      <c r="AS55" s="507">
        <f t="shared" si="96"/>
        <v>2069249</v>
      </c>
      <c r="AT55" s="507">
        <f t="shared" si="97"/>
        <v>49144</v>
      </c>
      <c r="AU55" s="507">
        <f t="shared" si="98"/>
        <v>4144</v>
      </c>
      <c r="AV55" s="507">
        <f t="shared" si="99"/>
        <v>714616</v>
      </c>
      <c r="AW55" s="507">
        <f t="shared" si="99"/>
        <v>41384</v>
      </c>
      <c r="AX55" s="507">
        <f t="shared" si="100"/>
        <v>84000</v>
      </c>
      <c r="AY55" s="522">
        <f t="shared" si="101"/>
        <v>4.1885999999999992</v>
      </c>
      <c r="AZ55" s="522">
        <f t="shared" si="102"/>
        <v>2.8182</v>
      </c>
      <c r="BA55" s="523">
        <f t="shared" si="102"/>
        <v>1.3703999999999996</v>
      </c>
    </row>
    <row r="56" spans="1:53" x14ac:dyDescent="0.2">
      <c r="A56" s="738">
        <v>10</v>
      </c>
      <c r="B56" s="739">
        <v>3424</v>
      </c>
      <c r="C56" s="739">
        <v>650040384</v>
      </c>
      <c r="D56" s="739">
        <v>72744561</v>
      </c>
      <c r="E56" s="740" t="s">
        <v>421</v>
      </c>
      <c r="F56" s="739">
        <v>3117</v>
      </c>
      <c r="G56" s="741" t="s">
        <v>92</v>
      </c>
      <c r="H56" s="742" t="s">
        <v>83</v>
      </c>
      <c r="I56" s="516">
        <v>3267</v>
      </c>
      <c r="J56" s="517">
        <v>1890</v>
      </c>
      <c r="K56" s="496">
        <v>0</v>
      </c>
      <c r="L56" s="322">
        <v>639</v>
      </c>
      <c r="M56" s="322">
        <v>38</v>
      </c>
      <c r="N56" s="517">
        <v>700</v>
      </c>
      <c r="O56" s="518">
        <v>0</v>
      </c>
      <c r="P56" s="432">
        <v>0</v>
      </c>
      <c r="Q56" s="519">
        <v>0</v>
      </c>
      <c r="R56" s="520">
        <f t="shared" si="88"/>
        <v>0</v>
      </c>
      <c r="S56" s="507">
        <v>0</v>
      </c>
      <c r="T56" s="507">
        <v>0</v>
      </c>
      <c r="U56" s="507">
        <v>0</v>
      </c>
      <c r="V56" s="507">
        <f t="shared" si="2"/>
        <v>0</v>
      </c>
      <c r="W56" s="507">
        <v>0</v>
      </c>
      <c r="X56" s="507">
        <v>0</v>
      </c>
      <c r="Y56" s="507">
        <v>0</v>
      </c>
      <c r="Z56" s="507">
        <f t="shared" si="89"/>
        <v>0</v>
      </c>
      <c r="AA56" s="507">
        <f t="shared" si="90"/>
        <v>0</v>
      </c>
      <c r="AB56" s="322">
        <f t="shared" si="91"/>
        <v>0</v>
      </c>
      <c r="AC56" s="180">
        <f t="shared" si="92"/>
        <v>0</v>
      </c>
      <c r="AD56" s="507">
        <v>0</v>
      </c>
      <c r="AE56" s="507">
        <v>0</v>
      </c>
      <c r="AF56" s="507">
        <f t="shared" si="3"/>
        <v>0</v>
      </c>
      <c r="AG56" s="507">
        <f t="shared" si="4"/>
        <v>0</v>
      </c>
      <c r="AH56" s="522">
        <v>0</v>
      </c>
      <c r="AI56" s="522">
        <v>0</v>
      </c>
      <c r="AJ56" s="522">
        <v>0</v>
      </c>
      <c r="AK56" s="522">
        <v>0</v>
      </c>
      <c r="AL56" s="522">
        <v>0</v>
      </c>
      <c r="AM56" s="522">
        <v>0</v>
      </c>
      <c r="AN56" s="522">
        <v>0</v>
      </c>
      <c r="AO56" s="522">
        <f t="shared" si="93"/>
        <v>0</v>
      </c>
      <c r="AP56" s="522">
        <f t="shared" si="94"/>
        <v>0</v>
      </c>
      <c r="AQ56" s="550">
        <f t="shared" si="8"/>
        <v>0</v>
      </c>
      <c r="AR56" s="551">
        <f t="shared" si="95"/>
        <v>3267</v>
      </c>
      <c r="AS56" s="507">
        <f t="shared" si="96"/>
        <v>1890</v>
      </c>
      <c r="AT56" s="507">
        <f t="shared" si="97"/>
        <v>0</v>
      </c>
      <c r="AU56" s="507">
        <f t="shared" si="98"/>
        <v>0</v>
      </c>
      <c r="AV56" s="507">
        <f t="shared" si="99"/>
        <v>639</v>
      </c>
      <c r="AW56" s="507">
        <f t="shared" si="99"/>
        <v>38</v>
      </c>
      <c r="AX56" s="507">
        <f t="shared" si="100"/>
        <v>700</v>
      </c>
      <c r="AY56" s="522">
        <f t="shared" si="101"/>
        <v>0</v>
      </c>
      <c r="AZ56" s="522">
        <f t="shared" si="102"/>
        <v>0</v>
      </c>
      <c r="BA56" s="523">
        <f t="shared" si="102"/>
        <v>0</v>
      </c>
    </row>
    <row r="57" spans="1:53" x14ac:dyDescent="0.2">
      <c r="A57" s="738">
        <v>10</v>
      </c>
      <c r="B57" s="739">
        <v>3424</v>
      </c>
      <c r="C57" s="739">
        <v>650040384</v>
      </c>
      <c r="D57" s="739">
        <v>72744561</v>
      </c>
      <c r="E57" s="740" t="s">
        <v>421</v>
      </c>
      <c r="F57" s="739">
        <v>3141</v>
      </c>
      <c r="G57" s="741" t="s">
        <v>89</v>
      </c>
      <c r="H57" s="742" t="s">
        <v>83</v>
      </c>
      <c r="I57" s="516">
        <v>677295</v>
      </c>
      <c r="J57" s="517">
        <v>496195</v>
      </c>
      <c r="K57" s="496">
        <v>0</v>
      </c>
      <c r="L57" s="322">
        <v>167714</v>
      </c>
      <c r="M57" s="322">
        <v>9924</v>
      </c>
      <c r="N57" s="517">
        <v>3462</v>
      </c>
      <c r="O57" s="518">
        <v>1.68</v>
      </c>
      <c r="P57" s="432">
        <v>0</v>
      </c>
      <c r="Q57" s="519">
        <v>1.68</v>
      </c>
      <c r="R57" s="520">
        <f t="shared" si="88"/>
        <v>0</v>
      </c>
      <c r="S57" s="507">
        <v>0</v>
      </c>
      <c r="T57" s="507">
        <v>0</v>
      </c>
      <c r="U57" s="507">
        <v>0</v>
      </c>
      <c r="V57" s="507">
        <f t="shared" si="2"/>
        <v>0</v>
      </c>
      <c r="W57" s="507">
        <v>0</v>
      </c>
      <c r="X57" s="507">
        <v>0</v>
      </c>
      <c r="Y57" s="507">
        <v>0</v>
      </c>
      <c r="Z57" s="507">
        <f t="shared" si="89"/>
        <v>0</v>
      </c>
      <c r="AA57" s="507">
        <f t="shared" si="90"/>
        <v>0</v>
      </c>
      <c r="AB57" s="322">
        <f t="shared" si="91"/>
        <v>0</v>
      </c>
      <c r="AC57" s="180">
        <f t="shared" si="92"/>
        <v>0</v>
      </c>
      <c r="AD57" s="507">
        <v>0</v>
      </c>
      <c r="AE57" s="507">
        <v>0</v>
      </c>
      <c r="AF57" s="507">
        <f t="shared" si="3"/>
        <v>0</v>
      </c>
      <c r="AG57" s="507">
        <f t="shared" si="4"/>
        <v>0</v>
      </c>
      <c r="AH57" s="522">
        <v>0</v>
      </c>
      <c r="AI57" s="522">
        <v>0</v>
      </c>
      <c r="AJ57" s="522">
        <v>0</v>
      </c>
      <c r="AK57" s="522">
        <v>0</v>
      </c>
      <c r="AL57" s="522">
        <v>0</v>
      </c>
      <c r="AM57" s="522">
        <v>0</v>
      </c>
      <c r="AN57" s="522">
        <v>0</v>
      </c>
      <c r="AO57" s="522">
        <f t="shared" si="93"/>
        <v>0</v>
      </c>
      <c r="AP57" s="522">
        <f t="shared" si="94"/>
        <v>0</v>
      </c>
      <c r="AQ57" s="550">
        <f t="shared" si="8"/>
        <v>0</v>
      </c>
      <c r="AR57" s="551">
        <f t="shared" si="95"/>
        <v>677295</v>
      </c>
      <c r="AS57" s="507">
        <f t="shared" si="96"/>
        <v>496195</v>
      </c>
      <c r="AT57" s="507">
        <f t="shared" si="97"/>
        <v>0</v>
      </c>
      <c r="AU57" s="507">
        <f t="shared" si="98"/>
        <v>0</v>
      </c>
      <c r="AV57" s="507">
        <f t="shared" si="99"/>
        <v>167714</v>
      </c>
      <c r="AW57" s="507">
        <f t="shared" si="99"/>
        <v>9924</v>
      </c>
      <c r="AX57" s="507">
        <f t="shared" si="100"/>
        <v>3462</v>
      </c>
      <c r="AY57" s="522">
        <f t="shared" si="101"/>
        <v>1.68</v>
      </c>
      <c r="AZ57" s="522">
        <f t="shared" si="102"/>
        <v>0</v>
      </c>
      <c r="BA57" s="523">
        <f t="shared" si="102"/>
        <v>1.68</v>
      </c>
    </row>
    <row r="58" spans="1:53" x14ac:dyDescent="0.2">
      <c r="A58" s="738">
        <v>10</v>
      </c>
      <c r="B58" s="739">
        <v>3424</v>
      </c>
      <c r="C58" s="739">
        <v>650040384</v>
      </c>
      <c r="D58" s="739">
        <v>72744561</v>
      </c>
      <c r="E58" s="740" t="s">
        <v>421</v>
      </c>
      <c r="F58" s="739">
        <v>3143</v>
      </c>
      <c r="G58" s="741" t="s">
        <v>150</v>
      </c>
      <c r="H58" s="727" t="s">
        <v>87</v>
      </c>
      <c r="I58" s="516">
        <v>584458</v>
      </c>
      <c r="J58" s="517">
        <v>430381</v>
      </c>
      <c r="K58" s="496">
        <v>0</v>
      </c>
      <c r="L58" s="322">
        <v>145469</v>
      </c>
      <c r="M58" s="322">
        <v>8608</v>
      </c>
      <c r="N58" s="517">
        <v>0</v>
      </c>
      <c r="O58" s="518">
        <v>0.86199999999999999</v>
      </c>
      <c r="P58" s="518">
        <v>0.86199999999999999</v>
      </c>
      <c r="Q58" s="519">
        <v>0</v>
      </c>
      <c r="R58" s="520">
        <f t="shared" si="88"/>
        <v>0</v>
      </c>
      <c r="S58" s="507">
        <v>0</v>
      </c>
      <c r="T58" s="507">
        <v>0</v>
      </c>
      <c r="U58" s="507">
        <v>0</v>
      </c>
      <c r="V58" s="507">
        <f t="shared" si="2"/>
        <v>0</v>
      </c>
      <c r="W58" s="507">
        <v>0</v>
      </c>
      <c r="X58" s="507">
        <v>0</v>
      </c>
      <c r="Y58" s="507">
        <v>0</v>
      </c>
      <c r="Z58" s="507">
        <f t="shared" si="89"/>
        <v>0</v>
      </c>
      <c r="AA58" s="507">
        <f t="shared" si="90"/>
        <v>0</v>
      </c>
      <c r="AB58" s="322">
        <f t="shared" si="91"/>
        <v>0</v>
      </c>
      <c r="AC58" s="180">
        <f t="shared" si="92"/>
        <v>0</v>
      </c>
      <c r="AD58" s="507">
        <v>0</v>
      </c>
      <c r="AE58" s="507">
        <v>0</v>
      </c>
      <c r="AF58" s="507">
        <f t="shared" si="3"/>
        <v>0</v>
      </c>
      <c r="AG58" s="507">
        <f t="shared" si="4"/>
        <v>0</v>
      </c>
      <c r="AH58" s="522">
        <v>0</v>
      </c>
      <c r="AI58" s="522">
        <v>0</v>
      </c>
      <c r="AJ58" s="522">
        <v>0</v>
      </c>
      <c r="AK58" s="522">
        <v>0</v>
      </c>
      <c r="AL58" s="522">
        <v>0</v>
      </c>
      <c r="AM58" s="522">
        <v>0</v>
      </c>
      <c r="AN58" s="522">
        <v>0</v>
      </c>
      <c r="AO58" s="522">
        <f t="shared" si="93"/>
        <v>0</v>
      </c>
      <c r="AP58" s="522">
        <f t="shared" si="94"/>
        <v>0</v>
      </c>
      <c r="AQ58" s="550">
        <f t="shared" si="8"/>
        <v>0</v>
      </c>
      <c r="AR58" s="551">
        <f t="shared" si="95"/>
        <v>584458</v>
      </c>
      <c r="AS58" s="507">
        <f t="shared" si="96"/>
        <v>430381</v>
      </c>
      <c r="AT58" s="507">
        <f t="shared" si="97"/>
        <v>0</v>
      </c>
      <c r="AU58" s="507">
        <f t="shared" si="98"/>
        <v>0</v>
      </c>
      <c r="AV58" s="507">
        <f t="shared" si="99"/>
        <v>145469</v>
      </c>
      <c r="AW58" s="507">
        <f t="shared" si="99"/>
        <v>8608</v>
      </c>
      <c r="AX58" s="507">
        <f t="shared" si="100"/>
        <v>0</v>
      </c>
      <c r="AY58" s="522">
        <f t="shared" si="101"/>
        <v>0.86199999999999999</v>
      </c>
      <c r="AZ58" s="522">
        <f t="shared" si="102"/>
        <v>0.86199999999999999</v>
      </c>
      <c r="BA58" s="523">
        <f t="shared" si="102"/>
        <v>0</v>
      </c>
    </row>
    <row r="59" spans="1:53" x14ac:dyDescent="0.2">
      <c r="A59" s="738">
        <v>10</v>
      </c>
      <c r="B59" s="739">
        <v>3424</v>
      </c>
      <c r="C59" s="739">
        <v>650040384</v>
      </c>
      <c r="D59" s="739">
        <v>72744561</v>
      </c>
      <c r="E59" s="740" t="s">
        <v>421</v>
      </c>
      <c r="F59" s="739">
        <v>3143</v>
      </c>
      <c r="G59" s="741" t="s">
        <v>151</v>
      </c>
      <c r="H59" s="727" t="s">
        <v>83</v>
      </c>
      <c r="I59" s="516">
        <v>17556</v>
      </c>
      <c r="J59" s="517">
        <v>12375</v>
      </c>
      <c r="K59" s="496">
        <v>0</v>
      </c>
      <c r="L59" s="322">
        <v>4183</v>
      </c>
      <c r="M59" s="322">
        <v>248</v>
      </c>
      <c r="N59" s="517">
        <v>750</v>
      </c>
      <c r="O59" s="518">
        <v>0.05</v>
      </c>
      <c r="P59" s="432">
        <v>0</v>
      </c>
      <c r="Q59" s="519">
        <v>0.05</v>
      </c>
      <c r="R59" s="520">
        <f t="shared" si="88"/>
        <v>0</v>
      </c>
      <c r="S59" s="507">
        <v>0</v>
      </c>
      <c r="T59" s="507">
        <v>0</v>
      </c>
      <c r="U59" s="507">
        <v>0</v>
      </c>
      <c r="V59" s="507">
        <f t="shared" si="2"/>
        <v>0</v>
      </c>
      <c r="W59" s="507">
        <v>0</v>
      </c>
      <c r="X59" s="507">
        <v>0</v>
      </c>
      <c r="Y59" s="507">
        <v>0</v>
      </c>
      <c r="Z59" s="507">
        <f t="shared" si="89"/>
        <v>0</v>
      </c>
      <c r="AA59" s="507">
        <f t="shared" si="90"/>
        <v>0</v>
      </c>
      <c r="AB59" s="322">
        <f t="shared" si="91"/>
        <v>0</v>
      </c>
      <c r="AC59" s="180">
        <f t="shared" si="92"/>
        <v>0</v>
      </c>
      <c r="AD59" s="507">
        <v>0</v>
      </c>
      <c r="AE59" s="507">
        <v>0</v>
      </c>
      <c r="AF59" s="507">
        <f t="shared" si="3"/>
        <v>0</v>
      </c>
      <c r="AG59" s="507">
        <f t="shared" si="4"/>
        <v>0</v>
      </c>
      <c r="AH59" s="522">
        <v>0</v>
      </c>
      <c r="AI59" s="522">
        <v>0</v>
      </c>
      <c r="AJ59" s="522">
        <v>0</v>
      </c>
      <c r="AK59" s="522">
        <v>0</v>
      </c>
      <c r="AL59" s="522">
        <v>0</v>
      </c>
      <c r="AM59" s="522">
        <v>0</v>
      </c>
      <c r="AN59" s="522">
        <v>0</v>
      </c>
      <c r="AO59" s="522">
        <f t="shared" si="93"/>
        <v>0</v>
      </c>
      <c r="AP59" s="522">
        <f t="shared" si="94"/>
        <v>0</v>
      </c>
      <c r="AQ59" s="550">
        <f t="shared" si="8"/>
        <v>0</v>
      </c>
      <c r="AR59" s="551">
        <f t="shared" si="95"/>
        <v>17556</v>
      </c>
      <c r="AS59" s="507">
        <f t="shared" si="96"/>
        <v>12375</v>
      </c>
      <c r="AT59" s="507">
        <f t="shared" si="97"/>
        <v>0</v>
      </c>
      <c r="AU59" s="507">
        <f t="shared" si="98"/>
        <v>0</v>
      </c>
      <c r="AV59" s="507">
        <f t="shared" si="99"/>
        <v>4183</v>
      </c>
      <c r="AW59" s="507">
        <f t="shared" si="99"/>
        <v>248</v>
      </c>
      <c r="AX59" s="507">
        <f t="shared" si="100"/>
        <v>750</v>
      </c>
      <c r="AY59" s="522">
        <f t="shared" si="101"/>
        <v>0.05</v>
      </c>
      <c r="AZ59" s="522">
        <f t="shared" si="102"/>
        <v>0</v>
      </c>
      <c r="BA59" s="523">
        <f t="shared" si="102"/>
        <v>0.05</v>
      </c>
    </row>
    <row r="60" spans="1:53" x14ac:dyDescent="0.2">
      <c r="A60" s="285">
        <v>10</v>
      </c>
      <c r="B60" s="27">
        <v>3424</v>
      </c>
      <c r="C60" s="27">
        <v>650040384</v>
      </c>
      <c r="D60" s="27">
        <v>72744561</v>
      </c>
      <c r="E60" s="295" t="s">
        <v>422</v>
      </c>
      <c r="F60" s="27"/>
      <c r="G60" s="284"/>
      <c r="H60" s="388"/>
      <c r="I60" s="6">
        <v>5665135</v>
      </c>
      <c r="J60" s="10">
        <v>4050524</v>
      </c>
      <c r="K60" s="10">
        <v>45000</v>
      </c>
      <c r="L60" s="10">
        <v>1384288</v>
      </c>
      <c r="M60" s="10">
        <v>81011</v>
      </c>
      <c r="N60" s="10">
        <v>104312</v>
      </c>
      <c r="O60" s="11">
        <v>9.2914999999999992</v>
      </c>
      <c r="P60" s="11">
        <v>5.6802000000000001</v>
      </c>
      <c r="Q60" s="76">
        <v>3.6112999999999991</v>
      </c>
      <c r="R60" s="274">
        <f t="shared" ref="R60:BA60" si="103">SUM(R54:R59)</f>
        <v>0</v>
      </c>
      <c r="S60" s="10">
        <f t="shared" si="103"/>
        <v>0</v>
      </c>
      <c r="T60" s="10">
        <f t="shared" si="103"/>
        <v>0</v>
      </c>
      <c r="U60" s="10">
        <f t="shared" si="103"/>
        <v>0</v>
      </c>
      <c r="V60" s="10">
        <f t="shared" si="103"/>
        <v>0</v>
      </c>
      <c r="W60" s="10">
        <f t="shared" si="103"/>
        <v>0</v>
      </c>
      <c r="X60" s="10">
        <f t="shared" si="103"/>
        <v>0</v>
      </c>
      <c r="Y60" s="10">
        <f t="shared" si="103"/>
        <v>4144</v>
      </c>
      <c r="Z60" s="10">
        <f t="shared" si="103"/>
        <v>4144</v>
      </c>
      <c r="AA60" s="10">
        <f t="shared" si="103"/>
        <v>4144</v>
      </c>
      <c r="AB60" s="10">
        <f t="shared" si="103"/>
        <v>0</v>
      </c>
      <c r="AC60" s="10">
        <f t="shared" si="103"/>
        <v>0</v>
      </c>
      <c r="AD60" s="10">
        <f t="shared" si="103"/>
        <v>0</v>
      </c>
      <c r="AE60" s="10">
        <f t="shared" si="103"/>
        <v>0</v>
      </c>
      <c r="AF60" s="10">
        <f t="shared" si="103"/>
        <v>0</v>
      </c>
      <c r="AG60" s="10">
        <f t="shared" si="103"/>
        <v>4144</v>
      </c>
      <c r="AH60" s="11">
        <f t="shared" si="103"/>
        <v>0</v>
      </c>
      <c r="AI60" s="11">
        <f t="shared" si="103"/>
        <v>0</v>
      </c>
      <c r="AJ60" s="11">
        <f t="shared" si="103"/>
        <v>0</v>
      </c>
      <c r="AK60" s="11">
        <f t="shared" si="103"/>
        <v>0</v>
      </c>
      <c r="AL60" s="11">
        <f t="shared" si="103"/>
        <v>0</v>
      </c>
      <c r="AM60" s="11">
        <f t="shared" si="103"/>
        <v>0</v>
      </c>
      <c r="AN60" s="11">
        <f t="shared" si="103"/>
        <v>0</v>
      </c>
      <c r="AO60" s="11">
        <f t="shared" si="103"/>
        <v>0</v>
      </c>
      <c r="AP60" s="11">
        <f t="shared" si="103"/>
        <v>0</v>
      </c>
      <c r="AQ60" s="32">
        <f t="shared" si="103"/>
        <v>0</v>
      </c>
      <c r="AR60" s="6">
        <f t="shared" si="103"/>
        <v>5669279</v>
      </c>
      <c r="AS60" s="10">
        <f t="shared" si="103"/>
        <v>4050524</v>
      </c>
      <c r="AT60" s="72">
        <f t="shared" si="103"/>
        <v>49144</v>
      </c>
      <c r="AU60" s="72">
        <f t="shared" si="103"/>
        <v>4144</v>
      </c>
      <c r="AV60" s="10">
        <f t="shared" si="103"/>
        <v>1384288</v>
      </c>
      <c r="AW60" s="10">
        <f t="shared" si="103"/>
        <v>81011</v>
      </c>
      <c r="AX60" s="10">
        <f t="shared" si="103"/>
        <v>104312</v>
      </c>
      <c r="AY60" s="11">
        <f t="shared" si="103"/>
        <v>9.2914999999999992</v>
      </c>
      <c r="AZ60" s="11">
        <f t="shared" si="103"/>
        <v>5.6802000000000001</v>
      </c>
      <c r="BA60" s="76">
        <f t="shared" si="103"/>
        <v>3.6112999999999991</v>
      </c>
    </row>
    <row r="61" spans="1:53" x14ac:dyDescent="0.2">
      <c r="A61" s="738">
        <v>11</v>
      </c>
      <c r="B61" s="739">
        <v>3430</v>
      </c>
      <c r="C61" s="739">
        <v>600078183</v>
      </c>
      <c r="D61" s="739">
        <v>72744405</v>
      </c>
      <c r="E61" s="740" t="s">
        <v>423</v>
      </c>
      <c r="F61" s="739">
        <v>3111</v>
      </c>
      <c r="G61" s="741" t="s">
        <v>86</v>
      </c>
      <c r="H61" s="742" t="s">
        <v>87</v>
      </c>
      <c r="I61" s="516">
        <v>3367627</v>
      </c>
      <c r="J61" s="517">
        <v>2435911</v>
      </c>
      <c r="K61" s="517">
        <v>20000</v>
      </c>
      <c r="L61" s="517">
        <v>830098</v>
      </c>
      <c r="M61" s="517">
        <v>48718</v>
      </c>
      <c r="N61" s="517">
        <v>32900</v>
      </c>
      <c r="O61" s="518">
        <v>5.3797999999999995</v>
      </c>
      <c r="P61" s="432">
        <v>4</v>
      </c>
      <c r="Q61" s="519">
        <v>1.3797999999999997</v>
      </c>
      <c r="R61" s="520">
        <f t="shared" ref="R61:R63" si="104">W61*-1</f>
        <v>0</v>
      </c>
      <c r="S61" s="507">
        <v>0</v>
      </c>
      <c r="T61" s="507">
        <v>0</v>
      </c>
      <c r="U61" s="507">
        <v>-51546</v>
      </c>
      <c r="V61" s="507">
        <f t="shared" si="2"/>
        <v>-51546</v>
      </c>
      <c r="W61" s="507">
        <v>0</v>
      </c>
      <c r="X61" s="507">
        <v>0</v>
      </c>
      <c r="Y61" s="507">
        <v>0</v>
      </c>
      <c r="Z61" s="507">
        <f t="shared" ref="Z61:Z63" si="105">SUM(W61:Y61)</f>
        <v>0</v>
      </c>
      <c r="AA61" s="507">
        <f>V61+Z61</f>
        <v>-51546</v>
      </c>
      <c r="AB61" s="322">
        <f t="shared" ref="AB61:AB63" si="106">ROUND((V61+W61)*33.8%,0)</f>
        <v>-17423</v>
      </c>
      <c r="AC61" s="180">
        <f>ROUND(V61*2%,0)</f>
        <v>-1031</v>
      </c>
      <c r="AD61" s="507">
        <v>0</v>
      </c>
      <c r="AE61" s="507">
        <v>70000</v>
      </c>
      <c r="AF61" s="507">
        <f t="shared" si="3"/>
        <v>70000</v>
      </c>
      <c r="AG61" s="507">
        <f t="shared" si="4"/>
        <v>0</v>
      </c>
      <c r="AH61" s="522">
        <v>0</v>
      </c>
      <c r="AI61" s="522">
        <v>0</v>
      </c>
      <c r="AJ61" s="522">
        <v>0</v>
      </c>
      <c r="AK61" s="522">
        <v>0</v>
      </c>
      <c r="AL61" s="522">
        <v>0</v>
      </c>
      <c r="AM61" s="522">
        <v>0</v>
      </c>
      <c r="AN61" s="522">
        <v>0</v>
      </c>
      <c r="AO61" s="522">
        <f t="shared" ref="AO61:AO63" si="107">AH61+AJ61+AK61+AM61</f>
        <v>0</v>
      </c>
      <c r="AP61" s="522">
        <f t="shared" ref="AP61:AP63" si="108">AI61+AL61+AN61</f>
        <v>0</v>
      </c>
      <c r="AQ61" s="550">
        <f t="shared" si="8"/>
        <v>0</v>
      </c>
      <c r="AR61" s="551">
        <f>I61+AG61</f>
        <v>3367627</v>
      </c>
      <c r="AS61" s="507">
        <f>J61+V61</f>
        <v>2384365</v>
      </c>
      <c r="AT61" s="507">
        <f t="shared" ref="AT61:AT63" si="109">K61+Z61</f>
        <v>20000</v>
      </c>
      <c r="AU61" s="507">
        <f t="shared" ref="AU61:AU63" si="110">Y61</f>
        <v>0</v>
      </c>
      <c r="AV61" s="507">
        <f t="shared" ref="AV61:AW63" si="111">L61+AB61</f>
        <v>812675</v>
      </c>
      <c r="AW61" s="507">
        <f t="shared" si="111"/>
        <v>47687</v>
      </c>
      <c r="AX61" s="507">
        <f>N61+AF61</f>
        <v>102900</v>
      </c>
      <c r="AY61" s="522">
        <f>O61+AQ61</f>
        <v>5.3797999999999995</v>
      </c>
      <c r="AZ61" s="522">
        <f t="shared" ref="AZ61:BA63" si="112">P61+AO61</f>
        <v>4</v>
      </c>
      <c r="BA61" s="523">
        <f t="shared" si="112"/>
        <v>1.3797999999999997</v>
      </c>
    </row>
    <row r="62" spans="1:53" x14ac:dyDescent="0.2">
      <c r="A62" s="738">
        <v>11</v>
      </c>
      <c r="B62" s="739">
        <v>3430</v>
      </c>
      <c r="C62" s="739">
        <v>600078183</v>
      </c>
      <c r="D62" s="739">
        <v>72744405</v>
      </c>
      <c r="E62" s="740" t="s">
        <v>423</v>
      </c>
      <c r="F62" s="739">
        <v>3111</v>
      </c>
      <c r="G62" s="741" t="s">
        <v>92</v>
      </c>
      <c r="H62" s="742" t="s">
        <v>83</v>
      </c>
      <c r="I62" s="516">
        <v>691769</v>
      </c>
      <c r="J62" s="517">
        <v>509403</v>
      </c>
      <c r="K62" s="496">
        <v>0</v>
      </c>
      <c r="L62" s="322">
        <v>172178</v>
      </c>
      <c r="M62" s="322">
        <v>10188</v>
      </c>
      <c r="N62" s="517">
        <v>0</v>
      </c>
      <c r="O62" s="518">
        <v>1.5</v>
      </c>
      <c r="P62" s="432">
        <v>1.5</v>
      </c>
      <c r="Q62" s="519">
        <v>0</v>
      </c>
      <c r="R62" s="520">
        <f t="shared" si="104"/>
        <v>0</v>
      </c>
      <c r="S62" s="507">
        <v>-41481</v>
      </c>
      <c r="T62" s="507">
        <v>0</v>
      </c>
      <c r="U62" s="507">
        <v>0</v>
      </c>
      <c r="V62" s="507">
        <f t="shared" si="2"/>
        <v>-41481</v>
      </c>
      <c r="W62" s="507">
        <v>0</v>
      </c>
      <c r="X62" s="507">
        <v>0</v>
      </c>
      <c r="Y62" s="507">
        <v>0</v>
      </c>
      <c r="Z62" s="507">
        <f t="shared" si="105"/>
        <v>0</v>
      </c>
      <c r="AA62" s="507">
        <f>V62+Z62</f>
        <v>-41481</v>
      </c>
      <c r="AB62" s="322">
        <f t="shared" si="106"/>
        <v>-14021</v>
      </c>
      <c r="AC62" s="180">
        <f>ROUND(V62*2%,0)</f>
        <v>-830</v>
      </c>
      <c r="AD62" s="507">
        <v>0</v>
      </c>
      <c r="AE62" s="507">
        <v>0</v>
      </c>
      <c r="AF62" s="507">
        <f t="shared" si="3"/>
        <v>0</v>
      </c>
      <c r="AG62" s="507">
        <f t="shared" si="4"/>
        <v>-56332</v>
      </c>
      <c r="AH62" s="522">
        <v>0</v>
      </c>
      <c r="AI62" s="522">
        <v>0</v>
      </c>
      <c r="AJ62" s="522">
        <v>-0.13</v>
      </c>
      <c r="AK62" s="522">
        <v>0</v>
      </c>
      <c r="AL62" s="522">
        <v>0</v>
      </c>
      <c r="AM62" s="522">
        <v>0</v>
      </c>
      <c r="AN62" s="522">
        <v>0</v>
      </c>
      <c r="AO62" s="522">
        <f t="shared" si="107"/>
        <v>-0.13</v>
      </c>
      <c r="AP62" s="522">
        <f t="shared" si="108"/>
        <v>0</v>
      </c>
      <c r="AQ62" s="550">
        <f t="shared" si="8"/>
        <v>-0.13</v>
      </c>
      <c r="AR62" s="551">
        <f>I62+AG62</f>
        <v>635437</v>
      </c>
      <c r="AS62" s="507">
        <f>J62+V62</f>
        <v>467922</v>
      </c>
      <c r="AT62" s="507">
        <f t="shared" si="109"/>
        <v>0</v>
      </c>
      <c r="AU62" s="507">
        <f t="shared" si="110"/>
        <v>0</v>
      </c>
      <c r="AV62" s="507">
        <f t="shared" si="111"/>
        <v>158157</v>
      </c>
      <c r="AW62" s="507">
        <f t="shared" si="111"/>
        <v>9358</v>
      </c>
      <c r="AX62" s="507">
        <f>N62+AF62</f>
        <v>0</v>
      </c>
      <c r="AY62" s="522">
        <f>O62+AQ62</f>
        <v>1.37</v>
      </c>
      <c r="AZ62" s="522">
        <f t="shared" si="112"/>
        <v>1.37</v>
      </c>
      <c r="BA62" s="523">
        <f t="shared" si="112"/>
        <v>0</v>
      </c>
    </row>
    <row r="63" spans="1:53" x14ac:dyDescent="0.2">
      <c r="A63" s="738">
        <v>11</v>
      </c>
      <c r="B63" s="739">
        <v>3430</v>
      </c>
      <c r="C63" s="739">
        <v>600078183</v>
      </c>
      <c r="D63" s="739">
        <v>72744405</v>
      </c>
      <c r="E63" s="740" t="s">
        <v>423</v>
      </c>
      <c r="F63" s="739">
        <v>3141</v>
      </c>
      <c r="G63" s="741" t="s">
        <v>89</v>
      </c>
      <c r="H63" s="742" t="s">
        <v>83</v>
      </c>
      <c r="I63" s="516">
        <v>610527</v>
      </c>
      <c r="J63" s="517">
        <v>447571</v>
      </c>
      <c r="K63" s="496">
        <v>0</v>
      </c>
      <c r="L63" s="322">
        <v>151279</v>
      </c>
      <c r="M63" s="322">
        <v>8951</v>
      </c>
      <c r="N63" s="517">
        <v>2726</v>
      </c>
      <c r="O63" s="518">
        <v>1.52</v>
      </c>
      <c r="P63" s="432">
        <v>0</v>
      </c>
      <c r="Q63" s="519">
        <v>1.52</v>
      </c>
      <c r="R63" s="520">
        <f t="shared" si="104"/>
        <v>0</v>
      </c>
      <c r="S63" s="507">
        <v>0</v>
      </c>
      <c r="T63" s="507">
        <v>0</v>
      </c>
      <c r="U63" s="507">
        <v>0</v>
      </c>
      <c r="V63" s="507">
        <f t="shared" si="2"/>
        <v>0</v>
      </c>
      <c r="W63" s="507">
        <v>0</v>
      </c>
      <c r="X63" s="507">
        <v>0</v>
      </c>
      <c r="Y63" s="507">
        <v>0</v>
      </c>
      <c r="Z63" s="507">
        <f t="shared" si="105"/>
        <v>0</v>
      </c>
      <c r="AA63" s="507">
        <f>V63+Z63</f>
        <v>0</v>
      </c>
      <c r="AB63" s="322">
        <f t="shared" si="106"/>
        <v>0</v>
      </c>
      <c r="AC63" s="180">
        <f>ROUND(V63*2%,0)</f>
        <v>0</v>
      </c>
      <c r="AD63" s="507">
        <v>0</v>
      </c>
      <c r="AE63" s="507">
        <v>0</v>
      </c>
      <c r="AF63" s="507">
        <f t="shared" si="3"/>
        <v>0</v>
      </c>
      <c r="AG63" s="507">
        <f t="shared" si="4"/>
        <v>0</v>
      </c>
      <c r="AH63" s="522">
        <v>0</v>
      </c>
      <c r="AI63" s="522">
        <v>0</v>
      </c>
      <c r="AJ63" s="522">
        <v>0</v>
      </c>
      <c r="AK63" s="522">
        <v>0</v>
      </c>
      <c r="AL63" s="522">
        <v>0</v>
      </c>
      <c r="AM63" s="522">
        <v>0</v>
      </c>
      <c r="AN63" s="522">
        <v>0</v>
      </c>
      <c r="AO63" s="522">
        <f t="shared" si="107"/>
        <v>0</v>
      </c>
      <c r="AP63" s="522">
        <f t="shared" si="108"/>
        <v>0</v>
      </c>
      <c r="AQ63" s="550">
        <f t="shared" si="8"/>
        <v>0</v>
      </c>
      <c r="AR63" s="551">
        <f>I63+AG63</f>
        <v>610527</v>
      </c>
      <c r="AS63" s="507">
        <f>J63+V63</f>
        <v>447571</v>
      </c>
      <c r="AT63" s="507">
        <f t="shared" si="109"/>
        <v>0</v>
      </c>
      <c r="AU63" s="507">
        <f t="shared" si="110"/>
        <v>0</v>
      </c>
      <c r="AV63" s="507">
        <f t="shared" si="111"/>
        <v>151279</v>
      </c>
      <c r="AW63" s="507">
        <f t="shared" si="111"/>
        <v>8951</v>
      </c>
      <c r="AX63" s="507">
        <f>N63+AF63</f>
        <v>2726</v>
      </c>
      <c r="AY63" s="522">
        <f>O63+AQ63</f>
        <v>1.52</v>
      </c>
      <c r="AZ63" s="522">
        <f t="shared" si="112"/>
        <v>0</v>
      </c>
      <c r="BA63" s="523">
        <f t="shared" si="112"/>
        <v>1.52</v>
      </c>
    </row>
    <row r="64" spans="1:53" x14ac:dyDescent="0.2">
      <c r="A64" s="285">
        <v>11</v>
      </c>
      <c r="B64" s="27">
        <v>3430</v>
      </c>
      <c r="C64" s="27">
        <v>600078183</v>
      </c>
      <c r="D64" s="27">
        <v>72744405</v>
      </c>
      <c r="E64" s="295" t="s">
        <v>424</v>
      </c>
      <c r="F64" s="27"/>
      <c r="G64" s="284"/>
      <c r="H64" s="388"/>
      <c r="I64" s="6">
        <v>4669923</v>
      </c>
      <c r="J64" s="10">
        <v>3392885</v>
      </c>
      <c r="K64" s="10">
        <v>20000</v>
      </c>
      <c r="L64" s="10">
        <v>1153555</v>
      </c>
      <c r="M64" s="10">
        <v>67857</v>
      </c>
      <c r="N64" s="10">
        <v>35626</v>
      </c>
      <c r="O64" s="11">
        <v>8.399799999999999</v>
      </c>
      <c r="P64" s="11">
        <v>5.5</v>
      </c>
      <c r="Q64" s="76">
        <v>2.8997999999999999</v>
      </c>
      <c r="R64" s="274">
        <f t="shared" ref="R64:BA64" si="113">SUM(R61:R63)</f>
        <v>0</v>
      </c>
      <c r="S64" s="10">
        <f t="shared" si="113"/>
        <v>-41481</v>
      </c>
      <c r="T64" s="10">
        <f t="shared" si="113"/>
        <v>0</v>
      </c>
      <c r="U64" s="10">
        <f t="shared" si="113"/>
        <v>-51546</v>
      </c>
      <c r="V64" s="10">
        <f t="shared" si="113"/>
        <v>-93027</v>
      </c>
      <c r="W64" s="10">
        <f t="shared" si="113"/>
        <v>0</v>
      </c>
      <c r="X64" s="10">
        <f t="shared" si="113"/>
        <v>0</v>
      </c>
      <c r="Y64" s="10">
        <f t="shared" ref="Y64" si="114">SUM(Y61:Y63)</f>
        <v>0</v>
      </c>
      <c r="Z64" s="10">
        <f t="shared" si="113"/>
        <v>0</v>
      </c>
      <c r="AA64" s="10">
        <f t="shared" si="113"/>
        <v>-93027</v>
      </c>
      <c r="AB64" s="10">
        <f t="shared" si="113"/>
        <v>-31444</v>
      </c>
      <c r="AC64" s="10">
        <f t="shared" si="113"/>
        <v>-1861</v>
      </c>
      <c r="AD64" s="10">
        <f t="shared" si="113"/>
        <v>0</v>
      </c>
      <c r="AE64" s="10">
        <f t="shared" si="113"/>
        <v>70000</v>
      </c>
      <c r="AF64" s="10">
        <f t="shared" si="113"/>
        <v>70000</v>
      </c>
      <c r="AG64" s="10">
        <f t="shared" si="113"/>
        <v>-56332</v>
      </c>
      <c r="AH64" s="11">
        <f t="shared" si="113"/>
        <v>0</v>
      </c>
      <c r="AI64" s="11">
        <f t="shared" si="113"/>
        <v>0</v>
      </c>
      <c r="AJ64" s="11">
        <f t="shared" si="113"/>
        <v>-0.13</v>
      </c>
      <c r="AK64" s="11">
        <f t="shared" ref="AK64:AL64" si="115">SUM(AK61:AK63)</f>
        <v>0</v>
      </c>
      <c r="AL64" s="11">
        <f t="shared" si="115"/>
        <v>0</v>
      </c>
      <c r="AM64" s="11">
        <f t="shared" si="113"/>
        <v>0</v>
      </c>
      <c r="AN64" s="11">
        <f t="shared" si="113"/>
        <v>0</v>
      </c>
      <c r="AO64" s="11">
        <f t="shared" si="113"/>
        <v>-0.13</v>
      </c>
      <c r="AP64" s="11">
        <f t="shared" si="113"/>
        <v>0</v>
      </c>
      <c r="AQ64" s="32">
        <f t="shared" si="113"/>
        <v>-0.13</v>
      </c>
      <c r="AR64" s="6">
        <f t="shared" si="113"/>
        <v>4613591</v>
      </c>
      <c r="AS64" s="10">
        <f t="shared" si="113"/>
        <v>3299858</v>
      </c>
      <c r="AT64" s="72">
        <f t="shared" si="113"/>
        <v>20000</v>
      </c>
      <c r="AU64" s="72">
        <f t="shared" si="113"/>
        <v>0</v>
      </c>
      <c r="AV64" s="10">
        <f t="shared" si="113"/>
        <v>1122111</v>
      </c>
      <c r="AW64" s="10">
        <f t="shared" si="113"/>
        <v>65996</v>
      </c>
      <c r="AX64" s="10">
        <f t="shared" si="113"/>
        <v>105626</v>
      </c>
      <c r="AY64" s="11">
        <f t="shared" si="113"/>
        <v>8.2698</v>
      </c>
      <c r="AZ64" s="11">
        <f t="shared" si="113"/>
        <v>5.37</v>
      </c>
      <c r="BA64" s="76">
        <f t="shared" si="113"/>
        <v>2.8997999999999999</v>
      </c>
    </row>
    <row r="65" spans="1:53" x14ac:dyDescent="0.2">
      <c r="A65" s="738">
        <v>12</v>
      </c>
      <c r="B65" s="739">
        <v>3431</v>
      </c>
      <c r="C65" s="739">
        <v>600078370</v>
      </c>
      <c r="D65" s="739">
        <v>72744162</v>
      </c>
      <c r="E65" s="740" t="s">
        <v>425</v>
      </c>
      <c r="F65" s="739">
        <v>3117</v>
      </c>
      <c r="G65" s="741" t="s">
        <v>149</v>
      </c>
      <c r="H65" s="742" t="s">
        <v>87</v>
      </c>
      <c r="I65" s="516">
        <v>3648038</v>
      </c>
      <c r="J65" s="517">
        <v>2530013</v>
      </c>
      <c r="K65" s="517">
        <v>60000</v>
      </c>
      <c r="L65" s="517">
        <v>875425</v>
      </c>
      <c r="M65" s="517">
        <v>50600</v>
      </c>
      <c r="N65" s="517">
        <v>132000</v>
      </c>
      <c r="O65" s="518">
        <v>5.1343000000000005</v>
      </c>
      <c r="P65" s="432">
        <v>4</v>
      </c>
      <c r="Q65" s="519">
        <v>1.1343000000000003</v>
      </c>
      <c r="R65" s="520">
        <f t="shared" ref="R65:R69" si="116">W65*-1</f>
        <v>-8800</v>
      </c>
      <c r="S65" s="507">
        <v>0</v>
      </c>
      <c r="T65" s="507">
        <v>0</v>
      </c>
      <c r="U65" s="507">
        <v>0</v>
      </c>
      <c r="V65" s="507">
        <f t="shared" si="2"/>
        <v>-8800</v>
      </c>
      <c r="W65" s="507">
        <v>8800</v>
      </c>
      <c r="X65" s="507">
        <v>0</v>
      </c>
      <c r="Y65" s="507">
        <v>18885</v>
      </c>
      <c r="Z65" s="507">
        <f t="shared" ref="Z65:Z69" si="117">SUM(W65:Y65)</f>
        <v>27685</v>
      </c>
      <c r="AA65" s="507">
        <f>V65+Z65</f>
        <v>18885</v>
      </c>
      <c r="AB65" s="322">
        <f t="shared" ref="AB65:AB69" si="118">ROUND((V65+W65)*33.8%,0)</f>
        <v>0</v>
      </c>
      <c r="AC65" s="180">
        <f>ROUND(V65*2%,0)</f>
        <v>-176</v>
      </c>
      <c r="AD65" s="507">
        <v>0</v>
      </c>
      <c r="AE65" s="507">
        <v>0</v>
      </c>
      <c r="AF65" s="507">
        <f t="shared" si="3"/>
        <v>0</v>
      </c>
      <c r="AG65" s="507">
        <f t="shared" si="4"/>
        <v>18709</v>
      </c>
      <c r="AH65" s="522">
        <v>0</v>
      </c>
      <c r="AI65" s="522">
        <v>-0.04</v>
      </c>
      <c r="AJ65" s="522">
        <v>0</v>
      </c>
      <c r="AK65" s="522">
        <v>0</v>
      </c>
      <c r="AL65" s="522">
        <v>0</v>
      </c>
      <c r="AM65" s="522">
        <v>0</v>
      </c>
      <c r="AN65" s="522">
        <v>0</v>
      </c>
      <c r="AO65" s="522">
        <f t="shared" ref="AO65:AO69" si="119">AH65+AJ65+AK65+AM65</f>
        <v>0</v>
      </c>
      <c r="AP65" s="522">
        <f t="shared" ref="AP65:AP69" si="120">AI65+AL65+AN65</f>
        <v>-0.04</v>
      </c>
      <c r="AQ65" s="550">
        <f t="shared" si="8"/>
        <v>-0.04</v>
      </c>
      <c r="AR65" s="551">
        <f>I65+AG65</f>
        <v>3666747</v>
      </c>
      <c r="AS65" s="507">
        <f>J65+V65</f>
        <v>2521213</v>
      </c>
      <c r="AT65" s="507">
        <f t="shared" ref="AT65:AT69" si="121">K65+Z65</f>
        <v>87685</v>
      </c>
      <c r="AU65" s="507">
        <f t="shared" ref="AU65:AU69" si="122">Y65</f>
        <v>18885</v>
      </c>
      <c r="AV65" s="507">
        <f t="shared" ref="AV65:AW69" si="123">L65+AB65</f>
        <v>875425</v>
      </c>
      <c r="AW65" s="507">
        <f t="shared" si="123"/>
        <v>50424</v>
      </c>
      <c r="AX65" s="507">
        <f>N65+AF65</f>
        <v>132000</v>
      </c>
      <c r="AY65" s="522">
        <f>O65+AQ65</f>
        <v>5.0943000000000005</v>
      </c>
      <c r="AZ65" s="522">
        <f t="shared" ref="AZ65:BA69" si="124">P65+AO65</f>
        <v>4</v>
      </c>
      <c r="BA65" s="523">
        <f t="shared" si="124"/>
        <v>1.0943000000000003</v>
      </c>
    </row>
    <row r="66" spans="1:53" x14ac:dyDescent="0.2">
      <c r="A66" s="738">
        <v>12</v>
      </c>
      <c r="B66" s="739">
        <v>3431</v>
      </c>
      <c r="C66" s="739">
        <v>600078370</v>
      </c>
      <c r="D66" s="739">
        <v>72744162</v>
      </c>
      <c r="E66" s="740" t="s">
        <v>425</v>
      </c>
      <c r="F66" s="739">
        <v>3117</v>
      </c>
      <c r="G66" s="741" t="s">
        <v>92</v>
      </c>
      <c r="H66" s="742" t="s">
        <v>83</v>
      </c>
      <c r="I66" s="516">
        <v>1247914</v>
      </c>
      <c r="J66" s="517">
        <v>918935</v>
      </c>
      <c r="K66" s="496">
        <v>0</v>
      </c>
      <c r="L66" s="322">
        <v>310600</v>
      </c>
      <c r="M66" s="322">
        <v>18379</v>
      </c>
      <c r="N66" s="517">
        <v>0</v>
      </c>
      <c r="O66" s="518">
        <v>2.65</v>
      </c>
      <c r="P66" s="432">
        <v>2.65</v>
      </c>
      <c r="Q66" s="519">
        <v>0</v>
      </c>
      <c r="R66" s="520">
        <f t="shared" si="116"/>
        <v>0</v>
      </c>
      <c r="S66" s="507">
        <v>8164</v>
      </c>
      <c r="T66" s="507">
        <v>0</v>
      </c>
      <c r="U66" s="507">
        <v>0</v>
      </c>
      <c r="V66" s="507">
        <f t="shared" si="2"/>
        <v>8164</v>
      </c>
      <c r="W66" s="507">
        <v>0</v>
      </c>
      <c r="X66" s="507">
        <v>0</v>
      </c>
      <c r="Y66" s="507">
        <v>0</v>
      </c>
      <c r="Z66" s="507">
        <f t="shared" si="117"/>
        <v>0</v>
      </c>
      <c r="AA66" s="507">
        <f>V66+Z66</f>
        <v>8164</v>
      </c>
      <c r="AB66" s="322">
        <f t="shared" si="118"/>
        <v>2759</v>
      </c>
      <c r="AC66" s="180">
        <f>ROUND(V66*2%,0)</f>
        <v>163</v>
      </c>
      <c r="AD66" s="507">
        <v>16750</v>
      </c>
      <c r="AE66" s="507">
        <v>0</v>
      </c>
      <c r="AF66" s="507">
        <f t="shared" si="3"/>
        <v>16750</v>
      </c>
      <c r="AG66" s="507">
        <f t="shared" si="4"/>
        <v>27836</v>
      </c>
      <c r="AH66" s="522">
        <v>0</v>
      </c>
      <c r="AI66" s="522">
        <v>0</v>
      </c>
      <c r="AJ66" s="522">
        <v>0.04</v>
      </c>
      <c r="AK66" s="522">
        <v>0</v>
      </c>
      <c r="AL66" s="522">
        <v>0</v>
      </c>
      <c r="AM66" s="522">
        <v>0</v>
      </c>
      <c r="AN66" s="522">
        <v>0</v>
      </c>
      <c r="AO66" s="522">
        <f t="shared" si="119"/>
        <v>0.04</v>
      </c>
      <c r="AP66" s="522">
        <f t="shared" si="120"/>
        <v>0</v>
      </c>
      <c r="AQ66" s="550">
        <f t="shared" si="8"/>
        <v>0.04</v>
      </c>
      <c r="AR66" s="551">
        <f>I66+AG66</f>
        <v>1275750</v>
      </c>
      <c r="AS66" s="507">
        <f>J66+V66</f>
        <v>927099</v>
      </c>
      <c r="AT66" s="507">
        <f t="shared" si="121"/>
        <v>0</v>
      </c>
      <c r="AU66" s="507">
        <f t="shared" si="122"/>
        <v>0</v>
      </c>
      <c r="AV66" s="507">
        <f t="shared" si="123"/>
        <v>313359</v>
      </c>
      <c r="AW66" s="507">
        <f t="shared" si="123"/>
        <v>18542</v>
      </c>
      <c r="AX66" s="507">
        <f>N66+AF66</f>
        <v>16750</v>
      </c>
      <c r="AY66" s="522">
        <f>O66+AQ66</f>
        <v>2.69</v>
      </c>
      <c r="AZ66" s="522">
        <f t="shared" si="124"/>
        <v>2.69</v>
      </c>
      <c r="BA66" s="523">
        <f t="shared" si="124"/>
        <v>0</v>
      </c>
    </row>
    <row r="67" spans="1:53" x14ac:dyDescent="0.2">
      <c r="A67" s="738">
        <v>12</v>
      </c>
      <c r="B67" s="739">
        <v>3431</v>
      </c>
      <c r="C67" s="739">
        <v>600078370</v>
      </c>
      <c r="D67" s="739">
        <v>72744162</v>
      </c>
      <c r="E67" s="740" t="s">
        <v>425</v>
      </c>
      <c r="F67" s="739">
        <v>3141</v>
      </c>
      <c r="G67" s="741" t="s">
        <v>89</v>
      </c>
      <c r="H67" s="742" t="s">
        <v>83</v>
      </c>
      <c r="I67" s="516">
        <v>415176</v>
      </c>
      <c r="J67" s="517">
        <v>294165</v>
      </c>
      <c r="K67" s="496">
        <v>10000</v>
      </c>
      <c r="L67" s="322">
        <v>102808</v>
      </c>
      <c r="M67" s="322">
        <v>5883</v>
      </c>
      <c r="N67" s="517">
        <v>2320</v>
      </c>
      <c r="O67" s="518">
        <v>1.03</v>
      </c>
      <c r="P67" s="432">
        <v>0</v>
      </c>
      <c r="Q67" s="519">
        <v>1.03</v>
      </c>
      <c r="R67" s="520">
        <f t="shared" si="116"/>
        <v>10000</v>
      </c>
      <c r="S67" s="507">
        <v>0</v>
      </c>
      <c r="T67" s="507">
        <v>0</v>
      </c>
      <c r="U67" s="507">
        <v>0</v>
      </c>
      <c r="V67" s="507">
        <f t="shared" si="2"/>
        <v>10000</v>
      </c>
      <c r="W67" s="507">
        <v>-10000</v>
      </c>
      <c r="X67" s="507">
        <v>0</v>
      </c>
      <c r="Y67" s="507">
        <v>0</v>
      </c>
      <c r="Z67" s="507">
        <f t="shared" si="117"/>
        <v>-10000</v>
      </c>
      <c r="AA67" s="507">
        <f>V67+Z67</f>
        <v>0</v>
      </c>
      <c r="AB67" s="322">
        <f t="shared" si="118"/>
        <v>0</v>
      </c>
      <c r="AC67" s="180">
        <f>ROUND(V67*2%,0)</f>
        <v>200</v>
      </c>
      <c r="AD67" s="507">
        <v>0</v>
      </c>
      <c r="AE67" s="507">
        <v>0</v>
      </c>
      <c r="AF67" s="507">
        <f t="shared" si="3"/>
        <v>0</v>
      </c>
      <c r="AG67" s="507">
        <f t="shared" si="4"/>
        <v>200</v>
      </c>
      <c r="AH67" s="522">
        <v>0</v>
      </c>
      <c r="AI67" s="522">
        <v>0</v>
      </c>
      <c r="AJ67" s="522">
        <v>0</v>
      </c>
      <c r="AK67" s="522">
        <v>0</v>
      </c>
      <c r="AL67" s="522">
        <v>0</v>
      </c>
      <c r="AM67" s="522">
        <v>0</v>
      </c>
      <c r="AN67" s="522">
        <v>0</v>
      </c>
      <c r="AO67" s="522">
        <f t="shared" si="119"/>
        <v>0</v>
      </c>
      <c r="AP67" s="522">
        <f t="shared" si="120"/>
        <v>0</v>
      </c>
      <c r="AQ67" s="550">
        <f t="shared" si="8"/>
        <v>0</v>
      </c>
      <c r="AR67" s="551">
        <f>I67+AG67</f>
        <v>415376</v>
      </c>
      <c r="AS67" s="507">
        <f>J67+V67</f>
        <v>304165</v>
      </c>
      <c r="AT67" s="507">
        <f t="shared" si="121"/>
        <v>0</v>
      </c>
      <c r="AU67" s="507">
        <f t="shared" si="122"/>
        <v>0</v>
      </c>
      <c r="AV67" s="507">
        <f t="shared" si="123"/>
        <v>102808</v>
      </c>
      <c r="AW67" s="507">
        <f t="shared" si="123"/>
        <v>6083</v>
      </c>
      <c r="AX67" s="507">
        <f>N67+AF67</f>
        <v>2320</v>
      </c>
      <c r="AY67" s="522">
        <f>O67+AQ67</f>
        <v>1.03</v>
      </c>
      <c r="AZ67" s="522">
        <f t="shared" si="124"/>
        <v>0</v>
      </c>
      <c r="BA67" s="523">
        <f t="shared" si="124"/>
        <v>1.03</v>
      </c>
    </row>
    <row r="68" spans="1:53" x14ac:dyDescent="0.2">
      <c r="A68" s="738">
        <v>12</v>
      </c>
      <c r="B68" s="739">
        <v>3431</v>
      </c>
      <c r="C68" s="739">
        <v>600078370</v>
      </c>
      <c r="D68" s="739">
        <v>72744162</v>
      </c>
      <c r="E68" s="740" t="s">
        <v>425</v>
      </c>
      <c r="F68" s="739">
        <v>3143</v>
      </c>
      <c r="G68" s="741" t="s">
        <v>150</v>
      </c>
      <c r="H68" s="727" t="s">
        <v>87</v>
      </c>
      <c r="I68" s="516">
        <v>698085</v>
      </c>
      <c r="J68" s="517">
        <v>514054</v>
      </c>
      <c r="K68" s="496">
        <v>0</v>
      </c>
      <c r="L68" s="322">
        <v>173750</v>
      </c>
      <c r="M68" s="322">
        <v>10281</v>
      </c>
      <c r="N68" s="517">
        <v>0</v>
      </c>
      <c r="O68" s="518">
        <v>1</v>
      </c>
      <c r="P68" s="432">
        <v>1</v>
      </c>
      <c r="Q68" s="519">
        <v>0</v>
      </c>
      <c r="R68" s="520">
        <f t="shared" si="116"/>
        <v>0</v>
      </c>
      <c r="S68" s="507">
        <v>0</v>
      </c>
      <c r="T68" s="507">
        <v>0</v>
      </c>
      <c r="U68" s="507">
        <v>0</v>
      </c>
      <c r="V68" s="507">
        <f t="shared" si="2"/>
        <v>0</v>
      </c>
      <c r="W68" s="507">
        <v>0</v>
      </c>
      <c r="X68" s="507">
        <v>0</v>
      </c>
      <c r="Y68" s="507">
        <v>0</v>
      </c>
      <c r="Z68" s="507">
        <f t="shared" si="117"/>
        <v>0</v>
      </c>
      <c r="AA68" s="507">
        <f>V68+Z68</f>
        <v>0</v>
      </c>
      <c r="AB68" s="322">
        <f t="shared" si="118"/>
        <v>0</v>
      </c>
      <c r="AC68" s="180">
        <f>ROUND(V68*2%,0)</f>
        <v>0</v>
      </c>
      <c r="AD68" s="507">
        <v>0</v>
      </c>
      <c r="AE68" s="507">
        <v>0</v>
      </c>
      <c r="AF68" s="507">
        <f t="shared" si="3"/>
        <v>0</v>
      </c>
      <c r="AG68" s="507">
        <f t="shared" si="4"/>
        <v>0</v>
      </c>
      <c r="AH68" s="522">
        <v>0</v>
      </c>
      <c r="AI68" s="522">
        <v>0</v>
      </c>
      <c r="AJ68" s="522">
        <v>0</v>
      </c>
      <c r="AK68" s="522">
        <v>0</v>
      </c>
      <c r="AL68" s="522">
        <v>0</v>
      </c>
      <c r="AM68" s="522">
        <v>0</v>
      </c>
      <c r="AN68" s="522">
        <v>0</v>
      </c>
      <c r="AO68" s="522">
        <f t="shared" si="119"/>
        <v>0</v>
      </c>
      <c r="AP68" s="522">
        <f t="shared" si="120"/>
        <v>0</v>
      </c>
      <c r="AQ68" s="550">
        <f t="shared" si="8"/>
        <v>0</v>
      </c>
      <c r="AR68" s="551">
        <f>I68+AG68</f>
        <v>698085</v>
      </c>
      <c r="AS68" s="507">
        <f>J68+V68</f>
        <v>514054</v>
      </c>
      <c r="AT68" s="507">
        <f t="shared" si="121"/>
        <v>0</v>
      </c>
      <c r="AU68" s="507">
        <f t="shared" si="122"/>
        <v>0</v>
      </c>
      <c r="AV68" s="507">
        <f t="shared" si="123"/>
        <v>173750</v>
      </c>
      <c r="AW68" s="507">
        <f t="shared" si="123"/>
        <v>10281</v>
      </c>
      <c r="AX68" s="507">
        <f>N68+AF68</f>
        <v>0</v>
      </c>
      <c r="AY68" s="522">
        <f>O68+AQ68</f>
        <v>1</v>
      </c>
      <c r="AZ68" s="522">
        <f t="shared" si="124"/>
        <v>1</v>
      </c>
      <c r="BA68" s="523">
        <f t="shared" si="124"/>
        <v>0</v>
      </c>
    </row>
    <row r="69" spans="1:53" x14ac:dyDescent="0.2">
      <c r="A69" s="738">
        <v>12</v>
      </c>
      <c r="B69" s="739">
        <v>3431</v>
      </c>
      <c r="C69" s="739">
        <v>600078370</v>
      </c>
      <c r="D69" s="739">
        <v>72744162</v>
      </c>
      <c r="E69" s="740" t="s">
        <v>425</v>
      </c>
      <c r="F69" s="739">
        <v>3143</v>
      </c>
      <c r="G69" s="741" t="s">
        <v>151</v>
      </c>
      <c r="H69" s="727" t="s">
        <v>83</v>
      </c>
      <c r="I69" s="516">
        <v>21066</v>
      </c>
      <c r="J69" s="517">
        <v>14850</v>
      </c>
      <c r="K69" s="496">
        <v>0</v>
      </c>
      <c r="L69" s="322">
        <v>5019</v>
      </c>
      <c r="M69" s="322">
        <v>297</v>
      </c>
      <c r="N69" s="517">
        <v>900</v>
      </c>
      <c r="O69" s="518">
        <v>0.06</v>
      </c>
      <c r="P69" s="432">
        <v>0</v>
      </c>
      <c r="Q69" s="519">
        <v>0.06</v>
      </c>
      <c r="R69" s="520">
        <f t="shared" si="116"/>
        <v>0</v>
      </c>
      <c r="S69" s="507">
        <v>0</v>
      </c>
      <c r="T69" s="507">
        <v>0</v>
      </c>
      <c r="U69" s="507">
        <v>0</v>
      </c>
      <c r="V69" s="507">
        <f t="shared" si="2"/>
        <v>0</v>
      </c>
      <c r="W69" s="507">
        <v>0</v>
      </c>
      <c r="X69" s="507">
        <v>0</v>
      </c>
      <c r="Y69" s="507">
        <v>0</v>
      </c>
      <c r="Z69" s="507">
        <f t="shared" si="117"/>
        <v>0</v>
      </c>
      <c r="AA69" s="507">
        <f>V69+Z69</f>
        <v>0</v>
      </c>
      <c r="AB69" s="322">
        <f t="shared" si="118"/>
        <v>0</v>
      </c>
      <c r="AC69" s="180">
        <f>ROUND(V69*2%,0)</f>
        <v>0</v>
      </c>
      <c r="AD69" s="507">
        <v>0</v>
      </c>
      <c r="AE69" s="507">
        <v>0</v>
      </c>
      <c r="AF69" s="507">
        <f t="shared" si="3"/>
        <v>0</v>
      </c>
      <c r="AG69" s="507">
        <f t="shared" si="4"/>
        <v>0</v>
      </c>
      <c r="AH69" s="522">
        <v>0</v>
      </c>
      <c r="AI69" s="522">
        <v>0</v>
      </c>
      <c r="AJ69" s="522">
        <v>0</v>
      </c>
      <c r="AK69" s="522">
        <v>0</v>
      </c>
      <c r="AL69" s="522">
        <v>0</v>
      </c>
      <c r="AM69" s="522">
        <v>0</v>
      </c>
      <c r="AN69" s="522">
        <v>0</v>
      </c>
      <c r="AO69" s="522">
        <f t="shared" si="119"/>
        <v>0</v>
      </c>
      <c r="AP69" s="522">
        <f t="shared" si="120"/>
        <v>0</v>
      </c>
      <c r="AQ69" s="550">
        <f t="shared" si="8"/>
        <v>0</v>
      </c>
      <c r="AR69" s="551">
        <f>I69+AG69</f>
        <v>21066</v>
      </c>
      <c r="AS69" s="507">
        <f>J69+V69</f>
        <v>14850</v>
      </c>
      <c r="AT69" s="507">
        <f t="shared" si="121"/>
        <v>0</v>
      </c>
      <c r="AU69" s="507">
        <f t="shared" si="122"/>
        <v>0</v>
      </c>
      <c r="AV69" s="507">
        <f t="shared" si="123"/>
        <v>5019</v>
      </c>
      <c r="AW69" s="507">
        <f t="shared" si="123"/>
        <v>297</v>
      </c>
      <c r="AX69" s="507">
        <f>N69+AF69</f>
        <v>900</v>
      </c>
      <c r="AY69" s="522">
        <f>O69+AQ69</f>
        <v>0.06</v>
      </c>
      <c r="AZ69" s="522">
        <f t="shared" si="124"/>
        <v>0</v>
      </c>
      <c r="BA69" s="523">
        <f t="shared" si="124"/>
        <v>0.06</v>
      </c>
    </row>
    <row r="70" spans="1:53" x14ac:dyDescent="0.2">
      <c r="A70" s="285">
        <v>12</v>
      </c>
      <c r="B70" s="27">
        <v>3431</v>
      </c>
      <c r="C70" s="27">
        <v>600078370</v>
      </c>
      <c r="D70" s="27">
        <v>72744162</v>
      </c>
      <c r="E70" s="295" t="s">
        <v>426</v>
      </c>
      <c r="F70" s="27"/>
      <c r="G70" s="284"/>
      <c r="H70" s="388"/>
      <c r="I70" s="6">
        <v>6030279</v>
      </c>
      <c r="J70" s="10">
        <v>4272017</v>
      </c>
      <c r="K70" s="10">
        <v>70000</v>
      </c>
      <c r="L70" s="10">
        <v>1467602</v>
      </c>
      <c r="M70" s="10">
        <v>85440</v>
      </c>
      <c r="N70" s="10">
        <v>135220</v>
      </c>
      <c r="O70" s="11">
        <v>9.8742999999999999</v>
      </c>
      <c r="P70" s="11">
        <v>7.65</v>
      </c>
      <c r="Q70" s="76">
        <v>2.2243000000000004</v>
      </c>
      <c r="R70" s="274">
        <f t="shared" ref="R70:BA70" si="125">SUM(R65:R69)</f>
        <v>1200</v>
      </c>
      <c r="S70" s="10">
        <f t="shared" si="125"/>
        <v>8164</v>
      </c>
      <c r="T70" s="10">
        <f t="shared" si="125"/>
        <v>0</v>
      </c>
      <c r="U70" s="10">
        <f t="shared" si="125"/>
        <v>0</v>
      </c>
      <c r="V70" s="10">
        <f t="shared" si="125"/>
        <v>9364</v>
      </c>
      <c r="W70" s="10">
        <f t="shared" si="125"/>
        <v>-1200</v>
      </c>
      <c r="X70" s="10">
        <f t="shared" si="125"/>
        <v>0</v>
      </c>
      <c r="Y70" s="10">
        <f t="shared" ref="Y70" si="126">SUM(Y65:Y69)</f>
        <v>18885</v>
      </c>
      <c r="Z70" s="10">
        <f t="shared" si="125"/>
        <v>17685</v>
      </c>
      <c r="AA70" s="10">
        <f t="shared" si="125"/>
        <v>27049</v>
      </c>
      <c r="AB70" s="10">
        <f t="shared" si="125"/>
        <v>2759</v>
      </c>
      <c r="AC70" s="10">
        <f t="shared" si="125"/>
        <v>187</v>
      </c>
      <c r="AD70" s="10">
        <f t="shared" si="125"/>
        <v>16750</v>
      </c>
      <c r="AE70" s="10">
        <f t="shared" si="125"/>
        <v>0</v>
      </c>
      <c r="AF70" s="10">
        <f t="shared" si="125"/>
        <v>16750</v>
      </c>
      <c r="AG70" s="10">
        <f t="shared" si="125"/>
        <v>46745</v>
      </c>
      <c r="AH70" s="11">
        <f t="shared" si="125"/>
        <v>0</v>
      </c>
      <c r="AI70" s="11">
        <f t="shared" si="125"/>
        <v>-0.04</v>
      </c>
      <c r="AJ70" s="11">
        <f t="shared" si="125"/>
        <v>0.04</v>
      </c>
      <c r="AK70" s="11">
        <f t="shared" ref="AK70:AL70" si="127">SUM(AK65:AK69)</f>
        <v>0</v>
      </c>
      <c r="AL70" s="11">
        <f t="shared" si="127"/>
        <v>0</v>
      </c>
      <c r="AM70" s="11">
        <f t="shared" si="125"/>
        <v>0</v>
      </c>
      <c r="AN70" s="11">
        <f t="shared" si="125"/>
        <v>0</v>
      </c>
      <c r="AO70" s="11">
        <f t="shared" si="125"/>
        <v>0.04</v>
      </c>
      <c r="AP70" s="11">
        <f t="shared" si="125"/>
        <v>-0.04</v>
      </c>
      <c r="AQ70" s="32">
        <f t="shared" si="125"/>
        <v>0</v>
      </c>
      <c r="AR70" s="6">
        <f t="shared" si="125"/>
        <v>6077024</v>
      </c>
      <c r="AS70" s="10">
        <f t="shared" si="125"/>
        <v>4281381</v>
      </c>
      <c r="AT70" s="72">
        <f t="shared" si="125"/>
        <v>87685</v>
      </c>
      <c r="AU70" s="72">
        <f t="shared" si="125"/>
        <v>18885</v>
      </c>
      <c r="AV70" s="10">
        <f t="shared" si="125"/>
        <v>1470361</v>
      </c>
      <c r="AW70" s="10">
        <f t="shared" si="125"/>
        <v>85627</v>
      </c>
      <c r="AX70" s="10">
        <f t="shared" si="125"/>
        <v>151970</v>
      </c>
      <c r="AY70" s="11">
        <f t="shared" si="125"/>
        <v>9.8742999999999999</v>
      </c>
      <c r="AZ70" s="11">
        <f t="shared" si="125"/>
        <v>7.6899999999999995</v>
      </c>
      <c r="BA70" s="76">
        <f t="shared" si="125"/>
        <v>2.1843000000000004</v>
      </c>
    </row>
    <row r="71" spans="1:53" x14ac:dyDescent="0.2">
      <c r="A71" s="738">
        <v>13</v>
      </c>
      <c r="B71" s="739">
        <v>3437</v>
      </c>
      <c r="C71" s="739">
        <v>600078051</v>
      </c>
      <c r="D71" s="739">
        <v>70695377</v>
      </c>
      <c r="E71" s="740" t="s">
        <v>427</v>
      </c>
      <c r="F71" s="739">
        <v>3111</v>
      </c>
      <c r="G71" s="741" t="s">
        <v>86</v>
      </c>
      <c r="H71" s="742" t="s">
        <v>87</v>
      </c>
      <c r="I71" s="516">
        <v>9347955</v>
      </c>
      <c r="J71" s="517">
        <v>6759098</v>
      </c>
      <c r="K71" s="517">
        <v>0</v>
      </c>
      <c r="L71" s="517">
        <v>2284574</v>
      </c>
      <c r="M71" s="517">
        <v>135183</v>
      </c>
      <c r="N71" s="517">
        <v>169100</v>
      </c>
      <c r="O71" s="518">
        <v>15.952199999999999</v>
      </c>
      <c r="P71" s="432">
        <v>12</v>
      </c>
      <c r="Q71" s="519">
        <v>3.9521999999999995</v>
      </c>
      <c r="R71" s="520">
        <f t="shared" ref="R71:R72" si="128">W71*-1</f>
        <v>0</v>
      </c>
      <c r="S71" s="507">
        <v>0</v>
      </c>
      <c r="T71" s="507">
        <v>0</v>
      </c>
      <c r="U71" s="507">
        <v>0</v>
      </c>
      <c r="V71" s="507">
        <f t="shared" si="2"/>
        <v>0</v>
      </c>
      <c r="W71" s="507">
        <v>0</v>
      </c>
      <c r="X71" s="507">
        <v>0</v>
      </c>
      <c r="Y71" s="507">
        <v>0</v>
      </c>
      <c r="Z71" s="507">
        <f t="shared" ref="Z71:Z72" si="129">SUM(W71:Y71)</f>
        <v>0</v>
      </c>
      <c r="AA71" s="507">
        <f>V71+Z71</f>
        <v>0</v>
      </c>
      <c r="AB71" s="322">
        <f t="shared" ref="AB71:AB72" si="130">ROUND((V71+W71)*33.8%,0)</f>
        <v>0</v>
      </c>
      <c r="AC71" s="180">
        <f>ROUND(V71*2%,0)</f>
        <v>0</v>
      </c>
      <c r="AD71" s="507">
        <v>0</v>
      </c>
      <c r="AE71" s="507">
        <v>0</v>
      </c>
      <c r="AF71" s="507">
        <f t="shared" si="3"/>
        <v>0</v>
      </c>
      <c r="AG71" s="507">
        <f t="shared" si="4"/>
        <v>0</v>
      </c>
      <c r="AH71" s="522">
        <v>0</v>
      </c>
      <c r="AI71" s="522">
        <v>0</v>
      </c>
      <c r="AJ71" s="522">
        <v>0</v>
      </c>
      <c r="AK71" s="522">
        <v>0</v>
      </c>
      <c r="AL71" s="522">
        <v>0</v>
      </c>
      <c r="AM71" s="522">
        <v>0</v>
      </c>
      <c r="AN71" s="522">
        <v>0</v>
      </c>
      <c r="AO71" s="522">
        <f t="shared" ref="AO71:AO72" si="131">AH71+AJ71+AK71+AM71</f>
        <v>0</v>
      </c>
      <c r="AP71" s="522">
        <f t="shared" ref="AP71:AP72" si="132">AI71+AL71+AN71</f>
        <v>0</v>
      </c>
      <c r="AQ71" s="550">
        <f t="shared" si="8"/>
        <v>0</v>
      </c>
      <c r="AR71" s="551">
        <f>I71+AG71</f>
        <v>9347955</v>
      </c>
      <c r="AS71" s="507">
        <f>J71+V71</f>
        <v>6759098</v>
      </c>
      <c r="AT71" s="507">
        <f t="shared" ref="AT71:AT72" si="133">K71+Z71</f>
        <v>0</v>
      </c>
      <c r="AU71" s="507">
        <f t="shared" ref="AU71:AU72" si="134">Y71</f>
        <v>0</v>
      </c>
      <c r="AV71" s="507">
        <f>L71+AB71</f>
        <v>2284574</v>
      </c>
      <c r="AW71" s="507">
        <f>M71+AC71</f>
        <v>135183</v>
      </c>
      <c r="AX71" s="507">
        <f>N71+AF71</f>
        <v>169100</v>
      </c>
      <c r="AY71" s="522">
        <f>O71+AQ71</f>
        <v>15.952199999999999</v>
      </c>
      <c r="AZ71" s="522">
        <f>P71+AO71</f>
        <v>12</v>
      </c>
      <c r="BA71" s="523">
        <f>Q71+AP71</f>
        <v>3.9521999999999995</v>
      </c>
    </row>
    <row r="72" spans="1:53" x14ac:dyDescent="0.2">
      <c r="A72" s="738">
        <v>13</v>
      </c>
      <c r="B72" s="739">
        <v>3437</v>
      </c>
      <c r="C72" s="739">
        <v>600078051</v>
      </c>
      <c r="D72" s="739">
        <v>70695377</v>
      </c>
      <c r="E72" s="740" t="s">
        <v>427</v>
      </c>
      <c r="F72" s="739">
        <v>3141</v>
      </c>
      <c r="G72" s="741" t="s">
        <v>89</v>
      </c>
      <c r="H72" s="742" t="s">
        <v>83</v>
      </c>
      <c r="I72" s="516">
        <v>799844</v>
      </c>
      <c r="J72" s="517">
        <v>585997</v>
      </c>
      <c r="K72" s="496">
        <v>0</v>
      </c>
      <c r="L72" s="322">
        <v>198067</v>
      </c>
      <c r="M72" s="322">
        <v>11720</v>
      </c>
      <c r="N72" s="517">
        <v>4060</v>
      </c>
      <c r="O72" s="518">
        <v>1.99</v>
      </c>
      <c r="P72" s="432">
        <v>0</v>
      </c>
      <c r="Q72" s="519">
        <v>1.99</v>
      </c>
      <c r="R72" s="520">
        <f t="shared" si="128"/>
        <v>0</v>
      </c>
      <c r="S72" s="507">
        <v>0</v>
      </c>
      <c r="T72" s="507">
        <v>0</v>
      </c>
      <c r="U72" s="507">
        <v>0</v>
      </c>
      <c r="V72" s="507">
        <f t="shared" si="2"/>
        <v>0</v>
      </c>
      <c r="W72" s="507">
        <v>0</v>
      </c>
      <c r="X72" s="507">
        <v>0</v>
      </c>
      <c r="Y72" s="507">
        <v>0</v>
      </c>
      <c r="Z72" s="507">
        <f t="shared" si="129"/>
        <v>0</v>
      </c>
      <c r="AA72" s="507">
        <f>V72+Z72</f>
        <v>0</v>
      </c>
      <c r="AB72" s="322">
        <f t="shared" si="130"/>
        <v>0</v>
      </c>
      <c r="AC72" s="180">
        <f>ROUND(V72*2%,0)</f>
        <v>0</v>
      </c>
      <c r="AD72" s="507">
        <v>0</v>
      </c>
      <c r="AE72" s="507">
        <v>0</v>
      </c>
      <c r="AF72" s="507">
        <f t="shared" si="3"/>
        <v>0</v>
      </c>
      <c r="AG72" s="507">
        <f t="shared" si="4"/>
        <v>0</v>
      </c>
      <c r="AH72" s="522">
        <v>0</v>
      </c>
      <c r="AI72" s="522">
        <v>0</v>
      </c>
      <c r="AJ72" s="522">
        <v>0</v>
      </c>
      <c r="AK72" s="522">
        <v>0</v>
      </c>
      <c r="AL72" s="522">
        <v>0</v>
      </c>
      <c r="AM72" s="522">
        <v>0</v>
      </c>
      <c r="AN72" s="522">
        <v>0</v>
      </c>
      <c r="AO72" s="522">
        <f t="shared" si="131"/>
        <v>0</v>
      </c>
      <c r="AP72" s="522">
        <f t="shared" si="132"/>
        <v>0</v>
      </c>
      <c r="AQ72" s="550">
        <f t="shared" si="8"/>
        <v>0</v>
      </c>
      <c r="AR72" s="551">
        <f>I72+AG72</f>
        <v>799844</v>
      </c>
      <c r="AS72" s="507">
        <f>J72+V72</f>
        <v>585997</v>
      </c>
      <c r="AT72" s="507">
        <f t="shared" si="133"/>
        <v>0</v>
      </c>
      <c r="AU72" s="507">
        <f t="shared" si="134"/>
        <v>0</v>
      </c>
      <c r="AV72" s="507">
        <f>L72+AB72</f>
        <v>198067</v>
      </c>
      <c r="AW72" s="507">
        <f>M72+AC72</f>
        <v>11720</v>
      </c>
      <c r="AX72" s="507">
        <f>N72+AF72</f>
        <v>4060</v>
      </c>
      <c r="AY72" s="522">
        <f>O72+AQ72</f>
        <v>1.99</v>
      </c>
      <c r="AZ72" s="522">
        <f>P72+AO72</f>
        <v>0</v>
      </c>
      <c r="BA72" s="523">
        <f>Q72+AP72</f>
        <v>1.99</v>
      </c>
    </row>
    <row r="73" spans="1:53" x14ac:dyDescent="0.2">
      <c r="A73" s="285">
        <v>13</v>
      </c>
      <c r="B73" s="27">
        <v>3437</v>
      </c>
      <c r="C73" s="27">
        <v>600078051</v>
      </c>
      <c r="D73" s="27">
        <v>70695377</v>
      </c>
      <c r="E73" s="295" t="s">
        <v>428</v>
      </c>
      <c r="F73" s="27"/>
      <c r="G73" s="284"/>
      <c r="H73" s="388"/>
      <c r="I73" s="5">
        <v>10147799</v>
      </c>
      <c r="J73" s="8">
        <v>7345095</v>
      </c>
      <c r="K73" s="8">
        <v>0</v>
      </c>
      <c r="L73" s="8">
        <v>2482641</v>
      </c>
      <c r="M73" s="8">
        <v>146903</v>
      </c>
      <c r="N73" s="8">
        <v>173160</v>
      </c>
      <c r="O73" s="9">
        <v>17.9422</v>
      </c>
      <c r="P73" s="9">
        <v>12</v>
      </c>
      <c r="Q73" s="75">
        <v>5.9421999999999997</v>
      </c>
      <c r="R73" s="273">
        <f t="shared" ref="R73:BA73" si="135">SUM(R71:R72)</f>
        <v>0</v>
      </c>
      <c r="S73" s="8">
        <f t="shared" si="135"/>
        <v>0</v>
      </c>
      <c r="T73" s="8">
        <f t="shared" si="135"/>
        <v>0</v>
      </c>
      <c r="U73" s="8">
        <f t="shared" si="135"/>
        <v>0</v>
      </c>
      <c r="V73" s="8">
        <f t="shared" si="135"/>
        <v>0</v>
      </c>
      <c r="W73" s="8">
        <f t="shared" si="135"/>
        <v>0</v>
      </c>
      <c r="X73" s="8">
        <f t="shared" si="135"/>
        <v>0</v>
      </c>
      <c r="Y73" s="8">
        <f t="shared" ref="Y73" si="136">SUM(Y71:Y72)</f>
        <v>0</v>
      </c>
      <c r="Z73" s="8">
        <f t="shared" si="135"/>
        <v>0</v>
      </c>
      <c r="AA73" s="8">
        <f t="shared" si="135"/>
        <v>0</v>
      </c>
      <c r="AB73" s="8">
        <f t="shared" si="135"/>
        <v>0</v>
      </c>
      <c r="AC73" s="8">
        <f t="shared" si="135"/>
        <v>0</v>
      </c>
      <c r="AD73" s="8">
        <f t="shared" si="135"/>
        <v>0</v>
      </c>
      <c r="AE73" s="8">
        <f t="shared" si="135"/>
        <v>0</v>
      </c>
      <c r="AF73" s="8">
        <f t="shared" si="135"/>
        <v>0</v>
      </c>
      <c r="AG73" s="8">
        <f t="shared" si="135"/>
        <v>0</v>
      </c>
      <c r="AH73" s="9">
        <f t="shared" si="135"/>
        <v>0</v>
      </c>
      <c r="AI73" s="9">
        <f t="shared" si="135"/>
        <v>0</v>
      </c>
      <c r="AJ73" s="9">
        <f t="shared" si="135"/>
        <v>0</v>
      </c>
      <c r="AK73" s="9">
        <f t="shared" ref="AK73:AL73" si="137">SUM(AK71:AK72)</f>
        <v>0</v>
      </c>
      <c r="AL73" s="9">
        <f t="shared" si="137"/>
        <v>0</v>
      </c>
      <c r="AM73" s="9">
        <f t="shared" si="135"/>
        <v>0</v>
      </c>
      <c r="AN73" s="9">
        <f t="shared" si="135"/>
        <v>0</v>
      </c>
      <c r="AO73" s="9">
        <f t="shared" si="135"/>
        <v>0</v>
      </c>
      <c r="AP73" s="9">
        <f t="shared" si="135"/>
        <v>0</v>
      </c>
      <c r="AQ73" s="33">
        <f t="shared" si="135"/>
        <v>0</v>
      </c>
      <c r="AR73" s="5">
        <f t="shared" si="135"/>
        <v>10147799</v>
      </c>
      <c r="AS73" s="8">
        <f t="shared" si="135"/>
        <v>7345095</v>
      </c>
      <c r="AT73" s="38">
        <f t="shared" si="135"/>
        <v>0</v>
      </c>
      <c r="AU73" s="38">
        <f t="shared" si="135"/>
        <v>0</v>
      </c>
      <c r="AV73" s="8">
        <f t="shared" si="135"/>
        <v>2482641</v>
      </c>
      <c r="AW73" s="8">
        <f t="shared" si="135"/>
        <v>146903</v>
      </c>
      <c r="AX73" s="8">
        <f t="shared" si="135"/>
        <v>173160</v>
      </c>
      <c r="AY73" s="9">
        <f t="shared" si="135"/>
        <v>17.9422</v>
      </c>
      <c r="AZ73" s="9">
        <f t="shared" si="135"/>
        <v>12</v>
      </c>
      <c r="BA73" s="75">
        <f t="shared" si="135"/>
        <v>5.9421999999999997</v>
      </c>
    </row>
    <row r="74" spans="1:53" x14ac:dyDescent="0.2">
      <c r="A74" s="738">
        <v>14</v>
      </c>
      <c r="B74" s="739">
        <v>3436</v>
      </c>
      <c r="C74" s="739">
        <v>600078485</v>
      </c>
      <c r="D74" s="739">
        <v>70695385</v>
      </c>
      <c r="E74" s="740" t="s">
        <v>429</v>
      </c>
      <c r="F74" s="739">
        <v>3113</v>
      </c>
      <c r="G74" s="741" t="s">
        <v>149</v>
      </c>
      <c r="H74" s="742" t="s">
        <v>87</v>
      </c>
      <c r="I74" s="516">
        <v>20849907</v>
      </c>
      <c r="J74" s="517">
        <v>14755749</v>
      </c>
      <c r="K74" s="517">
        <v>0</v>
      </c>
      <c r="L74" s="517">
        <v>4987443</v>
      </c>
      <c r="M74" s="517">
        <v>295115</v>
      </c>
      <c r="N74" s="517">
        <v>811600</v>
      </c>
      <c r="O74" s="518">
        <v>29.59</v>
      </c>
      <c r="P74" s="432">
        <v>22.318200000000001</v>
      </c>
      <c r="Q74" s="519">
        <v>7.2717999999999989</v>
      </c>
      <c r="R74" s="520">
        <f t="shared" ref="R74:R78" si="138">W74*-1</f>
        <v>0</v>
      </c>
      <c r="S74" s="507">
        <v>0</v>
      </c>
      <c r="T74" s="507">
        <v>0</v>
      </c>
      <c r="U74" s="507">
        <v>0</v>
      </c>
      <c r="V74" s="507">
        <f t="shared" si="2"/>
        <v>0</v>
      </c>
      <c r="W74" s="507">
        <v>0</v>
      </c>
      <c r="X74" s="507">
        <v>0</v>
      </c>
      <c r="Y74" s="507">
        <v>52540</v>
      </c>
      <c r="Z74" s="507">
        <f t="shared" ref="Z74:Z78" si="139">SUM(W74:Y74)</f>
        <v>52540</v>
      </c>
      <c r="AA74" s="507">
        <f>V74+Z74</f>
        <v>52540</v>
      </c>
      <c r="AB74" s="322">
        <f t="shared" ref="AB74:AB78" si="140">ROUND((V74+W74)*33.8%,0)</f>
        <v>0</v>
      </c>
      <c r="AC74" s="180">
        <f>ROUND(V74*2%,0)</f>
        <v>0</v>
      </c>
      <c r="AD74" s="507">
        <v>0</v>
      </c>
      <c r="AE74" s="507">
        <v>0</v>
      </c>
      <c r="AF74" s="507">
        <f t="shared" si="3"/>
        <v>0</v>
      </c>
      <c r="AG74" s="507">
        <f t="shared" si="4"/>
        <v>52540</v>
      </c>
      <c r="AH74" s="522">
        <v>0</v>
      </c>
      <c r="AI74" s="522">
        <v>0</v>
      </c>
      <c r="AJ74" s="522">
        <v>0</v>
      </c>
      <c r="AK74" s="522">
        <v>0</v>
      </c>
      <c r="AL74" s="522">
        <v>0</v>
      </c>
      <c r="AM74" s="522">
        <v>0</v>
      </c>
      <c r="AN74" s="522">
        <v>0</v>
      </c>
      <c r="AO74" s="522">
        <f t="shared" ref="AO74:AO78" si="141">AH74+AJ74+AK74+AM74</f>
        <v>0</v>
      </c>
      <c r="AP74" s="522">
        <f t="shared" ref="AP74:AP78" si="142">AI74+AL74+AN74</f>
        <v>0</v>
      </c>
      <c r="AQ74" s="550">
        <f t="shared" si="8"/>
        <v>0</v>
      </c>
      <c r="AR74" s="551">
        <f>I74+AG74</f>
        <v>20902447</v>
      </c>
      <c r="AS74" s="507">
        <f>J74+V74</f>
        <v>14755749</v>
      </c>
      <c r="AT74" s="507">
        <f t="shared" ref="AT74:AT78" si="143">K74+Z74</f>
        <v>52540</v>
      </c>
      <c r="AU74" s="507">
        <f t="shared" ref="AU74:AU78" si="144">Y74</f>
        <v>52540</v>
      </c>
      <c r="AV74" s="507">
        <f t="shared" ref="AV74:AW78" si="145">L74+AB74</f>
        <v>4987443</v>
      </c>
      <c r="AW74" s="507">
        <f t="shared" si="145"/>
        <v>295115</v>
      </c>
      <c r="AX74" s="507">
        <f>N74+AF74</f>
        <v>811600</v>
      </c>
      <c r="AY74" s="522">
        <f>O74+AQ74</f>
        <v>29.59</v>
      </c>
      <c r="AZ74" s="522">
        <f t="shared" ref="AZ74:BA78" si="146">P74+AO74</f>
        <v>22.318200000000001</v>
      </c>
      <c r="BA74" s="523">
        <f t="shared" si="146"/>
        <v>7.2717999999999989</v>
      </c>
    </row>
    <row r="75" spans="1:53" x14ac:dyDescent="0.2">
      <c r="A75" s="738">
        <v>14</v>
      </c>
      <c r="B75" s="739">
        <v>3436</v>
      </c>
      <c r="C75" s="739">
        <v>600078485</v>
      </c>
      <c r="D75" s="739">
        <v>70695385</v>
      </c>
      <c r="E75" s="740" t="s">
        <v>429</v>
      </c>
      <c r="F75" s="739">
        <v>3113</v>
      </c>
      <c r="G75" s="741" t="s">
        <v>92</v>
      </c>
      <c r="H75" s="742" t="s">
        <v>83</v>
      </c>
      <c r="I75" s="516">
        <v>2411011</v>
      </c>
      <c r="J75" s="517">
        <v>1775413</v>
      </c>
      <c r="K75" s="496">
        <v>0</v>
      </c>
      <c r="L75" s="322">
        <v>600090</v>
      </c>
      <c r="M75" s="322">
        <v>35508</v>
      </c>
      <c r="N75" s="517">
        <v>0</v>
      </c>
      <c r="O75" s="518">
        <v>5.22</v>
      </c>
      <c r="P75" s="432">
        <v>5.22</v>
      </c>
      <c r="Q75" s="519">
        <v>0</v>
      </c>
      <c r="R75" s="520">
        <f t="shared" si="138"/>
        <v>0</v>
      </c>
      <c r="S75" s="507">
        <v>-25153</v>
      </c>
      <c r="T75" s="507">
        <v>0</v>
      </c>
      <c r="U75" s="507">
        <v>0</v>
      </c>
      <c r="V75" s="507">
        <f t="shared" si="2"/>
        <v>-25153</v>
      </c>
      <c r="W75" s="507">
        <v>0</v>
      </c>
      <c r="X75" s="507">
        <v>0</v>
      </c>
      <c r="Y75" s="507">
        <v>0</v>
      </c>
      <c r="Z75" s="507">
        <f t="shared" si="139"/>
        <v>0</v>
      </c>
      <c r="AA75" s="507">
        <f>V75+Z75</f>
        <v>-25153</v>
      </c>
      <c r="AB75" s="322">
        <f t="shared" si="140"/>
        <v>-8502</v>
      </c>
      <c r="AC75" s="180">
        <f>ROUND(V75*2%,0)</f>
        <v>-503</v>
      </c>
      <c r="AD75" s="507">
        <v>0</v>
      </c>
      <c r="AE75" s="507">
        <v>0</v>
      </c>
      <c r="AF75" s="507">
        <f t="shared" si="3"/>
        <v>0</v>
      </c>
      <c r="AG75" s="507">
        <f t="shared" si="4"/>
        <v>-34158</v>
      </c>
      <c r="AH75" s="522">
        <v>0</v>
      </c>
      <c r="AI75" s="522">
        <v>0</v>
      </c>
      <c r="AJ75" s="522">
        <v>-7.0000000000000007E-2</v>
      </c>
      <c r="AK75" s="522">
        <v>0</v>
      </c>
      <c r="AL75" s="522">
        <v>0</v>
      </c>
      <c r="AM75" s="522">
        <v>0</v>
      </c>
      <c r="AN75" s="522">
        <v>0</v>
      </c>
      <c r="AO75" s="522">
        <f t="shared" si="141"/>
        <v>-7.0000000000000007E-2</v>
      </c>
      <c r="AP75" s="522">
        <f t="shared" si="142"/>
        <v>0</v>
      </c>
      <c r="AQ75" s="550">
        <f t="shared" si="8"/>
        <v>-7.0000000000000007E-2</v>
      </c>
      <c r="AR75" s="551">
        <f>I75+AG75</f>
        <v>2376853</v>
      </c>
      <c r="AS75" s="507">
        <f>J75+V75</f>
        <v>1750260</v>
      </c>
      <c r="AT75" s="507">
        <f t="shared" si="143"/>
        <v>0</v>
      </c>
      <c r="AU75" s="507">
        <f t="shared" si="144"/>
        <v>0</v>
      </c>
      <c r="AV75" s="507">
        <f t="shared" si="145"/>
        <v>591588</v>
      </c>
      <c r="AW75" s="507">
        <f t="shared" si="145"/>
        <v>35005</v>
      </c>
      <c r="AX75" s="507">
        <f>N75+AF75</f>
        <v>0</v>
      </c>
      <c r="AY75" s="522">
        <f>O75+AQ75</f>
        <v>5.1499999999999995</v>
      </c>
      <c r="AZ75" s="522">
        <f t="shared" si="146"/>
        <v>5.1499999999999995</v>
      </c>
      <c r="BA75" s="523">
        <f t="shared" si="146"/>
        <v>0</v>
      </c>
    </row>
    <row r="76" spans="1:53" x14ac:dyDescent="0.2">
      <c r="A76" s="738">
        <v>14</v>
      </c>
      <c r="B76" s="739">
        <v>3436</v>
      </c>
      <c r="C76" s="739">
        <v>600078485</v>
      </c>
      <c r="D76" s="739">
        <v>70695385</v>
      </c>
      <c r="E76" s="740" t="s">
        <v>429</v>
      </c>
      <c r="F76" s="739">
        <v>3141</v>
      </c>
      <c r="G76" s="741" t="s">
        <v>89</v>
      </c>
      <c r="H76" s="742" t="s">
        <v>83</v>
      </c>
      <c r="I76" s="516">
        <v>2613898</v>
      </c>
      <c r="J76" s="517">
        <v>1909311</v>
      </c>
      <c r="K76" s="496">
        <v>0</v>
      </c>
      <c r="L76" s="322">
        <v>645347</v>
      </c>
      <c r="M76" s="322">
        <v>38186</v>
      </c>
      <c r="N76" s="517">
        <v>21054</v>
      </c>
      <c r="O76" s="518">
        <v>6.49</v>
      </c>
      <c r="P76" s="432">
        <v>0</v>
      </c>
      <c r="Q76" s="519">
        <v>6.49</v>
      </c>
      <c r="R76" s="520">
        <f t="shared" si="138"/>
        <v>0</v>
      </c>
      <c r="S76" s="507">
        <v>0</v>
      </c>
      <c r="T76" s="507">
        <v>0</v>
      </c>
      <c r="U76" s="507">
        <v>0</v>
      </c>
      <c r="V76" s="507">
        <f t="shared" si="2"/>
        <v>0</v>
      </c>
      <c r="W76" s="507">
        <v>0</v>
      </c>
      <c r="X76" s="507">
        <v>0</v>
      </c>
      <c r="Y76" s="507">
        <v>0</v>
      </c>
      <c r="Z76" s="507">
        <f t="shared" si="139"/>
        <v>0</v>
      </c>
      <c r="AA76" s="507">
        <f>V76+Z76</f>
        <v>0</v>
      </c>
      <c r="AB76" s="322">
        <f t="shared" si="140"/>
        <v>0</v>
      </c>
      <c r="AC76" s="180">
        <f>ROUND(V76*2%,0)</f>
        <v>0</v>
      </c>
      <c r="AD76" s="507">
        <v>0</v>
      </c>
      <c r="AE76" s="507">
        <v>0</v>
      </c>
      <c r="AF76" s="507">
        <f t="shared" si="3"/>
        <v>0</v>
      </c>
      <c r="AG76" s="507">
        <f t="shared" si="4"/>
        <v>0</v>
      </c>
      <c r="AH76" s="522">
        <v>0</v>
      </c>
      <c r="AI76" s="522">
        <v>0</v>
      </c>
      <c r="AJ76" s="522">
        <v>0</v>
      </c>
      <c r="AK76" s="522">
        <v>0</v>
      </c>
      <c r="AL76" s="522">
        <v>0</v>
      </c>
      <c r="AM76" s="522">
        <v>0</v>
      </c>
      <c r="AN76" s="522">
        <v>0</v>
      </c>
      <c r="AO76" s="522">
        <f t="shared" si="141"/>
        <v>0</v>
      </c>
      <c r="AP76" s="522">
        <f t="shared" si="142"/>
        <v>0</v>
      </c>
      <c r="AQ76" s="550">
        <f t="shared" si="8"/>
        <v>0</v>
      </c>
      <c r="AR76" s="551">
        <f>I76+AG76</f>
        <v>2613898</v>
      </c>
      <c r="AS76" s="507">
        <f>J76+V76</f>
        <v>1909311</v>
      </c>
      <c r="AT76" s="507">
        <f t="shared" si="143"/>
        <v>0</v>
      </c>
      <c r="AU76" s="507">
        <f t="shared" si="144"/>
        <v>0</v>
      </c>
      <c r="AV76" s="507">
        <f t="shared" si="145"/>
        <v>645347</v>
      </c>
      <c r="AW76" s="507">
        <f t="shared" si="145"/>
        <v>38186</v>
      </c>
      <c r="AX76" s="507">
        <f>N76+AF76</f>
        <v>21054</v>
      </c>
      <c r="AY76" s="522">
        <f>O76+AQ76</f>
        <v>6.49</v>
      </c>
      <c r="AZ76" s="522">
        <f t="shared" si="146"/>
        <v>0</v>
      </c>
      <c r="BA76" s="523">
        <f t="shared" si="146"/>
        <v>6.49</v>
      </c>
    </row>
    <row r="77" spans="1:53" x14ac:dyDescent="0.2">
      <c r="A77" s="738">
        <v>14</v>
      </c>
      <c r="B77" s="739">
        <v>3436</v>
      </c>
      <c r="C77" s="739">
        <v>600078485</v>
      </c>
      <c r="D77" s="739">
        <v>70695385</v>
      </c>
      <c r="E77" s="740" t="s">
        <v>429</v>
      </c>
      <c r="F77" s="739">
        <v>3143</v>
      </c>
      <c r="G77" s="741" t="s">
        <v>150</v>
      </c>
      <c r="H77" s="727" t="s">
        <v>87</v>
      </c>
      <c r="I77" s="516">
        <v>1907474</v>
      </c>
      <c r="J77" s="517">
        <v>1404620</v>
      </c>
      <c r="K77" s="496">
        <v>0</v>
      </c>
      <c r="L77" s="322">
        <v>474762</v>
      </c>
      <c r="M77" s="322">
        <v>28092</v>
      </c>
      <c r="N77" s="517">
        <v>0</v>
      </c>
      <c r="O77" s="518">
        <v>2.9910999999999999</v>
      </c>
      <c r="P77" s="518">
        <v>2.9910999999999999</v>
      </c>
      <c r="Q77" s="519">
        <v>0</v>
      </c>
      <c r="R77" s="520">
        <f t="shared" si="138"/>
        <v>0</v>
      </c>
      <c r="S77" s="507">
        <v>0</v>
      </c>
      <c r="T77" s="507">
        <v>0</v>
      </c>
      <c r="U77" s="507">
        <v>0</v>
      </c>
      <c r="V77" s="507">
        <f t="shared" ref="V77" si="147">SUM(R77:U77)</f>
        <v>0</v>
      </c>
      <c r="W77" s="507">
        <v>0</v>
      </c>
      <c r="X77" s="507">
        <v>0</v>
      </c>
      <c r="Y77" s="507">
        <v>0</v>
      </c>
      <c r="Z77" s="507">
        <f t="shared" si="139"/>
        <v>0</v>
      </c>
      <c r="AA77" s="507">
        <f>V77+Z77</f>
        <v>0</v>
      </c>
      <c r="AB77" s="322">
        <f t="shared" si="140"/>
        <v>0</v>
      </c>
      <c r="AC77" s="180">
        <f>ROUND(V77*2%,0)</f>
        <v>0</v>
      </c>
      <c r="AD77" s="507">
        <v>0</v>
      </c>
      <c r="AE77" s="507">
        <v>0</v>
      </c>
      <c r="AF77" s="507">
        <f t="shared" ref="AF77:AF96" si="148">SUM(AD77:AE77)</f>
        <v>0</v>
      </c>
      <c r="AG77" s="507">
        <f t="shared" ref="AG77:AG96" si="149">AA77+AB77+AC77+AF77</f>
        <v>0</v>
      </c>
      <c r="AH77" s="522">
        <v>0</v>
      </c>
      <c r="AI77" s="522">
        <v>0</v>
      </c>
      <c r="AJ77" s="522">
        <v>0</v>
      </c>
      <c r="AK77" s="522">
        <v>0</v>
      </c>
      <c r="AL77" s="522">
        <v>0</v>
      </c>
      <c r="AM77" s="522">
        <v>0</v>
      </c>
      <c r="AN77" s="522">
        <v>0</v>
      </c>
      <c r="AO77" s="522">
        <f t="shared" si="141"/>
        <v>0</v>
      </c>
      <c r="AP77" s="522">
        <f t="shared" si="142"/>
        <v>0</v>
      </c>
      <c r="AQ77" s="550">
        <f t="shared" si="8"/>
        <v>0</v>
      </c>
      <c r="AR77" s="551">
        <f>I77+AG77</f>
        <v>1907474</v>
      </c>
      <c r="AS77" s="507">
        <f>J77+V77</f>
        <v>1404620</v>
      </c>
      <c r="AT77" s="507">
        <f t="shared" si="143"/>
        <v>0</v>
      </c>
      <c r="AU77" s="507">
        <f t="shared" si="144"/>
        <v>0</v>
      </c>
      <c r="AV77" s="507">
        <f t="shared" si="145"/>
        <v>474762</v>
      </c>
      <c r="AW77" s="507">
        <f t="shared" si="145"/>
        <v>28092</v>
      </c>
      <c r="AX77" s="507">
        <f>N77+AF77</f>
        <v>0</v>
      </c>
      <c r="AY77" s="522">
        <f>O77+AQ77</f>
        <v>2.9910999999999999</v>
      </c>
      <c r="AZ77" s="522">
        <f t="shared" si="146"/>
        <v>2.9910999999999999</v>
      </c>
      <c r="BA77" s="523">
        <f t="shared" si="146"/>
        <v>0</v>
      </c>
    </row>
    <row r="78" spans="1:53" x14ac:dyDescent="0.2">
      <c r="A78" s="738">
        <v>14</v>
      </c>
      <c r="B78" s="739">
        <v>3436</v>
      </c>
      <c r="C78" s="739">
        <v>600078485</v>
      </c>
      <c r="D78" s="739">
        <v>70695385</v>
      </c>
      <c r="E78" s="740" t="s">
        <v>429</v>
      </c>
      <c r="F78" s="739">
        <v>3143</v>
      </c>
      <c r="G78" s="741" t="s">
        <v>151</v>
      </c>
      <c r="H78" s="727" t="s">
        <v>83</v>
      </c>
      <c r="I78" s="516">
        <v>68816</v>
      </c>
      <c r="J78" s="517">
        <v>48510</v>
      </c>
      <c r="K78" s="496">
        <v>0</v>
      </c>
      <c r="L78" s="322">
        <v>16396</v>
      </c>
      <c r="M78" s="322">
        <v>970</v>
      </c>
      <c r="N78" s="517">
        <v>2940</v>
      </c>
      <c r="O78" s="518">
        <v>0.2</v>
      </c>
      <c r="P78" s="432">
        <v>0</v>
      </c>
      <c r="Q78" s="519">
        <v>0.2</v>
      </c>
      <c r="R78" s="520">
        <f t="shared" si="138"/>
        <v>0</v>
      </c>
      <c r="S78" s="507">
        <v>0</v>
      </c>
      <c r="T78" s="507">
        <v>0</v>
      </c>
      <c r="U78" s="507">
        <v>0</v>
      </c>
      <c r="V78" s="507">
        <f t="shared" ref="V78:V96" si="150">SUM(R78:U78)</f>
        <v>0</v>
      </c>
      <c r="W78" s="507">
        <v>0</v>
      </c>
      <c r="X78" s="507">
        <v>0</v>
      </c>
      <c r="Y78" s="507">
        <v>0</v>
      </c>
      <c r="Z78" s="507">
        <f t="shared" si="139"/>
        <v>0</v>
      </c>
      <c r="AA78" s="507">
        <f>V78+Z78</f>
        <v>0</v>
      </c>
      <c r="AB78" s="322">
        <f t="shared" si="140"/>
        <v>0</v>
      </c>
      <c r="AC78" s="180">
        <f>ROUND(V78*2%,0)</f>
        <v>0</v>
      </c>
      <c r="AD78" s="507">
        <v>0</v>
      </c>
      <c r="AE78" s="507">
        <v>0</v>
      </c>
      <c r="AF78" s="507">
        <f t="shared" si="148"/>
        <v>0</v>
      </c>
      <c r="AG78" s="507">
        <f t="shared" si="149"/>
        <v>0</v>
      </c>
      <c r="AH78" s="522">
        <v>0</v>
      </c>
      <c r="AI78" s="522">
        <v>0</v>
      </c>
      <c r="AJ78" s="522">
        <v>0</v>
      </c>
      <c r="AK78" s="522">
        <v>0</v>
      </c>
      <c r="AL78" s="522">
        <v>0</v>
      </c>
      <c r="AM78" s="522">
        <v>0</v>
      </c>
      <c r="AN78" s="522">
        <v>0</v>
      </c>
      <c r="AO78" s="522">
        <f t="shared" si="141"/>
        <v>0</v>
      </c>
      <c r="AP78" s="522">
        <f t="shared" si="142"/>
        <v>0</v>
      </c>
      <c r="AQ78" s="550">
        <f t="shared" ref="AQ78:AQ96" si="151">SUM(AO78:AP78)</f>
        <v>0</v>
      </c>
      <c r="AR78" s="551">
        <f>I78+AG78</f>
        <v>68816</v>
      </c>
      <c r="AS78" s="507">
        <f>J78+V78</f>
        <v>48510</v>
      </c>
      <c r="AT78" s="507">
        <f t="shared" si="143"/>
        <v>0</v>
      </c>
      <c r="AU78" s="507">
        <f t="shared" si="144"/>
        <v>0</v>
      </c>
      <c r="AV78" s="507">
        <f t="shared" si="145"/>
        <v>16396</v>
      </c>
      <c r="AW78" s="507">
        <f t="shared" si="145"/>
        <v>970</v>
      </c>
      <c r="AX78" s="507">
        <f>N78+AF78</f>
        <v>2940</v>
      </c>
      <c r="AY78" s="522">
        <f>O78+AQ78</f>
        <v>0.2</v>
      </c>
      <c r="AZ78" s="522">
        <f t="shared" si="146"/>
        <v>0</v>
      </c>
      <c r="BA78" s="523">
        <f t="shared" si="146"/>
        <v>0.2</v>
      </c>
    </row>
    <row r="79" spans="1:53" x14ac:dyDescent="0.2">
      <c r="A79" s="285">
        <v>14</v>
      </c>
      <c r="B79" s="27">
        <v>3436</v>
      </c>
      <c r="C79" s="27">
        <v>600078485</v>
      </c>
      <c r="D79" s="27">
        <v>70695385</v>
      </c>
      <c r="E79" s="295" t="s">
        <v>430</v>
      </c>
      <c r="F79" s="27"/>
      <c r="G79" s="284"/>
      <c r="H79" s="388"/>
      <c r="I79" s="6">
        <v>27851106</v>
      </c>
      <c r="J79" s="10">
        <v>19893603</v>
      </c>
      <c r="K79" s="10">
        <v>0</v>
      </c>
      <c r="L79" s="10">
        <v>6724038</v>
      </c>
      <c r="M79" s="10">
        <v>397871</v>
      </c>
      <c r="N79" s="10">
        <v>835594</v>
      </c>
      <c r="O79" s="11">
        <v>44.49110000000001</v>
      </c>
      <c r="P79" s="11">
        <v>30.529299999999999</v>
      </c>
      <c r="Q79" s="76">
        <v>13.961799999999998</v>
      </c>
      <c r="R79" s="274">
        <f t="shared" ref="R79:BA79" si="152">SUM(R74:R78)</f>
        <v>0</v>
      </c>
      <c r="S79" s="10">
        <f t="shared" si="152"/>
        <v>-25153</v>
      </c>
      <c r="T79" s="10">
        <f t="shared" si="152"/>
        <v>0</v>
      </c>
      <c r="U79" s="10">
        <f t="shared" si="152"/>
        <v>0</v>
      </c>
      <c r="V79" s="10">
        <f t="shared" si="152"/>
        <v>-25153</v>
      </c>
      <c r="W79" s="10">
        <f t="shared" si="152"/>
        <v>0</v>
      </c>
      <c r="X79" s="10">
        <f t="shared" si="152"/>
        <v>0</v>
      </c>
      <c r="Y79" s="10">
        <f t="shared" si="152"/>
        <v>52540</v>
      </c>
      <c r="Z79" s="10">
        <f t="shared" si="152"/>
        <v>52540</v>
      </c>
      <c r="AA79" s="10">
        <f t="shared" si="152"/>
        <v>27387</v>
      </c>
      <c r="AB79" s="10">
        <f t="shared" si="152"/>
        <v>-8502</v>
      </c>
      <c r="AC79" s="10">
        <f t="shared" si="152"/>
        <v>-503</v>
      </c>
      <c r="AD79" s="10">
        <f t="shared" si="152"/>
        <v>0</v>
      </c>
      <c r="AE79" s="10">
        <f t="shared" si="152"/>
        <v>0</v>
      </c>
      <c r="AF79" s="10">
        <f t="shared" si="152"/>
        <v>0</v>
      </c>
      <c r="AG79" s="10">
        <f t="shared" si="152"/>
        <v>18382</v>
      </c>
      <c r="AH79" s="11">
        <f t="shared" si="152"/>
        <v>0</v>
      </c>
      <c r="AI79" s="11">
        <f t="shared" si="152"/>
        <v>0</v>
      </c>
      <c r="AJ79" s="11">
        <f t="shared" si="152"/>
        <v>-7.0000000000000007E-2</v>
      </c>
      <c r="AK79" s="11">
        <f t="shared" si="152"/>
        <v>0</v>
      </c>
      <c r="AL79" s="11">
        <f t="shared" si="152"/>
        <v>0</v>
      </c>
      <c r="AM79" s="11">
        <f t="shared" si="152"/>
        <v>0</v>
      </c>
      <c r="AN79" s="11">
        <f t="shared" si="152"/>
        <v>0</v>
      </c>
      <c r="AO79" s="11">
        <f t="shared" si="152"/>
        <v>-7.0000000000000007E-2</v>
      </c>
      <c r="AP79" s="11">
        <f t="shared" si="152"/>
        <v>0</v>
      </c>
      <c r="AQ79" s="32">
        <f t="shared" si="152"/>
        <v>-7.0000000000000007E-2</v>
      </c>
      <c r="AR79" s="6">
        <f t="shared" si="152"/>
        <v>27869488</v>
      </c>
      <c r="AS79" s="10">
        <f t="shared" si="152"/>
        <v>19868450</v>
      </c>
      <c r="AT79" s="72">
        <f t="shared" si="152"/>
        <v>52540</v>
      </c>
      <c r="AU79" s="72">
        <f t="shared" si="152"/>
        <v>52540</v>
      </c>
      <c r="AV79" s="10">
        <f t="shared" si="152"/>
        <v>6715536</v>
      </c>
      <c r="AW79" s="10">
        <f t="shared" si="152"/>
        <v>397368</v>
      </c>
      <c r="AX79" s="10">
        <f t="shared" si="152"/>
        <v>835594</v>
      </c>
      <c r="AY79" s="11">
        <f t="shared" si="152"/>
        <v>44.42110000000001</v>
      </c>
      <c r="AZ79" s="11">
        <f t="shared" si="152"/>
        <v>30.459299999999999</v>
      </c>
      <c r="BA79" s="76">
        <f t="shared" si="152"/>
        <v>13.961799999999998</v>
      </c>
    </row>
    <row r="80" spans="1:53" x14ac:dyDescent="0.2">
      <c r="A80" s="738">
        <v>15</v>
      </c>
      <c r="B80" s="739">
        <v>3442</v>
      </c>
      <c r="C80" s="739">
        <v>600078205</v>
      </c>
      <c r="D80" s="739">
        <v>72743638</v>
      </c>
      <c r="E80" s="740" t="s">
        <v>431</v>
      </c>
      <c r="F80" s="739">
        <v>3111</v>
      </c>
      <c r="G80" s="741" t="s">
        <v>86</v>
      </c>
      <c r="H80" s="742" t="s">
        <v>87</v>
      </c>
      <c r="I80" s="516">
        <v>4085548</v>
      </c>
      <c r="J80" s="517">
        <v>2975514</v>
      </c>
      <c r="K80" s="517">
        <v>0</v>
      </c>
      <c r="L80" s="517">
        <v>1005724</v>
      </c>
      <c r="M80" s="517">
        <v>59510</v>
      </c>
      <c r="N80" s="517">
        <v>44800</v>
      </c>
      <c r="O80" s="518">
        <v>7.1341999999999999</v>
      </c>
      <c r="P80" s="432">
        <v>5</v>
      </c>
      <c r="Q80" s="519">
        <v>2.1341999999999999</v>
      </c>
      <c r="R80" s="520">
        <f t="shared" ref="R80:R82" si="153">W80*-1</f>
        <v>0</v>
      </c>
      <c r="S80" s="507">
        <v>0</v>
      </c>
      <c r="T80" s="507">
        <v>0</v>
      </c>
      <c r="U80" s="507">
        <v>0</v>
      </c>
      <c r="V80" s="507">
        <f t="shared" si="150"/>
        <v>0</v>
      </c>
      <c r="W80" s="507">
        <v>0</v>
      </c>
      <c r="X80" s="507">
        <v>0</v>
      </c>
      <c r="Y80" s="507">
        <v>0</v>
      </c>
      <c r="Z80" s="507">
        <f t="shared" ref="Z80:Z82" si="154">SUM(W80:Y80)</f>
        <v>0</v>
      </c>
      <c r="AA80" s="507">
        <f>V80+Z80</f>
        <v>0</v>
      </c>
      <c r="AB80" s="322">
        <f t="shared" ref="AB80:AB82" si="155">ROUND((V80+W80)*33.8%,0)</f>
        <v>0</v>
      </c>
      <c r="AC80" s="180">
        <f>ROUND(V80*2%,0)</f>
        <v>0</v>
      </c>
      <c r="AD80" s="507">
        <v>0</v>
      </c>
      <c r="AE80" s="507">
        <v>0</v>
      </c>
      <c r="AF80" s="507">
        <f t="shared" si="148"/>
        <v>0</v>
      </c>
      <c r="AG80" s="507">
        <f t="shared" si="149"/>
        <v>0</v>
      </c>
      <c r="AH80" s="522">
        <v>0</v>
      </c>
      <c r="AI80" s="522">
        <v>0</v>
      </c>
      <c r="AJ80" s="522">
        <v>0</v>
      </c>
      <c r="AK80" s="522">
        <v>0</v>
      </c>
      <c r="AL80" s="522">
        <v>0</v>
      </c>
      <c r="AM80" s="522">
        <v>0</v>
      </c>
      <c r="AN80" s="522">
        <v>0</v>
      </c>
      <c r="AO80" s="522">
        <f t="shared" ref="AO80:AO82" si="156">AH80+AJ80+AK80+AM80</f>
        <v>0</v>
      </c>
      <c r="AP80" s="522">
        <f t="shared" ref="AP80:AP82" si="157">AI80+AL80+AN80</f>
        <v>0</v>
      </c>
      <c r="AQ80" s="550">
        <f t="shared" si="151"/>
        <v>0</v>
      </c>
      <c r="AR80" s="551">
        <f>I80+AG80</f>
        <v>4085548</v>
      </c>
      <c r="AS80" s="507">
        <f>J80+V80</f>
        <v>2975514</v>
      </c>
      <c r="AT80" s="507">
        <f t="shared" ref="AT80:AT82" si="158">K80+Z80</f>
        <v>0</v>
      </c>
      <c r="AU80" s="507">
        <f t="shared" ref="AU80:AU82" si="159">Y80</f>
        <v>0</v>
      </c>
      <c r="AV80" s="507">
        <f t="shared" ref="AV80:AW82" si="160">L80+AB80</f>
        <v>1005724</v>
      </c>
      <c r="AW80" s="507">
        <f t="shared" si="160"/>
        <v>59510</v>
      </c>
      <c r="AX80" s="507">
        <f>N80+AF80</f>
        <v>44800</v>
      </c>
      <c r="AY80" s="522">
        <f>O80+AQ80</f>
        <v>7.1341999999999999</v>
      </c>
      <c r="AZ80" s="522">
        <f t="shared" ref="AZ80:BA82" si="161">P80+AO80</f>
        <v>5</v>
      </c>
      <c r="BA80" s="523">
        <f t="shared" si="161"/>
        <v>2.1341999999999999</v>
      </c>
    </row>
    <row r="81" spans="1:53" x14ac:dyDescent="0.2">
      <c r="A81" s="738">
        <v>15</v>
      </c>
      <c r="B81" s="739">
        <v>3442</v>
      </c>
      <c r="C81" s="739">
        <v>600078205</v>
      </c>
      <c r="D81" s="739">
        <v>72743638</v>
      </c>
      <c r="E81" s="740" t="s">
        <v>431</v>
      </c>
      <c r="F81" s="739">
        <v>3111</v>
      </c>
      <c r="G81" s="741" t="s">
        <v>92</v>
      </c>
      <c r="H81" s="742" t="s">
        <v>83</v>
      </c>
      <c r="I81" s="516">
        <v>714793</v>
      </c>
      <c r="J81" s="517">
        <v>526357</v>
      </c>
      <c r="K81" s="496">
        <v>0</v>
      </c>
      <c r="L81" s="322">
        <v>177909</v>
      </c>
      <c r="M81" s="322">
        <v>10527</v>
      </c>
      <c r="N81" s="517">
        <v>0</v>
      </c>
      <c r="O81" s="518">
        <v>1.75</v>
      </c>
      <c r="P81" s="432">
        <v>1.75</v>
      </c>
      <c r="Q81" s="519">
        <v>0</v>
      </c>
      <c r="R81" s="520">
        <f t="shared" si="153"/>
        <v>0</v>
      </c>
      <c r="S81" s="507">
        <v>79249</v>
      </c>
      <c r="T81" s="507">
        <v>0</v>
      </c>
      <c r="U81" s="507">
        <v>0</v>
      </c>
      <c r="V81" s="507">
        <f t="shared" si="150"/>
        <v>79249</v>
      </c>
      <c r="W81" s="507">
        <v>0</v>
      </c>
      <c r="X81" s="507">
        <v>0</v>
      </c>
      <c r="Y81" s="507">
        <v>0</v>
      </c>
      <c r="Z81" s="507">
        <f t="shared" si="154"/>
        <v>0</v>
      </c>
      <c r="AA81" s="507">
        <f>V81+Z81</f>
        <v>79249</v>
      </c>
      <c r="AB81" s="322">
        <f t="shared" si="155"/>
        <v>26786</v>
      </c>
      <c r="AC81" s="180">
        <f>ROUND(V81*2%,0)</f>
        <v>1585</v>
      </c>
      <c r="AD81" s="507">
        <v>0</v>
      </c>
      <c r="AE81" s="507">
        <v>0</v>
      </c>
      <c r="AF81" s="507">
        <f t="shared" si="148"/>
        <v>0</v>
      </c>
      <c r="AG81" s="507">
        <f t="shared" si="149"/>
        <v>107620</v>
      </c>
      <c r="AH81" s="522">
        <v>0</v>
      </c>
      <c r="AI81" s="522">
        <v>0</v>
      </c>
      <c r="AJ81" s="522">
        <v>0.17</v>
      </c>
      <c r="AK81" s="522">
        <v>0</v>
      </c>
      <c r="AL81" s="522">
        <v>0</v>
      </c>
      <c r="AM81" s="522">
        <v>0</v>
      </c>
      <c r="AN81" s="522">
        <v>0</v>
      </c>
      <c r="AO81" s="522">
        <f t="shared" si="156"/>
        <v>0.17</v>
      </c>
      <c r="AP81" s="522">
        <f t="shared" si="157"/>
        <v>0</v>
      </c>
      <c r="AQ81" s="550">
        <f t="shared" si="151"/>
        <v>0.17</v>
      </c>
      <c r="AR81" s="551">
        <f>I81+AG81</f>
        <v>822413</v>
      </c>
      <c r="AS81" s="507">
        <f>J81+V81</f>
        <v>605606</v>
      </c>
      <c r="AT81" s="507">
        <f t="shared" si="158"/>
        <v>0</v>
      </c>
      <c r="AU81" s="507">
        <f t="shared" si="159"/>
        <v>0</v>
      </c>
      <c r="AV81" s="507">
        <f t="shared" si="160"/>
        <v>204695</v>
      </c>
      <c r="AW81" s="507">
        <f t="shared" si="160"/>
        <v>12112</v>
      </c>
      <c r="AX81" s="507">
        <f>N81+AF81</f>
        <v>0</v>
      </c>
      <c r="AY81" s="522">
        <f>O81+AQ81</f>
        <v>1.92</v>
      </c>
      <c r="AZ81" s="522">
        <f t="shared" si="161"/>
        <v>1.92</v>
      </c>
      <c r="BA81" s="523">
        <f t="shared" si="161"/>
        <v>0</v>
      </c>
    </row>
    <row r="82" spans="1:53" s="3" customFormat="1" x14ac:dyDescent="0.2">
      <c r="A82" s="738">
        <v>15</v>
      </c>
      <c r="B82" s="739">
        <v>3442</v>
      </c>
      <c r="C82" s="739">
        <v>600078205</v>
      </c>
      <c r="D82" s="739">
        <v>72743638</v>
      </c>
      <c r="E82" s="740" t="s">
        <v>432</v>
      </c>
      <c r="F82" s="739">
        <v>3141</v>
      </c>
      <c r="G82" s="741" t="s">
        <v>89</v>
      </c>
      <c r="H82" s="742" t="s">
        <v>83</v>
      </c>
      <c r="I82" s="516">
        <v>752921</v>
      </c>
      <c r="J82" s="517">
        <v>551700</v>
      </c>
      <c r="K82" s="496">
        <v>0</v>
      </c>
      <c r="L82" s="322">
        <v>186475</v>
      </c>
      <c r="M82" s="322">
        <v>11034</v>
      </c>
      <c r="N82" s="517">
        <v>3712</v>
      </c>
      <c r="O82" s="518">
        <v>1.88</v>
      </c>
      <c r="P82" s="432">
        <v>0</v>
      </c>
      <c r="Q82" s="519">
        <v>1.88</v>
      </c>
      <c r="R82" s="520">
        <f t="shared" si="153"/>
        <v>0</v>
      </c>
      <c r="S82" s="507">
        <v>0</v>
      </c>
      <c r="T82" s="507">
        <v>0</v>
      </c>
      <c r="U82" s="507">
        <v>0</v>
      </c>
      <c r="V82" s="507">
        <f t="shared" si="150"/>
        <v>0</v>
      </c>
      <c r="W82" s="507">
        <v>0</v>
      </c>
      <c r="X82" s="507">
        <v>0</v>
      </c>
      <c r="Y82" s="507">
        <v>0</v>
      </c>
      <c r="Z82" s="507">
        <f t="shared" si="154"/>
        <v>0</v>
      </c>
      <c r="AA82" s="507">
        <f>V82+Z82</f>
        <v>0</v>
      </c>
      <c r="AB82" s="322">
        <f t="shared" si="155"/>
        <v>0</v>
      </c>
      <c r="AC82" s="180">
        <f>ROUND(V82*2%,0)</f>
        <v>0</v>
      </c>
      <c r="AD82" s="507">
        <v>0</v>
      </c>
      <c r="AE82" s="507">
        <v>0</v>
      </c>
      <c r="AF82" s="507">
        <f t="shared" si="148"/>
        <v>0</v>
      </c>
      <c r="AG82" s="507">
        <f t="shared" si="149"/>
        <v>0</v>
      </c>
      <c r="AH82" s="522">
        <v>0</v>
      </c>
      <c r="AI82" s="522">
        <v>0</v>
      </c>
      <c r="AJ82" s="522">
        <v>0</v>
      </c>
      <c r="AK82" s="522">
        <v>0</v>
      </c>
      <c r="AL82" s="522">
        <v>0</v>
      </c>
      <c r="AM82" s="522">
        <v>0</v>
      </c>
      <c r="AN82" s="522">
        <v>0</v>
      </c>
      <c r="AO82" s="522">
        <f t="shared" si="156"/>
        <v>0</v>
      </c>
      <c r="AP82" s="522">
        <f t="shared" si="157"/>
        <v>0</v>
      </c>
      <c r="AQ82" s="550">
        <f t="shared" si="151"/>
        <v>0</v>
      </c>
      <c r="AR82" s="551">
        <f>I82+AG82</f>
        <v>752921</v>
      </c>
      <c r="AS82" s="507">
        <f>J82+V82</f>
        <v>551700</v>
      </c>
      <c r="AT82" s="507">
        <f t="shared" si="158"/>
        <v>0</v>
      </c>
      <c r="AU82" s="507">
        <f t="shared" si="159"/>
        <v>0</v>
      </c>
      <c r="AV82" s="507">
        <f t="shared" si="160"/>
        <v>186475</v>
      </c>
      <c r="AW82" s="507">
        <f t="shared" si="160"/>
        <v>11034</v>
      </c>
      <c r="AX82" s="507">
        <f>N82+AF82</f>
        <v>3712</v>
      </c>
      <c r="AY82" s="522">
        <f>O82+AQ82</f>
        <v>1.88</v>
      </c>
      <c r="AZ82" s="522">
        <f t="shared" si="161"/>
        <v>0</v>
      </c>
      <c r="BA82" s="523">
        <f t="shared" si="161"/>
        <v>1.88</v>
      </c>
    </row>
    <row r="83" spans="1:53" x14ac:dyDescent="0.2">
      <c r="A83" s="285">
        <v>15</v>
      </c>
      <c r="B83" s="27">
        <v>3442</v>
      </c>
      <c r="C83" s="27">
        <v>600078205</v>
      </c>
      <c r="D83" s="27">
        <v>72743638</v>
      </c>
      <c r="E83" s="295" t="s">
        <v>433</v>
      </c>
      <c r="F83" s="27"/>
      <c r="G83" s="284"/>
      <c r="H83" s="388"/>
      <c r="I83" s="5">
        <v>5553262</v>
      </c>
      <c r="J83" s="8">
        <v>4053571</v>
      </c>
      <c r="K83" s="8">
        <v>0</v>
      </c>
      <c r="L83" s="8">
        <v>1370108</v>
      </c>
      <c r="M83" s="8">
        <v>81071</v>
      </c>
      <c r="N83" s="8">
        <v>48512</v>
      </c>
      <c r="O83" s="9">
        <v>10.764199999999999</v>
      </c>
      <c r="P83" s="9">
        <v>6.75</v>
      </c>
      <c r="Q83" s="75">
        <v>4.0141999999999998</v>
      </c>
      <c r="R83" s="273">
        <f t="shared" ref="R83:BA83" si="162">SUM(R80:R82)</f>
        <v>0</v>
      </c>
      <c r="S83" s="8">
        <f t="shared" si="162"/>
        <v>79249</v>
      </c>
      <c r="T83" s="8">
        <f t="shared" si="162"/>
        <v>0</v>
      </c>
      <c r="U83" s="8">
        <f t="shared" si="162"/>
        <v>0</v>
      </c>
      <c r="V83" s="8">
        <f t="shared" si="162"/>
        <v>79249</v>
      </c>
      <c r="W83" s="8">
        <f t="shared" si="162"/>
        <v>0</v>
      </c>
      <c r="X83" s="8">
        <f t="shared" si="162"/>
        <v>0</v>
      </c>
      <c r="Y83" s="8">
        <f t="shared" ref="Y83" si="163">SUM(Y80:Y82)</f>
        <v>0</v>
      </c>
      <c r="Z83" s="8">
        <f t="shared" si="162"/>
        <v>0</v>
      </c>
      <c r="AA83" s="8">
        <f t="shared" si="162"/>
        <v>79249</v>
      </c>
      <c r="AB83" s="8">
        <f t="shared" si="162"/>
        <v>26786</v>
      </c>
      <c r="AC83" s="8">
        <f t="shared" si="162"/>
        <v>1585</v>
      </c>
      <c r="AD83" s="8">
        <f t="shared" si="162"/>
        <v>0</v>
      </c>
      <c r="AE83" s="8">
        <f t="shared" si="162"/>
        <v>0</v>
      </c>
      <c r="AF83" s="8">
        <f t="shared" si="162"/>
        <v>0</v>
      </c>
      <c r="AG83" s="8">
        <f t="shared" si="162"/>
        <v>107620</v>
      </c>
      <c r="AH83" s="9">
        <f t="shared" si="162"/>
        <v>0</v>
      </c>
      <c r="AI83" s="9">
        <f t="shared" si="162"/>
        <v>0</v>
      </c>
      <c r="AJ83" s="9">
        <f t="shared" si="162"/>
        <v>0.17</v>
      </c>
      <c r="AK83" s="9">
        <f t="shared" ref="AK83:AL83" si="164">SUM(AK80:AK82)</f>
        <v>0</v>
      </c>
      <c r="AL83" s="9">
        <f t="shared" si="164"/>
        <v>0</v>
      </c>
      <c r="AM83" s="9">
        <f t="shared" si="162"/>
        <v>0</v>
      </c>
      <c r="AN83" s="9">
        <f t="shared" si="162"/>
        <v>0</v>
      </c>
      <c r="AO83" s="9">
        <f t="shared" si="162"/>
        <v>0.17</v>
      </c>
      <c r="AP83" s="9">
        <f t="shared" si="162"/>
        <v>0</v>
      </c>
      <c r="AQ83" s="33">
        <f t="shared" si="162"/>
        <v>0.17</v>
      </c>
      <c r="AR83" s="5">
        <f t="shared" si="162"/>
        <v>5660882</v>
      </c>
      <c r="AS83" s="8">
        <f t="shared" si="162"/>
        <v>4132820</v>
      </c>
      <c r="AT83" s="38">
        <f t="shared" si="162"/>
        <v>0</v>
      </c>
      <c r="AU83" s="38">
        <f t="shared" si="162"/>
        <v>0</v>
      </c>
      <c r="AV83" s="8">
        <f t="shared" si="162"/>
        <v>1396894</v>
      </c>
      <c r="AW83" s="8">
        <f t="shared" si="162"/>
        <v>82656</v>
      </c>
      <c r="AX83" s="8">
        <f t="shared" si="162"/>
        <v>48512</v>
      </c>
      <c r="AY83" s="9">
        <f t="shared" si="162"/>
        <v>10.934200000000001</v>
      </c>
      <c r="AZ83" s="9">
        <f t="shared" si="162"/>
        <v>6.92</v>
      </c>
      <c r="BA83" s="75">
        <f t="shared" si="162"/>
        <v>4.0141999999999998</v>
      </c>
    </row>
    <row r="84" spans="1:53" s="3" customFormat="1" x14ac:dyDescent="0.2">
      <c r="A84" s="738">
        <v>16</v>
      </c>
      <c r="B84" s="739">
        <v>3452</v>
      </c>
      <c r="C84" s="739">
        <v>600078264</v>
      </c>
      <c r="D84" s="739">
        <v>72743557</v>
      </c>
      <c r="E84" s="740" t="s">
        <v>434</v>
      </c>
      <c r="F84" s="739">
        <v>3111</v>
      </c>
      <c r="G84" s="741" t="s">
        <v>86</v>
      </c>
      <c r="H84" s="742" t="s">
        <v>87</v>
      </c>
      <c r="I84" s="516">
        <v>1298808</v>
      </c>
      <c r="J84" s="517">
        <v>946619</v>
      </c>
      <c r="K84" s="496">
        <v>0</v>
      </c>
      <c r="L84" s="322">
        <v>319957</v>
      </c>
      <c r="M84" s="322">
        <v>18932</v>
      </c>
      <c r="N84" s="517">
        <v>13300</v>
      </c>
      <c r="O84" s="518">
        <v>2.3157000000000001</v>
      </c>
      <c r="P84" s="432">
        <v>1.8548</v>
      </c>
      <c r="Q84" s="519">
        <v>0.46089999999999998</v>
      </c>
      <c r="R84" s="520">
        <f t="shared" ref="R84:R89" si="165">W84*-1</f>
        <v>0</v>
      </c>
      <c r="S84" s="507">
        <v>0</v>
      </c>
      <c r="T84" s="507">
        <v>0</v>
      </c>
      <c r="U84" s="507">
        <v>0</v>
      </c>
      <c r="V84" s="507">
        <f t="shared" si="150"/>
        <v>0</v>
      </c>
      <c r="W84" s="507">
        <v>0</v>
      </c>
      <c r="X84" s="507">
        <v>0</v>
      </c>
      <c r="Y84" s="507">
        <v>0</v>
      </c>
      <c r="Z84" s="507">
        <f t="shared" ref="Z84:Z89" si="166">SUM(W84:Y84)</f>
        <v>0</v>
      </c>
      <c r="AA84" s="507">
        <f t="shared" ref="AA84:AA89" si="167">V84+Z84</f>
        <v>0</v>
      </c>
      <c r="AB84" s="322">
        <f t="shared" ref="AB84:AB89" si="168">ROUND((V84+W84)*33.8%,0)</f>
        <v>0</v>
      </c>
      <c r="AC84" s="180">
        <f t="shared" ref="AC84:AC89" si="169">ROUND(V84*2%,0)</f>
        <v>0</v>
      </c>
      <c r="AD84" s="507">
        <v>0</v>
      </c>
      <c r="AE84" s="507">
        <v>0</v>
      </c>
      <c r="AF84" s="507">
        <f t="shared" si="148"/>
        <v>0</v>
      </c>
      <c r="AG84" s="507">
        <f t="shared" si="149"/>
        <v>0</v>
      </c>
      <c r="AH84" s="522">
        <v>0</v>
      </c>
      <c r="AI84" s="522">
        <v>0</v>
      </c>
      <c r="AJ84" s="522">
        <v>0</v>
      </c>
      <c r="AK84" s="522">
        <v>0</v>
      </c>
      <c r="AL84" s="522">
        <v>0</v>
      </c>
      <c r="AM84" s="522">
        <v>0</v>
      </c>
      <c r="AN84" s="522">
        <v>0</v>
      </c>
      <c r="AO84" s="522">
        <f t="shared" ref="AO84:AO89" si="170">AH84+AJ84+AK84+AM84</f>
        <v>0</v>
      </c>
      <c r="AP84" s="522">
        <f t="shared" ref="AP84:AP89" si="171">AI84+AL84+AN84</f>
        <v>0</v>
      </c>
      <c r="AQ84" s="550">
        <f t="shared" si="151"/>
        <v>0</v>
      </c>
      <c r="AR84" s="551">
        <f t="shared" ref="AR84:AR89" si="172">I84+AG84</f>
        <v>1298808</v>
      </c>
      <c r="AS84" s="507">
        <f t="shared" ref="AS84:AS89" si="173">J84+V84</f>
        <v>946619</v>
      </c>
      <c r="AT84" s="507">
        <f t="shared" ref="AT84:AT89" si="174">K84+Z84</f>
        <v>0</v>
      </c>
      <c r="AU84" s="507">
        <f t="shared" ref="AU84:AU89" si="175">Y84</f>
        <v>0</v>
      </c>
      <c r="AV84" s="507">
        <f t="shared" ref="AV84:AW89" si="176">L84+AB84</f>
        <v>319957</v>
      </c>
      <c r="AW84" s="507">
        <f t="shared" si="176"/>
        <v>18932</v>
      </c>
      <c r="AX84" s="507">
        <f t="shared" ref="AX84:AX89" si="177">N84+AF84</f>
        <v>13300</v>
      </c>
      <c r="AY84" s="522">
        <f t="shared" ref="AY84:AY89" si="178">O84+AQ84</f>
        <v>2.3157000000000001</v>
      </c>
      <c r="AZ84" s="522">
        <f t="shared" ref="AZ84:BA89" si="179">P84+AO84</f>
        <v>1.8548</v>
      </c>
      <c r="BA84" s="523">
        <f t="shared" si="179"/>
        <v>0.46089999999999998</v>
      </c>
    </row>
    <row r="85" spans="1:53" x14ac:dyDescent="0.2">
      <c r="A85" s="738">
        <v>16</v>
      </c>
      <c r="B85" s="739">
        <v>3452</v>
      </c>
      <c r="C85" s="739">
        <v>600078264</v>
      </c>
      <c r="D85" s="739">
        <v>72743557</v>
      </c>
      <c r="E85" s="740" t="s">
        <v>434</v>
      </c>
      <c r="F85" s="739">
        <v>3113</v>
      </c>
      <c r="G85" s="741" t="s">
        <v>149</v>
      </c>
      <c r="H85" s="742" t="s">
        <v>87</v>
      </c>
      <c r="I85" s="516">
        <v>21611407</v>
      </c>
      <c r="J85" s="517">
        <v>15464658</v>
      </c>
      <c r="K85" s="517">
        <v>0</v>
      </c>
      <c r="L85" s="517">
        <v>5227055</v>
      </c>
      <c r="M85" s="517">
        <v>309294</v>
      </c>
      <c r="N85" s="517">
        <v>610400</v>
      </c>
      <c r="O85" s="518">
        <v>30.812200000000004</v>
      </c>
      <c r="P85" s="432">
        <v>23.4086</v>
      </c>
      <c r="Q85" s="519">
        <v>7.4036000000000044</v>
      </c>
      <c r="R85" s="520">
        <f t="shared" si="165"/>
        <v>0</v>
      </c>
      <c r="S85" s="507">
        <v>0</v>
      </c>
      <c r="T85" s="507">
        <v>0</v>
      </c>
      <c r="U85" s="507">
        <v>0</v>
      </c>
      <c r="V85" s="507">
        <f t="shared" si="150"/>
        <v>0</v>
      </c>
      <c r="W85" s="507">
        <v>0</v>
      </c>
      <c r="X85" s="507">
        <v>0</v>
      </c>
      <c r="Y85" s="507">
        <v>41144</v>
      </c>
      <c r="Z85" s="507">
        <f t="shared" si="166"/>
        <v>41144</v>
      </c>
      <c r="AA85" s="507">
        <f t="shared" si="167"/>
        <v>41144</v>
      </c>
      <c r="AB85" s="322">
        <f t="shared" si="168"/>
        <v>0</v>
      </c>
      <c r="AC85" s="180">
        <f t="shared" si="169"/>
        <v>0</v>
      </c>
      <c r="AD85" s="507">
        <v>0</v>
      </c>
      <c r="AE85" s="507">
        <v>0</v>
      </c>
      <c r="AF85" s="507">
        <f t="shared" si="148"/>
        <v>0</v>
      </c>
      <c r="AG85" s="507">
        <f t="shared" si="149"/>
        <v>41144</v>
      </c>
      <c r="AH85" s="522">
        <v>0</v>
      </c>
      <c r="AI85" s="522">
        <v>0</v>
      </c>
      <c r="AJ85" s="522">
        <v>0</v>
      </c>
      <c r="AK85" s="522">
        <v>0</v>
      </c>
      <c r="AL85" s="522">
        <v>0</v>
      </c>
      <c r="AM85" s="522">
        <v>0</v>
      </c>
      <c r="AN85" s="522">
        <v>0</v>
      </c>
      <c r="AO85" s="522">
        <f t="shared" si="170"/>
        <v>0</v>
      </c>
      <c r="AP85" s="522">
        <f t="shared" si="171"/>
        <v>0</v>
      </c>
      <c r="AQ85" s="550">
        <f t="shared" si="151"/>
        <v>0</v>
      </c>
      <c r="AR85" s="551">
        <f t="shared" si="172"/>
        <v>21652551</v>
      </c>
      <c r="AS85" s="507">
        <f t="shared" si="173"/>
        <v>15464658</v>
      </c>
      <c r="AT85" s="507">
        <f t="shared" si="174"/>
        <v>41144</v>
      </c>
      <c r="AU85" s="507">
        <f t="shared" si="175"/>
        <v>41144</v>
      </c>
      <c r="AV85" s="507">
        <f t="shared" si="176"/>
        <v>5227055</v>
      </c>
      <c r="AW85" s="507">
        <f t="shared" si="176"/>
        <v>309294</v>
      </c>
      <c r="AX85" s="507">
        <f t="shared" si="177"/>
        <v>610400</v>
      </c>
      <c r="AY85" s="522">
        <f t="shared" si="178"/>
        <v>30.812200000000004</v>
      </c>
      <c r="AZ85" s="522">
        <f t="shared" si="179"/>
        <v>23.4086</v>
      </c>
      <c r="BA85" s="523">
        <f t="shared" si="179"/>
        <v>7.4036000000000044</v>
      </c>
    </row>
    <row r="86" spans="1:53" x14ac:dyDescent="0.2">
      <c r="A86" s="738">
        <v>16</v>
      </c>
      <c r="B86" s="739">
        <v>3452</v>
      </c>
      <c r="C86" s="739">
        <v>600078264</v>
      </c>
      <c r="D86" s="739">
        <v>72743557</v>
      </c>
      <c r="E86" s="740" t="s">
        <v>434</v>
      </c>
      <c r="F86" s="739">
        <v>3113</v>
      </c>
      <c r="G86" s="741" t="s">
        <v>92</v>
      </c>
      <c r="H86" s="742" t="s">
        <v>83</v>
      </c>
      <c r="I86" s="516">
        <v>3246258</v>
      </c>
      <c r="J86" s="517">
        <v>2386641</v>
      </c>
      <c r="K86" s="496">
        <v>0</v>
      </c>
      <c r="L86" s="322">
        <v>806685</v>
      </c>
      <c r="M86" s="322">
        <v>47732</v>
      </c>
      <c r="N86" s="517">
        <v>5200</v>
      </c>
      <c r="O86" s="518">
        <v>6.5699999999999994</v>
      </c>
      <c r="P86" s="432">
        <v>6.5699999999999994</v>
      </c>
      <c r="Q86" s="519">
        <v>0</v>
      </c>
      <c r="R86" s="520">
        <f t="shared" si="165"/>
        <v>0</v>
      </c>
      <c r="S86" s="507">
        <f>-22680-164920</f>
        <v>-187600</v>
      </c>
      <c r="T86" s="507">
        <v>0</v>
      </c>
      <c r="U86" s="507">
        <v>0</v>
      </c>
      <c r="V86" s="507">
        <f t="shared" si="150"/>
        <v>-187600</v>
      </c>
      <c r="W86" s="507">
        <v>0</v>
      </c>
      <c r="X86" s="507">
        <v>0</v>
      </c>
      <c r="Y86" s="507">
        <v>0</v>
      </c>
      <c r="Z86" s="507">
        <f t="shared" si="166"/>
        <v>0</v>
      </c>
      <c r="AA86" s="507">
        <f t="shared" si="167"/>
        <v>-187600</v>
      </c>
      <c r="AB86" s="322">
        <f t="shared" si="168"/>
        <v>-63409</v>
      </c>
      <c r="AC86" s="180">
        <f t="shared" si="169"/>
        <v>-3752</v>
      </c>
      <c r="AD86" s="507">
        <v>14000</v>
      </c>
      <c r="AE86" s="507">
        <v>0</v>
      </c>
      <c r="AF86" s="507">
        <f t="shared" si="148"/>
        <v>14000</v>
      </c>
      <c r="AG86" s="507">
        <f t="shared" si="149"/>
        <v>-240761</v>
      </c>
      <c r="AH86" s="522">
        <v>0</v>
      </c>
      <c r="AI86" s="522">
        <v>0</v>
      </c>
      <c r="AJ86" s="522">
        <f>-0.05-0.35</f>
        <v>-0.39999999999999997</v>
      </c>
      <c r="AK86" s="522">
        <v>0</v>
      </c>
      <c r="AL86" s="522">
        <v>0</v>
      </c>
      <c r="AM86" s="522">
        <v>0</v>
      </c>
      <c r="AN86" s="522">
        <v>0</v>
      </c>
      <c r="AO86" s="522">
        <f t="shared" si="170"/>
        <v>-0.39999999999999997</v>
      </c>
      <c r="AP86" s="522">
        <f t="shared" si="171"/>
        <v>0</v>
      </c>
      <c r="AQ86" s="550">
        <f t="shared" si="151"/>
        <v>-0.39999999999999997</v>
      </c>
      <c r="AR86" s="551">
        <f t="shared" si="172"/>
        <v>3005497</v>
      </c>
      <c r="AS86" s="507">
        <f t="shared" si="173"/>
        <v>2199041</v>
      </c>
      <c r="AT86" s="507">
        <f t="shared" si="174"/>
        <v>0</v>
      </c>
      <c r="AU86" s="507">
        <f t="shared" si="175"/>
        <v>0</v>
      </c>
      <c r="AV86" s="507">
        <f t="shared" si="176"/>
        <v>743276</v>
      </c>
      <c r="AW86" s="507">
        <f t="shared" si="176"/>
        <v>43980</v>
      </c>
      <c r="AX86" s="507">
        <f t="shared" si="177"/>
        <v>19200</v>
      </c>
      <c r="AY86" s="522">
        <f t="shared" si="178"/>
        <v>6.169999999999999</v>
      </c>
      <c r="AZ86" s="522">
        <f t="shared" si="179"/>
        <v>6.169999999999999</v>
      </c>
      <c r="BA86" s="523">
        <f t="shared" si="179"/>
        <v>0</v>
      </c>
    </row>
    <row r="87" spans="1:53" x14ac:dyDescent="0.2">
      <c r="A87" s="738">
        <v>16</v>
      </c>
      <c r="B87" s="739">
        <v>3452</v>
      </c>
      <c r="C87" s="739">
        <v>600078264</v>
      </c>
      <c r="D87" s="739">
        <v>72743557</v>
      </c>
      <c r="E87" s="740" t="s">
        <v>434</v>
      </c>
      <c r="F87" s="739">
        <v>3141</v>
      </c>
      <c r="G87" s="741" t="s">
        <v>89</v>
      </c>
      <c r="H87" s="742" t="s">
        <v>83</v>
      </c>
      <c r="I87" s="516">
        <v>1996050</v>
      </c>
      <c r="J87" s="517">
        <v>1458613</v>
      </c>
      <c r="K87" s="496">
        <v>0</v>
      </c>
      <c r="L87" s="322">
        <v>493011</v>
      </c>
      <c r="M87" s="322">
        <v>29172</v>
      </c>
      <c r="N87" s="517">
        <v>15254</v>
      </c>
      <c r="O87" s="518">
        <v>4.96</v>
      </c>
      <c r="P87" s="432">
        <v>0</v>
      </c>
      <c r="Q87" s="519">
        <v>4.96</v>
      </c>
      <c r="R87" s="520">
        <f t="shared" si="165"/>
        <v>0</v>
      </c>
      <c r="S87" s="507">
        <v>0</v>
      </c>
      <c r="T87" s="507">
        <v>0</v>
      </c>
      <c r="U87" s="507">
        <v>0</v>
      </c>
      <c r="V87" s="507">
        <f t="shared" si="150"/>
        <v>0</v>
      </c>
      <c r="W87" s="507">
        <v>0</v>
      </c>
      <c r="X87" s="507">
        <v>0</v>
      </c>
      <c r="Y87" s="507">
        <v>0</v>
      </c>
      <c r="Z87" s="507">
        <f t="shared" si="166"/>
        <v>0</v>
      </c>
      <c r="AA87" s="507">
        <f t="shared" si="167"/>
        <v>0</v>
      </c>
      <c r="AB87" s="322">
        <f t="shared" si="168"/>
        <v>0</v>
      </c>
      <c r="AC87" s="180">
        <f t="shared" si="169"/>
        <v>0</v>
      </c>
      <c r="AD87" s="507">
        <v>0</v>
      </c>
      <c r="AE87" s="507">
        <v>0</v>
      </c>
      <c r="AF87" s="507">
        <f t="shared" si="148"/>
        <v>0</v>
      </c>
      <c r="AG87" s="507">
        <f t="shared" si="149"/>
        <v>0</v>
      </c>
      <c r="AH87" s="522">
        <v>0</v>
      </c>
      <c r="AI87" s="522">
        <v>0</v>
      </c>
      <c r="AJ87" s="522">
        <v>0</v>
      </c>
      <c r="AK87" s="522">
        <v>0</v>
      </c>
      <c r="AL87" s="522">
        <v>0</v>
      </c>
      <c r="AM87" s="522">
        <v>0</v>
      </c>
      <c r="AN87" s="522">
        <v>0</v>
      </c>
      <c r="AO87" s="522">
        <f t="shared" si="170"/>
        <v>0</v>
      </c>
      <c r="AP87" s="522">
        <f t="shared" si="171"/>
        <v>0</v>
      </c>
      <c r="AQ87" s="550">
        <f t="shared" si="151"/>
        <v>0</v>
      </c>
      <c r="AR87" s="551">
        <f t="shared" si="172"/>
        <v>1996050</v>
      </c>
      <c r="AS87" s="507">
        <f t="shared" si="173"/>
        <v>1458613</v>
      </c>
      <c r="AT87" s="507">
        <f t="shared" si="174"/>
        <v>0</v>
      </c>
      <c r="AU87" s="507">
        <f t="shared" si="175"/>
        <v>0</v>
      </c>
      <c r="AV87" s="507">
        <f t="shared" si="176"/>
        <v>493011</v>
      </c>
      <c r="AW87" s="507">
        <f t="shared" si="176"/>
        <v>29172</v>
      </c>
      <c r="AX87" s="507">
        <f t="shared" si="177"/>
        <v>15254</v>
      </c>
      <c r="AY87" s="522">
        <f t="shared" si="178"/>
        <v>4.96</v>
      </c>
      <c r="AZ87" s="522">
        <f t="shared" si="179"/>
        <v>0</v>
      </c>
      <c r="BA87" s="523">
        <f t="shared" si="179"/>
        <v>4.96</v>
      </c>
    </row>
    <row r="88" spans="1:53" x14ac:dyDescent="0.2">
      <c r="A88" s="738">
        <v>16</v>
      </c>
      <c r="B88" s="739">
        <v>3452</v>
      </c>
      <c r="C88" s="739">
        <v>600078264</v>
      </c>
      <c r="D88" s="739">
        <v>72743557</v>
      </c>
      <c r="E88" s="740" t="s">
        <v>434</v>
      </c>
      <c r="F88" s="739">
        <v>3143</v>
      </c>
      <c r="G88" s="741" t="s">
        <v>150</v>
      </c>
      <c r="H88" s="727" t="s">
        <v>87</v>
      </c>
      <c r="I88" s="516">
        <v>1790318</v>
      </c>
      <c r="J88" s="517">
        <v>1318349</v>
      </c>
      <c r="K88" s="496">
        <v>0</v>
      </c>
      <c r="L88" s="322">
        <v>445602</v>
      </c>
      <c r="M88" s="322">
        <v>26367</v>
      </c>
      <c r="N88" s="517">
        <v>0</v>
      </c>
      <c r="O88" s="518">
        <v>2.8572000000000002</v>
      </c>
      <c r="P88" s="518">
        <v>2.8572000000000002</v>
      </c>
      <c r="Q88" s="519">
        <v>0</v>
      </c>
      <c r="R88" s="520">
        <f t="shared" si="165"/>
        <v>0</v>
      </c>
      <c r="S88" s="507">
        <v>0</v>
      </c>
      <c r="T88" s="507">
        <v>0</v>
      </c>
      <c r="U88" s="507">
        <v>0</v>
      </c>
      <c r="V88" s="507">
        <f t="shared" si="150"/>
        <v>0</v>
      </c>
      <c r="W88" s="507">
        <v>0</v>
      </c>
      <c r="X88" s="507">
        <v>0</v>
      </c>
      <c r="Y88" s="507">
        <v>0</v>
      </c>
      <c r="Z88" s="507">
        <f t="shared" si="166"/>
        <v>0</v>
      </c>
      <c r="AA88" s="507">
        <f t="shared" si="167"/>
        <v>0</v>
      </c>
      <c r="AB88" s="322">
        <f t="shared" si="168"/>
        <v>0</v>
      </c>
      <c r="AC88" s="180">
        <f t="shared" si="169"/>
        <v>0</v>
      </c>
      <c r="AD88" s="507">
        <v>0</v>
      </c>
      <c r="AE88" s="507">
        <v>0</v>
      </c>
      <c r="AF88" s="507">
        <f t="shared" si="148"/>
        <v>0</v>
      </c>
      <c r="AG88" s="507">
        <f t="shared" si="149"/>
        <v>0</v>
      </c>
      <c r="AH88" s="522">
        <v>0</v>
      </c>
      <c r="AI88" s="522">
        <v>0</v>
      </c>
      <c r="AJ88" s="522">
        <v>0</v>
      </c>
      <c r="AK88" s="522">
        <v>0</v>
      </c>
      <c r="AL88" s="522">
        <v>0</v>
      </c>
      <c r="AM88" s="522">
        <v>0</v>
      </c>
      <c r="AN88" s="522">
        <v>0</v>
      </c>
      <c r="AO88" s="522">
        <f t="shared" si="170"/>
        <v>0</v>
      </c>
      <c r="AP88" s="522">
        <f t="shared" si="171"/>
        <v>0</v>
      </c>
      <c r="AQ88" s="550">
        <f t="shared" si="151"/>
        <v>0</v>
      </c>
      <c r="AR88" s="551">
        <f t="shared" si="172"/>
        <v>1790318</v>
      </c>
      <c r="AS88" s="507">
        <f t="shared" si="173"/>
        <v>1318349</v>
      </c>
      <c r="AT88" s="507">
        <f t="shared" si="174"/>
        <v>0</v>
      </c>
      <c r="AU88" s="507">
        <f t="shared" si="175"/>
        <v>0</v>
      </c>
      <c r="AV88" s="507">
        <f t="shared" si="176"/>
        <v>445602</v>
      </c>
      <c r="AW88" s="507">
        <f t="shared" si="176"/>
        <v>26367</v>
      </c>
      <c r="AX88" s="507">
        <f t="shared" si="177"/>
        <v>0</v>
      </c>
      <c r="AY88" s="522">
        <f t="shared" si="178"/>
        <v>2.8572000000000002</v>
      </c>
      <c r="AZ88" s="522">
        <f t="shared" si="179"/>
        <v>2.8572000000000002</v>
      </c>
      <c r="BA88" s="523">
        <f t="shared" si="179"/>
        <v>0</v>
      </c>
    </row>
    <row r="89" spans="1:53" x14ac:dyDescent="0.2">
      <c r="A89" s="738">
        <v>16</v>
      </c>
      <c r="B89" s="739">
        <v>3452</v>
      </c>
      <c r="C89" s="739">
        <v>600078264</v>
      </c>
      <c r="D89" s="739">
        <v>72743557</v>
      </c>
      <c r="E89" s="740" t="s">
        <v>434</v>
      </c>
      <c r="F89" s="739">
        <v>3143</v>
      </c>
      <c r="G89" s="741" t="s">
        <v>151</v>
      </c>
      <c r="H89" s="727" t="s">
        <v>83</v>
      </c>
      <c r="I89" s="516">
        <v>46345</v>
      </c>
      <c r="J89" s="517">
        <v>32670</v>
      </c>
      <c r="K89" s="496">
        <v>0</v>
      </c>
      <c r="L89" s="322">
        <v>11042</v>
      </c>
      <c r="M89" s="322">
        <v>653</v>
      </c>
      <c r="N89" s="517">
        <v>1980</v>
      </c>
      <c r="O89" s="518">
        <v>0.14000000000000001</v>
      </c>
      <c r="P89" s="432">
        <v>0</v>
      </c>
      <c r="Q89" s="519">
        <v>0.14000000000000001</v>
      </c>
      <c r="R89" s="520">
        <f t="shared" si="165"/>
        <v>0</v>
      </c>
      <c r="S89" s="507">
        <v>0</v>
      </c>
      <c r="T89" s="507">
        <v>0</v>
      </c>
      <c r="U89" s="507">
        <v>0</v>
      </c>
      <c r="V89" s="507">
        <f t="shared" si="150"/>
        <v>0</v>
      </c>
      <c r="W89" s="507">
        <v>0</v>
      </c>
      <c r="X89" s="507">
        <v>0</v>
      </c>
      <c r="Y89" s="507">
        <v>0</v>
      </c>
      <c r="Z89" s="507">
        <f t="shared" si="166"/>
        <v>0</v>
      </c>
      <c r="AA89" s="507">
        <f t="shared" si="167"/>
        <v>0</v>
      </c>
      <c r="AB89" s="322">
        <f t="shared" si="168"/>
        <v>0</v>
      </c>
      <c r="AC89" s="180">
        <f t="shared" si="169"/>
        <v>0</v>
      </c>
      <c r="AD89" s="507">
        <v>0</v>
      </c>
      <c r="AE89" s="507">
        <v>0</v>
      </c>
      <c r="AF89" s="507">
        <f t="shared" si="148"/>
        <v>0</v>
      </c>
      <c r="AG89" s="507">
        <f t="shared" si="149"/>
        <v>0</v>
      </c>
      <c r="AH89" s="522">
        <v>0</v>
      </c>
      <c r="AI89" s="522">
        <v>0</v>
      </c>
      <c r="AJ89" s="522">
        <v>0</v>
      </c>
      <c r="AK89" s="522">
        <v>0</v>
      </c>
      <c r="AL89" s="522">
        <v>0</v>
      </c>
      <c r="AM89" s="522">
        <v>0</v>
      </c>
      <c r="AN89" s="522">
        <v>0</v>
      </c>
      <c r="AO89" s="522">
        <f t="shared" si="170"/>
        <v>0</v>
      </c>
      <c r="AP89" s="522">
        <f t="shared" si="171"/>
        <v>0</v>
      </c>
      <c r="AQ89" s="550">
        <f t="shared" si="151"/>
        <v>0</v>
      </c>
      <c r="AR89" s="551">
        <f t="shared" si="172"/>
        <v>46345</v>
      </c>
      <c r="AS89" s="507">
        <f t="shared" si="173"/>
        <v>32670</v>
      </c>
      <c r="AT89" s="507">
        <f t="shared" si="174"/>
        <v>0</v>
      </c>
      <c r="AU89" s="507">
        <f t="shared" si="175"/>
        <v>0</v>
      </c>
      <c r="AV89" s="507">
        <f t="shared" si="176"/>
        <v>11042</v>
      </c>
      <c r="AW89" s="507">
        <f t="shared" si="176"/>
        <v>653</v>
      </c>
      <c r="AX89" s="507">
        <f t="shared" si="177"/>
        <v>1980</v>
      </c>
      <c r="AY89" s="522">
        <f t="shared" si="178"/>
        <v>0.14000000000000001</v>
      </c>
      <c r="AZ89" s="522">
        <f t="shared" si="179"/>
        <v>0</v>
      </c>
      <c r="BA89" s="523">
        <f t="shared" si="179"/>
        <v>0.14000000000000001</v>
      </c>
    </row>
    <row r="90" spans="1:53" x14ac:dyDescent="0.2">
      <c r="A90" s="285">
        <v>16</v>
      </c>
      <c r="B90" s="27">
        <v>3452</v>
      </c>
      <c r="C90" s="27">
        <v>600078264</v>
      </c>
      <c r="D90" s="27">
        <v>72743557</v>
      </c>
      <c r="E90" s="295" t="s">
        <v>435</v>
      </c>
      <c r="F90" s="27"/>
      <c r="G90" s="284"/>
      <c r="H90" s="388"/>
      <c r="I90" s="5">
        <v>29989186</v>
      </c>
      <c r="J90" s="8">
        <v>21607550</v>
      </c>
      <c r="K90" s="8">
        <v>0</v>
      </c>
      <c r="L90" s="8">
        <v>7303352</v>
      </c>
      <c r="M90" s="8">
        <v>432150</v>
      </c>
      <c r="N90" s="8">
        <v>646134</v>
      </c>
      <c r="O90" s="9">
        <v>47.655100000000004</v>
      </c>
      <c r="P90" s="9">
        <v>34.690600000000003</v>
      </c>
      <c r="Q90" s="75">
        <v>12.964500000000005</v>
      </c>
      <c r="R90" s="273">
        <f t="shared" ref="R90:BA90" si="180">SUM(R84:R89)</f>
        <v>0</v>
      </c>
      <c r="S90" s="8">
        <f t="shared" si="180"/>
        <v>-187600</v>
      </c>
      <c r="T90" s="8">
        <f t="shared" si="180"/>
        <v>0</v>
      </c>
      <c r="U90" s="8">
        <f t="shared" si="180"/>
        <v>0</v>
      </c>
      <c r="V90" s="8">
        <f t="shared" si="180"/>
        <v>-187600</v>
      </c>
      <c r="W90" s="8">
        <f t="shared" si="180"/>
        <v>0</v>
      </c>
      <c r="X90" s="8">
        <f t="shared" si="180"/>
        <v>0</v>
      </c>
      <c r="Y90" s="8">
        <f t="shared" si="180"/>
        <v>41144</v>
      </c>
      <c r="Z90" s="8">
        <f t="shared" si="180"/>
        <v>41144</v>
      </c>
      <c r="AA90" s="8">
        <f t="shared" si="180"/>
        <v>-146456</v>
      </c>
      <c r="AB90" s="8">
        <f t="shared" si="180"/>
        <v>-63409</v>
      </c>
      <c r="AC90" s="8">
        <f t="shared" si="180"/>
        <v>-3752</v>
      </c>
      <c r="AD90" s="8">
        <f t="shared" si="180"/>
        <v>14000</v>
      </c>
      <c r="AE90" s="8">
        <f t="shared" si="180"/>
        <v>0</v>
      </c>
      <c r="AF90" s="8">
        <f t="shared" si="180"/>
        <v>14000</v>
      </c>
      <c r="AG90" s="8">
        <f t="shared" si="180"/>
        <v>-199617</v>
      </c>
      <c r="AH90" s="9">
        <f t="shared" si="180"/>
        <v>0</v>
      </c>
      <c r="AI90" s="9">
        <f t="shared" si="180"/>
        <v>0</v>
      </c>
      <c r="AJ90" s="9">
        <f t="shared" si="180"/>
        <v>-0.39999999999999997</v>
      </c>
      <c r="AK90" s="9">
        <f t="shared" ref="AK90:AL90" si="181">SUM(AK84:AK89)</f>
        <v>0</v>
      </c>
      <c r="AL90" s="9">
        <f t="shared" si="181"/>
        <v>0</v>
      </c>
      <c r="AM90" s="9">
        <f t="shared" si="180"/>
        <v>0</v>
      </c>
      <c r="AN90" s="9">
        <f t="shared" si="180"/>
        <v>0</v>
      </c>
      <c r="AO90" s="9">
        <f t="shared" si="180"/>
        <v>-0.39999999999999997</v>
      </c>
      <c r="AP90" s="9">
        <f t="shared" si="180"/>
        <v>0</v>
      </c>
      <c r="AQ90" s="33">
        <f t="shared" si="180"/>
        <v>-0.39999999999999997</v>
      </c>
      <c r="AR90" s="5">
        <f t="shared" si="180"/>
        <v>29789569</v>
      </c>
      <c r="AS90" s="8">
        <f t="shared" si="180"/>
        <v>21419950</v>
      </c>
      <c r="AT90" s="38">
        <f t="shared" si="180"/>
        <v>41144</v>
      </c>
      <c r="AU90" s="38">
        <f t="shared" si="180"/>
        <v>41144</v>
      </c>
      <c r="AV90" s="8">
        <f t="shared" si="180"/>
        <v>7239943</v>
      </c>
      <c r="AW90" s="8">
        <f t="shared" si="180"/>
        <v>428398</v>
      </c>
      <c r="AX90" s="8">
        <f t="shared" si="180"/>
        <v>660134</v>
      </c>
      <c r="AY90" s="9">
        <f t="shared" si="180"/>
        <v>47.255100000000006</v>
      </c>
      <c r="AZ90" s="9">
        <f t="shared" si="180"/>
        <v>34.290599999999998</v>
      </c>
      <c r="BA90" s="75">
        <f t="shared" si="180"/>
        <v>12.964500000000005</v>
      </c>
    </row>
    <row r="91" spans="1:53" x14ac:dyDescent="0.2">
      <c r="A91" s="738">
        <v>17</v>
      </c>
      <c r="B91" s="739">
        <v>3445</v>
      </c>
      <c r="C91" s="739">
        <v>600078604</v>
      </c>
      <c r="D91" s="739">
        <v>70695849</v>
      </c>
      <c r="E91" s="740" t="s">
        <v>436</v>
      </c>
      <c r="F91" s="739">
        <v>3111</v>
      </c>
      <c r="G91" s="741" t="s">
        <v>86</v>
      </c>
      <c r="H91" s="742" t="s">
        <v>87</v>
      </c>
      <c r="I91" s="516">
        <v>1522999</v>
      </c>
      <c r="J91" s="517">
        <v>1067279</v>
      </c>
      <c r="K91" s="496">
        <v>43000</v>
      </c>
      <c r="L91" s="322">
        <v>375274</v>
      </c>
      <c r="M91" s="322">
        <v>21346</v>
      </c>
      <c r="N91" s="517">
        <v>16100</v>
      </c>
      <c r="O91" s="518">
        <v>2.2808999999999999</v>
      </c>
      <c r="P91" s="432">
        <v>2</v>
      </c>
      <c r="Q91" s="519">
        <v>0.28090000000000004</v>
      </c>
      <c r="R91" s="520">
        <f t="shared" ref="R91:R96" si="182">W91*-1</f>
        <v>0</v>
      </c>
      <c r="S91" s="507">
        <v>0</v>
      </c>
      <c r="T91" s="507">
        <v>0</v>
      </c>
      <c r="U91" s="507">
        <v>0</v>
      </c>
      <c r="V91" s="507">
        <f t="shared" si="150"/>
        <v>0</v>
      </c>
      <c r="W91" s="507">
        <v>0</v>
      </c>
      <c r="X91" s="507">
        <v>0</v>
      </c>
      <c r="Y91" s="507">
        <v>0</v>
      </c>
      <c r="Z91" s="507">
        <f t="shared" ref="Z91:Z96" si="183">SUM(W91:Y91)</f>
        <v>0</v>
      </c>
      <c r="AA91" s="507">
        <f t="shared" ref="AA91:AA96" si="184">V91+Z91</f>
        <v>0</v>
      </c>
      <c r="AB91" s="322">
        <f t="shared" ref="AB91:AB96" si="185">ROUND((V91+W91)*33.8%,0)</f>
        <v>0</v>
      </c>
      <c r="AC91" s="180">
        <f t="shared" ref="AC91:AC96" si="186">ROUND(V91*2%,0)</f>
        <v>0</v>
      </c>
      <c r="AD91" s="507">
        <v>0</v>
      </c>
      <c r="AE91" s="507">
        <v>0</v>
      </c>
      <c r="AF91" s="507">
        <f t="shared" si="148"/>
        <v>0</v>
      </c>
      <c r="AG91" s="507">
        <f t="shared" si="149"/>
        <v>0</v>
      </c>
      <c r="AH91" s="522">
        <v>0</v>
      </c>
      <c r="AI91" s="522">
        <v>0</v>
      </c>
      <c r="AJ91" s="522">
        <v>0</v>
      </c>
      <c r="AK91" s="522">
        <v>0</v>
      </c>
      <c r="AL91" s="522">
        <v>0</v>
      </c>
      <c r="AM91" s="522">
        <v>0</v>
      </c>
      <c r="AN91" s="522">
        <v>0</v>
      </c>
      <c r="AO91" s="522">
        <f t="shared" ref="AO91:AO96" si="187">AH91+AJ91+AK91+AM91</f>
        <v>0</v>
      </c>
      <c r="AP91" s="522">
        <f t="shared" ref="AP91:AP96" si="188">AI91+AL91+AN91</f>
        <v>0</v>
      </c>
      <c r="AQ91" s="550">
        <f t="shared" si="151"/>
        <v>0</v>
      </c>
      <c r="AR91" s="551">
        <f t="shared" ref="AR91:AR96" si="189">I91+AG91</f>
        <v>1522999</v>
      </c>
      <c r="AS91" s="507">
        <f t="shared" ref="AS91:AS96" si="190">J91+V91</f>
        <v>1067279</v>
      </c>
      <c r="AT91" s="507">
        <f t="shared" ref="AT91:AT96" si="191">K91+Z91</f>
        <v>43000</v>
      </c>
      <c r="AU91" s="507">
        <f t="shared" ref="AU91:AU96" si="192">Y91</f>
        <v>0</v>
      </c>
      <c r="AV91" s="507">
        <f t="shared" ref="AV91:AW96" si="193">L91+AB91</f>
        <v>375274</v>
      </c>
      <c r="AW91" s="507">
        <f t="shared" si="193"/>
        <v>21346</v>
      </c>
      <c r="AX91" s="507">
        <f t="shared" ref="AX91:AX96" si="194">N91+AF91</f>
        <v>16100</v>
      </c>
      <c r="AY91" s="522">
        <f t="shared" ref="AY91:AY96" si="195">O91+AQ91</f>
        <v>2.2808999999999999</v>
      </c>
      <c r="AZ91" s="522">
        <f t="shared" ref="AZ91:BA96" si="196">P91+AO91</f>
        <v>2</v>
      </c>
      <c r="BA91" s="523">
        <f t="shared" si="196"/>
        <v>0.28090000000000004</v>
      </c>
    </row>
    <row r="92" spans="1:53" x14ac:dyDescent="0.2">
      <c r="A92" s="738">
        <v>17</v>
      </c>
      <c r="B92" s="739">
        <v>3445</v>
      </c>
      <c r="C92" s="739">
        <v>600078604</v>
      </c>
      <c r="D92" s="739">
        <v>70695849</v>
      </c>
      <c r="E92" s="740" t="s">
        <v>436</v>
      </c>
      <c r="F92" s="739">
        <v>3117</v>
      </c>
      <c r="G92" s="741" t="s">
        <v>149</v>
      </c>
      <c r="H92" s="742" t="s">
        <v>87</v>
      </c>
      <c r="I92" s="516">
        <v>2338739</v>
      </c>
      <c r="J92" s="517">
        <v>1647467</v>
      </c>
      <c r="K92" s="517">
        <v>31000</v>
      </c>
      <c r="L92" s="517">
        <v>567323</v>
      </c>
      <c r="M92" s="517">
        <v>32949</v>
      </c>
      <c r="N92" s="517">
        <v>60000</v>
      </c>
      <c r="O92" s="518">
        <v>3.2702999999999989</v>
      </c>
      <c r="P92" s="432">
        <v>2.2726000000000002</v>
      </c>
      <c r="Q92" s="519">
        <v>0.99769999999999881</v>
      </c>
      <c r="R92" s="520">
        <f t="shared" si="182"/>
        <v>0</v>
      </c>
      <c r="S92" s="507">
        <v>0</v>
      </c>
      <c r="T92" s="507">
        <v>0</v>
      </c>
      <c r="U92" s="507">
        <v>0</v>
      </c>
      <c r="V92" s="507">
        <f t="shared" si="150"/>
        <v>0</v>
      </c>
      <c r="W92" s="507">
        <v>0</v>
      </c>
      <c r="X92" s="507">
        <v>0</v>
      </c>
      <c r="Y92" s="507">
        <v>2960</v>
      </c>
      <c r="Z92" s="507">
        <f t="shared" si="183"/>
        <v>2960</v>
      </c>
      <c r="AA92" s="507">
        <f t="shared" si="184"/>
        <v>2960</v>
      </c>
      <c r="AB92" s="322">
        <f t="shared" si="185"/>
        <v>0</v>
      </c>
      <c r="AC92" s="180">
        <f t="shared" si="186"/>
        <v>0</v>
      </c>
      <c r="AD92" s="507">
        <v>0</v>
      </c>
      <c r="AE92" s="507">
        <v>0</v>
      </c>
      <c r="AF92" s="507">
        <f t="shared" si="148"/>
        <v>0</v>
      </c>
      <c r="AG92" s="507">
        <f t="shared" si="149"/>
        <v>2960</v>
      </c>
      <c r="AH92" s="522">
        <v>0</v>
      </c>
      <c r="AI92" s="522">
        <v>0</v>
      </c>
      <c r="AJ92" s="522">
        <v>0</v>
      </c>
      <c r="AK92" s="522">
        <v>0</v>
      </c>
      <c r="AL92" s="522">
        <v>0</v>
      </c>
      <c r="AM92" s="522">
        <v>0</v>
      </c>
      <c r="AN92" s="522">
        <v>0</v>
      </c>
      <c r="AO92" s="522">
        <f t="shared" si="187"/>
        <v>0</v>
      </c>
      <c r="AP92" s="522">
        <f t="shared" si="188"/>
        <v>0</v>
      </c>
      <c r="AQ92" s="550">
        <f t="shared" si="151"/>
        <v>0</v>
      </c>
      <c r="AR92" s="551">
        <f t="shared" si="189"/>
        <v>2341699</v>
      </c>
      <c r="AS92" s="507">
        <f t="shared" si="190"/>
        <v>1647467</v>
      </c>
      <c r="AT92" s="507">
        <f t="shared" si="191"/>
        <v>33960</v>
      </c>
      <c r="AU92" s="507">
        <f t="shared" si="192"/>
        <v>2960</v>
      </c>
      <c r="AV92" s="507">
        <f t="shared" si="193"/>
        <v>567323</v>
      </c>
      <c r="AW92" s="507">
        <f t="shared" si="193"/>
        <v>32949</v>
      </c>
      <c r="AX92" s="507">
        <f t="shared" si="194"/>
        <v>60000</v>
      </c>
      <c r="AY92" s="522">
        <f t="shared" si="195"/>
        <v>3.2702999999999989</v>
      </c>
      <c r="AZ92" s="522">
        <f t="shared" si="196"/>
        <v>2.2726000000000002</v>
      </c>
      <c r="BA92" s="523">
        <f t="shared" si="196"/>
        <v>0.99769999999999881</v>
      </c>
    </row>
    <row r="93" spans="1:53" x14ac:dyDescent="0.2">
      <c r="A93" s="738">
        <v>17</v>
      </c>
      <c r="B93" s="739">
        <v>3445</v>
      </c>
      <c r="C93" s="739">
        <v>600078604</v>
      </c>
      <c r="D93" s="739">
        <v>70695849</v>
      </c>
      <c r="E93" s="740" t="s">
        <v>436</v>
      </c>
      <c r="F93" s="739">
        <v>3117</v>
      </c>
      <c r="G93" s="741" t="s">
        <v>92</v>
      </c>
      <c r="H93" s="742" t="s">
        <v>83</v>
      </c>
      <c r="I93" s="516">
        <v>556037</v>
      </c>
      <c r="J93" s="517">
        <v>409453</v>
      </c>
      <c r="K93" s="496">
        <v>0</v>
      </c>
      <c r="L93" s="322">
        <v>138395</v>
      </c>
      <c r="M93" s="322">
        <v>8189</v>
      </c>
      <c r="N93" s="517">
        <v>0</v>
      </c>
      <c r="O93" s="518">
        <v>1.19</v>
      </c>
      <c r="P93" s="432">
        <v>1.19</v>
      </c>
      <c r="Q93" s="519">
        <v>0</v>
      </c>
      <c r="R93" s="520">
        <f t="shared" si="182"/>
        <v>0</v>
      </c>
      <c r="S93" s="507">
        <v>-44024</v>
      </c>
      <c r="T93" s="507">
        <v>0</v>
      </c>
      <c r="U93" s="507">
        <v>0</v>
      </c>
      <c r="V93" s="507">
        <f t="shared" si="150"/>
        <v>-44024</v>
      </c>
      <c r="W93" s="507">
        <v>0</v>
      </c>
      <c r="X93" s="507">
        <v>0</v>
      </c>
      <c r="Y93" s="507">
        <v>0</v>
      </c>
      <c r="Z93" s="507">
        <f t="shared" si="183"/>
        <v>0</v>
      </c>
      <c r="AA93" s="507">
        <f t="shared" si="184"/>
        <v>-44024</v>
      </c>
      <c r="AB93" s="322">
        <f t="shared" si="185"/>
        <v>-14880</v>
      </c>
      <c r="AC93" s="180">
        <f t="shared" si="186"/>
        <v>-880</v>
      </c>
      <c r="AD93" s="507">
        <v>2500</v>
      </c>
      <c r="AE93" s="507">
        <v>0</v>
      </c>
      <c r="AF93" s="507">
        <f t="shared" si="148"/>
        <v>2500</v>
      </c>
      <c r="AG93" s="507">
        <f t="shared" si="149"/>
        <v>-57284</v>
      </c>
      <c r="AH93" s="522">
        <v>0</v>
      </c>
      <c r="AI93" s="522">
        <v>0</v>
      </c>
      <c r="AJ93" s="522">
        <v>-0.13</v>
      </c>
      <c r="AK93" s="522">
        <v>0</v>
      </c>
      <c r="AL93" s="522">
        <v>0</v>
      </c>
      <c r="AM93" s="522">
        <v>0</v>
      </c>
      <c r="AN93" s="522">
        <v>0</v>
      </c>
      <c r="AO93" s="522">
        <f t="shared" si="187"/>
        <v>-0.13</v>
      </c>
      <c r="AP93" s="522">
        <f t="shared" si="188"/>
        <v>0</v>
      </c>
      <c r="AQ93" s="550">
        <f t="shared" si="151"/>
        <v>-0.13</v>
      </c>
      <c r="AR93" s="551">
        <f t="shared" si="189"/>
        <v>498753</v>
      </c>
      <c r="AS93" s="507">
        <f t="shared" si="190"/>
        <v>365429</v>
      </c>
      <c r="AT93" s="507">
        <f t="shared" si="191"/>
        <v>0</v>
      </c>
      <c r="AU93" s="507">
        <f t="shared" si="192"/>
        <v>0</v>
      </c>
      <c r="AV93" s="507">
        <f t="shared" si="193"/>
        <v>123515</v>
      </c>
      <c r="AW93" s="507">
        <f t="shared" si="193"/>
        <v>7309</v>
      </c>
      <c r="AX93" s="507">
        <f t="shared" si="194"/>
        <v>2500</v>
      </c>
      <c r="AY93" s="522">
        <f t="shared" si="195"/>
        <v>1.06</v>
      </c>
      <c r="AZ93" s="522">
        <f t="shared" si="196"/>
        <v>1.06</v>
      </c>
      <c r="BA93" s="523">
        <f t="shared" si="196"/>
        <v>0</v>
      </c>
    </row>
    <row r="94" spans="1:53" x14ac:dyDescent="0.2">
      <c r="A94" s="738">
        <v>17</v>
      </c>
      <c r="B94" s="739">
        <v>3445</v>
      </c>
      <c r="C94" s="739">
        <v>600078604</v>
      </c>
      <c r="D94" s="739">
        <v>70695849</v>
      </c>
      <c r="E94" s="740" t="s">
        <v>436</v>
      </c>
      <c r="F94" s="739">
        <v>3141</v>
      </c>
      <c r="G94" s="741" t="s">
        <v>89</v>
      </c>
      <c r="H94" s="742" t="s">
        <v>83</v>
      </c>
      <c r="I94" s="516">
        <v>586668</v>
      </c>
      <c r="J94" s="517">
        <v>410467</v>
      </c>
      <c r="K94" s="496">
        <v>20000</v>
      </c>
      <c r="L94" s="322">
        <v>145498</v>
      </c>
      <c r="M94" s="322">
        <v>8209</v>
      </c>
      <c r="N94" s="517">
        <v>2494</v>
      </c>
      <c r="O94" s="518">
        <v>1.46</v>
      </c>
      <c r="P94" s="432">
        <v>0</v>
      </c>
      <c r="Q94" s="519">
        <v>1.46</v>
      </c>
      <c r="R94" s="520">
        <f t="shared" si="182"/>
        <v>0</v>
      </c>
      <c r="S94" s="507">
        <v>0</v>
      </c>
      <c r="T94" s="507">
        <v>0</v>
      </c>
      <c r="U94" s="507">
        <v>0</v>
      </c>
      <c r="V94" s="507">
        <f t="shared" si="150"/>
        <v>0</v>
      </c>
      <c r="W94" s="507">
        <v>0</v>
      </c>
      <c r="X94" s="507">
        <v>0</v>
      </c>
      <c r="Y94" s="507">
        <v>0</v>
      </c>
      <c r="Z94" s="507">
        <f t="shared" si="183"/>
        <v>0</v>
      </c>
      <c r="AA94" s="507">
        <f t="shared" si="184"/>
        <v>0</v>
      </c>
      <c r="AB94" s="322">
        <f t="shared" si="185"/>
        <v>0</v>
      </c>
      <c r="AC94" s="180">
        <f t="shared" si="186"/>
        <v>0</v>
      </c>
      <c r="AD94" s="507">
        <v>0</v>
      </c>
      <c r="AE94" s="507">
        <v>0</v>
      </c>
      <c r="AF94" s="507">
        <f t="shared" si="148"/>
        <v>0</v>
      </c>
      <c r="AG94" s="507">
        <f t="shared" si="149"/>
        <v>0</v>
      </c>
      <c r="AH94" s="522">
        <v>0</v>
      </c>
      <c r="AI94" s="522">
        <v>0</v>
      </c>
      <c r="AJ94" s="522">
        <v>0</v>
      </c>
      <c r="AK94" s="522">
        <v>0</v>
      </c>
      <c r="AL94" s="522">
        <v>0</v>
      </c>
      <c r="AM94" s="522">
        <v>0</v>
      </c>
      <c r="AN94" s="522">
        <v>0</v>
      </c>
      <c r="AO94" s="522">
        <f t="shared" si="187"/>
        <v>0</v>
      </c>
      <c r="AP94" s="522">
        <f t="shared" si="188"/>
        <v>0</v>
      </c>
      <c r="AQ94" s="550">
        <f t="shared" si="151"/>
        <v>0</v>
      </c>
      <c r="AR94" s="551">
        <f t="shared" si="189"/>
        <v>586668</v>
      </c>
      <c r="AS94" s="507">
        <f t="shared" si="190"/>
        <v>410467</v>
      </c>
      <c r="AT94" s="507">
        <f t="shared" si="191"/>
        <v>20000</v>
      </c>
      <c r="AU94" s="507">
        <f t="shared" si="192"/>
        <v>0</v>
      </c>
      <c r="AV94" s="507">
        <f t="shared" si="193"/>
        <v>145498</v>
      </c>
      <c r="AW94" s="507">
        <f t="shared" si="193"/>
        <v>8209</v>
      </c>
      <c r="AX94" s="507">
        <f t="shared" si="194"/>
        <v>2494</v>
      </c>
      <c r="AY94" s="522">
        <f t="shared" si="195"/>
        <v>1.46</v>
      </c>
      <c r="AZ94" s="522">
        <f t="shared" si="196"/>
        <v>0</v>
      </c>
      <c r="BA94" s="523">
        <f t="shared" si="196"/>
        <v>1.46</v>
      </c>
    </row>
    <row r="95" spans="1:53" s="3" customFormat="1" x14ac:dyDescent="0.2">
      <c r="A95" s="738">
        <v>17</v>
      </c>
      <c r="B95" s="739">
        <v>3445</v>
      </c>
      <c r="C95" s="739">
        <v>600078604</v>
      </c>
      <c r="D95" s="739">
        <v>70695849</v>
      </c>
      <c r="E95" s="740" t="s">
        <v>436</v>
      </c>
      <c r="F95" s="739">
        <v>3143</v>
      </c>
      <c r="G95" s="741" t="s">
        <v>150</v>
      </c>
      <c r="H95" s="727" t="s">
        <v>87</v>
      </c>
      <c r="I95" s="516">
        <v>513530</v>
      </c>
      <c r="J95" s="517">
        <v>378152</v>
      </c>
      <c r="K95" s="496">
        <v>0</v>
      </c>
      <c r="L95" s="322">
        <v>127815</v>
      </c>
      <c r="M95" s="322">
        <v>7563</v>
      </c>
      <c r="N95" s="517">
        <v>0</v>
      </c>
      <c r="O95" s="518">
        <v>0.88329999999999997</v>
      </c>
      <c r="P95" s="518">
        <v>0.88329999999999997</v>
      </c>
      <c r="Q95" s="519">
        <v>0</v>
      </c>
      <c r="R95" s="520">
        <f t="shared" si="182"/>
        <v>0</v>
      </c>
      <c r="S95" s="507">
        <v>0</v>
      </c>
      <c r="T95" s="507">
        <v>0</v>
      </c>
      <c r="U95" s="507">
        <v>0</v>
      </c>
      <c r="V95" s="507">
        <f t="shared" si="150"/>
        <v>0</v>
      </c>
      <c r="W95" s="507">
        <v>0</v>
      </c>
      <c r="X95" s="507">
        <v>0</v>
      </c>
      <c r="Y95" s="507">
        <v>0</v>
      </c>
      <c r="Z95" s="507">
        <f t="shared" si="183"/>
        <v>0</v>
      </c>
      <c r="AA95" s="507">
        <f t="shared" si="184"/>
        <v>0</v>
      </c>
      <c r="AB95" s="322">
        <f t="shared" si="185"/>
        <v>0</v>
      </c>
      <c r="AC95" s="180">
        <f t="shared" si="186"/>
        <v>0</v>
      </c>
      <c r="AD95" s="507">
        <v>0</v>
      </c>
      <c r="AE95" s="507">
        <v>0</v>
      </c>
      <c r="AF95" s="507">
        <f t="shared" si="148"/>
        <v>0</v>
      </c>
      <c r="AG95" s="507">
        <f t="shared" si="149"/>
        <v>0</v>
      </c>
      <c r="AH95" s="522">
        <v>0</v>
      </c>
      <c r="AI95" s="522">
        <v>0</v>
      </c>
      <c r="AJ95" s="522">
        <v>0</v>
      </c>
      <c r="AK95" s="522">
        <v>0</v>
      </c>
      <c r="AL95" s="522">
        <v>0</v>
      </c>
      <c r="AM95" s="522">
        <v>0</v>
      </c>
      <c r="AN95" s="522">
        <v>0</v>
      </c>
      <c r="AO95" s="522">
        <f t="shared" si="187"/>
        <v>0</v>
      </c>
      <c r="AP95" s="522">
        <f t="shared" si="188"/>
        <v>0</v>
      </c>
      <c r="AQ95" s="550">
        <f t="shared" si="151"/>
        <v>0</v>
      </c>
      <c r="AR95" s="551">
        <f t="shared" si="189"/>
        <v>513530</v>
      </c>
      <c r="AS95" s="507">
        <f t="shared" si="190"/>
        <v>378152</v>
      </c>
      <c r="AT95" s="507">
        <f t="shared" si="191"/>
        <v>0</v>
      </c>
      <c r="AU95" s="507">
        <f t="shared" si="192"/>
        <v>0</v>
      </c>
      <c r="AV95" s="507">
        <f t="shared" si="193"/>
        <v>127815</v>
      </c>
      <c r="AW95" s="507">
        <f t="shared" si="193"/>
        <v>7563</v>
      </c>
      <c r="AX95" s="507">
        <f t="shared" si="194"/>
        <v>0</v>
      </c>
      <c r="AY95" s="522">
        <f t="shared" si="195"/>
        <v>0.88329999999999997</v>
      </c>
      <c r="AZ95" s="522">
        <f t="shared" si="196"/>
        <v>0.88329999999999997</v>
      </c>
      <c r="BA95" s="523">
        <f t="shared" si="196"/>
        <v>0</v>
      </c>
    </row>
    <row r="96" spans="1:53" s="3" customFormat="1" x14ac:dyDescent="0.2">
      <c r="A96" s="738">
        <v>17</v>
      </c>
      <c r="B96" s="739">
        <v>3445</v>
      </c>
      <c r="C96" s="739">
        <v>600078604</v>
      </c>
      <c r="D96" s="739">
        <v>70695849</v>
      </c>
      <c r="E96" s="740" t="s">
        <v>436</v>
      </c>
      <c r="F96" s="739">
        <v>3143</v>
      </c>
      <c r="G96" s="741" t="s">
        <v>151</v>
      </c>
      <c r="H96" s="727" t="s">
        <v>83</v>
      </c>
      <c r="I96" s="516">
        <v>14044</v>
      </c>
      <c r="J96" s="517">
        <v>9900</v>
      </c>
      <c r="K96" s="496">
        <v>0</v>
      </c>
      <c r="L96" s="322">
        <v>3346</v>
      </c>
      <c r="M96" s="322">
        <v>198</v>
      </c>
      <c r="N96" s="517">
        <v>600</v>
      </c>
      <c r="O96" s="518">
        <v>0.04</v>
      </c>
      <c r="P96" s="432">
        <v>0</v>
      </c>
      <c r="Q96" s="519">
        <v>0.04</v>
      </c>
      <c r="R96" s="520">
        <f t="shared" si="182"/>
        <v>0</v>
      </c>
      <c r="S96" s="507">
        <v>0</v>
      </c>
      <c r="T96" s="507">
        <v>0</v>
      </c>
      <c r="U96" s="507">
        <v>0</v>
      </c>
      <c r="V96" s="507">
        <f t="shared" si="150"/>
        <v>0</v>
      </c>
      <c r="W96" s="507">
        <v>0</v>
      </c>
      <c r="X96" s="507">
        <v>0</v>
      </c>
      <c r="Y96" s="507">
        <v>0</v>
      </c>
      <c r="Z96" s="507">
        <f t="shared" si="183"/>
        <v>0</v>
      </c>
      <c r="AA96" s="507">
        <f t="shared" si="184"/>
        <v>0</v>
      </c>
      <c r="AB96" s="322">
        <f t="shared" si="185"/>
        <v>0</v>
      </c>
      <c r="AC96" s="180">
        <f t="shared" si="186"/>
        <v>0</v>
      </c>
      <c r="AD96" s="507">
        <v>0</v>
      </c>
      <c r="AE96" s="507">
        <v>0</v>
      </c>
      <c r="AF96" s="507">
        <f t="shared" si="148"/>
        <v>0</v>
      </c>
      <c r="AG96" s="507">
        <f t="shared" si="149"/>
        <v>0</v>
      </c>
      <c r="AH96" s="522">
        <v>0</v>
      </c>
      <c r="AI96" s="522">
        <v>0</v>
      </c>
      <c r="AJ96" s="522">
        <v>0</v>
      </c>
      <c r="AK96" s="522">
        <v>0</v>
      </c>
      <c r="AL96" s="522">
        <v>0</v>
      </c>
      <c r="AM96" s="522">
        <v>0</v>
      </c>
      <c r="AN96" s="522">
        <v>0</v>
      </c>
      <c r="AO96" s="522">
        <f t="shared" si="187"/>
        <v>0</v>
      </c>
      <c r="AP96" s="522">
        <f t="shared" si="188"/>
        <v>0</v>
      </c>
      <c r="AQ96" s="550">
        <f t="shared" si="151"/>
        <v>0</v>
      </c>
      <c r="AR96" s="551">
        <f t="shared" si="189"/>
        <v>14044</v>
      </c>
      <c r="AS96" s="507">
        <f t="shared" si="190"/>
        <v>9900</v>
      </c>
      <c r="AT96" s="507">
        <f t="shared" si="191"/>
        <v>0</v>
      </c>
      <c r="AU96" s="507">
        <f t="shared" si="192"/>
        <v>0</v>
      </c>
      <c r="AV96" s="507">
        <f t="shared" si="193"/>
        <v>3346</v>
      </c>
      <c r="AW96" s="507">
        <f t="shared" si="193"/>
        <v>198</v>
      </c>
      <c r="AX96" s="507">
        <f t="shared" si="194"/>
        <v>600</v>
      </c>
      <c r="AY96" s="522">
        <f t="shared" si="195"/>
        <v>0.04</v>
      </c>
      <c r="AZ96" s="522">
        <f t="shared" si="196"/>
        <v>0</v>
      </c>
      <c r="BA96" s="523">
        <f t="shared" si="196"/>
        <v>0.04</v>
      </c>
    </row>
    <row r="97" spans="1:53" ht="13.5" thickBot="1" x14ac:dyDescent="0.25">
      <c r="A97" s="290">
        <v>17</v>
      </c>
      <c r="B97" s="46">
        <v>3445</v>
      </c>
      <c r="C97" s="46">
        <v>600078604</v>
      </c>
      <c r="D97" s="46">
        <v>70695849</v>
      </c>
      <c r="E97" s="743" t="s">
        <v>437</v>
      </c>
      <c r="F97" s="46"/>
      <c r="G97" s="291"/>
      <c r="H97" s="744"/>
      <c r="I97" s="419">
        <v>5532017</v>
      </c>
      <c r="J97" s="72">
        <v>3922718</v>
      </c>
      <c r="K97" s="72">
        <v>94000</v>
      </c>
      <c r="L97" s="72">
        <v>1357651</v>
      </c>
      <c r="M97" s="72">
        <v>78454</v>
      </c>
      <c r="N97" s="72">
        <v>79194</v>
      </c>
      <c r="O97" s="271">
        <v>9.1244999999999994</v>
      </c>
      <c r="P97" s="271">
        <v>6.3459000000000003</v>
      </c>
      <c r="Q97" s="272">
        <v>2.7785999999999991</v>
      </c>
      <c r="R97" s="283">
        <f t="shared" ref="R97:BA97" si="197">SUM(R91:R96)</f>
        <v>0</v>
      </c>
      <c r="S97" s="72">
        <f t="shared" si="197"/>
        <v>-44024</v>
      </c>
      <c r="T97" s="72">
        <f t="shared" si="197"/>
        <v>0</v>
      </c>
      <c r="U97" s="72">
        <f t="shared" si="197"/>
        <v>0</v>
      </c>
      <c r="V97" s="72">
        <f t="shared" si="197"/>
        <v>-44024</v>
      </c>
      <c r="W97" s="72">
        <f t="shared" si="197"/>
        <v>0</v>
      </c>
      <c r="X97" s="72">
        <f t="shared" si="197"/>
        <v>0</v>
      </c>
      <c r="Y97" s="72">
        <f t="shared" si="197"/>
        <v>2960</v>
      </c>
      <c r="Z97" s="72">
        <f t="shared" si="197"/>
        <v>2960</v>
      </c>
      <c r="AA97" s="72">
        <f t="shared" si="197"/>
        <v>-41064</v>
      </c>
      <c r="AB97" s="72">
        <f t="shared" si="197"/>
        <v>-14880</v>
      </c>
      <c r="AC97" s="72">
        <f t="shared" si="197"/>
        <v>-880</v>
      </c>
      <c r="AD97" s="72">
        <f t="shared" si="197"/>
        <v>2500</v>
      </c>
      <c r="AE97" s="72">
        <f t="shared" si="197"/>
        <v>0</v>
      </c>
      <c r="AF97" s="72">
        <f t="shared" si="197"/>
        <v>2500</v>
      </c>
      <c r="AG97" s="72">
        <f t="shared" si="197"/>
        <v>-54324</v>
      </c>
      <c r="AH97" s="271">
        <f t="shared" si="197"/>
        <v>0</v>
      </c>
      <c r="AI97" s="271">
        <f t="shared" si="197"/>
        <v>0</v>
      </c>
      <c r="AJ97" s="271">
        <f t="shared" si="197"/>
        <v>-0.13</v>
      </c>
      <c r="AK97" s="271">
        <f t="shared" si="197"/>
        <v>0</v>
      </c>
      <c r="AL97" s="271">
        <f t="shared" si="197"/>
        <v>0</v>
      </c>
      <c r="AM97" s="271">
        <f t="shared" si="197"/>
        <v>0</v>
      </c>
      <c r="AN97" s="271">
        <f t="shared" si="197"/>
        <v>0</v>
      </c>
      <c r="AO97" s="271">
        <f t="shared" si="197"/>
        <v>-0.13</v>
      </c>
      <c r="AP97" s="271">
        <f t="shared" si="197"/>
        <v>0</v>
      </c>
      <c r="AQ97" s="420">
        <f t="shared" si="197"/>
        <v>-0.13</v>
      </c>
      <c r="AR97" s="419">
        <f t="shared" si="197"/>
        <v>5477693</v>
      </c>
      <c r="AS97" s="72">
        <f t="shared" si="197"/>
        <v>3878694</v>
      </c>
      <c r="AT97" s="72">
        <f t="shared" si="197"/>
        <v>96960</v>
      </c>
      <c r="AU97" s="72">
        <f t="shared" si="197"/>
        <v>2960</v>
      </c>
      <c r="AV97" s="72">
        <f t="shared" si="197"/>
        <v>1342771</v>
      </c>
      <c r="AW97" s="72">
        <f t="shared" si="197"/>
        <v>77574</v>
      </c>
      <c r="AX97" s="72">
        <f t="shared" si="197"/>
        <v>81694</v>
      </c>
      <c r="AY97" s="271">
        <f t="shared" si="197"/>
        <v>8.9944999999999968</v>
      </c>
      <c r="AZ97" s="271">
        <f t="shared" si="197"/>
        <v>6.2159000000000013</v>
      </c>
      <c r="BA97" s="272">
        <f t="shared" si="197"/>
        <v>2.7785999999999991</v>
      </c>
    </row>
    <row r="98" spans="1:53" ht="13.5" thickBot="1" x14ac:dyDescent="0.25">
      <c r="A98" s="292"/>
      <c r="B98" s="42"/>
      <c r="C98" s="42"/>
      <c r="D98" s="42"/>
      <c r="E98" s="191" t="s">
        <v>438</v>
      </c>
      <c r="F98" s="42"/>
      <c r="G98" s="293"/>
      <c r="H98" s="421"/>
      <c r="I98" s="54">
        <f>I15+I17+I23+I28+I30+I36+I43+I47+I53+I60+I64+I70+I73+I79+I83+I90+I97</f>
        <v>227537637</v>
      </c>
      <c r="J98" s="43">
        <f t="shared" ref="J98:BA98" si="198">J15+J17+J23+J28+J30+J36+J43+J47+J53+J60+J64+J70+J73+J79+J83+J90+J97</f>
        <v>163070337</v>
      </c>
      <c r="K98" s="43">
        <f t="shared" si="198"/>
        <v>919000</v>
      </c>
      <c r="L98" s="43">
        <f t="shared" si="198"/>
        <v>55428396</v>
      </c>
      <c r="M98" s="43">
        <f t="shared" si="198"/>
        <v>3261408</v>
      </c>
      <c r="N98" s="43">
        <f t="shared" si="198"/>
        <v>4858496</v>
      </c>
      <c r="O98" s="44">
        <f t="shared" si="198"/>
        <v>366.48509999999999</v>
      </c>
      <c r="P98" s="44">
        <f t="shared" si="198"/>
        <v>264.21580000000006</v>
      </c>
      <c r="Q98" s="74">
        <f t="shared" si="198"/>
        <v>102.2693</v>
      </c>
      <c r="R98" s="73">
        <f t="shared" si="198"/>
        <v>-73800</v>
      </c>
      <c r="S98" s="43">
        <f t="shared" si="198"/>
        <v>769802</v>
      </c>
      <c r="T98" s="43">
        <f t="shared" si="198"/>
        <v>0</v>
      </c>
      <c r="U98" s="43">
        <f t="shared" si="198"/>
        <v>-51546</v>
      </c>
      <c r="V98" s="43">
        <f t="shared" si="198"/>
        <v>644456</v>
      </c>
      <c r="W98" s="43">
        <f t="shared" si="198"/>
        <v>73800</v>
      </c>
      <c r="X98" s="43">
        <f t="shared" si="198"/>
        <v>0</v>
      </c>
      <c r="Y98" s="43">
        <f t="shared" si="198"/>
        <v>411174</v>
      </c>
      <c r="Z98" s="43">
        <f t="shared" si="198"/>
        <v>484974</v>
      </c>
      <c r="AA98" s="43">
        <f t="shared" si="198"/>
        <v>1129430</v>
      </c>
      <c r="AB98" s="43">
        <f t="shared" si="198"/>
        <v>242768</v>
      </c>
      <c r="AC98" s="43">
        <f t="shared" si="198"/>
        <v>12889</v>
      </c>
      <c r="AD98" s="43">
        <f t="shared" si="198"/>
        <v>73950</v>
      </c>
      <c r="AE98" s="43">
        <f t="shared" si="198"/>
        <v>70000</v>
      </c>
      <c r="AF98" s="43">
        <f t="shared" si="198"/>
        <v>143950</v>
      </c>
      <c r="AG98" s="43">
        <f t="shared" si="198"/>
        <v>1529037</v>
      </c>
      <c r="AH98" s="44">
        <f t="shared" si="198"/>
        <v>-0.16000000000000003</v>
      </c>
      <c r="AI98" s="44">
        <f t="shared" si="198"/>
        <v>-0.1</v>
      </c>
      <c r="AJ98" s="44">
        <f t="shared" si="198"/>
        <v>2.1100000000000008</v>
      </c>
      <c r="AK98" s="44">
        <f t="shared" si="198"/>
        <v>0</v>
      </c>
      <c r="AL98" s="44">
        <f t="shared" si="198"/>
        <v>0</v>
      </c>
      <c r="AM98" s="44">
        <f t="shared" si="198"/>
        <v>0</v>
      </c>
      <c r="AN98" s="44">
        <f t="shared" si="198"/>
        <v>0</v>
      </c>
      <c r="AO98" s="44">
        <f t="shared" si="198"/>
        <v>1.9500000000000002</v>
      </c>
      <c r="AP98" s="44">
        <f t="shared" si="198"/>
        <v>-0.1</v>
      </c>
      <c r="AQ98" s="55">
        <f t="shared" si="198"/>
        <v>1.8500000000000005</v>
      </c>
      <c r="AR98" s="54">
        <f t="shared" si="198"/>
        <v>229066674</v>
      </c>
      <c r="AS98" s="43">
        <f t="shared" si="198"/>
        <v>163714793</v>
      </c>
      <c r="AT98" s="43">
        <f t="shared" si="198"/>
        <v>1403974</v>
      </c>
      <c r="AU98" s="43">
        <f t="shared" si="198"/>
        <v>411174</v>
      </c>
      <c r="AV98" s="43">
        <f t="shared" si="198"/>
        <v>55671164</v>
      </c>
      <c r="AW98" s="43">
        <f t="shared" si="198"/>
        <v>3274297</v>
      </c>
      <c r="AX98" s="43">
        <f t="shared" si="198"/>
        <v>5002446</v>
      </c>
      <c r="AY98" s="44">
        <f t="shared" si="198"/>
        <v>368.33510000000001</v>
      </c>
      <c r="AZ98" s="44">
        <f t="shared" si="198"/>
        <v>266.16579999999999</v>
      </c>
      <c r="BA98" s="74">
        <f t="shared" si="198"/>
        <v>102.16929999999999</v>
      </c>
    </row>
    <row r="99" spans="1:53" x14ac:dyDescent="0.2">
      <c r="A99" s="780"/>
      <c r="B99" s="780"/>
      <c r="C99" s="780"/>
      <c r="D99" s="16"/>
      <c r="E99" s="12"/>
      <c r="F99" s="16"/>
      <c r="G99" s="36"/>
      <c r="H99" s="12"/>
      <c r="I99" s="530">
        <f>SUM(J98:N98)</f>
        <v>227537637</v>
      </c>
      <c r="J99" s="530"/>
      <c r="K99" s="530"/>
      <c r="L99" s="530"/>
      <c r="M99" s="530"/>
      <c r="N99" s="530"/>
      <c r="O99" s="531">
        <f>SUM(P98:Q98)</f>
        <v>366.48510000000005</v>
      </c>
      <c r="P99" s="531"/>
      <c r="Q99" s="531"/>
      <c r="R99" s="530">
        <f>W98</f>
        <v>73800</v>
      </c>
      <c r="S99" s="193"/>
      <c r="T99" s="193"/>
      <c r="U99" s="193"/>
      <c r="V99" s="684">
        <f>SUM(R98:U98)</f>
        <v>644456</v>
      </c>
      <c r="W99" s="628"/>
      <c r="X99" s="628"/>
      <c r="Y99" s="628"/>
      <c r="Z99" s="627">
        <f>SUM(W98:Y98)</f>
        <v>484974</v>
      </c>
      <c r="AA99" s="684">
        <f>V98+Z98</f>
        <v>1129430</v>
      </c>
      <c r="AB99" s="263"/>
      <c r="AC99" s="263"/>
      <c r="AD99" s="685"/>
      <c r="AE99" s="685"/>
      <c r="AF99" s="684">
        <f>SUM(AD98:AE98)</f>
        <v>143950</v>
      </c>
      <c r="AG99" s="684">
        <f>AA98+AB98+AC98+AF98</f>
        <v>1529037</v>
      </c>
      <c r="AH99" s="686"/>
      <c r="AI99" s="686"/>
      <c r="AJ99" s="686"/>
      <c r="AK99" s="686"/>
      <c r="AL99" s="686"/>
      <c r="AM99" s="686"/>
      <c r="AN99" s="686"/>
      <c r="AO99" s="687">
        <f>AH98+AJ98+AM98</f>
        <v>1.9500000000000006</v>
      </c>
      <c r="AP99" s="687">
        <f>AI98+AN98</f>
        <v>-0.1</v>
      </c>
      <c r="AQ99" s="687">
        <f>SUM(AO98:AP98)</f>
        <v>1.85</v>
      </c>
      <c r="AR99" s="321">
        <f>AS98+AT98+AV98+AW98+AX98</f>
        <v>229066674</v>
      </c>
      <c r="AS99" s="192"/>
      <c r="AT99" s="192"/>
      <c r="AU99" s="321">
        <f>Y98</f>
        <v>411174</v>
      </c>
      <c r="AV99" s="192"/>
      <c r="AW99" s="192"/>
      <c r="AX99" s="192"/>
      <c r="AY99" s="193">
        <f>SUM(AZ98:BA98)</f>
        <v>368.33510000000001</v>
      </c>
      <c r="AZ99" s="192"/>
      <c r="BA99" s="192"/>
    </row>
    <row r="100" spans="1:53" ht="13.5" thickBot="1" x14ac:dyDescent="0.25">
      <c r="A100" s="780"/>
      <c r="B100" s="780"/>
      <c r="C100" s="780"/>
      <c r="D100" s="16"/>
      <c r="E100" s="12"/>
      <c r="F100" s="16"/>
      <c r="G100" s="36"/>
      <c r="H100" s="12"/>
      <c r="I100" s="194">
        <f ca="1">SUM(J101:N101)</f>
        <v>227537637</v>
      </c>
      <c r="J100" s="195"/>
      <c r="K100" s="195"/>
      <c r="L100" s="195"/>
      <c r="M100" s="195"/>
      <c r="N100" s="195"/>
      <c r="O100" s="196">
        <f ca="1">SUM(P101:Q101)</f>
        <v>366.48509999999993</v>
      </c>
      <c r="P100" s="342"/>
      <c r="Q100" s="342"/>
      <c r="R100" s="366"/>
      <c r="S100" s="366"/>
      <c r="T100" s="366"/>
      <c r="U100" s="366"/>
      <c r="V100" s="532">
        <f ca="1">SUM(R101:U101)</f>
        <v>644456</v>
      </c>
      <c r="W100" s="533"/>
      <c r="X100" s="533"/>
      <c r="Y100" s="533"/>
      <c r="Z100" s="532">
        <f ca="1">SUM(W101:Y101)</f>
        <v>484974</v>
      </c>
      <c r="AA100" s="532">
        <f ca="1">V101+Z101</f>
        <v>1129430</v>
      </c>
      <c r="AB100" s="365"/>
      <c r="AC100" s="365"/>
      <c r="AD100" s="533"/>
      <c r="AE100" s="533"/>
      <c r="AF100" s="532">
        <f ca="1">SUM(AD101:AE101)</f>
        <v>143950</v>
      </c>
      <c r="AG100" s="532">
        <f ca="1">AA101+AB101+AC101+AF101</f>
        <v>1529037</v>
      </c>
      <c r="AH100" s="534"/>
      <c r="AI100" s="534"/>
      <c r="AJ100" s="534"/>
      <c r="AK100" s="534"/>
      <c r="AL100" s="534"/>
      <c r="AM100" s="534"/>
      <c r="AN100" s="534"/>
      <c r="AO100" s="535">
        <f ca="1">AH101+AJ101+AM101</f>
        <v>1.9500000000000004</v>
      </c>
      <c r="AP100" s="535">
        <f ca="1">AI101+AN101</f>
        <v>-0.1</v>
      </c>
      <c r="AQ100" s="535">
        <f ca="1">SUM(AO101:AP101)</f>
        <v>1.85</v>
      </c>
      <c r="AR100" s="373">
        <f ca="1">AS101+AT101+AV101+AW101+AX101</f>
        <v>229066674</v>
      </c>
      <c r="AS100" s="374"/>
      <c r="AT100" s="374"/>
      <c r="AU100" s="707"/>
      <c r="AV100" s="374"/>
      <c r="AW100" s="374"/>
      <c r="AX100" s="374"/>
      <c r="AY100" s="366">
        <f ca="1">SUM(AZ101:BA101)</f>
        <v>368.33510000000001</v>
      </c>
      <c r="AZ100" s="374"/>
      <c r="BA100" s="374"/>
    </row>
    <row r="101" spans="1:53" ht="13.5" thickBot="1" x14ac:dyDescent="0.25">
      <c r="A101" s="780"/>
      <c r="B101" s="780"/>
      <c r="C101" s="780"/>
      <c r="D101" s="16"/>
      <c r="E101" s="12"/>
      <c r="F101" s="16"/>
      <c r="G101" s="36"/>
      <c r="H101" s="255" t="s">
        <v>33</v>
      </c>
      <c r="I101" s="258">
        <f t="shared" ref="I101:BA101" ca="1" si="199">SUM(I102:I111)</f>
        <v>227537637</v>
      </c>
      <c r="J101" s="47">
        <f t="shared" ca="1" si="199"/>
        <v>163070337</v>
      </c>
      <c r="K101" s="47">
        <f t="shared" ca="1" si="199"/>
        <v>919000</v>
      </c>
      <c r="L101" s="47">
        <f t="shared" ca="1" si="199"/>
        <v>55428396</v>
      </c>
      <c r="M101" s="47">
        <f t="shared" ca="1" si="199"/>
        <v>3261408</v>
      </c>
      <c r="N101" s="47">
        <f t="shared" ca="1" si="199"/>
        <v>4858496</v>
      </c>
      <c r="O101" s="48">
        <f t="shared" ca="1" si="199"/>
        <v>366.48510000000005</v>
      </c>
      <c r="P101" s="48">
        <f t="shared" ca="1" si="199"/>
        <v>264.21579999999994</v>
      </c>
      <c r="Q101" s="266">
        <f t="shared" ca="1" si="199"/>
        <v>102.26929999999999</v>
      </c>
      <c r="R101" s="258">
        <f t="shared" ca="1" si="199"/>
        <v>-73800</v>
      </c>
      <c r="S101" s="267">
        <f t="shared" ca="1" si="199"/>
        <v>769802</v>
      </c>
      <c r="T101" s="267">
        <f t="shared" ca="1" si="199"/>
        <v>0</v>
      </c>
      <c r="U101" s="267">
        <f t="shared" ca="1" si="199"/>
        <v>-51546</v>
      </c>
      <c r="V101" s="267">
        <f t="shared" ca="1" si="199"/>
        <v>644456</v>
      </c>
      <c r="W101" s="267">
        <f t="shared" ca="1" si="199"/>
        <v>73800</v>
      </c>
      <c r="X101" s="267">
        <f t="shared" ca="1" si="199"/>
        <v>0</v>
      </c>
      <c r="Y101" s="267">
        <f t="shared" ca="1" si="199"/>
        <v>411174</v>
      </c>
      <c r="Z101" s="267">
        <f t="shared" ca="1" si="199"/>
        <v>484974</v>
      </c>
      <c r="AA101" s="267">
        <f t="shared" ca="1" si="199"/>
        <v>1129430</v>
      </c>
      <c r="AB101" s="267">
        <f t="shared" ca="1" si="199"/>
        <v>242768</v>
      </c>
      <c r="AC101" s="267">
        <f t="shared" ca="1" si="199"/>
        <v>12889</v>
      </c>
      <c r="AD101" s="267">
        <f t="shared" ca="1" si="199"/>
        <v>73950</v>
      </c>
      <c r="AE101" s="267">
        <f t="shared" ca="1" si="199"/>
        <v>70000</v>
      </c>
      <c r="AF101" s="267">
        <f t="shared" ca="1" si="199"/>
        <v>143950</v>
      </c>
      <c r="AG101" s="267">
        <f t="shared" ca="1" si="199"/>
        <v>1529037</v>
      </c>
      <c r="AH101" s="399">
        <f t="shared" ca="1" si="199"/>
        <v>-0.16</v>
      </c>
      <c r="AI101" s="399">
        <f t="shared" ca="1" si="199"/>
        <v>-0.1</v>
      </c>
      <c r="AJ101" s="399">
        <f t="shared" ca="1" si="199"/>
        <v>2.1100000000000003</v>
      </c>
      <c r="AK101" s="399">
        <f t="shared" ca="1" si="199"/>
        <v>0</v>
      </c>
      <c r="AL101" s="399">
        <f t="shared" ca="1" si="199"/>
        <v>0</v>
      </c>
      <c r="AM101" s="399">
        <f t="shared" ca="1" si="199"/>
        <v>0</v>
      </c>
      <c r="AN101" s="399">
        <f t="shared" ca="1" si="199"/>
        <v>0</v>
      </c>
      <c r="AO101" s="399">
        <f t="shared" ca="1" si="199"/>
        <v>1.9500000000000002</v>
      </c>
      <c r="AP101" s="399">
        <f t="shared" ca="1" si="199"/>
        <v>-0.1</v>
      </c>
      <c r="AQ101" s="415">
        <f t="shared" ca="1" si="199"/>
        <v>1.8500000000000003</v>
      </c>
      <c r="AR101" s="267">
        <f t="shared" ca="1" si="199"/>
        <v>229066674</v>
      </c>
      <c r="AS101" s="267">
        <f t="shared" ca="1" si="199"/>
        <v>163714793</v>
      </c>
      <c r="AT101" s="267">
        <f t="shared" ca="1" si="199"/>
        <v>1403974</v>
      </c>
      <c r="AU101" s="267">
        <f t="shared" ca="1" si="199"/>
        <v>411174</v>
      </c>
      <c r="AV101" s="267">
        <f t="shared" ca="1" si="199"/>
        <v>55671164</v>
      </c>
      <c r="AW101" s="267">
        <f t="shared" ca="1" si="199"/>
        <v>3274297</v>
      </c>
      <c r="AX101" s="267">
        <f t="shared" ca="1" si="199"/>
        <v>5002446</v>
      </c>
      <c r="AY101" s="399">
        <f t="shared" ca="1" si="199"/>
        <v>368.33510000000001</v>
      </c>
      <c r="AZ101" s="399">
        <f t="shared" ca="1" si="199"/>
        <v>266.16579999999999</v>
      </c>
      <c r="BA101" s="399">
        <f t="shared" ca="1" si="199"/>
        <v>102.16929999999999</v>
      </c>
    </row>
    <row r="102" spans="1:53" x14ac:dyDescent="0.2">
      <c r="A102" s="780"/>
      <c r="B102" s="780"/>
      <c r="C102" s="780"/>
      <c r="D102" s="16"/>
      <c r="E102" s="12"/>
      <c r="F102" s="16"/>
      <c r="G102" s="36"/>
      <c r="H102" s="256">
        <v>3111</v>
      </c>
      <c r="I102" s="324">
        <f t="shared" ref="I102:BA102" ca="1" si="200">SUMIF($F$12:$F$425,"=3111",I$12:I$381)</f>
        <v>44338747</v>
      </c>
      <c r="J102" s="325">
        <f t="shared" ca="1" si="200"/>
        <v>32077324</v>
      </c>
      <c r="K102" s="325">
        <f t="shared" ca="1" si="200"/>
        <v>209000</v>
      </c>
      <c r="L102" s="325">
        <f t="shared" ca="1" si="200"/>
        <v>10912776</v>
      </c>
      <c r="M102" s="325">
        <f t="shared" ca="1" si="200"/>
        <v>641547</v>
      </c>
      <c r="N102" s="325">
        <f t="shared" ca="1" si="200"/>
        <v>498100</v>
      </c>
      <c r="O102" s="326">
        <f t="shared" ca="1" si="200"/>
        <v>76.187000000000012</v>
      </c>
      <c r="P102" s="326">
        <f t="shared" ca="1" si="200"/>
        <v>58.504799999999996</v>
      </c>
      <c r="Q102" s="329">
        <f t="shared" ca="1" si="200"/>
        <v>17.682199999999995</v>
      </c>
      <c r="R102" s="324">
        <f t="shared" ca="1" si="200"/>
        <v>4000</v>
      </c>
      <c r="S102" s="328">
        <f t="shared" ca="1" si="200"/>
        <v>220770</v>
      </c>
      <c r="T102" s="328">
        <f t="shared" ca="1" si="200"/>
        <v>0</v>
      </c>
      <c r="U102" s="328">
        <f t="shared" ca="1" si="200"/>
        <v>-51546</v>
      </c>
      <c r="V102" s="328">
        <f t="shared" ca="1" si="200"/>
        <v>173224</v>
      </c>
      <c r="W102" s="328">
        <f t="shared" ca="1" si="200"/>
        <v>-4000</v>
      </c>
      <c r="X102" s="328">
        <f t="shared" ca="1" si="200"/>
        <v>0</v>
      </c>
      <c r="Y102" s="328">
        <f t="shared" ca="1" si="200"/>
        <v>0</v>
      </c>
      <c r="Z102" s="328">
        <f t="shared" ca="1" si="200"/>
        <v>-4000</v>
      </c>
      <c r="AA102" s="328">
        <f t="shared" ca="1" si="200"/>
        <v>169224</v>
      </c>
      <c r="AB102" s="328">
        <f t="shared" ca="1" si="200"/>
        <v>57197</v>
      </c>
      <c r="AC102" s="328">
        <f t="shared" ca="1" si="200"/>
        <v>3464</v>
      </c>
      <c r="AD102" s="328">
        <f t="shared" ca="1" si="200"/>
        <v>1500</v>
      </c>
      <c r="AE102" s="328">
        <f t="shared" ca="1" si="200"/>
        <v>70000</v>
      </c>
      <c r="AF102" s="328">
        <f t="shared" ca="1" si="200"/>
        <v>71500</v>
      </c>
      <c r="AG102" s="328">
        <f t="shared" ca="1" si="200"/>
        <v>301385</v>
      </c>
      <c r="AH102" s="379">
        <f t="shared" ca="1" si="200"/>
        <v>0</v>
      </c>
      <c r="AI102" s="379">
        <f t="shared" ca="1" si="200"/>
        <v>0.01</v>
      </c>
      <c r="AJ102" s="379">
        <f t="shared" ca="1" si="200"/>
        <v>0.63</v>
      </c>
      <c r="AK102" s="379">
        <f t="shared" ca="1" si="200"/>
        <v>0</v>
      </c>
      <c r="AL102" s="379">
        <f t="shared" ca="1" si="200"/>
        <v>0</v>
      </c>
      <c r="AM102" s="379">
        <f t="shared" ca="1" si="200"/>
        <v>0</v>
      </c>
      <c r="AN102" s="379">
        <f t="shared" ca="1" si="200"/>
        <v>0</v>
      </c>
      <c r="AO102" s="379">
        <f t="shared" ca="1" si="200"/>
        <v>0.63</v>
      </c>
      <c r="AP102" s="379">
        <f t="shared" ca="1" si="200"/>
        <v>0.01</v>
      </c>
      <c r="AQ102" s="416">
        <f t="shared" ca="1" si="200"/>
        <v>0.64</v>
      </c>
      <c r="AR102" s="328">
        <f t="shared" ca="1" si="200"/>
        <v>44640132</v>
      </c>
      <c r="AS102" s="328">
        <f t="shared" ca="1" si="200"/>
        <v>32250548</v>
      </c>
      <c r="AT102" s="328">
        <f t="shared" ca="1" si="200"/>
        <v>205000</v>
      </c>
      <c r="AU102" s="328">
        <f t="shared" ca="1" si="200"/>
        <v>0</v>
      </c>
      <c r="AV102" s="328">
        <f t="shared" ca="1" si="200"/>
        <v>10969973</v>
      </c>
      <c r="AW102" s="328">
        <f t="shared" ca="1" si="200"/>
        <v>645011</v>
      </c>
      <c r="AX102" s="328">
        <f t="shared" ca="1" si="200"/>
        <v>569600</v>
      </c>
      <c r="AY102" s="379">
        <f t="shared" ca="1" si="200"/>
        <v>76.826999999999998</v>
      </c>
      <c r="AZ102" s="379">
        <f t="shared" ca="1" si="200"/>
        <v>59.134799999999998</v>
      </c>
      <c r="BA102" s="379">
        <f t="shared" ca="1" si="200"/>
        <v>17.692199999999993</v>
      </c>
    </row>
    <row r="103" spans="1:53" x14ac:dyDescent="0.2">
      <c r="A103" s="780"/>
      <c r="B103" s="780"/>
      <c r="C103" s="780"/>
      <c r="D103" s="16"/>
      <c r="E103" s="12"/>
      <c r="F103" s="16"/>
      <c r="G103" s="36"/>
      <c r="H103" s="28">
        <v>3113</v>
      </c>
      <c r="I103" s="330">
        <f t="shared" ref="I103:BA103" si="201">SUMIF($F$12:$F$425,"=3113",I$12:I$425)</f>
        <v>126560514</v>
      </c>
      <c r="J103" s="331">
        <f t="shared" si="201"/>
        <v>90228574</v>
      </c>
      <c r="K103" s="331">
        <f t="shared" si="201"/>
        <v>166000</v>
      </c>
      <c r="L103" s="331">
        <f t="shared" si="201"/>
        <v>30553366</v>
      </c>
      <c r="M103" s="331">
        <f t="shared" si="201"/>
        <v>1804574</v>
      </c>
      <c r="N103" s="331">
        <f t="shared" si="201"/>
        <v>3808000</v>
      </c>
      <c r="O103" s="332">
        <f t="shared" si="201"/>
        <v>190.11840000000001</v>
      </c>
      <c r="P103" s="332">
        <f t="shared" si="201"/>
        <v>152.45319999999998</v>
      </c>
      <c r="Q103" s="335">
        <f t="shared" si="201"/>
        <v>37.665200000000006</v>
      </c>
      <c r="R103" s="330">
        <f t="shared" si="201"/>
        <v>-22000</v>
      </c>
      <c r="S103" s="334">
        <f t="shared" si="201"/>
        <v>584892</v>
      </c>
      <c r="T103" s="334">
        <f t="shared" si="201"/>
        <v>0</v>
      </c>
      <c r="U103" s="334">
        <f t="shared" si="201"/>
        <v>0</v>
      </c>
      <c r="V103" s="334">
        <f t="shared" si="201"/>
        <v>562892</v>
      </c>
      <c r="W103" s="334">
        <f t="shared" si="201"/>
        <v>22000</v>
      </c>
      <c r="X103" s="334">
        <f t="shared" si="201"/>
        <v>0</v>
      </c>
      <c r="Y103" s="334">
        <f t="shared" si="201"/>
        <v>380597</v>
      </c>
      <c r="Z103" s="334">
        <f t="shared" si="201"/>
        <v>402597</v>
      </c>
      <c r="AA103" s="334">
        <f t="shared" si="201"/>
        <v>965489</v>
      </c>
      <c r="AB103" s="334">
        <f t="shared" si="201"/>
        <v>197692</v>
      </c>
      <c r="AC103" s="334">
        <f t="shared" si="201"/>
        <v>11258</v>
      </c>
      <c r="AD103" s="334">
        <f t="shared" si="201"/>
        <v>53200</v>
      </c>
      <c r="AE103" s="334">
        <f t="shared" si="201"/>
        <v>0</v>
      </c>
      <c r="AF103" s="334">
        <f t="shared" si="201"/>
        <v>53200</v>
      </c>
      <c r="AG103" s="334">
        <f t="shared" si="201"/>
        <v>1227639</v>
      </c>
      <c r="AH103" s="380">
        <f t="shared" si="201"/>
        <v>-0.05</v>
      </c>
      <c r="AI103" s="380">
        <f t="shared" si="201"/>
        <v>0</v>
      </c>
      <c r="AJ103" s="380">
        <f t="shared" si="201"/>
        <v>1.57</v>
      </c>
      <c r="AK103" s="380">
        <f t="shared" si="201"/>
        <v>0</v>
      </c>
      <c r="AL103" s="380">
        <f t="shared" si="201"/>
        <v>0</v>
      </c>
      <c r="AM103" s="380">
        <f t="shared" si="201"/>
        <v>0</v>
      </c>
      <c r="AN103" s="380">
        <f t="shared" si="201"/>
        <v>0</v>
      </c>
      <c r="AO103" s="380">
        <f t="shared" si="201"/>
        <v>1.52</v>
      </c>
      <c r="AP103" s="380">
        <f t="shared" si="201"/>
        <v>0</v>
      </c>
      <c r="AQ103" s="417">
        <f t="shared" si="201"/>
        <v>1.52</v>
      </c>
      <c r="AR103" s="334">
        <f t="shared" si="201"/>
        <v>127788153</v>
      </c>
      <c r="AS103" s="334">
        <f t="shared" si="201"/>
        <v>90791466</v>
      </c>
      <c r="AT103" s="334">
        <f t="shared" si="201"/>
        <v>568597</v>
      </c>
      <c r="AU103" s="334">
        <f t="shared" si="201"/>
        <v>380597</v>
      </c>
      <c r="AV103" s="334">
        <f t="shared" si="201"/>
        <v>30751058</v>
      </c>
      <c r="AW103" s="334">
        <f t="shared" si="201"/>
        <v>1815832</v>
      </c>
      <c r="AX103" s="334">
        <f t="shared" si="201"/>
        <v>3861200</v>
      </c>
      <c r="AY103" s="380">
        <f t="shared" si="201"/>
        <v>191.63840000000002</v>
      </c>
      <c r="AZ103" s="380">
        <f t="shared" si="201"/>
        <v>153.97319999999999</v>
      </c>
      <c r="BA103" s="380">
        <f t="shared" si="201"/>
        <v>37.665200000000006</v>
      </c>
    </row>
    <row r="104" spans="1:53" x14ac:dyDescent="0.2">
      <c r="A104" s="780"/>
      <c r="B104" s="780"/>
      <c r="C104" s="780"/>
      <c r="D104" s="16"/>
      <c r="E104" s="12"/>
      <c r="F104" s="16"/>
      <c r="G104" s="36"/>
      <c r="H104" s="28">
        <v>3114</v>
      </c>
      <c r="I104" s="330">
        <f t="shared" ref="I104:BA104" si="202">SUMIF($F$12:$F$425,"=3114",I$12:I$425)</f>
        <v>0</v>
      </c>
      <c r="J104" s="331">
        <f t="shared" si="202"/>
        <v>0</v>
      </c>
      <c r="K104" s="331">
        <f t="shared" si="202"/>
        <v>0</v>
      </c>
      <c r="L104" s="331">
        <f t="shared" si="202"/>
        <v>0</v>
      </c>
      <c r="M104" s="331">
        <f t="shared" si="202"/>
        <v>0</v>
      </c>
      <c r="N104" s="331">
        <f t="shared" si="202"/>
        <v>0</v>
      </c>
      <c r="O104" s="332">
        <f t="shared" si="202"/>
        <v>0</v>
      </c>
      <c r="P104" s="332">
        <f t="shared" si="202"/>
        <v>0</v>
      </c>
      <c r="Q104" s="335">
        <f t="shared" si="202"/>
        <v>0</v>
      </c>
      <c r="R104" s="330">
        <f t="shared" si="202"/>
        <v>0</v>
      </c>
      <c r="S104" s="334">
        <f t="shared" si="202"/>
        <v>0</v>
      </c>
      <c r="T104" s="334">
        <f t="shared" si="202"/>
        <v>0</v>
      </c>
      <c r="U104" s="334">
        <f t="shared" si="202"/>
        <v>0</v>
      </c>
      <c r="V104" s="334">
        <f t="shared" si="202"/>
        <v>0</v>
      </c>
      <c r="W104" s="334">
        <f t="shared" si="202"/>
        <v>0</v>
      </c>
      <c r="X104" s="334">
        <f t="shared" si="202"/>
        <v>0</v>
      </c>
      <c r="Y104" s="334">
        <f t="shared" si="202"/>
        <v>0</v>
      </c>
      <c r="Z104" s="334">
        <f t="shared" si="202"/>
        <v>0</v>
      </c>
      <c r="AA104" s="334">
        <f t="shared" si="202"/>
        <v>0</v>
      </c>
      <c r="AB104" s="334">
        <f t="shared" si="202"/>
        <v>0</v>
      </c>
      <c r="AC104" s="334">
        <f t="shared" si="202"/>
        <v>0</v>
      </c>
      <c r="AD104" s="334">
        <f t="shared" si="202"/>
        <v>0</v>
      </c>
      <c r="AE104" s="334">
        <f t="shared" si="202"/>
        <v>0</v>
      </c>
      <c r="AF104" s="334">
        <f t="shared" si="202"/>
        <v>0</v>
      </c>
      <c r="AG104" s="334">
        <f t="shared" si="202"/>
        <v>0</v>
      </c>
      <c r="AH104" s="380">
        <f t="shared" si="202"/>
        <v>0</v>
      </c>
      <c r="AI104" s="380">
        <f t="shared" si="202"/>
        <v>0</v>
      </c>
      <c r="AJ104" s="380">
        <f t="shared" si="202"/>
        <v>0</v>
      </c>
      <c r="AK104" s="380">
        <f t="shared" si="202"/>
        <v>0</v>
      </c>
      <c r="AL104" s="380">
        <f t="shared" si="202"/>
        <v>0</v>
      </c>
      <c r="AM104" s="380">
        <f t="shared" si="202"/>
        <v>0</v>
      </c>
      <c r="AN104" s="380">
        <f t="shared" si="202"/>
        <v>0</v>
      </c>
      <c r="AO104" s="380">
        <f t="shared" si="202"/>
        <v>0</v>
      </c>
      <c r="AP104" s="380">
        <f t="shared" si="202"/>
        <v>0</v>
      </c>
      <c r="AQ104" s="417">
        <f t="shared" si="202"/>
        <v>0</v>
      </c>
      <c r="AR104" s="334">
        <f t="shared" si="202"/>
        <v>0</v>
      </c>
      <c r="AS104" s="334">
        <f t="shared" si="202"/>
        <v>0</v>
      </c>
      <c r="AT104" s="334">
        <f t="shared" si="202"/>
        <v>0</v>
      </c>
      <c r="AU104" s="334">
        <f t="shared" si="202"/>
        <v>0</v>
      </c>
      <c r="AV104" s="334">
        <f t="shared" si="202"/>
        <v>0</v>
      </c>
      <c r="AW104" s="334">
        <f t="shared" si="202"/>
        <v>0</v>
      </c>
      <c r="AX104" s="334">
        <f t="shared" si="202"/>
        <v>0</v>
      </c>
      <c r="AY104" s="380">
        <f t="shared" si="202"/>
        <v>0</v>
      </c>
      <c r="AZ104" s="380">
        <f t="shared" si="202"/>
        <v>0</v>
      </c>
      <c r="BA104" s="380">
        <f t="shared" si="202"/>
        <v>0</v>
      </c>
    </row>
    <row r="105" spans="1:53" x14ac:dyDescent="0.2">
      <c r="A105" s="780"/>
      <c r="B105" s="780"/>
      <c r="C105" s="780"/>
      <c r="D105" s="16"/>
      <c r="E105" s="12"/>
      <c r="F105" s="16"/>
      <c r="G105" s="36"/>
      <c r="H105" s="28">
        <v>3117</v>
      </c>
      <c r="I105" s="330">
        <f t="shared" ref="I105:BA105" si="203">SUMIF($F$12:$F$425,"=3117",I$12:I$425)</f>
        <v>13730966</v>
      </c>
      <c r="J105" s="331">
        <f t="shared" si="203"/>
        <v>9693109</v>
      </c>
      <c r="K105" s="331">
        <f t="shared" si="203"/>
        <v>148000</v>
      </c>
      <c r="L105" s="331">
        <f t="shared" si="203"/>
        <v>3326296</v>
      </c>
      <c r="M105" s="331">
        <f t="shared" si="203"/>
        <v>193861</v>
      </c>
      <c r="N105" s="331">
        <f t="shared" si="203"/>
        <v>369700</v>
      </c>
      <c r="O105" s="332">
        <f t="shared" si="203"/>
        <v>20.721199999999996</v>
      </c>
      <c r="P105" s="332">
        <f t="shared" si="203"/>
        <v>15.638400000000001</v>
      </c>
      <c r="Q105" s="335">
        <f t="shared" si="203"/>
        <v>5.0827999999999989</v>
      </c>
      <c r="R105" s="330">
        <f t="shared" si="203"/>
        <v>-4800</v>
      </c>
      <c r="S105" s="334">
        <f t="shared" si="203"/>
        <v>-35860</v>
      </c>
      <c r="T105" s="334">
        <f t="shared" si="203"/>
        <v>0</v>
      </c>
      <c r="U105" s="334">
        <f t="shared" si="203"/>
        <v>0</v>
      </c>
      <c r="V105" s="334">
        <f t="shared" si="203"/>
        <v>-40660</v>
      </c>
      <c r="W105" s="334">
        <f t="shared" si="203"/>
        <v>4800</v>
      </c>
      <c r="X105" s="334">
        <f t="shared" si="203"/>
        <v>0</v>
      </c>
      <c r="Y105" s="334">
        <f t="shared" si="203"/>
        <v>30577</v>
      </c>
      <c r="Z105" s="334">
        <f t="shared" si="203"/>
        <v>35377</v>
      </c>
      <c r="AA105" s="334">
        <f t="shared" si="203"/>
        <v>-5283</v>
      </c>
      <c r="AB105" s="334">
        <f t="shared" si="203"/>
        <v>-12121</v>
      </c>
      <c r="AC105" s="334">
        <f t="shared" si="203"/>
        <v>-813</v>
      </c>
      <c r="AD105" s="334">
        <f t="shared" si="203"/>
        <v>19250</v>
      </c>
      <c r="AE105" s="334">
        <f t="shared" si="203"/>
        <v>0</v>
      </c>
      <c r="AF105" s="334">
        <f t="shared" si="203"/>
        <v>19250</v>
      </c>
      <c r="AG105" s="334">
        <f t="shared" si="203"/>
        <v>1033</v>
      </c>
      <c r="AH105" s="380">
        <f t="shared" si="203"/>
        <v>0</v>
      </c>
      <c r="AI105" s="380">
        <f t="shared" si="203"/>
        <v>-0.05</v>
      </c>
      <c r="AJ105" s="380">
        <f t="shared" si="203"/>
        <v>-0.09</v>
      </c>
      <c r="AK105" s="380">
        <f t="shared" si="203"/>
        <v>0</v>
      </c>
      <c r="AL105" s="380">
        <f t="shared" si="203"/>
        <v>0</v>
      </c>
      <c r="AM105" s="380">
        <f t="shared" si="203"/>
        <v>0</v>
      </c>
      <c r="AN105" s="380">
        <f t="shared" si="203"/>
        <v>0</v>
      </c>
      <c r="AO105" s="380">
        <f t="shared" si="203"/>
        <v>-0.09</v>
      </c>
      <c r="AP105" s="380">
        <f t="shared" si="203"/>
        <v>-0.05</v>
      </c>
      <c r="AQ105" s="417">
        <f t="shared" si="203"/>
        <v>-0.14000000000000001</v>
      </c>
      <c r="AR105" s="334">
        <f t="shared" si="203"/>
        <v>13731999</v>
      </c>
      <c r="AS105" s="334">
        <f t="shared" si="203"/>
        <v>9652449</v>
      </c>
      <c r="AT105" s="334">
        <f t="shared" si="203"/>
        <v>183377</v>
      </c>
      <c r="AU105" s="334">
        <f t="shared" si="203"/>
        <v>30577</v>
      </c>
      <c r="AV105" s="334">
        <f t="shared" si="203"/>
        <v>3314175</v>
      </c>
      <c r="AW105" s="334">
        <f t="shared" si="203"/>
        <v>193048</v>
      </c>
      <c r="AX105" s="334">
        <f t="shared" si="203"/>
        <v>388950</v>
      </c>
      <c r="AY105" s="380">
        <f t="shared" si="203"/>
        <v>20.581199999999999</v>
      </c>
      <c r="AZ105" s="380">
        <f t="shared" si="203"/>
        <v>15.548400000000001</v>
      </c>
      <c r="BA105" s="380">
        <f t="shared" si="203"/>
        <v>5.0327999999999991</v>
      </c>
    </row>
    <row r="106" spans="1:53" x14ac:dyDescent="0.2">
      <c r="A106" s="780"/>
      <c r="B106" s="780"/>
      <c r="C106" s="780"/>
      <c r="D106" s="16"/>
      <c r="E106" s="12"/>
      <c r="F106" s="16"/>
      <c r="G106" s="36"/>
      <c r="H106" s="28">
        <v>3122</v>
      </c>
      <c r="I106" s="330">
        <f t="shared" ref="I106:BA106" si="204">SUMIF($F$12:$F$381,"=3122",I$12:I$381)</f>
        <v>0</v>
      </c>
      <c r="J106" s="331">
        <f t="shared" si="204"/>
        <v>0</v>
      </c>
      <c r="K106" s="331">
        <f t="shared" si="204"/>
        <v>0</v>
      </c>
      <c r="L106" s="331">
        <f t="shared" si="204"/>
        <v>0</v>
      </c>
      <c r="M106" s="331">
        <f t="shared" si="204"/>
        <v>0</v>
      </c>
      <c r="N106" s="331">
        <f t="shared" si="204"/>
        <v>0</v>
      </c>
      <c r="O106" s="332">
        <f t="shared" si="204"/>
        <v>0</v>
      </c>
      <c r="P106" s="332">
        <f t="shared" si="204"/>
        <v>0</v>
      </c>
      <c r="Q106" s="335">
        <f t="shared" si="204"/>
        <v>0</v>
      </c>
      <c r="R106" s="330">
        <f t="shared" si="204"/>
        <v>0</v>
      </c>
      <c r="S106" s="334">
        <f t="shared" si="204"/>
        <v>0</v>
      </c>
      <c r="T106" s="334">
        <f t="shared" si="204"/>
        <v>0</v>
      </c>
      <c r="U106" s="334">
        <f t="shared" si="204"/>
        <v>0</v>
      </c>
      <c r="V106" s="334">
        <f t="shared" si="204"/>
        <v>0</v>
      </c>
      <c r="W106" s="334">
        <f t="shared" si="204"/>
        <v>0</v>
      </c>
      <c r="X106" s="334">
        <f t="shared" si="204"/>
        <v>0</v>
      </c>
      <c r="Y106" s="334">
        <f t="shared" si="204"/>
        <v>0</v>
      </c>
      <c r="Z106" s="334">
        <f t="shared" si="204"/>
        <v>0</v>
      </c>
      <c r="AA106" s="334">
        <f t="shared" si="204"/>
        <v>0</v>
      </c>
      <c r="AB106" s="334">
        <f t="shared" si="204"/>
        <v>0</v>
      </c>
      <c r="AC106" s="334">
        <f t="shared" si="204"/>
        <v>0</v>
      </c>
      <c r="AD106" s="334">
        <f t="shared" si="204"/>
        <v>0</v>
      </c>
      <c r="AE106" s="334">
        <f t="shared" si="204"/>
        <v>0</v>
      </c>
      <c r="AF106" s="334">
        <f t="shared" si="204"/>
        <v>0</v>
      </c>
      <c r="AG106" s="334">
        <f t="shared" si="204"/>
        <v>0</v>
      </c>
      <c r="AH106" s="380">
        <f t="shared" si="204"/>
        <v>0</v>
      </c>
      <c r="AI106" s="380">
        <f t="shared" si="204"/>
        <v>0</v>
      </c>
      <c r="AJ106" s="380">
        <f t="shared" si="204"/>
        <v>0</v>
      </c>
      <c r="AK106" s="380">
        <f t="shared" si="204"/>
        <v>0</v>
      </c>
      <c r="AL106" s="380">
        <f t="shared" si="204"/>
        <v>0</v>
      </c>
      <c r="AM106" s="380">
        <f t="shared" si="204"/>
        <v>0</v>
      </c>
      <c r="AN106" s="380">
        <f t="shared" si="204"/>
        <v>0</v>
      </c>
      <c r="AO106" s="380">
        <f t="shared" si="204"/>
        <v>0</v>
      </c>
      <c r="AP106" s="380">
        <f t="shared" si="204"/>
        <v>0</v>
      </c>
      <c r="AQ106" s="417">
        <f t="shared" si="204"/>
        <v>0</v>
      </c>
      <c r="AR106" s="334">
        <f t="shared" si="204"/>
        <v>0</v>
      </c>
      <c r="AS106" s="334">
        <f t="shared" si="204"/>
        <v>0</v>
      </c>
      <c r="AT106" s="334">
        <f t="shared" si="204"/>
        <v>0</v>
      </c>
      <c r="AU106" s="334">
        <f t="shared" si="204"/>
        <v>0</v>
      </c>
      <c r="AV106" s="334">
        <f t="shared" si="204"/>
        <v>0</v>
      </c>
      <c r="AW106" s="334">
        <f t="shared" si="204"/>
        <v>0</v>
      </c>
      <c r="AX106" s="334">
        <f t="shared" si="204"/>
        <v>0</v>
      </c>
      <c r="AY106" s="380">
        <f t="shared" si="204"/>
        <v>0</v>
      </c>
      <c r="AZ106" s="380">
        <f t="shared" si="204"/>
        <v>0</v>
      </c>
      <c r="BA106" s="380">
        <f t="shared" si="204"/>
        <v>0</v>
      </c>
    </row>
    <row r="107" spans="1:53" x14ac:dyDescent="0.2">
      <c r="A107" s="780"/>
      <c r="B107" s="780"/>
      <c r="C107" s="780"/>
      <c r="D107" s="16"/>
      <c r="E107" s="12"/>
      <c r="F107" s="16"/>
      <c r="G107" s="36"/>
      <c r="H107" s="28">
        <v>3124</v>
      </c>
      <c r="I107" s="330">
        <f t="shared" ref="I107:BA107" si="205">SUMIF($F$12:$F$381,"=3124",I$12:I$381)</f>
        <v>0</v>
      </c>
      <c r="J107" s="331">
        <f t="shared" si="205"/>
        <v>0</v>
      </c>
      <c r="K107" s="331">
        <f t="shared" si="205"/>
        <v>0</v>
      </c>
      <c r="L107" s="331">
        <f t="shared" si="205"/>
        <v>0</v>
      </c>
      <c r="M107" s="331">
        <f t="shared" si="205"/>
        <v>0</v>
      </c>
      <c r="N107" s="331">
        <f t="shared" si="205"/>
        <v>0</v>
      </c>
      <c r="O107" s="332">
        <f t="shared" si="205"/>
        <v>0</v>
      </c>
      <c r="P107" s="332">
        <f t="shared" si="205"/>
        <v>0</v>
      </c>
      <c r="Q107" s="335">
        <f t="shared" si="205"/>
        <v>0</v>
      </c>
      <c r="R107" s="330">
        <f t="shared" si="205"/>
        <v>0</v>
      </c>
      <c r="S107" s="334">
        <f t="shared" si="205"/>
        <v>0</v>
      </c>
      <c r="T107" s="334">
        <f t="shared" si="205"/>
        <v>0</v>
      </c>
      <c r="U107" s="334">
        <f t="shared" si="205"/>
        <v>0</v>
      </c>
      <c r="V107" s="334">
        <f t="shared" si="205"/>
        <v>0</v>
      </c>
      <c r="W107" s="334">
        <f t="shared" si="205"/>
        <v>0</v>
      </c>
      <c r="X107" s="334">
        <f t="shared" si="205"/>
        <v>0</v>
      </c>
      <c r="Y107" s="334">
        <f t="shared" si="205"/>
        <v>0</v>
      </c>
      <c r="Z107" s="334">
        <f t="shared" si="205"/>
        <v>0</v>
      </c>
      <c r="AA107" s="334">
        <f t="shared" si="205"/>
        <v>0</v>
      </c>
      <c r="AB107" s="334">
        <f t="shared" si="205"/>
        <v>0</v>
      </c>
      <c r="AC107" s="334">
        <f t="shared" si="205"/>
        <v>0</v>
      </c>
      <c r="AD107" s="334">
        <f t="shared" si="205"/>
        <v>0</v>
      </c>
      <c r="AE107" s="334">
        <f t="shared" si="205"/>
        <v>0</v>
      </c>
      <c r="AF107" s="334">
        <f t="shared" si="205"/>
        <v>0</v>
      </c>
      <c r="AG107" s="334">
        <f t="shared" si="205"/>
        <v>0</v>
      </c>
      <c r="AH107" s="380">
        <f t="shared" si="205"/>
        <v>0</v>
      </c>
      <c r="AI107" s="380">
        <f t="shared" si="205"/>
        <v>0</v>
      </c>
      <c r="AJ107" s="380">
        <f t="shared" si="205"/>
        <v>0</v>
      </c>
      <c r="AK107" s="380">
        <f t="shared" si="205"/>
        <v>0</v>
      </c>
      <c r="AL107" s="380">
        <f t="shared" si="205"/>
        <v>0</v>
      </c>
      <c r="AM107" s="380">
        <f t="shared" si="205"/>
        <v>0</v>
      </c>
      <c r="AN107" s="380">
        <f t="shared" si="205"/>
        <v>0</v>
      </c>
      <c r="AO107" s="380">
        <f t="shared" si="205"/>
        <v>0</v>
      </c>
      <c r="AP107" s="380">
        <f t="shared" si="205"/>
        <v>0</v>
      </c>
      <c r="AQ107" s="417">
        <f t="shared" si="205"/>
        <v>0</v>
      </c>
      <c r="AR107" s="334">
        <f t="shared" si="205"/>
        <v>0</v>
      </c>
      <c r="AS107" s="334">
        <f t="shared" si="205"/>
        <v>0</v>
      </c>
      <c r="AT107" s="334">
        <f t="shared" si="205"/>
        <v>0</v>
      </c>
      <c r="AU107" s="334">
        <f t="shared" si="205"/>
        <v>0</v>
      </c>
      <c r="AV107" s="334">
        <f t="shared" si="205"/>
        <v>0</v>
      </c>
      <c r="AW107" s="334">
        <f t="shared" si="205"/>
        <v>0</v>
      </c>
      <c r="AX107" s="334">
        <f t="shared" si="205"/>
        <v>0</v>
      </c>
      <c r="AY107" s="380">
        <f t="shared" si="205"/>
        <v>0</v>
      </c>
      <c r="AZ107" s="380">
        <f t="shared" si="205"/>
        <v>0</v>
      </c>
      <c r="BA107" s="380">
        <f t="shared" si="205"/>
        <v>0</v>
      </c>
    </row>
    <row r="108" spans="1:53" x14ac:dyDescent="0.2">
      <c r="A108" s="780"/>
      <c r="B108" s="780"/>
      <c r="C108" s="780"/>
      <c r="D108" s="16"/>
      <c r="E108" s="12"/>
      <c r="F108" s="16"/>
      <c r="G108" s="36"/>
      <c r="H108" s="28">
        <v>3141</v>
      </c>
      <c r="I108" s="330">
        <f t="shared" ref="I108:BA108" si="206">SUMIF($F$12:$F$425,"=3141",I$12:I$425)</f>
        <v>14921440</v>
      </c>
      <c r="J108" s="331">
        <f t="shared" si="206"/>
        <v>10827595</v>
      </c>
      <c r="K108" s="331">
        <f t="shared" si="206"/>
        <v>92000</v>
      </c>
      <c r="L108" s="331">
        <f t="shared" si="206"/>
        <v>3690824</v>
      </c>
      <c r="M108" s="331">
        <f t="shared" si="206"/>
        <v>216551</v>
      </c>
      <c r="N108" s="331">
        <f t="shared" si="206"/>
        <v>94470</v>
      </c>
      <c r="O108" s="332">
        <f t="shared" si="206"/>
        <v>36.959999999999994</v>
      </c>
      <c r="P108" s="332">
        <f t="shared" si="206"/>
        <v>0</v>
      </c>
      <c r="Q108" s="335">
        <f t="shared" si="206"/>
        <v>36.959999999999994</v>
      </c>
      <c r="R108" s="330">
        <f t="shared" si="206"/>
        <v>12000</v>
      </c>
      <c r="S108" s="334">
        <f t="shared" si="206"/>
        <v>0</v>
      </c>
      <c r="T108" s="334">
        <f t="shared" si="206"/>
        <v>0</v>
      </c>
      <c r="U108" s="334">
        <f t="shared" si="206"/>
        <v>0</v>
      </c>
      <c r="V108" s="334">
        <f t="shared" si="206"/>
        <v>12000</v>
      </c>
      <c r="W108" s="334">
        <f t="shared" si="206"/>
        <v>-12000</v>
      </c>
      <c r="X108" s="334">
        <f t="shared" si="206"/>
        <v>0</v>
      </c>
      <c r="Y108" s="334">
        <f t="shared" si="206"/>
        <v>0</v>
      </c>
      <c r="Z108" s="334">
        <f t="shared" si="206"/>
        <v>-12000</v>
      </c>
      <c r="AA108" s="334">
        <f t="shared" si="206"/>
        <v>0</v>
      </c>
      <c r="AB108" s="334">
        <f t="shared" si="206"/>
        <v>0</v>
      </c>
      <c r="AC108" s="334">
        <f t="shared" si="206"/>
        <v>240</v>
      </c>
      <c r="AD108" s="334">
        <f t="shared" si="206"/>
        <v>0</v>
      </c>
      <c r="AE108" s="334">
        <f t="shared" si="206"/>
        <v>0</v>
      </c>
      <c r="AF108" s="334">
        <f t="shared" si="206"/>
        <v>0</v>
      </c>
      <c r="AG108" s="334">
        <f t="shared" si="206"/>
        <v>240</v>
      </c>
      <c r="AH108" s="380">
        <f t="shared" si="206"/>
        <v>0</v>
      </c>
      <c r="AI108" s="380">
        <f t="shared" si="206"/>
        <v>0</v>
      </c>
      <c r="AJ108" s="380">
        <f t="shared" si="206"/>
        <v>0</v>
      </c>
      <c r="AK108" s="380">
        <f t="shared" si="206"/>
        <v>0</v>
      </c>
      <c r="AL108" s="380">
        <f t="shared" si="206"/>
        <v>0</v>
      </c>
      <c r="AM108" s="380">
        <f t="shared" si="206"/>
        <v>0</v>
      </c>
      <c r="AN108" s="380">
        <f t="shared" si="206"/>
        <v>0</v>
      </c>
      <c r="AO108" s="380">
        <f t="shared" si="206"/>
        <v>0</v>
      </c>
      <c r="AP108" s="380">
        <f t="shared" si="206"/>
        <v>0</v>
      </c>
      <c r="AQ108" s="417">
        <f t="shared" si="206"/>
        <v>0</v>
      </c>
      <c r="AR108" s="334">
        <f t="shared" si="206"/>
        <v>14921680</v>
      </c>
      <c r="AS108" s="334">
        <f t="shared" si="206"/>
        <v>10839595</v>
      </c>
      <c r="AT108" s="334">
        <f t="shared" si="206"/>
        <v>80000</v>
      </c>
      <c r="AU108" s="334">
        <f t="shared" si="206"/>
        <v>0</v>
      </c>
      <c r="AV108" s="334">
        <f t="shared" si="206"/>
        <v>3690824</v>
      </c>
      <c r="AW108" s="334">
        <f t="shared" si="206"/>
        <v>216791</v>
      </c>
      <c r="AX108" s="334">
        <f t="shared" si="206"/>
        <v>94470</v>
      </c>
      <c r="AY108" s="380">
        <f t="shared" si="206"/>
        <v>36.959999999999994</v>
      </c>
      <c r="AZ108" s="380">
        <f t="shared" si="206"/>
        <v>0</v>
      </c>
      <c r="BA108" s="380">
        <f t="shared" si="206"/>
        <v>36.959999999999994</v>
      </c>
    </row>
    <row r="109" spans="1:53" x14ac:dyDescent="0.2">
      <c r="A109" s="780"/>
      <c r="B109" s="780"/>
      <c r="C109" s="780"/>
      <c r="D109" s="16"/>
      <c r="E109" s="12"/>
      <c r="F109" s="16"/>
      <c r="G109" s="36"/>
      <c r="H109" s="28">
        <v>3143</v>
      </c>
      <c r="I109" s="330">
        <f t="shared" ref="I109:BA109" si="207">SUMIF($F$12:$F$425,"=3143",I$12:I$425)</f>
        <v>11796335</v>
      </c>
      <c r="J109" s="331">
        <f t="shared" si="207"/>
        <v>8651549</v>
      </c>
      <c r="K109" s="331">
        <f t="shared" si="207"/>
        <v>24000</v>
      </c>
      <c r="L109" s="331">
        <f t="shared" si="207"/>
        <v>2932335</v>
      </c>
      <c r="M109" s="331">
        <f t="shared" si="207"/>
        <v>173031</v>
      </c>
      <c r="N109" s="331">
        <f t="shared" si="207"/>
        <v>15420</v>
      </c>
      <c r="O109" s="332">
        <f t="shared" si="207"/>
        <v>18.926099999999998</v>
      </c>
      <c r="P109" s="332">
        <f t="shared" si="207"/>
        <v>17.856099999999998</v>
      </c>
      <c r="Q109" s="335">
        <f t="shared" si="207"/>
        <v>1.0700000000000003</v>
      </c>
      <c r="R109" s="330">
        <f t="shared" si="207"/>
        <v>-3000</v>
      </c>
      <c r="S109" s="334">
        <f t="shared" si="207"/>
        <v>0</v>
      </c>
      <c r="T109" s="334">
        <f t="shared" si="207"/>
        <v>0</v>
      </c>
      <c r="U109" s="334">
        <f t="shared" si="207"/>
        <v>0</v>
      </c>
      <c r="V109" s="334">
        <f t="shared" si="207"/>
        <v>-3000</v>
      </c>
      <c r="W109" s="334">
        <f t="shared" si="207"/>
        <v>3000</v>
      </c>
      <c r="X109" s="334">
        <f t="shared" si="207"/>
        <v>0</v>
      </c>
      <c r="Y109" s="334">
        <f t="shared" si="207"/>
        <v>0</v>
      </c>
      <c r="Z109" s="334">
        <f t="shared" si="207"/>
        <v>3000</v>
      </c>
      <c r="AA109" s="334">
        <f t="shared" si="207"/>
        <v>0</v>
      </c>
      <c r="AB109" s="334">
        <f t="shared" si="207"/>
        <v>0</v>
      </c>
      <c r="AC109" s="334">
        <f t="shared" si="207"/>
        <v>-60</v>
      </c>
      <c r="AD109" s="334">
        <f t="shared" si="207"/>
        <v>0</v>
      </c>
      <c r="AE109" s="334">
        <f t="shared" si="207"/>
        <v>0</v>
      </c>
      <c r="AF109" s="334">
        <f t="shared" si="207"/>
        <v>0</v>
      </c>
      <c r="AG109" s="334">
        <f t="shared" si="207"/>
        <v>-60</v>
      </c>
      <c r="AH109" s="380">
        <f t="shared" si="207"/>
        <v>-0.01</v>
      </c>
      <c r="AI109" s="380">
        <f t="shared" si="207"/>
        <v>0</v>
      </c>
      <c r="AJ109" s="380">
        <f t="shared" si="207"/>
        <v>0</v>
      </c>
      <c r="AK109" s="380">
        <f t="shared" si="207"/>
        <v>0</v>
      </c>
      <c r="AL109" s="380">
        <f t="shared" si="207"/>
        <v>0</v>
      </c>
      <c r="AM109" s="380">
        <f t="shared" si="207"/>
        <v>0</v>
      </c>
      <c r="AN109" s="380">
        <f t="shared" si="207"/>
        <v>0</v>
      </c>
      <c r="AO109" s="380">
        <f t="shared" si="207"/>
        <v>-0.01</v>
      </c>
      <c r="AP109" s="380">
        <f t="shared" si="207"/>
        <v>0</v>
      </c>
      <c r="AQ109" s="417">
        <f t="shared" si="207"/>
        <v>-0.01</v>
      </c>
      <c r="AR109" s="334">
        <f t="shared" si="207"/>
        <v>11796275</v>
      </c>
      <c r="AS109" s="334">
        <f t="shared" si="207"/>
        <v>8648549</v>
      </c>
      <c r="AT109" s="334">
        <f t="shared" si="207"/>
        <v>27000</v>
      </c>
      <c r="AU109" s="334">
        <f t="shared" si="207"/>
        <v>0</v>
      </c>
      <c r="AV109" s="334">
        <f t="shared" si="207"/>
        <v>2932335</v>
      </c>
      <c r="AW109" s="334">
        <f t="shared" si="207"/>
        <v>172971</v>
      </c>
      <c r="AX109" s="334">
        <f t="shared" si="207"/>
        <v>15420</v>
      </c>
      <c r="AY109" s="380">
        <f t="shared" si="207"/>
        <v>18.916099999999997</v>
      </c>
      <c r="AZ109" s="380">
        <f t="shared" si="207"/>
        <v>17.846099999999996</v>
      </c>
      <c r="BA109" s="380">
        <f t="shared" si="207"/>
        <v>1.0700000000000003</v>
      </c>
    </row>
    <row r="110" spans="1:53" x14ac:dyDescent="0.2">
      <c r="A110" s="780"/>
      <c r="B110" s="780"/>
      <c r="C110" s="780"/>
      <c r="D110" s="16"/>
      <c r="E110" s="12"/>
      <c r="F110" s="16"/>
      <c r="G110" s="36"/>
      <c r="H110" s="28">
        <v>3231</v>
      </c>
      <c r="I110" s="330">
        <f t="shared" ref="I110:BA110" si="208">SUMIF($F$12:$F$425,"=3231",I$12:I$425)</f>
        <v>12991420</v>
      </c>
      <c r="J110" s="331">
        <f t="shared" si="208"/>
        <v>9357489</v>
      </c>
      <c r="K110" s="331">
        <f t="shared" si="208"/>
        <v>180000</v>
      </c>
      <c r="L110" s="331">
        <f t="shared" si="208"/>
        <v>3223671</v>
      </c>
      <c r="M110" s="331">
        <f t="shared" si="208"/>
        <v>187150</v>
      </c>
      <c r="N110" s="331">
        <f t="shared" si="208"/>
        <v>43110</v>
      </c>
      <c r="O110" s="332">
        <f t="shared" si="208"/>
        <v>18.342400000000001</v>
      </c>
      <c r="P110" s="332">
        <f t="shared" si="208"/>
        <v>16.3733</v>
      </c>
      <c r="Q110" s="335">
        <f t="shared" si="208"/>
        <v>1.9690999999999999</v>
      </c>
      <c r="R110" s="330">
        <f t="shared" si="208"/>
        <v>-60000</v>
      </c>
      <c r="S110" s="334">
        <f t="shared" si="208"/>
        <v>0</v>
      </c>
      <c r="T110" s="334">
        <f t="shared" si="208"/>
        <v>0</v>
      </c>
      <c r="U110" s="334">
        <f t="shared" si="208"/>
        <v>0</v>
      </c>
      <c r="V110" s="334">
        <f t="shared" si="208"/>
        <v>-60000</v>
      </c>
      <c r="W110" s="334">
        <f t="shared" si="208"/>
        <v>60000</v>
      </c>
      <c r="X110" s="334">
        <f t="shared" si="208"/>
        <v>0</v>
      </c>
      <c r="Y110" s="334">
        <f t="shared" si="208"/>
        <v>0</v>
      </c>
      <c r="Z110" s="334">
        <f t="shared" si="208"/>
        <v>60000</v>
      </c>
      <c r="AA110" s="334">
        <f t="shared" si="208"/>
        <v>0</v>
      </c>
      <c r="AB110" s="334">
        <f t="shared" si="208"/>
        <v>0</v>
      </c>
      <c r="AC110" s="334">
        <f t="shared" si="208"/>
        <v>-1200</v>
      </c>
      <c r="AD110" s="334">
        <f t="shared" si="208"/>
        <v>0</v>
      </c>
      <c r="AE110" s="334">
        <f t="shared" si="208"/>
        <v>0</v>
      </c>
      <c r="AF110" s="334">
        <f t="shared" si="208"/>
        <v>0</v>
      </c>
      <c r="AG110" s="334">
        <f t="shared" si="208"/>
        <v>-1200</v>
      </c>
      <c r="AH110" s="380">
        <f t="shared" si="208"/>
        <v>-0.1</v>
      </c>
      <c r="AI110" s="380">
        <f t="shared" si="208"/>
        <v>-0.06</v>
      </c>
      <c r="AJ110" s="380">
        <f t="shared" si="208"/>
        <v>0</v>
      </c>
      <c r="AK110" s="380">
        <f t="shared" si="208"/>
        <v>0</v>
      </c>
      <c r="AL110" s="380">
        <f t="shared" si="208"/>
        <v>0</v>
      </c>
      <c r="AM110" s="380">
        <f t="shared" si="208"/>
        <v>0</v>
      </c>
      <c r="AN110" s="380">
        <f t="shared" si="208"/>
        <v>0</v>
      </c>
      <c r="AO110" s="380">
        <f t="shared" si="208"/>
        <v>-0.1</v>
      </c>
      <c r="AP110" s="380">
        <f t="shared" si="208"/>
        <v>-0.06</v>
      </c>
      <c r="AQ110" s="417">
        <f t="shared" si="208"/>
        <v>-0.16</v>
      </c>
      <c r="AR110" s="334">
        <f t="shared" si="208"/>
        <v>12990220</v>
      </c>
      <c r="AS110" s="334">
        <f t="shared" si="208"/>
        <v>9297489</v>
      </c>
      <c r="AT110" s="334">
        <f t="shared" si="208"/>
        <v>240000</v>
      </c>
      <c r="AU110" s="334">
        <f t="shared" si="208"/>
        <v>0</v>
      </c>
      <c r="AV110" s="334">
        <f t="shared" si="208"/>
        <v>3223671</v>
      </c>
      <c r="AW110" s="334">
        <f t="shared" si="208"/>
        <v>185950</v>
      </c>
      <c r="AX110" s="334">
        <f t="shared" si="208"/>
        <v>43110</v>
      </c>
      <c r="AY110" s="380">
        <f t="shared" si="208"/>
        <v>18.182400000000001</v>
      </c>
      <c r="AZ110" s="380">
        <f t="shared" si="208"/>
        <v>16.273299999999999</v>
      </c>
      <c r="BA110" s="380">
        <f t="shared" si="208"/>
        <v>1.9090999999999998</v>
      </c>
    </row>
    <row r="111" spans="1:53" ht="13.5" thickBot="1" x14ac:dyDescent="0.25">
      <c r="A111" s="780"/>
      <c r="B111" s="780"/>
      <c r="C111" s="780"/>
      <c r="D111" s="16"/>
      <c r="E111" s="12"/>
      <c r="F111" s="16"/>
      <c r="G111" s="36"/>
      <c r="H111" s="257">
        <v>3233</v>
      </c>
      <c r="I111" s="336">
        <f t="shared" ref="I111:BA111" si="209">SUMIF($F$12:$F$425,"=3233",I$12:I$425)</f>
        <v>3198215</v>
      </c>
      <c r="J111" s="337">
        <f t="shared" si="209"/>
        <v>2234697</v>
      </c>
      <c r="K111" s="337">
        <f t="shared" si="209"/>
        <v>100000</v>
      </c>
      <c r="L111" s="337">
        <f t="shared" si="209"/>
        <v>789128</v>
      </c>
      <c r="M111" s="337">
        <f t="shared" si="209"/>
        <v>44694</v>
      </c>
      <c r="N111" s="337">
        <f t="shared" si="209"/>
        <v>29696</v>
      </c>
      <c r="O111" s="338">
        <f t="shared" si="209"/>
        <v>5.2299999999999995</v>
      </c>
      <c r="P111" s="338">
        <f t="shared" si="209"/>
        <v>3.3899999999999997</v>
      </c>
      <c r="Q111" s="341">
        <f t="shared" si="209"/>
        <v>1.84</v>
      </c>
      <c r="R111" s="336">
        <f t="shared" si="209"/>
        <v>0</v>
      </c>
      <c r="S111" s="340">
        <f t="shared" si="209"/>
        <v>0</v>
      </c>
      <c r="T111" s="340">
        <f t="shared" si="209"/>
        <v>0</v>
      </c>
      <c r="U111" s="340">
        <f t="shared" si="209"/>
        <v>0</v>
      </c>
      <c r="V111" s="340">
        <f t="shared" si="209"/>
        <v>0</v>
      </c>
      <c r="W111" s="340">
        <f t="shared" si="209"/>
        <v>0</v>
      </c>
      <c r="X111" s="340">
        <f t="shared" si="209"/>
        <v>0</v>
      </c>
      <c r="Y111" s="340">
        <f t="shared" si="209"/>
        <v>0</v>
      </c>
      <c r="Z111" s="340">
        <f t="shared" si="209"/>
        <v>0</v>
      </c>
      <c r="AA111" s="340">
        <f t="shared" si="209"/>
        <v>0</v>
      </c>
      <c r="AB111" s="340">
        <f t="shared" si="209"/>
        <v>0</v>
      </c>
      <c r="AC111" s="340">
        <f t="shared" si="209"/>
        <v>0</v>
      </c>
      <c r="AD111" s="340">
        <f t="shared" si="209"/>
        <v>0</v>
      </c>
      <c r="AE111" s="340">
        <f t="shared" si="209"/>
        <v>0</v>
      </c>
      <c r="AF111" s="340">
        <f t="shared" si="209"/>
        <v>0</v>
      </c>
      <c r="AG111" s="340">
        <f t="shared" si="209"/>
        <v>0</v>
      </c>
      <c r="AH111" s="381">
        <f t="shared" si="209"/>
        <v>0</v>
      </c>
      <c r="AI111" s="381">
        <f t="shared" si="209"/>
        <v>0</v>
      </c>
      <c r="AJ111" s="381">
        <f t="shared" si="209"/>
        <v>0</v>
      </c>
      <c r="AK111" s="381">
        <f t="shared" si="209"/>
        <v>0</v>
      </c>
      <c r="AL111" s="381">
        <f t="shared" si="209"/>
        <v>0</v>
      </c>
      <c r="AM111" s="381">
        <f t="shared" si="209"/>
        <v>0</v>
      </c>
      <c r="AN111" s="381">
        <f t="shared" si="209"/>
        <v>0</v>
      </c>
      <c r="AO111" s="381">
        <f t="shared" si="209"/>
        <v>0</v>
      </c>
      <c r="AP111" s="381">
        <f t="shared" si="209"/>
        <v>0</v>
      </c>
      <c r="AQ111" s="418">
        <f t="shared" si="209"/>
        <v>0</v>
      </c>
      <c r="AR111" s="340">
        <f t="shared" si="209"/>
        <v>3198215</v>
      </c>
      <c r="AS111" s="340">
        <f t="shared" si="209"/>
        <v>2234697</v>
      </c>
      <c r="AT111" s="340">
        <f t="shared" si="209"/>
        <v>100000</v>
      </c>
      <c r="AU111" s="340">
        <f t="shared" si="209"/>
        <v>0</v>
      </c>
      <c r="AV111" s="340">
        <f t="shared" si="209"/>
        <v>789128</v>
      </c>
      <c r="AW111" s="340">
        <f t="shared" si="209"/>
        <v>44694</v>
      </c>
      <c r="AX111" s="340">
        <f t="shared" si="209"/>
        <v>29696</v>
      </c>
      <c r="AY111" s="381">
        <f t="shared" si="209"/>
        <v>5.2299999999999995</v>
      </c>
      <c r="AZ111" s="381">
        <f t="shared" si="209"/>
        <v>3.3899999999999997</v>
      </c>
      <c r="BA111" s="381">
        <f t="shared" si="209"/>
        <v>1.84</v>
      </c>
    </row>
    <row r="112" spans="1:53" x14ac:dyDescent="0.2">
      <c r="A112" s="780"/>
      <c r="B112" s="780"/>
      <c r="C112" s="780"/>
      <c r="D112" s="12"/>
      <c r="E112" s="12"/>
      <c r="F112" s="12"/>
      <c r="G112" s="36"/>
      <c r="H112" s="12"/>
      <c r="I112" s="26"/>
      <c r="J112" s="26"/>
      <c r="K112" s="26"/>
      <c r="L112" s="26"/>
      <c r="M112" s="26"/>
      <c r="N112" s="26"/>
      <c r="O112" s="7"/>
      <c r="P112" s="7"/>
      <c r="Q112" s="7"/>
      <c r="S112" s="780"/>
      <c r="T112" s="780"/>
      <c r="U112" s="780"/>
      <c r="V112" s="780"/>
      <c r="W112" s="780"/>
      <c r="X112" s="780"/>
      <c r="Y112" s="780"/>
      <c r="Z112" s="780"/>
      <c r="AA112" s="780"/>
      <c r="AB112" s="780"/>
      <c r="AC112" s="780"/>
      <c r="AD112" s="780"/>
      <c r="AE112" s="780"/>
      <c r="AF112" s="780"/>
      <c r="AG112" s="780"/>
      <c r="AR112" s="780"/>
      <c r="AS112" s="780"/>
      <c r="AT112" s="780"/>
      <c r="AU112" s="780"/>
      <c r="AV112" s="780"/>
      <c r="AW112" s="780"/>
      <c r="AX112" s="780"/>
    </row>
    <row r="114" spans="15:17" x14ac:dyDescent="0.2">
      <c r="O114" s="15"/>
      <c r="P114" s="15"/>
      <c r="Q114" s="15"/>
    </row>
    <row r="116" spans="15:17" x14ac:dyDescent="0.2">
      <c r="O116" s="15"/>
      <c r="P116" s="15"/>
      <c r="Q116" s="15"/>
    </row>
  </sheetData>
  <mergeCells count="25">
    <mergeCell ref="AS8:AX9"/>
    <mergeCell ref="AY8:AY10"/>
    <mergeCell ref="AZ8:BA9"/>
    <mergeCell ref="AA7:AA10"/>
    <mergeCell ref="AC7:AC10"/>
    <mergeCell ref="AD7:AF9"/>
    <mergeCell ref="AG7:AG10"/>
    <mergeCell ref="AH7:AQ7"/>
    <mergeCell ref="AH8:AI9"/>
    <mergeCell ref="AJ8:AJ9"/>
    <mergeCell ref="AM8:AN9"/>
    <mergeCell ref="AO8:AQ9"/>
    <mergeCell ref="AR8:AR10"/>
    <mergeCell ref="AB7:AB10"/>
    <mergeCell ref="AR6:BA7"/>
    <mergeCell ref="A3:E3"/>
    <mergeCell ref="I8:I10"/>
    <mergeCell ref="I6:Q7"/>
    <mergeCell ref="R6:AQ6"/>
    <mergeCell ref="R7:V9"/>
    <mergeCell ref="W7:Z9"/>
    <mergeCell ref="J8:N9"/>
    <mergeCell ref="O8:O10"/>
    <mergeCell ref="P8:Q9"/>
    <mergeCell ref="AK8:AL8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A91"/>
  <sheetViews>
    <sheetView workbookViewId="0">
      <pane xSplit="8" ySplit="11" topLeftCell="Z63" activePane="bottomRight" state="frozen"/>
      <selection pane="topRight" activeCell="AR6" sqref="AR6:BA7"/>
      <selection pane="bottomLeft" activeCell="AR6" sqref="AR6:BA7"/>
      <selection pane="bottomRight" activeCell="AK1" sqref="AK1:AL1048576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7109375" customWidth="1"/>
    <col min="6" max="6" width="4.42578125" bestFit="1" customWidth="1"/>
    <col min="7" max="7" width="10.28515625" style="79" bestFit="1" customWidth="1"/>
    <col min="8" max="8" width="8" customWidth="1"/>
    <col min="9" max="9" width="10.42578125" style="15" customWidth="1"/>
    <col min="10" max="10" width="11.5703125" style="15" customWidth="1"/>
    <col min="11" max="11" width="11.140625" style="15" customWidth="1"/>
    <col min="12" max="12" width="12" style="15" customWidth="1"/>
    <col min="13" max="13" width="11.42578125" style="15" customWidth="1"/>
    <col min="14" max="14" width="10.7109375" style="15" customWidth="1"/>
    <col min="15" max="15" width="11.85546875" style="14" customWidth="1"/>
    <col min="16" max="16" width="8.7109375" style="14" customWidth="1"/>
    <col min="17" max="17" width="8.42578125" style="14" customWidth="1"/>
    <col min="18" max="18" width="9.140625" style="15" customWidth="1"/>
    <col min="19" max="19" width="9.140625" customWidth="1"/>
    <col min="20" max="20" width="10.140625" hidden="1" customWidth="1"/>
    <col min="21" max="21" width="9.7109375" customWidth="1"/>
    <col min="22" max="22" width="9.28515625" customWidth="1"/>
    <col min="23" max="26" width="9.140625" customWidth="1"/>
    <col min="27" max="27" width="9.5703125" customWidth="1"/>
    <col min="28" max="33" width="9.140625" customWidth="1"/>
    <col min="34" max="36" width="9.140625" style="14" customWidth="1"/>
    <col min="37" max="38" width="9.140625" style="14" hidden="1" customWidth="1"/>
    <col min="39" max="43" width="9.140625" style="14" customWidth="1"/>
    <col min="44" max="44" width="9.85546875" customWidth="1"/>
    <col min="45" max="50" width="9.140625" customWidth="1"/>
    <col min="51" max="52" width="9.140625" style="14" customWidth="1"/>
    <col min="53" max="53" width="9.140625" style="14"/>
    <col min="226" max="226" width="7" customWidth="1"/>
    <col min="227" max="227" width="33.140625" customWidth="1"/>
    <col min="228" max="228" width="6.42578125" customWidth="1"/>
    <col min="229" max="229" width="29" customWidth="1"/>
    <col min="230" max="230" width="11.42578125" customWidth="1"/>
    <col min="231" max="231" width="10.7109375" customWidth="1"/>
    <col min="232" max="232" width="10.85546875" customWidth="1"/>
    <col min="233" max="233" width="11.28515625" customWidth="1"/>
    <col min="235" max="235" width="9.7109375" customWidth="1"/>
    <col min="238" max="238" width="10.42578125" customWidth="1"/>
    <col min="482" max="482" width="7" customWidth="1"/>
    <col min="483" max="483" width="33.140625" customWidth="1"/>
    <col min="484" max="484" width="6.42578125" customWidth="1"/>
    <col min="485" max="485" width="29" customWidth="1"/>
    <col min="486" max="486" width="11.42578125" customWidth="1"/>
    <col min="487" max="487" width="10.7109375" customWidth="1"/>
    <col min="488" max="488" width="10.85546875" customWidth="1"/>
    <col min="489" max="489" width="11.28515625" customWidth="1"/>
    <col min="491" max="491" width="9.7109375" customWidth="1"/>
    <col min="494" max="494" width="10.42578125" customWidth="1"/>
    <col min="738" max="738" width="7" customWidth="1"/>
    <col min="739" max="739" width="33.140625" customWidth="1"/>
    <col min="740" max="740" width="6.42578125" customWidth="1"/>
    <col min="741" max="741" width="29" customWidth="1"/>
    <col min="742" max="742" width="11.42578125" customWidth="1"/>
    <col min="743" max="743" width="10.7109375" customWidth="1"/>
    <col min="744" max="744" width="10.85546875" customWidth="1"/>
    <col min="745" max="745" width="11.28515625" customWidth="1"/>
    <col min="747" max="747" width="9.7109375" customWidth="1"/>
    <col min="750" max="750" width="10.42578125" customWidth="1"/>
    <col min="994" max="994" width="7" customWidth="1"/>
    <col min="995" max="995" width="33.140625" customWidth="1"/>
    <col min="996" max="996" width="6.42578125" customWidth="1"/>
    <col min="997" max="997" width="29" customWidth="1"/>
    <col min="998" max="998" width="11.42578125" customWidth="1"/>
    <col min="999" max="999" width="10.7109375" customWidth="1"/>
    <col min="1000" max="1000" width="10.85546875" customWidth="1"/>
    <col min="1001" max="1001" width="11.28515625" customWidth="1"/>
    <col min="1003" max="1003" width="9.7109375" customWidth="1"/>
    <col min="1006" max="1006" width="10.42578125" customWidth="1"/>
    <col min="1250" max="1250" width="7" customWidth="1"/>
    <col min="1251" max="1251" width="33.140625" customWidth="1"/>
    <col min="1252" max="1252" width="6.42578125" customWidth="1"/>
    <col min="1253" max="1253" width="29" customWidth="1"/>
    <col min="1254" max="1254" width="11.42578125" customWidth="1"/>
    <col min="1255" max="1255" width="10.7109375" customWidth="1"/>
    <col min="1256" max="1256" width="10.85546875" customWidth="1"/>
    <col min="1257" max="1257" width="11.28515625" customWidth="1"/>
    <col min="1259" max="1259" width="9.7109375" customWidth="1"/>
    <col min="1262" max="1262" width="10.42578125" customWidth="1"/>
    <col min="1506" max="1506" width="7" customWidth="1"/>
    <col min="1507" max="1507" width="33.140625" customWidth="1"/>
    <col min="1508" max="1508" width="6.42578125" customWidth="1"/>
    <col min="1509" max="1509" width="29" customWidth="1"/>
    <col min="1510" max="1510" width="11.42578125" customWidth="1"/>
    <col min="1511" max="1511" width="10.7109375" customWidth="1"/>
    <col min="1512" max="1512" width="10.85546875" customWidth="1"/>
    <col min="1513" max="1513" width="11.28515625" customWidth="1"/>
    <col min="1515" max="1515" width="9.7109375" customWidth="1"/>
    <col min="1518" max="1518" width="10.42578125" customWidth="1"/>
    <col min="1762" max="1762" width="7" customWidth="1"/>
    <col min="1763" max="1763" width="33.140625" customWidth="1"/>
    <col min="1764" max="1764" width="6.42578125" customWidth="1"/>
    <col min="1765" max="1765" width="29" customWidth="1"/>
    <col min="1766" max="1766" width="11.42578125" customWidth="1"/>
    <col min="1767" max="1767" width="10.7109375" customWidth="1"/>
    <col min="1768" max="1768" width="10.85546875" customWidth="1"/>
    <col min="1769" max="1769" width="11.28515625" customWidth="1"/>
    <col min="1771" max="1771" width="9.7109375" customWidth="1"/>
    <col min="1774" max="1774" width="10.42578125" customWidth="1"/>
    <col min="2018" max="2018" width="7" customWidth="1"/>
    <col min="2019" max="2019" width="33.140625" customWidth="1"/>
    <col min="2020" max="2020" width="6.42578125" customWidth="1"/>
    <col min="2021" max="2021" width="29" customWidth="1"/>
    <col min="2022" max="2022" width="11.42578125" customWidth="1"/>
    <col min="2023" max="2023" width="10.7109375" customWidth="1"/>
    <col min="2024" max="2024" width="10.85546875" customWidth="1"/>
    <col min="2025" max="2025" width="11.28515625" customWidth="1"/>
    <col min="2027" max="2027" width="9.7109375" customWidth="1"/>
    <col min="2030" max="2030" width="10.42578125" customWidth="1"/>
    <col min="2274" max="2274" width="7" customWidth="1"/>
    <col min="2275" max="2275" width="33.140625" customWidth="1"/>
    <col min="2276" max="2276" width="6.42578125" customWidth="1"/>
    <col min="2277" max="2277" width="29" customWidth="1"/>
    <col min="2278" max="2278" width="11.42578125" customWidth="1"/>
    <col min="2279" max="2279" width="10.7109375" customWidth="1"/>
    <col min="2280" max="2280" width="10.85546875" customWidth="1"/>
    <col min="2281" max="2281" width="11.28515625" customWidth="1"/>
    <col min="2283" max="2283" width="9.7109375" customWidth="1"/>
    <col min="2286" max="2286" width="10.42578125" customWidth="1"/>
    <col min="2530" max="2530" width="7" customWidth="1"/>
    <col min="2531" max="2531" width="33.140625" customWidth="1"/>
    <col min="2532" max="2532" width="6.42578125" customWidth="1"/>
    <col min="2533" max="2533" width="29" customWidth="1"/>
    <col min="2534" max="2534" width="11.42578125" customWidth="1"/>
    <col min="2535" max="2535" width="10.7109375" customWidth="1"/>
    <col min="2536" max="2536" width="10.85546875" customWidth="1"/>
    <col min="2537" max="2537" width="11.28515625" customWidth="1"/>
    <col min="2539" max="2539" width="9.7109375" customWidth="1"/>
    <col min="2542" max="2542" width="10.42578125" customWidth="1"/>
    <col min="2786" max="2786" width="7" customWidth="1"/>
    <col min="2787" max="2787" width="33.140625" customWidth="1"/>
    <col min="2788" max="2788" width="6.42578125" customWidth="1"/>
    <col min="2789" max="2789" width="29" customWidth="1"/>
    <col min="2790" max="2790" width="11.42578125" customWidth="1"/>
    <col min="2791" max="2791" width="10.7109375" customWidth="1"/>
    <col min="2792" max="2792" width="10.85546875" customWidth="1"/>
    <col min="2793" max="2793" width="11.28515625" customWidth="1"/>
    <col min="2795" max="2795" width="9.7109375" customWidth="1"/>
    <col min="2798" max="2798" width="10.42578125" customWidth="1"/>
    <col min="3042" max="3042" width="7" customWidth="1"/>
    <col min="3043" max="3043" width="33.140625" customWidth="1"/>
    <col min="3044" max="3044" width="6.42578125" customWidth="1"/>
    <col min="3045" max="3045" width="29" customWidth="1"/>
    <col min="3046" max="3046" width="11.42578125" customWidth="1"/>
    <col min="3047" max="3047" width="10.7109375" customWidth="1"/>
    <col min="3048" max="3048" width="10.85546875" customWidth="1"/>
    <col min="3049" max="3049" width="11.28515625" customWidth="1"/>
    <col min="3051" max="3051" width="9.7109375" customWidth="1"/>
    <col min="3054" max="3054" width="10.42578125" customWidth="1"/>
    <col min="3298" max="3298" width="7" customWidth="1"/>
    <col min="3299" max="3299" width="33.140625" customWidth="1"/>
    <col min="3300" max="3300" width="6.42578125" customWidth="1"/>
    <col min="3301" max="3301" width="29" customWidth="1"/>
    <col min="3302" max="3302" width="11.42578125" customWidth="1"/>
    <col min="3303" max="3303" width="10.7109375" customWidth="1"/>
    <col min="3304" max="3304" width="10.85546875" customWidth="1"/>
    <col min="3305" max="3305" width="11.28515625" customWidth="1"/>
    <col min="3307" max="3307" width="9.7109375" customWidth="1"/>
    <col min="3310" max="3310" width="10.42578125" customWidth="1"/>
    <col min="3554" max="3554" width="7" customWidth="1"/>
    <col min="3555" max="3555" width="33.140625" customWidth="1"/>
    <col min="3556" max="3556" width="6.42578125" customWidth="1"/>
    <col min="3557" max="3557" width="29" customWidth="1"/>
    <col min="3558" max="3558" width="11.42578125" customWidth="1"/>
    <col min="3559" max="3559" width="10.7109375" customWidth="1"/>
    <col min="3560" max="3560" width="10.85546875" customWidth="1"/>
    <col min="3561" max="3561" width="11.28515625" customWidth="1"/>
    <col min="3563" max="3563" width="9.7109375" customWidth="1"/>
    <col min="3566" max="3566" width="10.42578125" customWidth="1"/>
    <col min="3810" max="3810" width="7" customWidth="1"/>
    <col min="3811" max="3811" width="33.140625" customWidth="1"/>
    <col min="3812" max="3812" width="6.42578125" customWidth="1"/>
    <col min="3813" max="3813" width="29" customWidth="1"/>
    <col min="3814" max="3814" width="11.42578125" customWidth="1"/>
    <col min="3815" max="3815" width="10.7109375" customWidth="1"/>
    <col min="3816" max="3816" width="10.85546875" customWidth="1"/>
    <col min="3817" max="3817" width="11.28515625" customWidth="1"/>
    <col min="3819" max="3819" width="9.7109375" customWidth="1"/>
    <col min="3822" max="3822" width="10.42578125" customWidth="1"/>
    <col min="4066" max="4066" width="7" customWidth="1"/>
    <col min="4067" max="4067" width="33.140625" customWidth="1"/>
    <col min="4068" max="4068" width="6.42578125" customWidth="1"/>
    <col min="4069" max="4069" width="29" customWidth="1"/>
    <col min="4070" max="4070" width="11.42578125" customWidth="1"/>
    <col min="4071" max="4071" width="10.7109375" customWidth="1"/>
    <col min="4072" max="4072" width="10.85546875" customWidth="1"/>
    <col min="4073" max="4073" width="11.28515625" customWidth="1"/>
    <col min="4075" max="4075" width="9.7109375" customWidth="1"/>
    <col min="4078" max="4078" width="10.42578125" customWidth="1"/>
    <col min="4322" max="4322" width="7" customWidth="1"/>
    <col min="4323" max="4323" width="33.140625" customWidth="1"/>
    <col min="4324" max="4324" width="6.42578125" customWidth="1"/>
    <col min="4325" max="4325" width="29" customWidth="1"/>
    <col min="4326" max="4326" width="11.42578125" customWidth="1"/>
    <col min="4327" max="4327" width="10.7109375" customWidth="1"/>
    <col min="4328" max="4328" width="10.85546875" customWidth="1"/>
    <col min="4329" max="4329" width="11.28515625" customWidth="1"/>
    <col min="4331" max="4331" width="9.7109375" customWidth="1"/>
    <col min="4334" max="4334" width="10.42578125" customWidth="1"/>
    <col min="4578" max="4578" width="7" customWidth="1"/>
    <col min="4579" max="4579" width="33.140625" customWidth="1"/>
    <col min="4580" max="4580" width="6.42578125" customWidth="1"/>
    <col min="4581" max="4581" width="29" customWidth="1"/>
    <col min="4582" max="4582" width="11.42578125" customWidth="1"/>
    <col min="4583" max="4583" width="10.7109375" customWidth="1"/>
    <col min="4584" max="4584" width="10.85546875" customWidth="1"/>
    <col min="4585" max="4585" width="11.28515625" customWidth="1"/>
    <col min="4587" max="4587" width="9.7109375" customWidth="1"/>
    <col min="4590" max="4590" width="10.42578125" customWidth="1"/>
    <col min="4834" max="4834" width="7" customWidth="1"/>
    <col min="4835" max="4835" width="33.140625" customWidth="1"/>
    <col min="4836" max="4836" width="6.42578125" customWidth="1"/>
    <col min="4837" max="4837" width="29" customWidth="1"/>
    <col min="4838" max="4838" width="11.42578125" customWidth="1"/>
    <col min="4839" max="4839" width="10.7109375" customWidth="1"/>
    <col min="4840" max="4840" width="10.85546875" customWidth="1"/>
    <col min="4841" max="4841" width="11.28515625" customWidth="1"/>
    <col min="4843" max="4843" width="9.7109375" customWidth="1"/>
    <col min="4846" max="4846" width="10.42578125" customWidth="1"/>
    <col min="5090" max="5090" width="7" customWidth="1"/>
    <col min="5091" max="5091" width="33.140625" customWidth="1"/>
    <col min="5092" max="5092" width="6.42578125" customWidth="1"/>
    <col min="5093" max="5093" width="29" customWidth="1"/>
    <col min="5094" max="5094" width="11.42578125" customWidth="1"/>
    <col min="5095" max="5095" width="10.7109375" customWidth="1"/>
    <col min="5096" max="5096" width="10.85546875" customWidth="1"/>
    <col min="5097" max="5097" width="11.28515625" customWidth="1"/>
    <col min="5099" max="5099" width="9.7109375" customWidth="1"/>
    <col min="5102" max="5102" width="10.42578125" customWidth="1"/>
    <col min="5346" max="5346" width="7" customWidth="1"/>
    <col min="5347" max="5347" width="33.140625" customWidth="1"/>
    <col min="5348" max="5348" width="6.42578125" customWidth="1"/>
    <col min="5349" max="5349" width="29" customWidth="1"/>
    <col min="5350" max="5350" width="11.42578125" customWidth="1"/>
    <col min="5351" max="5351" width="10.7109375" customWidth="1"/>
    <col min="5352" max="5352" width="10.85546875" customWidth="1"/>
    <col min="5353" max="5353" width="11.28515625" customWidth="1"/>
    <col min="5355" max="5355" width="9.7109375" customWidth="1"/>
    <col min="5358" max="5358" width="10.42578125" customWidth="1"/>
    <col min="5602" max="5602" width="7" customWidth="1"/>
    <col min="5603" max="5603" width="33.140625" customWidth="1"/>
    <col min="5604" max="5604" width="6.42578125" customWidth="1"/>
    <col min="5605" max="5605" width="29" customWidth="1"/>
    <col min="5606" max="5606" width="11.42578125" customWidth="1"/>
    <col min="5607" max="5607" width="10.7109375" customWidth="1"/>
    <col min="5608" max="5608" width="10.85546875" customWidth="1"/>
    <col min="5609" max="5609" width="11.28515625" customWidth="1"/>
    <col min="5611" max="5611" width="9.7109375" customWidth="1"/>
    <col min="5614" max="5614" width="10.42578125" customWidth="1"/>
    <col min="5858" max="5858" width="7" customWidth="1"/>
    <col min="5859" max="5859" width="33.140625" customWidth="1"/>
    <col min="5860" max="5860" width="6.42578125" customWidth="1"/>
    <col min="5861" max="5861" width="29" customWidth="1"/>
    <col min="5862" max="5862" width="11.42578125" customWidth="1"/>
    <col min="5863" max="5863" width="10.7109375" customWidth="1"/>
    <col min="5864" max="5864" width="10.85546875" customWidth="1"/>
    <col min="5865" max="5865" width="11.28515625" customWidth="1"/>
    <col min="5867" max="5867" width="9.7109375" customWidth="1"/>
    <col min="5870" max="5870" width="10.42578125" customWidth="1"/>
    <col min="6114" max="6114" width="7" customWidth="1"/>
    <col min="6115" max="6115" width="33.140625" customWidth="1"/>
    <col min="6116" max="6116" width="6.42578125" customWidth="1"/>
    <col min="6117" max="6117" width="29" customWidth="1"/>
    <col min="6118" max="6118" width="11.42578125" customWidth="1"/>
    <col min="6119" max="6119" width="10.7109375" customWidth="1"/>
    <col min="6120" max="6120" width="10.85546875" customWidth="1"/>
    <col min="6121" max="6121" width="11.28515625" customWidth="1"/>
    <col min="6123" max="6123" width="9.7109375" customWidth="1"/>
    <col min="6126" max="6126" width="10.42578125" customWidth="1"/>
    <col min="6370" max="6370" width="7" customWidth="1"/>
    <col min="6371" max="6371" width="33.140625" customWidth="1"/>
    <col min="6372" max="6372" width="6.42578125" customWidth="1"/>
    <col min="6373" max="6373" width="29" customWidth="1"/>
    <col min="6374" max="6374" width="11.42578125" customWidth="1"/>
    <col min="6375" max="6375" width="10.7109375" customWidth="1"/>
    <col min="6376" max="6376" width="10.85546875" customWidth="1"/>
    <col min="6377" max="6377" width="11.28515625" customWidth="1"/>
    <col min="6379" max="6379" width="9.7109375" customWidth="1"/>
    <col min="6382" max="6382" width="10.42578125" customWidth="1"/>
    <col min="6626" max="6626" width="7" customWidth="1"/>
    <col min="6627" max="6627" width="33.140625" customWidth="1"/>
    <col min="6628" max="6628" width="6.42578125" customWidth="1"/>
    <col min="6629" max="6629" width="29" customWidth="1"/>
    <col min="6630" max="6630" width="11.42578125" customWidth="1"/>
    <col min="6631" max="6631" width="10.7109375" customWidth="1"/>
    <col min="6632" max="6632" width="10.85546875" customWidth="1"/>
    <col min="6633" max="6633" width="11.28515625" customWidth="1"/>
    <col min="6635" max="6635" width="9.7109375" customWidth="1"/>
    <col min="6638" max="6638" width="10.42578125" customWidth="1"/>
    <col min="6882" max="6882" width="7" customWidth="1"/>
    <col min="6883" max="6883" width="33.140625" customWidth="1"/>
    <col min="6884" max="6884" width="6.42578125" customWidth="1"/>
    <col min="6885" max="6885" width="29" customWidth="1"/>
    <col min="6886" max="6886" width="11.42578125" customWidth="1"/>
    <col min="6887" max="6887" width="10.7109375" customWidth="1"/>
    <col min="6888" max="6888" width="10.85546875" customWidth="1"/>
    <col min="6889" max="6889" width="11.28515625" customWidth="1"/>
    <col min="6891" max="6891" width="9.7109375" customWidth="1"/>
    <col min="6894" max="6894" width="10.42578125" customWidth="1"/>
    <col min="7138" max="7138" width="7" customWidth="1"/>
    <col min="7139" max="7139" width="33.140625" customWidth="1"/>
    <col min="7140" max="7140" width="6.42578125" customWidth="1"/>
    <col min="7141" max="7141" width="29" customWidth="1"/>
    <col min="7142" max="7142" width="11.42578125" customWidth="1"/>
    <col min="7143" max="7143" width="10.7109375" customWidth="1"/>
    <col min="7144" max="7144" width="10.85546875" customWidth="1"/>
    <col min="7145" max="7145" width="11.28515625" customWidth="1"/>
    <col min="7147" max="7147" width="9.7109375" customWidth="1"/>
    <col min="7150" max="7150" width="10.42578125" customWidth="1"/>
    <col min="7394" max="7394" width="7" customWidth="1"/>
    <col min="7395" max="7395" width="33.140625" customWidth="1"/>
    <col min="7396" max="7396" width="6.42578125" customWidth="1"/>
    <col min="7397" max="7397" width="29" customWidth="1"/>
    <col min="7398" max="7398" width="11.42578125" customWidth="1"/>
    <col min="7399" max="7399" width="10.7109375" customWidth="1"/>
    <col min="7400" max="7400" width="10.85546875" customWidth="1"/>
    <col min="7401" max="7401" width="11.28515625" customWidth="1"/>
    <col min="7403" max="7403" width="9.7109375" customWidth="1"/>
    <col min="7406" max="7406" width="10.42578125" customWidth="1"/>
    <col min="7650" max="7650" width="7" customWidth="1"/>
    <col min="7651" max="7651" width="33.140625" customWidth="1"/>
    <col min="7652" max="7652" width="6.42578125" customWidth="1"/>
    <col min="7653" max="7653" width="29" customWidth="1"/>
    <col min="7654" max="7654" width="11.42578125" customWidth="1"/>
    <col min="7655" max="7655" width="10.7109375" customWidth="1"/>
    <col min="7656" max="7656" width="10.85546875" customWidth="1"/>
    <col min="7657" max="7657" width="11.28515625" customWidth="1"/>
    <col min="7659" max="7659" width="9.7109375" customWidth="1"/>
    <col min="7662" max="7662" width="10.42578125" customWidth="1"/>
    <col min="7906" max="7906" width="7" customWidth="1"/>
    <col min="7907" max="7907" width="33.140625" customWidth="1"/>
    <col min="7908" max="7908" width="6.42578125" customWidth="1"/>
    <col min="7909" max="7909" width="29" customWidth="1"/>
    <col min="7910" max="7910" width="11.42578125" customWidth="1"/>
    <col min="7911" max="7911" width="10.7109375" customWidth="1"/>
    <col min="7912" max="7912" width="10.85546875" customWidth="1"/>
    <col min="7913" max="7913" width="11.28515625" customWidth="1"/>
    <col min="7915" max="7915" width="9.7109375" customWidth="1"/>
    <col min="7918" max="7918" width="10.42578125" customWidth="1"/>
    <col min="8162" max="8162" width="7" customWidth="1"/>
    <col min="8163" max="8163" width="33.140625" customWidth="1"/>
    <col min="8164" max="8164" width="6.42578125" customWidth="1"/>
    <col min="8165" max="8165" width="29" customWidth="1"/>
    <col min="8166" max="8166" width="11.42578125" customWidth="1"/>
    <col min="8167" max="8167" width="10.7109375" customWidth="1"/>
    <col min="8168" max="8168" width="10.85546875" customWidth="1"/>
    <col min="8169" max="8169" width="11.28515625" customWidth="1"/>
    <col min="8171" max="8171" width="9.7109375" customWidth="1"/>
    <col min="8174" max="8174" width="10.42578125" customWidth="1"/>
    <col min="8418" max="8418" width="7" customWidth="1"/>
    <col min="8419" max="8419" width="33.140625" customWidth="1"/>
    <col min="8420" max="8420" width="6.42578125" customWidth="1"/>
    <col min="8421" max="8421" width="29" customWidth="1"/>
    <col min="8422" max="8422" width="11.42578125" customWidth="1"/>
    <col min="8423" max="8423" width="10.7109375" customWidth="1"/>
    <col min="8424" max="8424" width="10.85546875" customWidth="1"/>
    <col min="8425" max="8425" width="11.28515625" customWidth="1"/>
    <col min="8427" max="8427" width="9.7109375" customWidth="1"/>
    <col min="8430" max="8430" width="10.42578125" customWidth="1"/>
    <col min="8674" max="8674" width="7" customWidth="1"/>
    <col min="8675" max="8675" width="33.140625" customWidth="1"/>
    <col min="8676" max="8676" width="6.42578125" customWidth="1"/>
    <col min="8677" max="8677" width="29" customWidth="1"/>
    <col min="8678" max="8678" width="11.42578125" customWidth="1"/>
    <col min="8679" max="8679" width="10.7109375" customWidth="1"/>
    <col min="8680" max="8680" width="10.85546875" customWidth="1"/>
    <col min="8681" max="8681" width="11.28515625" customWidth="1"/>
    <col min="8683" max="8683" width="9.7109375" customWidth="1"/>
    <col min="8686" max="8686" width="10.42578125" customWidth="1"/>
    <col min="8930" max="8930" width="7" customWidth="1"/>
    <col min="8931" max="8931" width="33.140625" customWidth="1"/>
    <col min="8932" max="8932" width="6.42578125" customWidth="1"/>
    <col min="8933" max="8933" width="29" customWidth="1"/>
    <col min="8934" max="8934" width="11.42578125" customWidth="1"/>
    <col min="8935" max="8935" width="10.7109375" customWidth="1"/>
    <col min="8936" max="8936" width="10.85546875" customWidth="1"/>
    <col min="8937" max="8937" width="11.28515625" customWidth="1"/>
    <col min="8939" max="8939" width="9.7109375" customWidth="1"/>
    <col min="8942" max="8942" width="10.42578125" customWidth="1"/>
    <col min="9186" max="9186" width="7" customWidth="1"/>
    <col min="9187" max="9187" width="33.140625" customWidth="1"/>
    <col min="9188" max="9188" width="6.42578125" customWidth="1"/>
    <col min="9189" max="9189" width="29" customWidth="1"/>
    <col min="9190" max="9190" width="11.42578125" customWidth="1"/>
    <col min="9191" max="9191" width="10.7109375" customWidth="1"/>
    <col min="9192" max="9192" width="10.85546875" customWidth="1"/>
    <col min="9193" max="9193" width="11.28515625" customWidth="1"/>
    <col min="9195" max="9195" width="9.7109375" customWidth="1"/>
    <col min="9198" max="9198" width="10.42578125" customWidth="1"/>
    <col min="9442" max="9442" width="7" customWidth="1"/>
    <col min="9443" max="9443" width="33.140625" customWidth="1"/>
    <col min="9444" max="9444" width="6.42578125" customWidth="1"/>
    <col min="9445" max="9445" width="29" customWidth="1"/>
    <col min="9446" max="9446" width="11.42578125" customWidth="1"/>
    <col min="9447" max="9447" width="10.7109375" customWidth="1"/>
    <col min="9448" max="9448" width="10.85546875" customWidth="1"/>
    <col min="9449" max="9449" width="11.28515625" customWidth="1"/>
    <col min="9451" max="9451" width="9.7109375" customWidth="1"/>
    <col min="9454" max="9454" width="10.42578125" customWidth="1"/>
    <col min="9698" max="9698" width="7" customWidth="1"/>
    <col min="9699" max="9699" width="33.140625" customWidth="1"/>
    <col min="9700" max="9700" width="6.42578125" customWidth="1"/>
    <col min="9701" max="9701" width="29" customWidth="1"/>
    <col min="9702" max="9702" width="11.42578125" customWidth="1"/>
    <col min="9703" max="9703" width="10.7109375" customWidth="1"/>
    <col min="9704" max="9704" width="10.85546875" customWidth="1"/>
    <col min="9705" max="9705" width="11.28515625" customWidth="1"/>
    <col min="9707" max="9707" width="9.7109375" customWidth="1"/>
    <col min="9710" max="9710" width="10.42578125" customWidth="1"/>
    <col min="9954" max="9954" width="7" customWidth="1"/>
    <col min="9955" max="9955" width="33.140625" customWidth="1"/>
    <col min="9956" max="9956" width="6.42578125" customWidth="1"/>
    <col min="9957" max="9957" width="29" customWidth="1"/>
    <col min="9958" max="9958" width="11.42578125" customWidth="1"/>
    <col min="9959" max="9959" width="10.7109375" customWidth="1"/>
    <col min="9960" max="9960" width="10.85546875" customWidth="1"/>
    <col min="9961" max="9961" width="11.28515625" customWidth="1"/>
    <col min="9963" max="9963" width="9.7109375" customWidth="1"/>
    <col min="9966" max="9966" width="10.42578125" customWidth="1"/>
    <col min="10210" max="10210" width="7" customWidth="1"/>
    <col min="10211" max="10211" width="33.140625" customWidth="1"/>
    <col min="10212" max="10212" width="6.42578125" customWidth="1"/>
    <col min="10213" max="10213" width="29" customWidth="1"/>
    <col min="10214" max="10214" width="11.42578125" customWidth="1"/>
    <col min="10215" max="10215" width="10.7109375" customWidth="1"/>
    <col min="10216" max="10216" width="10.85546875" customWidth="1"/>
    <col min="10217" max="10217" width="11.28515625" customWidth="1"/>
    <col min="10219" max="10219" width="9.7109375" customWidth="1"/>
    <col min="10222" max="10222" width="10.42578125" customWidth="1"/>
    <col min="10466" max="10466" width="7" customWidth="1"/>
    <col min="10467" max="10467" width="33.140625" customWidth="1"/>
    <col min="10468" max="10468" width="6.42578125" customWidth="1"/>
    <col min="10469" max="10469" width="29" customWidth="1"/>
    <col min="10470" max="10470" width="11.42578125" customWidth="1"/>
    <col min="10471" max="10471" width="10.7109375" customWidth="1"/>
    <col min="10472" max="10472" width="10.85546875" customWidth="1"/>
    <col min="10473" max="10473" width="11.28515625" customWidth="1"/>
    <col min="10475" max="10475" width="9.7109375" customWidth="1"/>
    <col min="10478" max="10478" width="10.42578125" customWidth="1"/>
    <col min="10722" max="10722" width="7" customWidth="1"/>
    <col min="10723" max="10723" width="33.140625" customWidth="1"/>
    <col min="10724" max="10724" width="6.42578125" customWidth="1"/>
    <col min="10725" max="10725" width="29" customWidth="1"/>
    <col min="10726" max="10726" width="11.42578125" customWidth="1"/>
    <col min="10727" max="10727" width="10.7109375" customWidth="1"/>
    <col min="10728" max="10728" width="10.85546875" customWidth="1"/>
    <col min="10729" max="10729" width="11.28515625" customWidth="1"/>
    <col min="10731" max="10731" width="9.7109375" customWidth="1"/>
    <col min="10734" max="10734" width="10.42578125" customWidth="1"/>
    <col min="10978" max="10978" width="7" customWidth="1"/>
    <col min="10979" max="10979" width="33.140625" customWidth="1"/>
    <col min="10980" max="10980" width="6.42578125" customWidth="1"/>
    <col min="10981" max="10981" width="29" customWidth="1"/>
    <col min="10982" max="10982" width="11.42578125" customWidth="1"/>
    <col min="10983" max="10983" width="10.7109375" customWidth="1"/>
    <col min="10984" max="10984" width="10.85546875" customWidth="1"/>
    <col min="10985" max="10985" width="11.28515625" customWidth="1"/>
    <col min="10987" max="10987" width="9.7109375" customWidth="1"/>
    <col min="10990" max="10990" width="10.42578125" customWidth="1"/>
    <col min="11234" max="11234" width="7" customWidth="1"/>
    <col min="11235" max="11235" width="33.140625" customWidth="1"/>
    <col min="11236" max="11236" width="6.42578125" customWidth="1"/>
    <col min="11237" max="11237" width="29" customWidth="1"/>
    <col min="11238" max="11238" width="11.42578125" customWidth="1"/>
    <col min="11239" max="11239" width="10.7109375" customWidth="1"/>
    <col min="11240" max="11240" width="10.85546875" customWidth="1"/>
    <col min="11241" max="11241" width="11.28515625" customWidth="1"/>
    <col min="11243" max="11243" width="9.7109375" customWidth="1"/>
    <col min="11246" max="11246" width="10.42578125" customWidth="1"/>
    <col min="11490" max="11490" width="7" customWidth="1"/>
    <col min="11491" max="11491" width="33.140625" customWidth="1"/>
    <col min="11492" max="11492" width="6.42578125" customWidth="1"/>
    <col min="11493" max="11493" width="29" customWidth="1"/>
    <col min="11494" max="11494" width="11.42578125" customWidth="1"/>
    <col min="11495" max="11495" width="10.7109375" customWidth="1"/>
    <col min="11496" max="11496" width="10.85546875" customWidth="1"/>
    <col min="11497" max="11497" width="11.28515625" customWidth="1"/>
    <col min="11499" max="11499" width="9.7109375" customWidth="1"/>
    <col min="11502" max="11502" width="10.42578125" customWidth="1"/>
    <col min="11746" max="11746" width="7" customWidth="1"/>
    <col min="11747" max="11747" width="33.140625" customWidth="1"/>
    <col min="11748" max="11748" width="6.42578125" customWidth="1"/>
    <col min="11749" max="11749" width="29" customWidth="1"/>
    <col min="11750" max="11750" width="11.42578125" customWidth="1"/>
    <col min="11751" max="11751" width="10.7109375" customWidth="1"/>
    <col min="11752" max="11752" width="10.85546875" customWidth="1"/>
    <col min="11753" max="11753" width="11.28515625" customWidth="1"/>
    <col min="11755" max="11755" width="9.7109375" customWidth="1"/>
    <col min="11758" max="11758" width="10.42578125" customWidth="1"/>
    <col min="12002" max="12002" width="7" customWidth="1"/>
    <col min="12003" max="12003" width="33.140625" customWidth="1"/>
    <col min="12004" max="12004" width="6.42578125" customWidth="1"/>
    <col min="12005" max="12005" width="29" customWidth="1"/>
    <col min="12006" max="12006" width="11.42578125" customWidth="1"/>
    <col min="12007" max="12007" width="10.7109375" customWidth="1"/>
    <col min="12008" max="12008" width="10.85546875" customWidth="1"/>
    <col min="12009" max="12009" width="11.28515625" customWidth="1"/>
    <col min="12011" max="12011" width="9.7109375" customWidth="1"/>
    <col min="12014" max="12014" width="10.42578125" customWidth="1"/>
    <col min="12258" max="12258" width="7" customWidth="1"/>
    <col min="12259" max="12259" width="33.140625" customWidth="1"/>
    <col min="12260" max="12260" width="6.42578125" customWidth="1"/>
    <col min="12261" max="12261" width="29" customWidth="1"/>
    <col min="12262" max="12262" width="11.42578125" customWidth="1"/>
    <col min="12263" max="12263" width="10.7109375" customWidth="1"/>
    <col min="12264" max="12264" width="10.85546875" customWidth="1"/>
    <col min="12265" max="12265" width="11.28515625" customWidth="1"/>
    <col min="12267" max="12267" width="9.7109375" customWidth="1"/>
    <col min="12270" max="12270" width="10.42578125" customWidth="1"/>
    <col min="12514" max="12514" width="7" customWidth="1"/>
    <col min="12515" max="12515" width="33.140625" customWidth="1"/>
    <col min="12516" max="12516" width="6.42578125" customWidth="1"/>
    <col min="12517" max="12517" width="29" customWidth="1"/>
    <col min="12518" max="12518" width="11.42578125" customWidth="1"/>
    <col min="12519" max="12519" width="10.7109375" customWidth="1"/>
    <col min="12520" max="12520" width="10.85546875" customWidth="1"/>
    <col min="12521" max="12521" width="11.28515625" customWidth="1"/>
    <col min="12523" max="12523" width="9.7109375" customWidth="1"/>
    <col min="12526" max="12526" width="10.42578125" customWidth="1"/>
    <col min="12770" max="12770" width="7" customWidth="1"/>
    <col min="12771" max="12771" width="33.140625" customWidth="1"/>
    <col min="12772" max="12772" width="6.42578125" customWidth="1"/>
    <col min="12773" max="12773" width="29" customWidth="1"/>
    <col min="12774" max="12774" width="11.42578125" customWidth="1"/>
    <col min="12775" max="12775" width="10.7109375" customWidth="1"/>
    <col min="12776" max="12776" width="10.85546875" customWidth="1"/>
    <col min="12777" max="12777" width="11.28515625" customWidth="1"/>
    <col min="12779" max="12779" width="9.7109375" customWidth="1"/>
    <col min="12782" max="12782" width="10.42578125" customWidth="1"/>
    <col min="13026" max="13026" width="7" customWidth="1"/>
    <col min="13027" max="13027" width="33.140625" customWidth="1"/>
    <col min="13028" max="13028" width="6.42578125" customWidth="1"/>
    <col min="13029" max="13029" width="29" customWidth="1"/>
    <col min="13030" max="13030" width="11.42578125" customWidth="1"/>
    <col min="13031" max="13031" width="10.7109375" customWidth="1"/>
    <col min="13032" max="13032" width="10.85546875" customWidth="1"/>
    <col min="13033" max="13033" width="11.28515625" customWidth="1"/>
    <col min="13035" max="13035" width="9.7109375" customWidth="1"/>
    <col min="13038" max="13038" width="10.42578125" customWidth="1"/>
    <col min="13282" max="13282" width="7" customWidth="1"/>
    <col min="13283" max="13283" width="33.140625" customWidth="1"/>
    <col min="13284" max="13284" width="6.42578125" customWidth="1"/>
    <col min="13285" max="13285" width="29" customWidth="1"/>
    <col min="13286" max="13286" width="11.42578125" customWidth="1"/>
    <col min="13287" max="13287" width="10.7109375" customWidth="1"/>
    <col min="13288" max="13288" width="10.85546875" customWidth="1"/>
    <col min="13289" max="13289" width="11.28515625" customWidth="1"/>
    <col min="13291" max="13291" width="9.7109375" customWidth="1"/>
    <col min="13294" max="13294" width="10.42578125" customWidth="1"/>
    <col min="13538" max="13538" width="7" customWidth="1"/>
    <col min="13539" max="13539" width="33.140625" customWidth="1"/>
    <col min="13540" max="13540" width="6.42578125" customWidth="1"/>
    <col min="13541" max="13541" width="29" customWidth="1"/>
    <col min="13542" max="13542" width="11.42578125" customWidth="1"/>
    <col min="13543" max="13543" width="10.7109375" customWidth="1"/>
    <col min="13544" max="13544" width="10.85546875" customWidth="1"/>
    <col min="13545" max="13545" width="11.28515625" customWidth="1"/>
    <col min="13547" max="13547" width="9.7109375" customWidth="1"/>
    <col min="13550" max="13550" width="10.42578125" customWidth="1"/>
    <col min="13794" max="13794" width="7" customWidth="1"/>
    <col min="13795" max="13795" width="33.140625" customWidth="1"/>
    <col min="13796" max="13796" width="6.42578125" customWidth="1"/>
    <col min="13797" max="13797" width="29" customWidth="1"/>
    <col min="13798" max="13798" width="11.42578125" customWidth="1"/>
    <col min="13799" max="13799" width="10.7109375" customWidth="1"/>
    <col min="13800" max="13800" width="10.85546875" customWidth="1"/>
    <col min="13801" max="13801" width="11.28515625" customWidth="1"/>
    <col min="13803" max="13803" width="9.7109375" customWidth="1"/>
    <col min="13806" max="13806" width="10.42578125" customWidth="1"/>
    <col min="14050" max="14050" width="7" customWidth="1"/>
    <col min="14051" max="14051" width="33.140625" customWidth="1"/>
    <col min="14052" max="14052" width="6.42578125" customWidth="1"/>
    <col min="14053" max="14053" width="29" customWidth="1"/>
    <col min="14054" max="14054" width="11.42578125" customWidth="1"/>
    <col min="14055" max="14055" width="10.7109375" customWidth="1"/>
    <col min="14056" max="14056" width="10.85546875" customWidth="1"/>
    <col min="14057" max="14057" width="11.28515625" customWidth="1"/>
    <col min="14059" max="14059" width="9.7109375" customWidth="1"/>
    <col min="14062" max="14062" width="10.42578125" customWidth="1"/>
    <col min="14306" max="14306" width="7" customWidth="1"/>
    <col min="14307" max="14307" width="33.140625" customWidth="1"/>
    <col min="14308" max="14308" width="6.42578125" customWidth="1"/>
    <col min="14309" max="14309" width="29" customWidth="1"/>
    <col min="14310" max="14310" width="11.42578125" customWidth="1"/>
    <col min="14311" max="14311" width="10.7109375" customWidth="1"/>
    <col min="14312" max="14312" width="10.85546875" customWidth="1"/>
    <col min="14313" max="14313" width="11.28515625" customWidth="1"/>
    <col min="14315" max="14315" width="9.7109375" customWidth="1"/>
    <col min="14318" max="14318" width="10.42578125" customWidth="1"/>
    <col min="14562" max="14562" width="7" customWidth="1"/>
    <col min="14563" max="14563" width="33.140625" customWidth="1"/>
    <col min="14564" max="14564" width="6.42578125" customWidth="1"/>
    <col min="14565" max="14565" width="29" customWidth="1"/>
    <col min="14566" max="14566" width="11.42578125" customWidth="1"/>
    <col min="14567" max="14567" width="10.7109375" customWidth="1"/>
    <col min="14568" max="14568" width="10.85546875" customWidth="1"/>
    <col min="14569" max="14569" width="11.28515625" customWidth="1"/>
    <col min="14571" max="14571" width="9.7109375" customWidth="1"/>
    <col min="14574" max="14574" width="10.42578125" customWidth="1"/>
    <col min="14818" max="14818" width="7" customWidth="1"/>
    <col min="14819" max="14819" width="33.140625" customWidth="1"/>
    <col min="14820" max="14820" width="6.42578125" customWidth="1"/>
    <col min="14821" max="14821" width="29" customWidth="1"/>
    <col min="14822" max="14822" width="11.42578125" customWidth="1"/>
    <col min="14823" max="14823" width="10.7109375" customWidth="1"/>
    <col min="14824" max="14824" width="10.85546875" customWidth="1"/>
    <col min="14825" max="14825" width="11.28515625" customWidth="1"/>
    <col min="14827" max="14827" width="9.7109375" customWidth="1"/>
    <col min="14830" max="14830" width="10.42578125" customWidth="1"/>
    <col min="15074" max="15074" width="7" customWidth="1"/>
    <col min="15075" max="15075" width="33.140625" customWidth="1"/>
    <col min="15076" max="15076" width="6.42578125" customWidth="1"/>
    <col min="15077" max="15077" width="29" customWidth="1"/>
    <col min="15078" max="15078" width="11.42578125" customWidth="1"/>
    <col min="15079" max="15079" width="10.7109375" customWidth="1"/>
    <col min="15080" max="15080" width="10.85546875" customWidth="1"/>
    <col min="15081" max="15081" width="11.28515625" customWidth="1"/>
    <col min="15083" max="15083" width="9.7109375" customWidth="1"/>
    <col min="15086" max="15086" width="10.42578125" customWidth="1"/>
    <col min="15330" max="15330" width="7" customWidth="1"/>
    <col min="15331" max="15331" width="33.140625" customWidth="1"/>
    <col min="15332" max="15332" width="6.42578125" customWidth="1"/>
    <col min="15333" max="15333" width="29" customWidth="1"/>
    <col min="15334" max="15334" width="11.42578125" customWidth="1"/>
    <col min="15335" max="15335" width="10.7109375" customWidth="1"/>
    <col min="15336" max="15336" width="10.85546875" customWidth="1"/>
    <col min="15337" max="15337" width="11.28515625" customWidth="1"/>
    <col min="15339" max="15339" width="9.7109375" customWidth="1"/>
    <col min="15342" max="15342" width="10.42578125" customWidth="1"/>
    <col min="15586" max="15586" width="7" customWidth="1"/>
    <col min="15587" max="15587" width="33.140625" customWidth="1"/>
    <col min="15588" max="15588" width="6.42578125" customWidth="1"/>
    <col min="15589" max="15589" width="29" customWidth="1"/>
    <col min="15590" max="15590" width="11.42578125" customWidth="1"/>
    <col min="15591" max="15591" width="10.7109375" customWidth="1"/>
    <col min="15592" max="15592" width="10.85546875" customWidth="1"/>
    <col min="15593" max="15593" width="11.28515625" customWidth="1"/>
    <col min="15595" max="15595" width="9.7109375" customWidth="1"/>
    <col min="15598" max="15598" width="10.42578125" customWidth="1"/>
    <col min="15842" max="15842" width="7" customWidth="1"/>
    <col min="15843" max="15843" width="33.140625" customWidth="1"/>
    <col min="15844" max="15844" width="6.42578125" customWidth="1"/>
    <col min="15845" max="15845" width="29" customWidth="1"/>
    <col min="15846" max="15846" width="11.42578125" customWidth="1"/>
    <col min="15847" max="15847" width="10.7109375" customWidth="1"/>
    <col min="15848" max="15848" width="10.85546875" customWidth="1"/>
    <col min="15849" max="15849" width="11.28515625" customWidth="1"/>
    <col min="15851" max="15851" width="9.7109375" customWidth="1"/>
    <col min="15854" max="15854" width="10.42578125" customWidth="1"/>
    <col min="16098" max="16098" width="7" customWidth="1"/>
    <col min="16099" max="16099" width="33.140625" customWidth="1"/>
    <col min="16100" max="16100" width="6.42578125" customWidth="1"/>
    <col min="16101" max="16101" width="29" customWidth="1"/>
    <col min="16102" max="16102" width="11.42578125" customWidth="1"/>
    <col min="16103" max="16103" width="10.7109375" customWidth="1"/>
    <col min="16104" max="16104" width="10.85546875" customWidth="1"/>
    <col min="16105" max="16105" width="11.28515625" customWidth="1"/>
    <col min="16107" max="16107" width="9.7109375" customWidth="1"/>
    <col min="16110" max="16110" width="10.42578125" customWidth="1"/>
  </cols>
  <sheetData>
    <row r="1" spans="1:53" ht="15" x14ac:dyDescent="0.25">
      <c r="A1" s="804" t="s">
        <v>0</v>
      </c>
      <c r="B1" s="804"/>
      <c r="C1" s="79"/>
      <c r="D1" s="804"/>
      <c r="E1" s="804"/>
      <c r="F1" s="203"/>
      <c r="G1" s="203"/>
      <c r="H1" s="203"/>
      <c r="I1" s="805"/>
      <c r="J1" s="204"/>
      <c r="K1" s="204"/>
      <c r="L1" s="204"/>
      <c r="M1" s="204"/>
      <c r="N1" s="204"/>
      <c r="O1" s="806"/>
      <c r="P1" s="205"/>
      <c r="Q1" s="205"/>
      <c r="R1" s="205"/>
      <c r="S1" s="177"/>
      <c r="T1" s="177"/>
      <c r="U1" s="470"/>
      <c r="V1" s="470"/>
      <c r="W1" s="470"/>
      <c r="X1" s="470"/>
      <c r="Y1" s="470"/>
      <c r="Z1" s="470"/>
      <c r="AA1" s="470"/>
      <c r="AB1" s="470"/>
      <c r="AC1" s="470"/>
      <c r="AD1" s="470"/>
      <c r="AE1" s="470"/>
      <c r="AF1" s="470"/>
      <c r="AG1" s="470"/>
      <c r="AH1" s="471"/>
      <c r="AI1" s="471"/>
      <c r="AJ1" s="471"/>
      <c r="AK1" s="471"/>
      <c r="AL1" s="471"/>
      <c r="AM1" s="178"/>
      <c r="AN1" s="178"/>
      <c r="AO1" s="178"/>
      <c r="AP1" s="178"/>
      <c r="AQ1" s="178"/>
      <c r="AR1" s="177"/>
      <c r="AS1" s="177"/>
      <c r="AT1" s="177"/>
      <c r="AU1" s="177"/>
      <c r="AV1" s="177"/>
      <c r="AW1" s="177"/>
      <c r="AX1" s="178"/>
      <c r="AY1" s="178"/>
      <c r="AZ1" s="178"/>
      <c r="BA1" s="178"/>
    </row>
    <row r="2" spans="1:53" ht="15" x14ac:dyDescent="0.25">
      <c r="A2" s="804" t="s">
        <v>1</v>
      </c>
      <c r="B2" s="804"/>
      <c r="C2" s="79"/>
      <c r="D2" s="804"/>
      <c r="E2" s="804"/>
      <c r="F2" s="203"/>
      <c r="G2" s="203"/>
      <c r="H2" s="203"/>
      <c r="I2" s="472"/>
      <c r="J2" s="472"/>
      <c r="K2" s="472"/>
      <c r="L2" s="472"/>
      <c r="M2" s="472"/>
      <c r="N2" s="472"/>
      <c r="O2" s="473"/>
      <c r="P2" s="473"/>
      <c r="Q2" s="473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/>
      <c r="AE2" s="472"/>
      <c r="AF2" s="472"/>
      <c r="AG2" s="473"/>
      <c r="AH2" s="473"/>
      <c r="AI2" s="473"/>
      <c r="AJ2" s="473"/>
      <c r="AK2" s="473"/>
      <c r="AL2" s="473"/>
      <c r="AM2" s="473"/>
      <c r="AN2" s="473"/>
      <c r="AO2" s="473"/>
      <c r="AP2" s="473"/>
      <c r="AQ2" s="473"/>
      <c r="AR2" s="472"/>
      <c r="AS2" s="472"/>
      <c r="AT2" s="472"/>
      <c r="AU2" s="472"/>
      <c r="AV2" s="472"/>
      <c r="AW2" s="472"/>
      <c r="AX2" s="473"/>
      <c r="AY2" s="473"/>
      <c r="AZ2" s="473"/>
      <c r="BA2" s="178"/>
    </row>
    <row r="3" spans="1:53" ht="12.75" customHeight="1" x14ac:dyDescent="0.25">
      <c r="A3" s="813" t="s">
        <v>2</v>
      </c>
      <c r="B3" s="813"/>
      <c r="C3" s="813"/>
      <c r="D3" s="813"/>
      <c r="E3" s="813"/>
      <c r="F3" s="203"/>
      <c r="G3" s="203"/>
      <c r="H3" s="203"/>
      <c r="I3" s="472"/>
      <c r="J3" s="472"/>
      <c r="K3" s="472"/>
      <c r="L3" s="472"/>
      <c r="M3" s="472"/>
      <c r="N3" s="472"/>
      <c r="O3" s="473"/>
      <c r="P3" s="473"/>
      <c r="Q3" s="473"/>
      <c r="R3" s="474"/>
      <c r="S3" s="474"/>
      <c r="T3" s="474"/>
      <c r="U3" s="474"/>
      <c r="V3" s="474"/>
      <c r="W3" s="474"/>
      <c r="X3" s="474"/>
      <c r="Y3" s="474"/>
      <c r="Z3" s="475"/>
      <c r="AA3" s="475"/>
      <c r="AB3" s="475"/>
      <c r="AC3" s="476"/>
      <c r="AD3" s="476"/>
      <c r="AE3" s="476"/>
      <c r="AF3" s="475"/>
      <c r="AG3" s="477"/>
      <c r="AH3" s="477"/>
      <c r="AI3" s="477"/>
      <c r="AJ3" s="477"/>
      <c r="AK3" s="477"/>
      <c r="AL3" s="477"/>
      <c r="AM3" s="477"/>
      <c r="AN3" s="477"/>
      <c r="AO3" s="477"/>
      <c r="AP3" s="477"/>
      <c r="AQ3" s="473"/>
      <c r="AR3" s="472"/>
      <c r="AS3" s="472"/>
      <c r="AT3" s="472"/>
      <c r="AU3" s="472"/>
      <c r="AV3" s="472"/>
      <c r="AW3" s="472"/>
      <c r="AX3" s="473"/>
      <c r="AY3" s="473"/>
      <c r="AZ3" s="473"/>
      <c r="BA3" s="178"/>
    </row>
    <row r="4" spans="1:53" ht="12.75" customHeight="1" x14ac:dyDescent="0.25">
      <c r="A4" s="206"/>
      <c r="B4" s="804"/>
      <c r="C4" s="804"/>
      <c r="D4" s="804"/>
      <c r="E4" s="804"/>
      <c r="F4" s="203"/>
      <c r="G4" s="203"/>
      <c r="H4" s="203"/>
      <c r="I4" s="472"/>
      <c r="J4" s="472"/>
      <c r="K4" s="472"/>
      <c r="L4" s="472"/>
      <c r="M4" s="472"/>
      <c r="N4" s="472"/>
      <c r="O4" s="473"/>
      <c r="P4" s="473"/>
      <c r="Q4" s="473"/>
      <c r="R4" s="474"/>
      <c r="S4" s="474"/>
      <c r="T4" s="474"/>
      <c r="U4" s="474"/>
      <c r="V4" s="474"/>
      <c r="W4" s="474"/>
      <c r="X4" s="474"/>
      <c r="Y4" s="474"/>
      <c r="Z4" s="475"/>
      <c r="AA4" s="475"/>
      <c r="AB4" s="475"/>
      <c r="AC4" s="476"/>
      <c r="AD4" s="476"/>
      <c r="AE4" s="476"/>
      <c r="AF4" s="475"/>
      <c r="AG4" s="477"/>
      <c r="AH4" s="477"/>
      <c r="AI4" s="477"/>
      <c r="AJ4" s="477"/>
      <c r="AK4" s="477"/>
      <c r="AL4" s="477"/>
      <c r="AM4" s="477"/>
      <c r="AN4" s="477"/>
      <c r="AO4" s="477"/>
      <c r="AP4" s="477"/>
      <c r="AQ4" s="473"/>
      <c r="AR4" s="472"/>
      <c r="AS4" s="472"/>
      <c r="AT4" s="472"/>
      <c r="AU4" s="472"/>
      <c r="AV4" s="472"/>
      <c r="AW4" s="472"/>
      <c r="AX4" s="473"/>
      <c r="AY4" s="473"/>
      <c r="AZ4" s="473"/>
      <c r="BA4" s="178"/>
    </row>
    <row r="5" spans="1:53" ht="16.5" thickBot="1" x14ac:dyDescent="0.3">
      <c r="A5" s="364" t="s">
        <v>3</v>
      </c>
      <c r="B5" s="195"/>
      <c r="C5" s="195"/>
      <c r="D5" s="195"/>
      <c r="E5" s="201"/>
      <c r="F5" s="201"/>
      <c r="G5" s="201"/>
      <c r="H5" s="201"/>
      <c r="I5" s="478"/>
      <c r="J5" s="478"/>
      <c r="K5" s="478"/>
      <c r="L5" s="478"/>
      <c r="M5" s="478"/>
      <c r="N5" s="478"/>
      <c r="O5" s="479"/>
      <c r="P5" s="479"/>
      <c r="Q5" s="479"/>
      <c r="R5" s="474"/>
      <c r="S5" s="474"/>
      <c r="T5" s="474"/>
      <c r="U5" s="474"/>
      <c r="V5" s="177"/>
      <c r="W5" s="474"/>
      <c r="X5" s="474"/>
      <c r="Y5" s="474"/>
      <c r="Z5" s="475"/>
      <c r="AA5" s="475"/>
      <c r="AB5" s="475"/>
      <c r="AC5" s="476"/>
      <c r="AD5" s="476"/>
      <c r="AE5" s="476"/>
      <c r="AF5" s="475"/>
      <c r="AG5" s="178"/>
      <c r="AH5" s="178"/>
      <c r="AI5" s="480"/>
      <c r="AJ5" s="480"/>
      <c r="AK5" s="480"/>
      <c r="AL5" s="480"/>
      <c r="AM5" s="480"/>
      <c r="AN5" s="480"/>
      <c r="AO5" s="480"/>
      <c r="AP5" s="480"/>
      <c r="AQ5" s="479"/>
      <c r="AR5" s="478"/>
      <c r="AS5" s="478"/>
      <c r="AT5" s="478"/>
      <c r="AU5" s="478"/>
      <c r="AV5" s="478"/>
      <c r="AW5" s="478"/>
      <c r="AX5" s="479"/>
      <c r="AY5" s="479"/>
      <c r="AZ5" s="479"/>
      <c r="BA5" s="178"/>
    </row>
    <row r="6" spans="1:53" ht="15" x14ac:dyDescent="0.25">
      <c r="A6" s="203"/>
      <c r="B6" s="206"/>
      <c r="C6" s="206"/>
      <c r="D6" s="206"/>
      <c r="E6" s="203"/>
      <c r="F6" s="203"/>
      <c r="G6" s="203"/>
      <c r="H6" s="203"/>
      <c r="I6" s="807" t="s">
        <v>4</v>
      </c>
      <c r="J6" s="808"/>
      <c r="K6" s="808"/>
      <c r="L6" s="808"/>
      <c r="M6" s="808"/>
      <c r="N6" s="808"/>
      <c r="O6" s="808"/>
      <c r="P6" s="808"/>
      <c r="Q6" s="809"/>
      <c r="R6" s="831" t="s">
        <v>5</v>
      </c>
      <c r="S6" s="832"/>
      <c r="T6" s="832"/>
      <c r="U6" s="832"/>
      <c r="V6" s="832"/>
      <c r="W6" s="832"/>
      <c r="X6" s="832"/>
      <c r="Y6" s="832"/>
      <c r="Z6" s="832"/>
      <c r="AA6" s="832"/>
      <c r="AB6" s="832"/>
      <c r="AC6" s="832"/>
      <c r="AD6" s="832"/>
      <c r="AE6" s="832"/>
      <c r="AF6" s="832"/>
      <c r="AG6" s="832"/>
      <c r="AH6" s="832"/>
      <c r="AI6" s="832"/>
      <c r="AJ6" s="832"/>
      <c r="AK6" s="832"/>
      <c r="AL6" s="832"/>
      <c r="AM6" s="832"/>
      <c r="AN6" s="832"/>
      <c r="AO6" s="832"/>
      <c r="AP6" s="832"/>
      <c r="AQ6" s="833"/>
      <c r="AR6" s="836" t="s">
        <v>6</v>
      </c>
      <c r="AS6" s="837"/>
      <c r="AT6" s="837"/>
      <c r="AU6" s="837"/>
      <c r="AV6" s="837"/>
      <c r="AW6" s="837"/>
      <c r="AX6" s="837"/>
      <c r="AY6" s="837"/>
      <c r="AZ6" s="837"/>
      <c r="BA6" s="838"/>
    </row>
    <row r="7" spans="1:53" ht="16.5" customHeight="1" thickBot="1" x14ac:dyDescent="0.3">
      <c r="A7" s="206"/>
      <c r="B7" s="481"/>
      <c r="C7" s="780"/>
      <c r="D7" s="482"/>
      <c r="E7" s="481"/>
      <c r="F7" s="203"/>
      <c r="G7" s="203"/>
      <c r="H7" s="203"/>
      <c r="I7" s="810"/>
      <c r="J7" s="811"/>
      <c r="K7" s="811"/>
      <c r="L7" s="811"/>
      <c r="M7" s="811"/>
      <c r="N7" s="811"/>
      <c r="O7" s="811"/>
      <c r="P7" s="811"/>
      <c r="Q7" s="812"/>
      <c r="R7" s="884" t="s">
        <v>7</v>
      </c>
      <c r="S7" s="885"/>
      <c r="T7" s="885"/>
      <c r="U7" s="885"/>
      <c r="V7" s="886"/>
      <c r="W7" s="893" t="s">
        <v>8</v>
      </c>
      <c r="X7" s="885"/>
      <c r="Y7" s="885"/>
      <c r="Z7" s="886"/>
      <c r="AA7" s="814" t="s">
        <v>9</v>
      </c>
      <c r="AB7" s="814" t="s">
        <v>10</v>
      </c>
      <c r="AC7" s="814" t="s">
        <v>11</v>
      </c>
      <c r="AD7" s="854" t="s">
        <v>12</v>
      </c>
      <c r="AE7" s="855"/>
      <c r="AF7" s="856"/>
      <c r="AG7" s="814" t="s">
        <v>13</v>
      </c>
      <c r="AH7" s="863" t="s">
        <v>14</v>
      </c>
      <c r="AI7" s="864"/>
      <c r="AJ7" s="864"/>
      <c r="AK7" s="864"/>
      <c r="AL7" s="864"/>
      <c r="AM7" s="864"/>
      <c r="AN7" s="864"/>
      <c r="AO7" s="864"/>
      <c r="AP7" s="864"/>
      <c r="AQ7" s="865"/>
      <c r="AR7" s="839"/>
      <c r="AS7" s="840"/>
      <c r="AT7" s="840"/>
      <c r="AU7" s="840"/>
      <c r="AV7" s="840"/>
      <c r="AW7" s="840"/>
      <c r="AX7" s="840"/>
      <c r="AY7" s="840"/>
      <c r="AZ7" s="840"/>
      <c r="BA7" s="841"/>
    </row>
    <row r="8" spans="1:53" ht="12.75" customHeight="1" x14ac:dyDescent="0.25">
      <c r="A8" s="237"/>
      <c r="B8" s="207"/>
      <c r="C8" s="207"/>
      <c r="D8" s="207"/>
      <c r="E8" s="207"/>
      <c r="F8" s="207"/>
      <c r="G8" s="207"/>
      <c r="H8" s="207"/>
      <c r="I8" s="817" t="s">
        <v>15</v>
      </c>
      <c r="J8" s="820" t="s">
        <v>16</v>
      </c>
      <c r="K8" s="821"/>
      <c r="L8" s="821"/>
      <c r="M8" s="821"/>
      <c r="N8" s="822"/>
      <c r="O8" s="826" t="s">
        <v>17</v>
      </c>
      <c r="P8" s="820" t="s">
        <v>18</v>
      </c>
      <c r="Q8" s="829"/>
      <c r="R8" s="887"/>
      <c r="S8" s="888"/>
      <c r="T8" s="888"/>
      <c r="U8" s="888"/>
      <c r="V8" s="889"/>
      <c r="W8" s="894"/>
      <c r="X8" s="888"/>
      <c r="Y8" s="888"/>
      <c r="Z8" s="889"/>
      <c r="AA8" s="815"/>
      <c r="AB8" s="815"/>
      <c r="AC8" s="815"/>
      <c r="AD8" s="857"/>
      <c r="AE8" s="858"/>
      <c r="AF8" s="859"/>
      <c r="AG8" s="815"/>
      <c r="AH8" s="866" t="s">
        <v>19</v>
      </c>
      <c r="AI8" s="867"/>
      <c r="AJ8" s="882" t="s">
        <v>20</v>
      </c>
      <c r="AK8" s="834" t="s">
        <v>21</v>
      </c>
      <c r="AL8" s="835"/>
      <c r="AM8" s="866" t="s">
        <v>22</v>
      </c>
      <c r="AN8" s="867"/>
      <c r="AO8" s="870" t="s">
        <v>23</v>
      </c>
      <c r="AP8" s="871"/>
      <c r="AQ8" s="872"/>
      <c r="AR8" s="817" t="s">
        <v>15</v>
      </c>
      <c r="AS8" s="876" t="s">
        <v>16</v>
      </c>
      <c r="AT8" s="877"/>
      <c r="AU8" s="877"/>
      <c r="AV8" s="877"/>
      <c r="AW8" s="877"/>
      <c r="AX8" s="878"/>
      <c r="AY8" s="826" t="s">
        <v>17</v>
      </c>
      <c r="AZ8" s="820" t="s">
        <v>24</v>
      </c>
      <c r="BA8" s="829"/>
    </row>
    <row r="9" spans="1:53" ht="13.5" thickBot="1" x14ac:dyDescent="0.25">
      <c r="A9" s="483" t="s">
        <v>439</v>
      </c>
      <c r="B9" s="780"/>
      <c r="C9" s="780"/>
      <c r="D9" s="483"/>
      <c r="E9" s="780"/>
      <c r="F9" s="208"/>
      <c r="G9" s="484"/>
      <c r="H9" s="484"/>
      <c r="I9" s="818"/>
      <c r="J9" s="823"/>
      <c r="K9" s="824"/>
      <c r="L9" s="824"/>
      <c r="M9" s="824"/>
      <c r="N9" s="825"/>
      <c r="O9" s="827"/>
      <c r="P9" s="823"/>
      <c r="Q9" s="830"/>
      <c r="R9" s="890"/>
      <c r="S9" s="891"/>
      <c r="T9" s="891"/>
      <c r="U9" s="891"/>
      <c r="V9" s="892"/>
      <c r="W9" s="895"/>
      <c r="X9" s="891"/>
      <c r="Y9" s="891"/>
      <c r="Z9" s="892"/>
      <c r="AA9" s="815"/>
      <c r="AB9" s="815"/>
      <c r="AC9" s="815"/>
      <c r="AD9" s="860"/>
      <c r="AE9" s="861"/>
      <c r="AF9" s="862"/>
      <c r="AG9" s="815"/>
      <c r="AH9" s="868"/>
      <c r="AI9" s="869"/>
      <c r="AJ9" s="883"/>
      <c r="AK9" s="664" t="s">
        <v>26</v>
      </c>
      <c r="AL9" s="664" t="s">
        <v>27</v>
      </c>
      <c r="AM9" s="868"/>
      <c r="AN9" s="869"/>
      <c r="AO9" s="873"/>
      <c r="AP9" s="874"/>
      <c r="AQ9" s="875"/>
      <c r="AR9" s="818"/>
      <c r="AS9" s="879"/>
      <c r="AT9" s="880"/>
      <c r="AU9" s="880"/>
      <c r="AV9" s="880"/>
      <c r="AW9" s="880"/>
      <c r="AX9" s="881"/>
      <c r="AY9" s="827"/>
      <c r="AZ9" s="823"/>
      <c r="BA9" s="830"/>
    </row>
    <row r="10" spans="1:53" ht="46.5" customHeight="1" thickBot="1" x14ac:dyDescent="0.25">
      <c r="A10" s="209" t="s">
        <v>28</v>
      </c>
      <c r="B10" s="210" t="s">
        <v>29</v>
      </c>
      <c r="C10" s="210" t="s">
        <v>30</v>
      </c>
      <c r="D10" s="210" t="s">
        <v>31</v>
      </c>
      <c r="E10" s="294" t="s">
        <v>32</v>
      </c>
      <c r="F10" s="210" t="s">
        <v>33</v>
      </c>
      <c r="G10" s="485" t="s">
        <v>34</v>
      </c>
      <c r="H10" s="58" t="s">
        <v>35</v>
      </c>
      <c r="I10" s="819"/>
      <c r="J10" s="59" t="s">
        <v>36</v>
      </c>
      <c r="K10" s="59" t="s">
        <v>8</v>
      </c>
      <c r="L10" s="60" t="s">
        <v>10</v>
      </c>
      <c r="M10" s="60" t="s">
        <v>37</v>
      </c>
      <c r="N10" s="60" t="s">
        <v>38</v>
      </c>
      <c r="O10" s="828"/>
      <c r="P10" s="486" t="s">
        <v>39</v>
      </c>
      <c r="Q10" s="487" t="s">
        <v>40</v>
      </c>
      <c r="R10" s="439" t="s">
        <v>41</v>
      </c>
      <c r="S10" s="65" t="s">
        <v>20</v>
      </c>
      <c r="T10" s="65" t="s">
        <v>42</v>
      </c>
      <c r="U10" s="65" t="s">
        <v>22</v>
      </c>
      <c r="V10" s="65" t="s">
        <v>43</v>
      </c>
      <c r="W10" s="69" t="s">
        <v>44</v>
      </c>
      <c r="X10" s="69" t="s">
        <v>45</v>
      </c>
      <c r="Y10" s="65" t="s">
        <v>46</v>
      </c>
      <c r="Z10" s="65" t="s">
        <v>47</v>
      </c>
      <c r="AA10" s="816"/>
      <c r="AB10" s="816"/>
      <c r="AC10" s="816"/>
      <c r="AD10" s="65" t="s">
        <v>20</v>
      </c>
      <c r="AE10" s="65" t="s">
        <v>48</v>
      </c>
      <c r="AF10" s="65" t="s">
        <v>49</v>
      </c>
      <c r="AG10" s="816"/>
      <c r="AH10" s="488" t="s">
        <v>39</v>
      </c>
      <c r="AI10" s="489" t="s">
        <v>40</v>
      </c>
      <c r="AJ10" s="488" t="s">
        <v>39</v>
      </c>
      <c r="AK10" s="488" t="s">
        <v>39</v>
      </c>
      <c r="AL10" s="489" t="s">
        <v>40</v>
      </c>
      <c r="AM10" s="488" t="s">
        <v>39</v>
      </c>
      <c r="AN10" s="489" t="s">
        <v>40</v>
      </c>
      <c r="AO10" s="488" t="s">
        <v>39</v>
      </c>
      <c r="AP10" s="489" t="s">
        <v>40</v>
      </c>
      <c r="AQ10" s="490" t="s">
        <v>50</v>
      </c>
      <c r="AR10" s="819"/>
      <c r="AS10" s="63" t="s">
        <v>36</v>
      </c>
      <c r="AT10" s="64" t="s">
        <v>8</v>
      </c>
      <c r="AU10" s="64" t="s">
        <v>51</v>
      </c>
      <c r="AV10" s="60" t="s">
        <v>10</v>
      </c>
      <c r="AW10" s="60" t="s">
        <v>37</v>
      </c>
      <c r="AX10" s="60" t="s">
        <v>38</v>
      </c>
      <c r="AY10" s="828"/>
      <c r="AZ10" s="486" t="s">
        <v>39</v>
      </c>
      <c r="BA10" s="487" t="s">
        <v>40</v>
      </c>
    </row>
    <row r="11" spans="1:53" s="246" customFormat="1" ht="11.25" customHeight="1" thickBot="1" x14ac:dyDescent="0.25">
      <c r="A11" s="250" t="s">
        <v>52</v>
      </c>
      <c r="B11" s="251" t="s">
        <v>53</v>
      </c>
      <c r="C11" s="251" t="s">
        <v>54</v>
      </c>
      <c r="D11" s="251" t="s">
        <v>55</v>
      </c>
      <c r="E11" s="251" t="s">
        <v>56</v>
      </c>
      <c r="F11" s="251" t="s">
        <v>33</v>
      </c>
      <c r="G11" s="251" t="s">
        <v>57</v>
      </c>
      <c r="H11" s="252" t="s">
        <v>58</v>
      </c>
      <c r="I11" s="253" t="s">
        <v>59</v>
      </c>
      <c r="J11" s="254" t="s">
        <v>60</v>
      </c>
      <c r="K11" s="260" t="s">
        <v>61</v>
      </c>
      <c r="L11" s="254" t="s">
        <v>62</v>
      </c>
      <c r="M11" s="254" t="s">
        <v>63</v>
      </c>
      <c r="N11" s="254" t="s">
        <v>64</v>
      </c>
      <c r="O11" s="352" t="s">
        <v>65</v>
      </c>
      <c r="P11" s="261" t="s">
        <v>66</v>
      </c>
      <c r="Q11" s="353" t="s">
        <v>67</v>
      </c>
      <c r="R11" s="259" t="s">
        <v>68</v>
      </c>
      <c r="S11" s="440" t="s">
        <v>68</v>
      </c>
      <c r="T11" s="260" t="s">
        <v>68</v>
      </c>
      <c r="U11" s="260" t="s">
        <v>68</v>
      </c>
      <c r="V11" s="260" t="s">
        <v>68</v>
      </c>
      <c r="W11" s="260" t="s">
        <v>69</v>
      </c>
      <c r="X11" s="260" t="s">
        <v>70</v>
      </c>
      <c r="Y11" s="254" t="s">
        <v>71</v>
      </c>
      <c r="Z11" s="260" t="s">
        <v>69</v>
      </c>
      <c r="AA11" s="260" t="s">
        <v>72</v>
      </c>
      <c r="AB11" s="254" t="s">
        <v>73</v>
      </c>
      <c r="AC11" s="260" t="s">
        <v>74</v>
      </c>
      <c r="AD11" s="260" t="s">
        <v>75</v>
      </c>
      <c r="AE11" s="260" t="s">
        <v>76</v>
      </c>
      <c r="AF11" s="260" t="s">
        <v>76</v>
      </c>
      <c r="AG11" s="260" t="s">
        <v>77</v>
      </c>
      <c r="AH11" s="261" t="s">
        <v>78</v>
      </c>
      <c r="AI11" s="261" t="s">
        <v>79</v>
      </c>
      <c r="AJ11" s="261" t="s">
        <v>78</v>
      </c>
      <c r="AK11" s="261" t="s">
        <v>78</v>
      </c>
      <c r="AL11" s="261" t="s">
        <v>79</v>
      </c>
      <c r="AM11" s="261" t="s">
        <v>78</v>
      </c>
      <c r="AN11" s="262" t="s">
        <v>79</v>
      </c>
      <c r="AO11" s="665" t="s">
        <v>78</v>
      </c>
      <c r="AP11" s="434" t="s">
        <v>79</v>
      </c>
      <c r="AQ11" s="435" t="s">
        <v>80</v>
      </c>
      <c r="AR11" s="253" t="s">
        <v>59</v>
      </c>
      <c r="AS11" s="254" t="s">
        <v>60</v>
      </c>
      <c r="AT11" s="254" t="s">
        <v>61</v>
      </c>
      <c r="AU11" s="254" t="s">
        <v>71</v>
      </c>
      <c r="AV11" s="254" t="s">
        <v>62</v>
      </c>
      <c r="AW11" s="254" t="s">
        <v>63</v>
      </c>
      <c r="AX11" s="254" t="s">
        <v>64</v>
      </c>
      <c r="AY11" s="434" t="s">
        <v>65</v>
      </c>
      <c r="AZ11" s="434" t="s">
        <v>66</v>
      </c>
      <c r="BA11" s="435" t="s">
        <v>67</v>
      </c>
    </row>
    <row r="12" spans="1:53" ht="13.5" customHeight="1" x14ac:dyDescent="0.2">
      <c r="A12" s="733">
        <v>1</v>
      </c>
      <c r="B12" s="734">
        <v>3475</v>
      </c>
      <c r="C12" s="734">
        <v>691008604</v>
      </c>
      <c r="D12" s="734">
        <v>4624548</v>
      </c>
      <c r="E12" s="735" t="s">
        <v>440</v>
      </c>
      <c r="F12" s="734">
        <v>3111</v>
      </c>
      <c r="G12" s="736" t="s">
        <v>86</v>
      </c>
      <c r="H12" s="737" t="s">
        <v>87</v>
      </c>
      <c r="I12" s="494">
        <v>3368186</v>
      </c>
      <c r="J12" s="495">
        <v>2454481</v>
      </c>
      <c r="K12" s="495">
        <v>0</v>
      </c>
      <c r="L12" s="495">
        <v>829615</v>
      </c>
      <c r="M12" s="495">
        <v>49090</v>
      </c>
      <c r="N12" s="495">
        <v>35000</v>
      </c>
      <c r="O12" s="497">
        <v>5.5542999999999996</v>
      </c>
      <c r="P12" s="498">
        <v>4.0644999999999998</v>
      </c>
      <c r="Q12" s="745">
        <v>1.4897999999999998</v>
      </c>
      <c r="R12" s="568">
        <f>W12*-1</f>
        <v>0</v>
      </c>
      <c r="S12" s="506">
        <v>0</v>
      </c>
      <c r="T12" s="506">
        <v>0</v>
      </c>
      <c r="U12" s="506">
        <v>-7364</v>
      </c>
      <c r="V12" s="506">
        <f>SUM(R12:U12)</f>
        <v>-7364</v>
      </c>
      <c r="W12" s="506">
        <v>0</v>
      </c>
      <c r="X12" s="506">
        <v>0</v>
      </c>
      <c r="Y12" s="506">
        <v>0</v>
      </c>
      <c r="Z12" s="506">
        <f>SUM(W12:Y12)</f>
        <v>0</v>
      </c>
      <c r="AA12" s="506">
        <f>V12+Z12</f>
        <v>-7364</v>
      </c>
      <c r="AB12" s="322">
        <f>ROUND((V12+W12)*33.8%,0)</f>
        <v>-2489</v>
      </c>
      <c r="AC12" s="264">
        <f>ROUND(V12*2%,0)</f>
        <v>-147</v>
      </c>
      <c r="AD12" s="506">
        <v>0</v>
      </c>
      <c r="AE12" s="506">
        <v>10000</v>
      </c>
      <c r="AF12" s="506">
        <f>SUM(AD12:AE12)</f>
        <v>10000</v>
      </c>
      <c r="AG12" s="506">
        <f>AA12+AB12+AC12+AF12</f>
        <v>0</v>
      </c>
      <c r="AH12" s="508">
        <v>0</v>
      </c>
      <c r="AI12" s="508">
        <v>0</v>
      </c>
      <c r="AJ12" s="508">
        <v>0</v>
      </c>
      <c r="AK12" s="508">
        <v>0</v>
      </c>
      <c r="AL12" s="508">
        <v>0</v>
      </c>
      <c r="AM12" s="508">
        <v>0</v>
      </c>
      <c r="AN12" s="508">
        <v>0</v>
      </c>
      <c r="AO12" s="503">
        <f>AH12+AJ12+AK12+AM12</f>
        <v>0</v>
      </c>
      <c r="AP12" s="503">
        <f>AI12+AL12+AN12</f>
        <v>0</v>
      </c>
      <c r="AQ12" s="545">
        <f>SUM(AO12:AP12)</f>
        <v>0</v>
      </c>
      <c r="AR12" s="546">
        <f>I12+AG12</f>
        <v>3368186</v>
      </c>
      <c r="AS12" s="501">
        <f>J12+V12</f>
        <v>2447117</v>
      </c>
      <c r="AT12" s="501">
        <f>K12+Z12</f>
        <v>0</v>
      </c>
      <c r="AU12" s="501">
        <f>Y12</f>
        <v>0</v>
      </c>
      <c r="AV12" s="501">
        <f t="shared" ref="AV12:AW14" si="0">L12+AB12</f>
        <v>827126</v>
      </c>
      <c r="AW12" s="501">
        <f t="shared" si="0"/>
        <v>48943</v>
      </c>
      <c r="AX12" s="501">
        <f>N12+AF12</f>
        <v>45000</v>
      </c>
      <c r="AY12" s="503">
        <f>O12+AQ12</f>
        <v>5.5542999999999996</v>
      </c>
      <c r="AZ12" s="503">
        <f t="shared" ref="AZ12:BA14" si="1">P12+AO12</f>
        <v>4.0644999999999998</v>
      </c>
      <c r="BA12" s="504">
        <f t="shared" si="1"/>
        <v>1.4897999999999998</v>
      </c>
    </row>
    <row r="13" spans="1:53" ht="13.5" customHeight="1" x14ac:dyDescent="0.2">
      <c r="A13" s="738">
        <v>1</v>
      </c>
      <c r="B13" s="739">
        <v>3475</v>
      </c>
      <c r="C13" s="739">
        <v>691008604</v>
      </c>
      <c r="D13" s="739">
        <v>4624548</v>
      </c>
      <c r="E13" s="740" t="s">
        <v>441</v>
      </c>
      <c r="F13" s="739">
        <v>3111</v>
      </c>
      <c r="G13" s="741" t="s">
        <v>92</v>
      </c>
      <c r="H13" s="742" t="s">
        <v>83</v>
      </c>
      <c r="I13" s="516">
        <v>0</v>
      </c>
      <c r="J13" s="517">
        <v>0</v>
      </c>
      <c r="K13" s="496">
        <v>0</v>
      </c>
      <c r="L13" s="322">
        <v>0</v>
      </c>
      <c r="M13" s="322">
        <v>0</v>
      </c>
      <c r="N13" s="517">
        <v>0</v>
      </c>
      <c r="O13" s="518">
        <v>0</v>
      </c>
      <c r="P13" s="432">
        <v>0</v>
      </c>
      <c r="Q13" s="746">
        <v>0</v>
      </c>
      <c r="R13" s="551">
        <f>W13*-1</f>
        <v>0</v>
      </c>
      <c r="S13" s="507">
        <v>56600</v>
      </c>
      <c r="T13" s="507">
        <v>0</v>
      </c>
      <c r="U13" s="507">
        <v>0</v>
      </c>
      <c r="V13" s="507">
        <f t="shared" ref="V13:V71" si="2">SUM(R13:U13)</f>
        <v>56600</v>
      </c>
      <c r="W13" s="507">
        <v>0</v>
      </c>
      <c r="X13" s="507">
        <v>0</v>
      </c>
      <c r="Y13" s="507">
        <v>0</v>
      </c>
      <c r="Z13" s="507">
        <f>SUM(W13:Y13)</f>
        <v>0</v>
      </c>
      <c r="AA13" s="507">
        <f>V13+Z13</f>
        <v>56600</v>
      </c>
      <c r="AB13" s="322">
        <f>ROUND((V13+W13)*33.8%,0)</f>
        <v>19131</v>
      </c>
      <c r="AC13" s="180">
        <f>ROUND(V13*2%,0)</f>
        <v>1132</v>
      </c>
      <c r="AD13" s="507">
        <v>0</v>
      </c>
      <c r="AE13" s="507">
        <v>0</v>
      </c>
      <c r="AF13" s="507">
        <f t="shared" ref="AF13:AF71" si="3">SUM(AD13:AE13)</f>
        <v>0</v>
      </c>
      <c r="AG13" s="507">
        <f t="shared" ref="AG13:AG71" si="4">AA13+AB13+AC13+AF13</f>
        <v>76863</v>
      </c>
      <c r="AH13" s="522">
        <v>0</v>
      </c>
      <c r="AI13" s="522">
        <v>0</v>
      </c>
      <c r="AJ13" s="522">
        <v>0.17</v>
      </c>
      <c r="AK13" s="522">
        <v>0</v>
      </c>
      <c r="AL13" s="522">
        <v>0</v>
      </c>
      <c r="AM13" s="522">
        <v>0</v>
      </c>
      <c r="AN13" s="522">
        <v>0</v>
      </c>
      <c r="AO13" s="522">
        <f>AH13+AJ13+AK13+AM13</f>
        <v>0.17</v>
      </c>
      <c r="AP13" s="522">
        <f>AI13+AL13+AN13</f>
        <v>0</v>
      </c>
      <c r="AQ13" s="550">
        <f t="shared" ref="AQ13" si="5">SUM(AO13:AP13)</f>
        <v>0.17</v>
      </c>
      <c r="AR13" s="551">
        <f>I13+AG13</f>
        <v>76863</v>
      </c>
      <c r="AS13" s="507">
        <f>J13+V13</f>
        <v>56600</v>
      </c>
      <c r="AT13" s="507">
        <f t="shared" ref="AT13:AT14" si="6">K13+Z13</f>
        <v>0</v>
      </c>
      <c r="AU13" s="507">
        <f t="shared" ref="AU13:AU14" si="7">Y13</f>
        <v>0</v>
      </c>
      <c r="AV13" s="507">
        <f t="shared" si="0"/>
        <v>19131</v>
      </c>
      <c r="AW13" s="507">
        <f t="shared" si="0"/>
        <v>1132</v>
      </c>
      <c r="AX13" s="507">
        <f>N13+AF13</f>
        <v>0</v>
      </c>
      <c r="AY13" s="522">
        <f>O13+AQ13</f>
        <v>0.17</v>
      </c>
      <c r="AZ13" s="522">
        <f t="shared" si="1"/>
        <v>0.17</v>
      </c>
      <c r="BA13" s="523">
        <f t="shared" si="1"/>
        <v>0</v>
      </c>
    </row>
    <row r="14" spans="1:53" ht="13.5" customHeight="1" x14ac:dyDescent="0.2">
      <c r="A14" s="738">
        <v>1</v>
      </c>
      <c r="B14" s="739">
        <v>3475</v>
      </c>
      <c r="C14" s="739">
        <v>691008604</v>
      </c>
      <c r="D14" s="739">
        <v>4624548</v>
      </c>
      <c r="E14" s="740" t="s">
        <v>441</v>
      </c>
      <c r="F14" s="739">
        <v>3141</v>
      </c>
      <c r="G14" s="741" t="s">
        <v>89</v>
      </c>
      <c r="H14" s="742" t="s">
        <v>83</v>
      </c>
      <c r="I14" s="516">
        <v>636590</v>
      </c>
      <c r="J14" s="517">
        <v>446929</v>
      </c>
      <c r="K14" s="496">
        <v>20000</v>
      </c>
      <c r="L14" s="322">
        <v>157822</v>
      </c>
      <c r="M14" s="322">
        <v>8939</v>
      </c>
      <c r="N14" s="517">
        <v>2900</v>
      </c>
      <c r="O14" s="518">
        <v>1.59</v>
      </c>
      <c r="P14" s="432">
        <v>0</v>
      </c>
      <c r="Q14" s="746">
        <v>1.59</v>
      </c>
      <c r="R14" s="551">
        <f>W14*-1</f>
        <v>9600</v>
      </c>
      <c r="S14" s="507">
        <v>0</v>
      </c>
      <c r="T14" s="507">
        <v>0</v>
      </c>
      <c r="U14" s="507">
        <v>0</v>
      </c>
      <c r="V14" s="507">
        <f t="shared" si="2"/>
        <v>9600</v>
      </c>
      <c r="W14" s="507">
        <v>-9600</v>
      </c>
      <c r="X14" s="507">
        <v>0</v>
      </c>
      <c r="Y14" s="507">
        <v>0</v>
      </c>
      <c r="Z14" s="507">
        <f>SUM(W14:Y14)</f>
        <v>-9600</v>
      </c>
      <c r="AA14" s="507">
        <f>V14+Z14</f>
        <v>0</v>
      </c>
      <c r="AB14" s="322">
        <f>ROUND((V14+W14)*33.8%,0)</f>
        <v>0</v>
      </c>
      <c r="AC14" s="180">
        <f>ROUND(V14*2%,0)</f>
        <v>192</v>
      </c>
      <c r="AD14" s="507">
        <v>0</v>
      </c>
      <c r="AE14" s="507">
        <v>0</v>
      </c>
      <c r="AF14" s="507">
        <f t="shared" si="3"/>
        <v>0</v>
      </c>
      <c r="AG14" s="507">
        <f t="shared" si="4"/>
        <v>192</v>
      </c>
      <c r="AH14" s="522">
        <v>0</v>
      </c>
      <c r="AI14" s="522">
        <v>0</v>
      </c>
      <c r="AJ14" s="522">
        <v>0</v>
      </c>
      <c r="AK14" s="522">
        <v>0</v>
      </c>
      <c r="AL14" s="522">
        <v>0</v>
      </c>
      <c r="AM14" s="522">
        <v>0</v>
      </c>
      <c r="AN14" s="522">
        <v>0</v>
      </c>
      <c r="AO14" s="522">
        <f>AH14+AJ14+AK14+AM14</f>
        <v>0</v>
      </c>
      <c r="AP14" s="522">
        <f>AI14+AL14+AN14</f>
        <v>0</v>
      </c>
      <c r="AQ14" s="550">
        <f t="shared" ref="AQ14:AQ71" si="8">SUM(AO14:AP14)</f>
        <v>0</v>
      </c>
      <c r="AR14" s="551">
        <f>I14+AG14</f>
        <v>636782</v>
      </c>
      <c r="AS14" s="507">
        <f>J14+V14</f>
        <v>456529</v>
      </c>
      <c r="AT14" s="507">
        <f t="shared" si="6"/>
        <v>10400</v>
      </c>
      <c r="AU14" s="507">
        <f t="shared" si="7"/>
        <v>0</v>
      </c>
      <c r="AV14" s="507">
        <f t="shared" si="0"/>
        <v>157822</v>
      </c>
      <c r="AW14" s="507">
        <f t="shared" si="0"/>
        <v>9131</v>
      </c>
      <c r="AX14" s="507">
        <f>N14+AF14</f>
        <v>2900</v>
      </c>
      <c r="AY14" s="522">
        <f>O14+AQ14</f>
        <v>1.59</v>
      </c>
      <c r="AZ14" s="522">
        <f t="shared" si="1"/>
        <v>0</v>
      </c>
      <c r="BA14" s="523">
        <f t="shared" si="1"/>
        <v>1.59</v>
      </c>
    </row>
    <row r="15" spans="1:53" ht="13.5" customHeight="1" x14ac:dyDescent="0.2">
      <c r="A15" s="285">
        <v>1</v>
      </c>
      <c r="B15" s="27">
        <v>3475</v>
      </c>
      <c r="C15" s="27">
        <v>691008604</v>
      </c>
      <c r="D15" s="27">
        <v>4624548</v>
      </c>
      <c r="E15" s="295" t="s">
        <v>442</v>
      </c>
      <c r="F15" s="27"/>
      <c r="G15" s="284"/>
      <c r="H15" s="388"/>
      <c r="I15" s="5">
        <v>4004776</v>
      </c>
      <c r="J15" s="8">
        <v>2901410</v>
      </c>
      <c r="K15" s="8">
        <v>20000</v>
      </c>
      <c r="L15" s="8">
        <v>987437</v>
      </c>
      <c r="M15" s="8">
        <v>58029</v>
      </c>
      <c r="N15" s="8">
        <v>37900</v>
      </c>
      <c r="O15" s="9">
        <v>7.1442999999999994</v>
      </c>
      <c r="P15" s="9">
        <v>4.0644999999999998</v>
      </c>
      <c r="Q15" s="33">
        <v>3.0797999999999996</v>
      </c>
      <c r="R15" s="5">
        <f t="shared" ref="R15:BA15" si="9">SUM(R12:R14)</f>
        <v>9600</v>
      </c>
      <c r="S15" s="8">
        <f t="shared" si="9"/>
        <v>56600</v>
      </c>
      <c r="T15" s="8">
        <f t="shared" si="9"/>
        <v>0</v>
      </c>
      <c r="U15" s="8">
        <f t="shared" si="9"/>
        <v>-7364</v>
      </c>
      <c r="V15" s="8">
        <f t="shared" si="9"/>
        <v>58836</v>
      </c>
      <c r="W15" s="8">
        <f t="shared" si="9"/>
        <v>-9600</v>
      </c>
      <c r="X15" s="8">
        <f t="shared" si="9"/>
        <v>0</v>
      </c>
      <c r="Y15" s="8">
        <f t="shared" si="9"/>
        <v>0</v>
      </c>
      <c r="Z15" s="8">
        <f t="shared" si="9"/>
        <v>-9600</v>
      </c>
      <c r="AA15" s="8">
        <f t="shared" si="9"/>
        <v>49236</v>
      </c>
      <c r="AB15" s="8">
        <f t="shared" si="9"/>
        <v>16642</v>
      </c>
      <c r="AC15" s="8">
        <f t="shared" si="9"/>
        <v>1177</v>
      </c>
      <c r="AD15" s="8">
        <f t="shared" si="9"/>
        <v>0</v>
      </c>
      <c r="AE15" s="8">
        <f t="shared" si="9"/>
        <v>10000</v>
      </c>
      <c r="AF15" s="8">
        <f t="shared" si="9"/>
        <v>10000</v>
      </c>
      <c r="AG15" s="8">
        <f t="shared" si="9"/>
        <v>77055</v>
      </c>
      <c r="AH15" s="9">
        <f t="shared" si="9"/>
        <v>0</v>
      </c>
      <c r="AI15" s="9">
        <f t="shared" si="9"/>
        <v>0</v>
      </c>
      <c r="AJ15" s="9">
        <f t="shared" si="9"/>
        <v>0.17</v>
      </c>
      <c r="AK15" s="9">
        <f t="shared" si="9"/>
        <v>0</v>
      </c>
      <c r="AL15" s="9">
        <f t="shared" si="9"/>
        <v>0</v>
      </c>
      <c r="AM15" s="9">
        <f t="shared" si="9"/>
        <v>0</v>
      </c>
      <c r="AN15" s="9">
        <f t="shared" si="9"/>
        <v>0</v>
      </c>
      <c r="AO15" s="9">
        <f t="shared" si="9"/>
        <v>0.17</v>
      </c>
      <c r="AP15" s="9">
        <f t="shared" si="9"/>
        <v>0</v>
      </c>
      <c r="AQ15" s="33">
        <f t="shared" si="9"/>
        <v>0.17</v>
      </c>
      <c r="AR15" s="5">
        <f t="shared" si="9"/>
        <v>4081831</v>
      </c>
      <c r="AS15" s="8">
        <f t="shared" si="9"/>
        <v>2960246</v>
      </c>
      <c r="AT15" s="38">
        <f t="shared" si="9"/>
        <v>10400</v>
      </c>
      <c r="AU15" s="38">
        <f t="shared" si="9"/>
        <v>0</v>
      </c>
      <c r="AV15" s="8">
        <f t="shared" si="9"/>
        <v>1004079</v>
      </c>
      <c r="AW15" s="8">
        <f t="shared" si="9"/>
        <v>59206</v>
      </c>
      <c r="AX15" s="8">
        <f t="shared" si="9"/>
        <v>47900</v>
      </c>
      <c r="AY15" s="9">
        <f t="shared" si="9"/>
        <v>7.3142999999999994</v>
      </c>
      <c r="AZ15" s="9">
        <f t="shared" si="9"/>
        <v>4.2344999999999997</v>
      </c>
      <c r="BA15" s="75">
        <f t="shared" si="9"/>
        <v>3.0797999999999996</v>
      </c>
    </row>
    <row r="16" spans="1:53" ht="13.5" customHeight="1" x14ac:dyDescent="0.2">
      <c r="A16" s="738">
        <v>2</v>
      </c>
      <c r="B16" s="739">
        <v>3449</v>
      </c>
      <c r="C16" s="739">
        <v>600078116</v>
      </c>
      <c r="D16" s="739">
        <v>70695016</v>
      </c>
      <c r="E16" s="740" t="s">
        <v>443</v>
      </c>
      <c r="F16" s="739">
        <v>3111</v>
      </c>
      <c r="G16" s="741" t="s">
        <v>86</v>
      </c>
      <c r="H16" s="742" t="s">
        <v>87</v>
      </c>
      <c r="I16" s="516">
        <v>4814209</v>
      </c>
      <c r="J16" s="517">
        <v>3511052</v>
      </c>
      <c r="K16" s="517">
        <v>0</v>
      </c>
      <c r="L16" s="517">
        <v>1186736</v>
      </c>
      <c r="M16" s="517">
        <v>70221</v>
      </c>
      <c r="N16" s="517">
        <v>46200</v>
      </c>
      <c r="O16" s="518">
        <v>8.1341999999999999</v>
      </c>
      <c r="P16" s="432">
        <v>6</v>
      </c>
      <c r="Q16" s="746">
        <v>2.1341999999999999</v>
      </c>
      <c r="R16" s="551">
        <f t="shared" ref="R16:R17" si="10">W16*-1</f>
        <v>0</v>
      </c>
      <c r="S16" s="507">
        <v>0</v>
      </c>
      <c r="T16" s="507">
        <v>0</v>
      </c>
      <c r="U16" s="507">
        <v>0</v>
      </c>
      <c r="V16" s="507">
        <f t="shared" si="2"/>
        <v>0</v>
      </c>
      <c r="W16" s="507">
        <v>0</v>
      </c>
      <c r="X16" s="507">
        <v>0</v>
      </c>
      <c r="Y16" s="507">
        <v>0</v>
      </c>
      <c r="Z16" s="507">
        <f t="shared" ref="Z16:Z17" si="11">SUM(W16:Y16)</f>
        <v>0</v>
      </c>
      <c r="AA16" s="507">
        <f>V16+Z16</f>
        <v>0</v>
      </c>
      <c r="AB16" s="322">
        <f>ROUND((V16+W16)*33.8%,0)</f>
        <v>0</v>
      </c>
      <c r="AC16" s="180">
        <f>ROUND(V16*2%,0)</f>
        <v>0</v>
      </c>
      <c r="AD16" s="507">
        <v>0</v>
      </c>
      <c r="AE16" s="507">
        <v>0</v>
      </c>
      <c r="AF16" s="507">
        <f t="shared" si="3"/>
        <v>0</v>
      </c>
      <c r="AG16" s="507">
        <f t="shared" si="4"/>
        <v>0</v>
      </c>
      <c r="AH16" s="522">
        <v>0</v>
      </c>
      <c r="AI16" s="522">
        <v>0</v>
      </c>
      <c r="AJ16" s="522">
        <v>0</v>
      </c>
      <c r="AK16" s="522">
        <v>0</v>
      </c>
      <c r="AL16" s="522">
        <v>0</v>
      </c>
      <c r="AM16" s="522">
        <v>0</v>
      </c>
      <c r="AN16" s="522">
        <v>0</v>
      </c>
      <c r="AO16" s="522">
        <f t="shared" ref="AO16:AO17" si="12">AH16+AJ16+AK16+AM16</f>
        <v>0</v>
      </c>
      <c r="AP16" s="522">
        <f t="shared" ref="AP16:AP17" si="13">AI16+AL16+AN16</f>
        <v>0</v>
      </c>
      <c r="AQ16" s="550">
        <f t="shared" si="8"/>
        <v>0</v>
      </c>
      <c r="AR16" s="551">
        <f>I16+AG16</f>
        <v>4814209</v>
      </c>
      <c r="AS16" s="507">
        <f>J16+V16</f>
        <v>3511052</v>
      </c>
      <c r="AT16" s="507">
        <f t="shared" ref="AT16:AT17" si="14">K16+Z16</f>
        <v>0</v>
      </c>
      <c r="AU16" s="507">
        <f t="shared" ref="AU16:AU17" si="15">Y16</f>
        <v>0</v>
      </c>
      <c r="AV16" s="507">
        <f>L16+AB16</f>
        <v>1186736</v>
      </c>
      <c r="AW16" s="507">
        <f>M16+AC16</f>
        <v>70221</v>
      </c>
      <c r="AX16" s="507">
        <f>N16+AF16</f>
        <v>46200</v>
      </c>
      <c r="AY16" s="522">
        <f>O16+AQ16</f>
        <v>8.1341999999999999</v>
      </c>
      <c r="AZ16" s="522">
        <f>P16+AO16</f>
        <v>6</v>
      </c>
      <c r="BA16" s="523">
        <f>Q16+AP16</f>
        <v>2.1341999999999999</v>
      </c>
    </row>
    <row r="17" spans="1:53" ht="13.5" customHeight="1" x14ac:dyDescent="0.2">
      <c r="A17" s="738">
        <v>2</v>
      </c>
      <c r="B17" s="739">
        <v>3449</v>
      </c>
      <c r="C17" s="739">
        <v>600078116</v>
      </c>
      <c r="D17" s="739">
        <v>70695016</v>
      </c>
      <c r="E17" s="740" t="s">
        <v>443</v>
      </c>
      <c r="F17" s="739">
        <v>3141</v>
      </c>
      <c r="G17" s="741" t="s">
        <v>89</v>
      </c>
      <c r="H17" s="742" t="s">
        <v>83</v>
      </c>
      <c r="I17" s="516">
        <v>792108</v>
      </c>
      <c r="J17" s="517">
        <v>580343</v>
      </c>
      <c r="K17" s="496">
        <v>0</v>
      </c>
      <c r="L17" s="322">
        <v>196156</v>
      </c>
      <c r="M17" s="322">
        <v>11607</v>
      </c>
      <c r="N17" s="517">
        <v>4002</v>
      </c>
      <c r="O17" s="518">
        <v>1.97</v>
      </c>
      <c r="P17" s="432">
        <v>0</v>
      </c>
      <c r="Q17" s="746">
        <v>1.97</v>
      </c>
      <c r="R17" s="551">
        <f t="shared" si="10"/>
        <v>0</v>
      </c>
      <c r="S17" s="507">
        <v>0</v>
      </c>
      <c r="T17" s="507">
        <v>0</v>
      </c>
      <c r="U17" s="507">
        <v>0</v>
      </c>
      <c r="V17" s="507">
        <f t="shared" si="2"/>
        <v>0</v>
      </c>
      <c r="W17" s="507">
        <v>0</v>
      </c>
      <c r="X17" s="507">
        <v>0</v>
      </c>
      <c r="Y17" s="507">
        <v>0</v>
      </c>
      <c r="Z17" s="507">
        <f t="shared" si="11"/>
        <v>0</v>
      </c>
      <c r="AA17" s="507">
        <f>V17+Z17</f>
        <v>0</v>
      </c>
      <c r="AB17" s="322">
        <f>ROUND((V17+W17)*33.8%,0)</f>
        <v>0</v>
      </c>
      <c r="AC17" s="180">
        <f>ROUND(V17*2%,0)</f>
        <v>0</v>
      </c>
      <c r="AD17" s="507">
        <v>0</v>
      </c>
      <c r="AE17" s="507">
        <v>0</v>
      </c>
      <c r="AF17" s="507">
        <f t="shared" si="3"/>
        <v>0</v>
      </c>
      <c r="AG17" s="507">
        <f t="shared" si="4"/>
        <v>0</v>
      </c>
      <c r="AH17" s="522">
        <v>0</v>
      </c>
      <c r="AI17" s="522">
        <v>0</v>
      </c>
      <c r="AJ17" s="522">
        <v>0</v>
      </c>
      <c r="AK17" s="522">
        <v>0</v>
      </c>
      <c r="AL17" s="522">
        <v>0</v>
      </c>
      <c r="AM17" s="522">
        <v>0</v>
      </c>
      <c r="AN17" s="522">
        <v>0</v>
      </c>
      <c r="AO17" s="522">
        <f t="shared" si="12"/>
        <v>0</v>
      </c>
      <c r="AP17" s="522">
        <f t="shared" si="13"/>
        <v>0</v>
      </c>
      <c r="AQ17" s="550">
        <f t="shared" si="8"/>
        <v>0</v>
      </c>
      <c r="AR17" s="551">
        <f>I17+AG17</f>
        <v>792108</v>
      </c>
      <c r="AS17" s="507">
        <f>J17+V17</f>
        <v>580343</v>
      </c>
      <c r="AT17" s="507">
        <f t="shared" si="14"/>
        <v>0</v>
      </c>
      <c r="AU17" s="507">
        <f t="shared" si="15"/>
        <v>0</v>
      </c>
      <c r="AV17" s="507">
        <f>L17+AB17</f>
        <v>196156</v>
      </c>
      <c r="AW17" s="507">
        <f>M17+AC17</f>
        <v>11607</v>
      </c>
      <c r="AX17" s="507">
        <f>N17+AF17</f>
        <v>4002</v>
      </c>
      <c r="AY17" s="522">
        <f>O17+AQ17</f>
        <v>1.97</v>
      </c>
      <c r="AZ17" s="522">
        <f>P17+AO17</f>
        <v>0</v>
      </c>
      <c r="BA17" s="523">
        <f>Q17+AP17</f>
        <v>1.97</v>
      </c>
    </row>
    <row r="18" spans="1:53" ht="13.5" customHeight="1" x14ac:dyDescent="0.2">
      <c r="A18" s="285">
        <v>2</v>
      </c>
      <c r="B18" s="27">
        <v>3449</v>
      </c>
      <c r="C18" s="27">
        <v>600078116</v>
      </c>
      <c r="D18" s="27">
        <v>70695016</v>
      </c>
      <c r="E18" s="295" t="s">
        <v>444</v>
      </c>
      <c r="F18" s="27"/>
      <c r="G18" s="284"/>
      <c r="H18" s="388"/>
      <c r="I18" s="5">
        <v>5606317</v>
      </c>
      <c r="J18" s="8">
        <v>4091395</v>
      </c>
      <c r="K18" s="8">
        <v>0</v>
      </c>
      <c r="L18" s="8">
        <v>1382892</v>
      </c>
      <c r="M18" s="8">
        <v>81828</v>
      </c>
      <c r="N18" s="8">
        <v>50202</v>
      </c>
      <c r="O18" s="9">
        <v>10.104200000000001</v>
      </c>
      <c r="P18" s="9">
        <v>6</v>
      </c>
      <c r="Q18" s="33">
        <v>4.1041999999999996</v>
      </c>
      <c r="R18" s="5">
        <f t="shared" ref="R18:BA18" si="16">SUM(R16:R17)</f>
        <v>0</v>
      </c>
      <c r="S18" s="8">
        <f t="shared" si="16"/>
        <v>0</v>
      </c>
      <c r="T18" s="8">
        <f t="shared" si="16"/>
        <v>0</v>
      </c>
      <c r="U18" s="8">
        <f t="shared" si="16"/>
        <v>0</v>
      </c>
      <c r="V18" s="8">
        <f t="shared" si="16"/>
        <v>0</v>
      </c>
      <c r="W18" s="8">
        <f t="shared" si="16"/>
        <v>0</v>
      </c>
      <c r="X18" s="8">
        <f t="shared" si="16"/>
        <v>0</v>
      </c>
      <c r="Y18" s="8">
        <f t="shared" ref="Y18" si="17">SUM(Y16:Y17)</f>
        <v>0</v>
      </c>
      <c r="Z18" s="8">
        <f t="shared" si="16"/>
        <v>0</v>
      </c>
      <c r="AA18" s="8">
        <f t="shared" si="16"/>
        <v>0</v>
      </c>
      <c r="AB18" s="8">
        <f t="shared" si="16"/>
        <v>0</v>
      </c>
      <c r="AC18" s="8">
        <f t="shared" si="16"/>
        <v>0</v>
      </c>
      <c r="AD18" s="8">
        <f t="shared" si="16"/>
        <v>0</v>
      </c>
      <c r="AE18" s="8">
        <f t="shared" si="16"/>
        <v>0</v>
      </c>
      <c r="AF18" s="8">
        <f t="shared" si="16"/>
        <v>0</v>
      </c>
      <c r="AG18" s="8">
        <f t="shared" si="16"/>
        <v>0</v>
      </c>
      <c r="AH18" s="9">
        <f t="shared" si="16"/>
        <v>0</v>
      </c>
      <c r="AI18" s="9">
        <f t="shared" si="16"/>
        <v>0</v>
      </c>
      <c r="AJ18" s="9">
        <f t="shared" si="16"/>
        <v>0</v>
      </c>
      <c r="AK18" s="9">
        <f t="shared" ref="AK18:AL18" si="18">SUM(AK16:AK17)</f>
        <v>0</v>
      </c>
      <c r="AL18" s="9">
        <f t="shared" si="18"/>
        <v>0</v>
      </c>
      <c r="AM18" s="9">
        <f t="shared" si="16"/>
        <v>0</v>
      </c>
      <c r="AN18" s="9">
        <f t="shared" si="16"/>
        <v>0</v>
      </c>
      <c r="AO18" s="9">
        <f t="shared" si="16"/>
        <v>0</v>
      </c>
      <c r="AP18" s="9">
        <f t="shared" si="16"/>
        <v>0</v>
      </c>
      <c r="AQ18" s="33">
        <f t="shared" si="16"/>
        <v>0</v>
      </c>
      <c r="AR18" s="5">
        <f t="shared" si="16"/>
        <v>5606317</v>
      </c>
      <c r="AS18" s="8">
        <f t="shared" si="16"/>
        <v>4091395</v>
      </c>
      <c r="AT18" s="38">
        <f t="shared" si="16"/>
        <v>0</v>
      </c>
      <c r="AU18" s="38">
        <f t="shared" si="16"/>
        <v>0</v>
      </c>
      <c r="AV18" s="8">
        <f t="shared" si="16"/>
        <v>1382892</v>
      </c>
      <c r="AW18" s="8">
        <f t="shared" si="16"/>
        <v>81828</v>
      </c>
      <c r="AX18" s="8">
        <f t="shared" si="16"/>
        <v>50202</v>
      </c>
      <c r="AY18" s="9">
        <f t="shared" si="16"/>
        <v>10.104200000000001</v>
      </c>
      <c r="AZ18" s="9">
        <f t="shared" si="16"/>
        <v>6</v>
      </c>
      <c r="BA18" s="75">
        <f t="shared" si="16"/>
        <v>4.1041999999999996</v>
      </c>
    </row>
    <row r="19" spans="1:53" ht="13.5" customHeight="1" x14ac:dyDescent="0.2">
      <c r="A19" s="738">
        <v>3</v>
      </c>
      <c r="B19" s="739">
        <v>3451</v>
      </c>
      <c r="C19" s="739">
        <v>600078621</v>
      </c>
      <c r="D19" s="739">
        <v>70694991</v>
      </c>
      <c r="E19" s="740" t="s">
        <v>445</v>
      </c>
      <c r="F19" s="739">
        <v>3111</v>
      </c>
      <c r="G19" s="741" t="s">
        <v>86</v>
      </c>
      <c r="H19" s="742" t="s">
        <v>87</v>
      </c>
      <c r="I19" s="516">
        <v>4995177</v>
      </c>
      <c r="J19" s="517">
        <v>3639674</v>
      </c>
      <c r="K19" s="517">
        <v>0</v>
      </c>
      <c r="L19" s="517">
        <v>1230210</v>
      </c>
      <c r="M19" s="517">
        <v>72793</v>
      </c>
      <c r="N19" s="517">
        <v>52500</v>
      </c>
      <c r="O19" s="518">
        <v>8.2311999999999994</v>
      </c>
      <c r="P19" s="432">
        <v>6</v>
      </c>
      <c r="Q19" s="746">
        <v>2.2311999999999994</v>
      </c>
      <c r="R19" s="551">
        <f t="shared" ref="R19:R21" si="19">W19*-1</f>
        <v>0</v>
      </c>
      <c r="S19" s="507">
        <v>0</v>
      </c>
      <c r="T19" s="507">
        <v>0</v>
      </c>
      <c r="U19" s="507">
        <v>-22091</v>
      </c>
      <c r="V19" s="507">
        <f t="shared" si="2"/>
        <v>-22091</v>
      </c>
      <c r="W19" s="507">
        <v>0</v>
      </c>
      <c r="X19" s="507">
        <v>0</v>
      </c>
      <c r="Y19" s="507">
        <v>0</v>
      </c>
      <c r="Z19" s="507">
        <f t="shared" ref="Z19:Z21" si="20">SUM(W19:Y19)</f>
        <v>0</v>
      </c>
      <c r="AA19" s="507">
        <f>V19+Z19</f>
        <v>-22091</v>
      </c>
      <c r="AB19" s="322">
        <f t="shared" ref="AB19:AB21" si="21">ROUND((V19+W19)*33.8%,0)</f>
        <v>-7467</v>
      </c>
      <c r="AC19" s="180">
        <f>ROUND(V19*2%,0)</f>
        <v>-442</v>
      </c>
      <c r="AD19" s="507">
        <v>0</v>
      </c>
      <c r="AE19" s="507">
        <v>30000</v>
      </c>
      <c r="AF19" s="507">
        <f t="shared" si="3"/>
        <v>30000</v>
      </c>
      <c r="AG19" s="507">
        <f t="shared" si="4"/>
        <v>0</v>
      </c>
      <c r="AH19" s="522">
        <v>0</v>
      </c>
      <c r="AI19" s="522">
        <v>0</v>
      </c>
      <c r="AJ19" s="522">
        <v>0</v>
      </c>
      <c r="AK19" s="522">
        <v>0</v>
      </c>
      <c r="AL19" s="522">
        <v>0</v>
      </c>
      <c r="AM19" s="522">
        <v>0</v>
      </c>
      <c r="AN19" s="522">
        <v>0</v>
      </c>
      <c r="AO19" s="522">
        <f t="shared" ref="AO19:AO21" si="22">AH19+AJ19+AK19+AM19</f>
        <v>0</v>
      </c>
      <c r="AP19" s="522">
        <f t="shared" ref="AP19:AP21" si="23">AI19+AL19+AN19</f>
        <v>0</v>
      </c>
      <c r="AQ19" s="550">
        <f t="shared" si="8"/>
        <v>0</v>
      </c>
      <c r="AR19" s="551">
        <f>I19+AG19</f>
        <v>4995177</v>
      </c>
      <c r="AS19" s="507">
        <f>J19+V19</f>
        <v>3617583</v>
      </c>
      <c r="AT19" s="507">
        <f t="shared" ref="AT19:AT21" si="24">K19+Z19</f>
        <v>0</v>
      </c>
      <c r="AU19" s="507">
        <f t="shared" ref="AU19:AU21" si="25">Y19</f>
        <v>0</v>
      </c>
      <c r="AV19" s="507">
        <f t="shared" ref="AV19:AW21" si="26">L19+AB19</f>
        <v>1222743</v>
      </c>
      <c r="AW19" s="507">
        <f t="shared" si="26"/>
        <v>72351</v>
      </c>
      <c r="AX19" s="507">
        <f>N19+AF19</f>
        <v>82500</v>
      </c>
      <c r="AY19" s="522">
        <f>O19+AQ19</f>
        <v>8.2311999999999994</v>
      </c>
      <c r="AZ19" s="522">
        <f t="shared" ref="AZ19:BA21" si="27">P19+AO19</f>
        <v>6</v>
      </c>
      <c r="BA19" s="523">
        <f t="shared" si="27"/>
        <v>2.2311999999999994</v>
      </c>
    </row>
    <row r="20" spans="1:53" ht="13.5" customHeight="1" x14ac:dyDescent="0.2">
      <c r="A20" s="738">
        <v>3</v>
      </c>
      <c r="B20" s="739">
        <v>3451</v>
      </c>
      <c r="C20" s="739">
        <v>600078621</v>
      </c>
      <c r="D20" s="739">
        <v>70694991</v>
      </c>
      <c r="E20" s="740" t="s">
        <v>445</v>
      </c>
      <c r="F20" s="739">
        <v>3111</v>
      </c>
      <c r="G20" s="741" t="s">
        <v>92</v>
      </c>
      <c r="H20" s="742" t="s">
        <v>83</v>
      </c>
      <c r="I20" s="516">
        <v>0</v>
      </c>
      <c r="J20" s="517">
        <v>0</v>
      </c>
      <c r="K20" s="496">
        <v>0</v>
      </c>
      <c r="L20" s="322">
        <v>0</v>
      </c>
      <c r="M20" s="322">
        <v>0</v>
      </c>
      <c r="N20" s="517">
        <v>0</v>
      </c>
      <c r="O20" s="518">
        <v>0</v>
      </c>
      <c r="P20" s="432">
        <v>0</v>
      </c>
      <c r="Q20" s="746">
        <v>0</v>
      </c>
      <c r="R20" s="551">
        <f t="shared" si="19"/>
        <v>0</v>
      </c>
      <c r="S20" s="507">
        <v>56600</v>
      </c>
      <c r="T20" s="507">
        <v>0</v>
      </c>
      <c r="U20" s="507">
        <v>0</v>
      </c>
      <c r="V20" s="507">
        <f t="shared" si="2"/>
        <v>56600</v>
      </c>
      <c r="W20" s="507">
        <v>0</v>
      </c>
      <c r="X20" s="507">
        <v>0</v>
      </c>
      <c r="Y20" s="507">
        <v>0</v>
      </c>
      <c r="Z20" s="507">
        <f t="shared" ref="Z20" si="28">SUM(W20:Y20)</f>
        <v>0</v>
      </c>
      <c r="AA20" s="507">
        <f>V20+Z20</f>
        <v>56600</v>
      </c>
      <c r="AB20" s="322">
        <f t="shared" si="21"/>
        <v>19131</v>
      </c>
      <c r="AC20" s="180">
        <f>ROUND(V20*2%,0)</f>
        <v>1132</v>
      </c>
      <c r="AD20" s="507">
        <v>0</v>
      </c>
      <c r="AE20" s="507">
        <v>0</v>
      </c>
      <c r="AF20" s="507">
        <f t="shared" si="3"/>
        <v>0</v>
      </c>
      <c r="AG20" s="507">
        <f t="shared" si="4"/>
        <v>76863</v>
      </c>
      <c r="AH20" s="522">
        <v>0</v>
      </c>
      <c r="AI20" s="522">
        <v>0</v>
      </c>
      <c r="AJ20" s="522">
        <v>0.17</v>
      </c>
      <c r="AK20" s="522">
        <v>0</v>
      </c>
      <c r="AL20" s="522">
        <v>0</v>
      </c>
      <c r="AM20" s="522">
        <v>0</v>
      </c>
      <c r="AN20" s="522">
        <v>0</v>
      </c>
      <c r="AO20" s="522">
        <f t="shared" si="22"/>
        <v>0.17</v>
      </c>
      <c r="AP20" s="522">
        <f t="shared" si="23"/>
        <v>0</v>
      </c>
      <c r="AQ20" s="550">
        <f t="shared" ref="AQ20" si="29">SUM(AO20:AP20)</f>
        <v>0.17</v>
      </c>
      <c r="AR20" s="551">
        <f>I20+AG20</f>
        <v>76863</v>
      </c>
      <c r="AS20" s="507">
        <f>J20+V20</f>
        <v>56600</v>
      </c>
      <c r="AT20" s="507">
        <f t="shared" si="24"/>
        <v>0</v>
      </c>
      <c r="AU20" s="507">
        <f t="shared" si="25"/>
        <v>0</v>
      </c>
      <c r="AV20" s="507">
        <f t="shared" si="26"/>
        <v>19131</v>
      </c>
      <c r="AW20" s="507">
        <f t="shared" si="26"/>
        <v>1132</v>
      </c>
      <c r="AX20" s="507">
        <f>N20+AF20</f>
        <v>0</v>
      </c>
      <c r="AY20" s="522">
        <f>O20+AQ20</f>
        <v>0.17</v>
      </c>
      <c r="AZ20" s="522">
        <f t="shared" si="27"/>
        <v>0.17</v>
      </c>
      <c r="BA20" s="523">
        <f t="shared" si="27"/>
        <v>0</v>
      </c>
    </row>
    <row r="21" spans="1:53" ht="13.5" customHeight="1" x14ac:dyDescent="0.2">
      <c r="A21" s="738">
        <v>3</v>
      </c>
      <c r="B21" s="739">
        <v>3451</v>
      </c>
      <c r="C21" s="739">
        <v>600078621</v>
      </c>
      <c r="D21" s="739">
        <v>70694991</v>
      </c>
      <c r="E21" s="740" t="s">
        <v>445</v>
      </c>
      <c r="F21" s="739">
        <v>3141</v>
      </c>
      <c r="G21" s="741" t="s">
        <v>89</v>
      </c>
      <c r="H21" s="742" t="s">
        <v>83</v>
      </c>
      <c r="I21" s="516">
        <v>744969</v>
      </c>
      <c r="J21" s="517">
        <v>545887</v>
      </c>
      <c r="K21" s="496">
        <v>0</v>
      </c>
      <c r="L21" s="322">
        <v>184510</v>
      </c>
      <c r="M21" s="322">
        <v>10918</v>
      </c>
      <c r="N21" s="517">
        <v>3654</v>
      </c>
      <c r="O21" s="518">
        <v>1.86</v>
      </c>
      <c r="P21" s="432">
        <v>0</v>
      </c>
      <c r="Q21" s="746">
        <v>1.86</v>
      </c>
      <c r="R21" s="551">
        <f t="shared" si="19"/>
        <v>0</v>
      </c>
      <c r="S21" s="507">
        <v>0</v>
      </c>
      <c r="T21" s="507">
        <v>0</v>
      </c>
      <c r="U21" s="507">
        <v>0</v>
      </c>
      <c r="V21" s="507">
        <f t="shared" si="2"/>
        <v>0</v>
      </c>
      <c r="W21" s="507">
        <v>0</v>
      </c>
      <c r="X21" s="507">
        <v>0</v>
      </c>
      <c r="Y21" s="507">
        <v>0</v>
      </c>
      <c r="Z21" s="507">
        <f t="shared" si="20"/>
        <v>0</v>
      </c>
      <c r="AA21" s="507">
        <f>V21+Z21</f>
        <v>0</v>
      </c>
      <c r="AB21" s="322">
        <f t="shared" si="21"/>
        <v>0</v>
      </c>
      <c r="AC21" s="180">
        <f>ROUND(V21*2%,0)</f>
        <v>0</v>
      </c>
      <c r="AD21" s="507">
        <v>0</v>
      </c>
      <c r="AE21" s="507">
        <v>0</v>
      </c>
      <c r="AF21" s="507">
        <f t="shared" si="3"/>
        <v>0</v>
      </c>
      <c r="AG21" s="507">
        <f t="shared" si="4"/>
        <v>0</v>
      </c>
      <c r="AH21" s="522">
        <v>0</v>
      </c>
      <c r="AI21" s="522">
        <v>0</v>
      </c>
      <c r="AJ21" s="522">
        <v>0</v>
      </c>
      <c r="AK21" s="522">
        <v>0</v>
      </c>
      <c r="AL21" s="522">
        <v>0</v>
      </c>
      <c r="AM21" s="522">
        <v>0</v>
      </c>
      <c r="AN21" s="522">
        <v>0</v>
      </c>
      <c r="AO21" s="522">
        <f t="shared" si="22"/>
        <v>0</v>
      </c>
      <c r="AP21" s="522">
        <f t="shared" si="23"/>
        <v>0</v>
      </c>
      <c r="AQ21" s="550">
        <f t="shared" si="8"/>
        <v>0</v>
      </c>
      <c r="AR21" s="551">
        <f>I21+AG21</f>
        <v>744969</v>
      </c>
      <c r="AS21" s="507">
        <f>J21+V21</f>
        <v>545887</v>
      </c>
      <c r="AT21" s="507">
        <f t="shared" si="24"/>
        <v>0</v>
      </c>
      <c r="AU21" s="507">
        <f t="shared" si="25"/>
        <v>0</v>
      </c>
      <c r="AV21" s="507">
        <f t="shared" si="26"/>
        <v>184510</v>
      </c>
      <c r="AW21" s="507">
        <f t="shared" si="26"/>
        <v>10918</v>
      </c>
      <c r="AX21" s="507">
        <f>N21+AF21</f>
        <v>3654</v>
      </c>
      <c r="AY21" s="522">
        <f>O21+AQ21</f>
        <v>1.86</v>
      </c>
      <c r="AZ21" s="522">
        <f t="shared" si="27"/>
        <v>0</v>
      </c>
      <c r="BA21" s="523">
        <f t="shared" si="27"/>
        <v>1.86</v>
      </c>
    </row>
    <row r="22" spans="1:53" ht="13.5" customHeight="1" x14ac:dyDescent="0.2">
      <c r="A22" s="285">
        <v>3</v>
      </c>
      <c r="B22" s="27">
        <v>3451</v>
      </c>
      <c r="C22" s="27">
        <v>600078621</v>
      </c>
      <c r="D22" s="27">
        <v>70694991</v>
      </c>
      <c r="E22" s="295" t="s">
        <v>446</v>
      </c>
      <c r="F22" s="27"/>
      <c r="G22" s="284"/>
      <c r="H22" s="388"/>
      <c r="I22" s="5">
        <v>5740146</v>
      </c>
      <c r="J22" s="8">
        <v>4185561</v>
      </c>
      <c r="K22" s="8">
        <v>0</v>
      </c>
      <c r="L22" s="8">
        <v>1414720</v>
      </c>
      <c r="M22" s="8">
        <v>83711</v>
      </c>
      <c r="N22" s="8">
        <v>56154</v>
      </c>
      <c r="O22" s="9">
        <v>10.091199999999999</v>
      </c>
      <c r="P22" s="9">
        <v>6</v>
      </c>
      <c r="Q22" s="33">
        <v>4.0911999999999997</v>
      </c>
      <c r="R22" s="5">
        <f t="shared" ref="R22:BA22" si="30">SUM(R19:R21)</f>
        <v>0</v>
      </c>
      <c r="S22" s="8">
        <f t="shared" si="30"/>
        <v>56600</v>
      </c>
      <c r="T22" s="8">
        <f t="shared" si="30"/>
        <v>0</v>
      </c>
      <c r="U22" s="8">
        <f t="shared" si="30"/>
        <v>-22091</v>
      </c>
      <c r="V22" s="8">
        <f t="shared" si="30"/>
        <v>34509</v>
      </c>
      <c r="W22" s="8">
        <f t="shared" si="30"/>
        <v>0</v>
      </c>
      <c r="X22" s="8">
        <f t="shared" si="30"/>
        <v>0</v>
      </c>
      <c r="Y22" s="8">
        <f t="shared" ref="Y22" si="31">SUM(Y19:Y21)</f>
        <v>0</v>
      </c>
      <c r="Z22" s="8">
        <f t="shared" si="30"/>
        <v>0</v>
      </c>
      <c r="AA22" s="8">
        <f t="shared" si="30"/>
        <v>34509</v>
      </c>
      <c r="AB22" s="8">
        <f t="shared" si="30"/>
        <v>11664</v>
      </c>
      <c r="AC22" s="8">
        <f t="shared" si="30"/>
        <v>690</v>
      </c>
      <c r="AD22" s="8">
        <f t="shared" si="30"/>
        <v>0</v>
      </c>
      <c r="AE22" s="8">
        <f t="shared" si="30"/>
        <v>30000</v>
      </c>
      <c r="AF22" s="8">
        <f t="shared" si="30"/>
        <v>30000</v>
      </c>
      <c r="AG22" s="8">
        <f t="shared" si="30"/>
        <v>76863</v>
      </c>
      <c r="AH22" s="9">
        <f t="shared" si="30"/>
        <v>0</v>
      </c>
      <c r="AI22" s="9">
        <f t="shared" si="30"/>
        <v>0</v>
      </c>
      <c r="AJ22" s="9">
        <f t="shared" si="30"/>
        <v>0.17</v>
      </c>
      <c r="AK22" s="9">
        <f t="shared" ref="AK22:AL22" si="32">SUM(AK19:AK21)</f>
        <v>0</v>
      </c>
      <c r="AL22" s="9">
        <f t="shared" si="32"/>
        <v>0</v>
      </c>
      <c r="AM22" s="9">
        <f t="shared" si="30"/>
        <v>0</v>
      </c>
      <c r="AN22" s="9">
        <f t="shared" si="30"/>
        <v>0</v>
      </c>
      <c r="AO22" s="9">
        <f t="shared" si="30"/>
        <v>0.17</v>
      </c>
      <c r="AP22" s="9">
        <f t="shared" si="30"/>
        <v>0</v>
      </c>
      <c r="AQ22" s="33">
        <f t="shared" si="30"/>
        <v>0.17</v>
      </c>
      <c r="AR22" s="5">
        <f t="shared" si="30"/>
        <v>5817009</v>
      </c>
      <c r="AS22" s="8">
        <f t="shared" si="30"/>
        <v>4220070</v>
      </c>
      <c r="AT22" s="38">
        <f t="shared" si="30"/>
        <v>0</v>
      </c>
      <c r="AU22" s="38">
        <f t="shared" si="30"/>
        <v>0</v>
      </c>
      <c r="AV22" s="8">
        <f t="shared" si="30"/>
        <v>1426384</v>
      </c>
      <c r="AW22" s="8">
        <f t="shared" si="30"/>
        <v>84401</v>
      </c>
      <c r="AX22" s="8">
        <f t="shared" si="30"/>
        <v>86154</v>
      </c>
      <c r="AY22" s="9">
        <f t="shared" si="30"/>
        <v>10.261199999999999</v>
      </c>
      <c r="AZ22" s="9">
        <f t="shared" si="30"/>
        <v>6.17</v>
      </c>
      <c r="BA22" s="75">
        <f t="shared" si="30"/>
        <v>4.0911999999999997</v>
      </c>
    </row>
    <row r="23" spans="1:53" ht="13.5" customHeight="1" x14ac:dyDescent="0.2">
      <c r="A23" s="738">
        <v>4</v>
      </c>
      <c r="B23" s="739">
        <v>3456</v>
      </c>
      <c r="C23" s="739">
        <v>600029051</v>
      </c>
      <c r="D23" s="739">
        <v>75125439</v>
      </c>
      <c r="E23" s="740" t="s">
        <v>447</v>
      </c>
      <c r="F23" s="739">
        <v>3233</v>
      </c>
      <c r="G23" s="741" t="s">
        <v>82</v>
      </c>
      <c r="H23" s="742" t="s">
        <v>83</v>
      </c>
      <c r="I23" s="516">
        <v>2174626</v>
      </c>
      <c r="J23" s="517">
        <v>1393097</v>
      </c>
      <c r="K23" s="496">
        <v>200000</v>
      </c>
      <c r="L23" s="322">
        <v>538467</v>
      </c>
      <c r="M23" s="322">
        <v>27862</v>
      </c>
      <c r="N23" s="517">
        <v>15200</v>
      </c>
      <c r="O23" s="518">
        <v>3.15</v>
      </c>
      <c r="P23" s="432">
        <v>2.2599999999999998</v>
      </c>
      <c r="Q23" s="746">
        <v>0.89</v>
      </c>
      <c r="R23" s="551">
        <f>W23*-1</f>
        <v>0</v>
      </c>
      <c r="S23" s="507">
        <v>0</v>
      </c>
      <c r="T23" s="507">
        <v>0</v>
      </c>
      <c r="U23" s="507">
        <v>0</v>
      </c>
      <c r="V23" s="507">
        <f t="shared" si="2"/>
        <v>0</v>
      </c>
      <c r="W23" s="507">
        <v>0</v>
      </c>
      <c r="X23" s="507">
        <v>0</v>
      </c>
      <c r="Y23" s="507">
        <v>0</v>
      </c>
      <c r="Z23" s="507">
        <f>SUM(W23:Y23)</f>
        <v>0</v>
      </c>
      <c r="AA23" s="507">
        <f>V23+Z23</f>
        <v>0</v>
      </c>
      <c r="AB23" s="322">
        <f>ROUND((V23+W23)*33.8%,0)</f>
        <v>0</v>
      </c>
      <c r="AC23" s="180">
        <f>ROUND(V23*2%,0)</f>
        <v>0</v>
      </c>
      <c r="AD23" s="507">
        <v>0</v>
      </c>
      <c r="AE23" s="507">
        <v>0</v>
      </c>
      <c r="AF23" s="507">
        <f t="shared" si="3"/>
        <v>0</v>
      </c>
      <c r="AG23" s="507">
        <f t="shared" si="4"/>
        <v>0</v>
      </c>
      <c r="AH23" s="522">
        <v>0</v>
      </c>
      <c r="AI23" s="522">
        <v>0</v>
      </c>
      <c r="AJ23" s="522">
        <v>0</v>
      </c>
      <c r="AK23" s="522">
        <v>0</v>
      </c>
      <c r="AL23" s="522">
        <v>0</v>
      </c>
      <c r="AM23" s="522">
        <v>0</v>
      </c>
      <c r="AN23" s="522">
        <v>0</v>
      </c>
      <c r="AO23" s="522">
        <f>AH23+AJ23+AK23+AM23</f>
        <v>0</v>
      </c>
      <c r="AP23" s="522">
        <f>AI23+AL23+AN23</f>
        <v>0</v>
      </c>
      <c r="AQ23" s="550">
        <f t="shared" si="8"/>
        <v>0</v>
      </c>
      <c r="AR23" s="551">
        <f>I23+AG23</f>
        <v>2174626</v>
      </c>
      <c r="AS23" s="507">
        <f>J23+V23</f>
        <v>1393097</v>
      </c>
      <c r="AT23" s="507">
        <f>K23+Z23</f>
        <v>200000</v>
      </c>
      <c r="AU23" s="507">
        <f>Y23</f>
        <v>0</v>
      </c>
      <c r="AV23" s="507">
        <f>L23+AB23</f>
        <v>538467</v>
      </c>
      <c r="AW23" s="507">
        <f>M23+AC23</f>
        <v>27862</v>
      </c>
      <c r="AX23" s="507">
        <f>N23+AF23</f>
        <v>15200</v>
      </c>
      <c r="AY23" s="522">
        <f>O23+AQ23</f>
        <v>3.15</v>
      </c>
      <c r="AZ23" s="522">
        <f>P23+AO23</f>
        <v>2.2599999999999998</v>
      </c>
      <c r="BA23" s="523">
        <f>Q23+AP23</f>
        <v>0.89</v>
      </c>
    </row>
    <row r="24" spans="1:53" ht="13.5" customHeight="1" x14ac:dyDescent="0.2">
      <c r="A24" s="285">
        <v>4</v>
      </c>
      <c r="B24" s="27">
        <v>3456</v>
      </c>
      <c r="C24" s="27">
        <v>600029051</v>
      </c>
      <c r="D24" s="27">
        <v>75125439</v>
      </c>
      <c r="E24" s="295" t="s">
        <v>448</v>
      </c>
      <c r="F24" s="27"/>
      <c r="G24" s="284"/>
      <c r="H24" s="388"/>
      <c r="I24" s="5">
        <v>2174626</v>
      </c>
      <c r="J24" s="8">
        <v>1393097</v>
      </c>
      <c r="K24" s="8">
        <v>200000</v>
      </c>
      <c r="L24" s="8">
        <v>538467</v>
      </c>
      <c r="M24" s="8">
        <v>27862</v>
      </c>
      <c r="N24" s="8">
        <v>15200</v>
      </c>
      <c r="O24" s="9">
        <v>3.15</v>
      </c>
      <c r="P24" s="9">
        <v>2.2599999999999998</v>
      </c>
      <c r="Q24" s="33">
        <v>0.89</v>
      </c>
      <c r="R24" s="5">
        <f t="shared" ref="R24:BA24" si="33">SUM(R23)</f>
        <v>0</v>
      </c>
      <c r="S24" s="8">
        <f t="shared" si="33"/>
        <v>0</v>
      </c>
      <c r="T24" s="8">
        <f t="shared" si="33"/>
        <v>0</v>
      </c>
      <c r="U24" s="8">
        <f t="shared" si="33"/>
        <v>0</v>
      </c>
      <c r="V24" s="8">
        <f t="shared" si="33"/>
        <v>0</v>
      </c>
      <c r="W24" s="8">
        <f t="shared" si="33"/>
        <v>0</v>
      </c>
      <c r="X24" s="8">
        <f t="shared" si="33"/>
        <v>0</v>
      </c>
      <c r="Y24" s="8">
        <f t="shared" si="33"/>
        <v>0</v>
      </c>
      <c r="Z24" s="8">
        <f t="shared" si="33"/>
        <v>0</v>
      </c>
      <c r="AA24" s="8">
        <f t="shared" si="33"/>
        <v>0</v>
      </c>
      <c r="AB24" s="8">
        <f t="shared" si="33"/>
        <v>0</v>
      </c>
      <c r="AC24" s="8">
        <f t="shared" si="33"/>
        <v>0</v>
      </c>
      <c r="AD24" s="8">
        <f t="shared" si="33"/>
        <v>0</v>
      </c>
      <c r="AE24" s="8">
        <f t="shared" si="33"/>
        <v>0</v>
      </c>
      <c r="AF24" s="8">
        <f t="shared" si="33"/>
        <v>0</v>
      </c>
      <c r="AG24" s="8">
        <f t="shared" si="33"/>
        <v>0</v>
      </c>
      <c r="AH24" s="9">
        <f t="shared" si="33"/>
        <v>0</v>
      </c>
      <c r="AI24" s="9">
        <f t="shared" si="33"/>
        <v>0</v>
      </c>
      <c r="AJ24" s="9">
        <f t="shared" si="33"/>
        <v>0</v>
      </c>
      <c r="AK24" s="9">
        <f t="shared" si="33"/>
        <v>0</v>
      </c>
      <c r="AL24" s="9">
        <f t="shared" si="33"/>
        <v>0</v>
      </c>
      <c r="AM24" s="9">
        <f t="shared" si="33"/>
        <v>0</v>
      </c>
      <c r="AN24" s="9">
        <f t="shared" si="33"/>
        <v>0</v>
      </c>
      <c r="AO24" s="9">
        <f t="shared" si="33"/>
        <v>0</v>
      </c>
      <c r="AP24" s="9">
        <f t="shared" si="33"/>
        <v>0</v>
      </c>
      <c r="AQ24" s="33">
        <f t="shared" si="33"/>
        <v>0</v>
      </c>
      <c r="AR24" s="5">
        <f t="shared" si="33"/>
        <v>2174626</v>
      </c>
      <c r="AS24" s="8">
        <f t="shared" si="33"/>
        <v>1393097</v>
      </c>
      <c r="AT24" s="38">
        <f t="shared" si="33"/>
        <v>200000</v>
      </c>
      <c r="AU24" s="38">
        <f t="shared" si="33"/>
        <v>0</v>
      </c>
      <c r="AV24" s="8">
        <f t="shared" si="33"/>
        <v>538467</v>
      </c>
      <c r="AW24" s="8">
        <f t="shared" si="33"/>
        <v>27862</v>
      </c>
      <c r="AX24" s="8">
        <f t="shared" si="33"/>
        <v>15200</v>
      </c>
      <c r="AY24" s="9">
        <f t="shared" si="33"/>
        <v>3.15</v>
      </c>
      <c r="AZ24" s="9">
        <f t="shared" si="33"/>
        <v>2.2599999999999998</v>
      </c>
      <c r="BA24" s="75">
        <f t="shared" si="33"/>
        <v>0.89</v>
      </c>
    </row>
    <row r="25" spans="1:53" ht="13.5" customHeight="1" x14ac:dyDescent="0.2">
      <c r="A25" s="738">
        <v>5</v>
      </c>
      <c r="B25" s="739">
        <v>3447</v>
      </c>
      <c r="C25" s="739">
        <v>600078531</v>
      </c>
      <c r="D25" s="739">
        <v>70694982</v>
      </c>
      <c r="E25" s="740" t="s">
        <v>449</v>
      </c>
      <c r="F25" s="739">
        <v>3113</v>
      </c>
      <c r="G25" s="741" t="s">
        <v>149</v>
      </c>
      <c r="H25" s="742" t="s">
        <v>87</v>
      </c>
      <c r="I25" s="516">
        <v>16899057</v>
      </c>
      <c r="J25" s="517">
        <v>12086647</v>
      </c>
      <c r="K25" s="517">
        <v>5000</v>
      </c>
      <c r="L25" s="517">
        <v>4086977</v>
      </c>
      <c r="M25" s="517">
        <v>241733</v>
      </c>
      <c r="N25" s="517">
        <v>478700</v>
      </c>
      <c r="O25" s="518">
        <v>23.9068</v>
      </c>
      <c r="P25" s="432">
        <v>17.909300000000002</v>
      </c>
      <c r="Q25" s="746">
        <v>5.9974999999999987</v>
      </c>
      <c r="R25" s="551">
        <f t="shared" ref="R25:R30" si="34">W25*-1</f>
        <v>0</v>
      </c>
      <c r="S25" s="507">
        <v>0</v>
      </c>
      <c r="T25" s="507">
        <v>0</v>
      </c>
      <c r="U25" s="507">
        <v>0</v>
      </c>
      <c r="V25" s="507">
        <f t="shared" si="2"/>
        <v>0</v>
      </c>
      <c r="W25" s="507">
        <v>0</v>
      </c>
      <c r="X25" s="507">
        <v>0</v>
      </c>
      <c r="Y25" s="507">
        <v>66748</v>
      </c>
      <c r="Z25" s="507">
        <f t="shared" ref="Z25:Z30" si="35">SUM(W25:Y25)</f>
        <v>66748</v>
      </c>
      <c r="AA25" s="507">
        <f t="shared" ref="AA25:AA30" si="36">V25+Z25</f>
        <v>66748</v>
      </c>
      <c r="AB25" s="322">
        <f t="shared" ref="AB25:AB30" si="37">ROUND((V25+W25)*33.8%,0)</f>
        <v>0</v>
      </c>
      <c r="AC25" s="180">
        <f t="shared" ref="AC25:AC30" si="38">ROUND(V25*2%,0)</f>
        <v>0</v>
      </c>
      <c r="AD25" s="507">
        <v>0</v>
      </c>
      <c r="AE25" s="507">
        <v>0</v>
      </c>
      <c r="AF25" s="507">
        <f t="shared" si="3"/>
        <v>0</v>
      </c>
      <c r="AG25" s="507">
        <f t="shared" si="4"/>
        <v>66748</v>
      </c>
      <c r="AH25" s="522">
        <v>0</v>
      </c>
      <c r="AI25" s="522">
        <v>0</v>
      </c>
      <c r="AJ25" s="522">
        <v>0</v>
      </c>
      <c r="AK25" s="522">
        <v>0</v>
      </c>
      <c r="AL25" s="522">
        <v>0</v>
      </c>
      <c r="AM25" s="522">
        <v>0</v>
      </c>
      <c r="AN25" s="522">
        <v>0</v>
      </c>
      <c r="AO25" s="522">
        <f t="shared" ref="AO25:AO30" si="39">AH25+AJ25+AK25+AM25</f>
        <v>0</v>
      </c>
      <c r="AP25" s="522">
        <f t="shared" ref="AP25:AP30" si="40">AI25+AL25+AN25</f>
        <v>0</v>
      </c>
      <c r="AQ25" s="550">
        <f t="shared" si="8"/>
        <v>0</v>
      </c>
      <c r="AR25" s="551">
        <f t="shared" ref="AR25:AR30" si="41">I25+AG25</f>
        <v>16965805</v>
      </c>
      <c r="AS25" s="507">
        <f t="shared" ref="AS25:AS30" si="42">J25+V25</f>
        <v>12086647</v>
      </c>
      <c r="AT25" s="507">
        <f t="shared" ref="AT25:AT30" si="43">K25+Z25</f>
        <v>71748</v>
      </c>
      <c r="AU25" s="507">
        <f t="shared" ref="AU25:AU30" si="44">Y25</f>
        <v>66748</v>
      </c>
      <c r="AV25" s="507">
        <f t="shared" ref="AV25:AW30" si="45">L25+AB25</f>
        <v>4086977</v>
      </c>
      <c r="AW25" s="507">
        <f t="shared" si="45"/>
        <v>241733</v>
      </c>
      <c r="AX25" s="507">
        <f t="shared" ref="AX25:AX30" si="46">N25+AF25</f>
        <v>478700</v>
      </c>
      <c r="AY25" s="522">
        <f t="shared" ref="AY25:AY30" si="47">O25+AQ25</f>
        <v>23.9068</v>
      </c>
      <c r="AZ25" s="522">
        <f t="shared" ref="AZ25:BA30" si="48">P25+AO25</f>
        <v>17.909300000000002</v>
      </c>
      <c r="BA25" s="523">
        <f t="shared" si="48"/>
        <v>5.9974999999999987</v>
      </c>
    </row>
    <row r="26" spans="1:53" ht="13.5" customHeight="1" x14ac:dyDescent="0.2">
      <c r="A26" s="738">
        <v>5</v>
      </c>
      <c r="B26" s="739">
        <v>3447</v>
      </c>
      <c r="C26" s="739">
        <v>600078531</v>
      </c>
      <c r="D26" s="739">
        <v>70694982</v>
      </c>
      <c r="E26" s="740" t="s">
        <v>449</v>
      </c>
      <c r="F26" s="739">
        <v>3113</v>
      </c>
      <c r="G26" s="741" t="s">
        <v>88</v>
      </c>
      <c r="H26" s="742" t="s">
        <v>87</v>
      </c>
      <c r="I26" s="516">
        <v>429921</v>
      </c>
      <c r="J26" s="517">
        <v>316584</v>
      </c>
      <c r="K26" s="496">
        <v>0</v>
      </c>
      <c r="L26" s="322">
        <v>107005</v>
      </c>
      <c r="M26" s="322">
        <v>6332</v>
      </c>
      <c r="N26" s="517">
        <v>0</v>
      </c>
      <c r="O26" s="518">
        <v>0.75</v>
      </c>
      <c r="P26" s="432">
        <v>0.75</v>
      </c>
      <c r="Q26" s="746">
        <v>0</v>
      </c>
      <c r="R26" s="551">
        <f t="shared" si="34"/>
        <v>0</v>
      </c>
      <c r="S26" s="507">
        <v>0</v>
      </c>
      <c r="T26" s="507">
        <v>0</v>
      </c>
      <c r="U26" s="507">
        <v>0</v>
      </c>
      <c r="V26" s="507">
        <f t="shared" si="2"/>
        <v>0</v>
      </c>
      <c r="W26" s="507">
        <v>0</v>
      </c>
      <c r="X26" s="507">
        <v>0</v>
      </c>
      <c r="Y26" s="507">
        <v>0</v>
      </c>
      <c r="Z26" s="507">
        <f t="shared" si="35"/>
        <v>0</v>
      </c>
      <c r="AA26" s="507">
        <f t="shared" si="36"/>
        <v>0</v>
      </c>
      <c r="AB26" s="322">
        <f t="shared" si="37"/>
        <v>0</v>
      </c>
      <c r="AC26" s="180">
        <f t="shared" si="38"/>
        <v>0</v>
      </c>
      <c r="AD26" s="507">
        <v>0</v>
      </c>
      <c r="AE26" s="507">
        <v>0</v>
      </c>
      <c r="AF26" s="507">
        <f t="shared" si="3"/>
        <v>0</v>
      </c>
      <c r="AG26" s="507">
        <f t="shared" si="4"/>
        <v>0</v>
      </c>
      <c r="AH26" s="522">
        <v>0</v>
      </c>
      <c r="AI26" s="522">
        <v>0</v>
      </c>
      <c r="AJ26" s="522">
        <v>0</v>
      </c>
      <c r="AK26" s="522">
        <v>0</v>
      </c>
      <c r="AL26" s="522">
        <v>0</v>
      </c>
      <c r="AM26" s="522">
        <v>0</v>
      </c>
      <c r="AN26" s="522">
        <v>0</v>
      </c>
      <c r="AO26" s="522">
        <f t="shared" si="39"/>
        <v>0</v>
      </c>
      <c r="AP26" s="522">
        <f t="shared" si="40"/>
        <v>0</v>
      </c>
      <c r="AQ26" s="550">
        <f t="shared" si="8"/>
        <v>0</v>
      </c>
      <c r="AR26" s="551">
        <f t="shared" si="41"/>
        <v>429921</v>
      </c>
      <c r="AS26" s="507">
        <f t="shared" si="42"/>
        <v>316584</v>
      </c>
      <c r="AT26" s="507">
        <f t="shared" si="43"/>
        <v>0</v>
      </c>
      <c r="AU26" s="507">
        <f t="shared" si="44"/>
        <v>0</v>
      </c>
      <c r="AV26" s="507">
        <f t="shared" si="45"/>
        <v>107005</v>
      </c>
      <c r="AW26" s="507">
        <f t="shared" si="45"/>
        <v>6332</v>
      </c>
      <c r="AX26" s="507">
        <f t="shared" si="46"/>
        <v>0</v>
      </c>
      <c r="AY26" s="522">
        <f t="shared" si="47"/>
        <v>0.75</v>
      </c>
      <c r="AZ26" s="522">
        <f t="shared" si="48"/>
        <v>0.75</v>
      </c>
      <c r="BA26" s="523">
        <f t="shared" si="48"/>
        <v>0</v>
      </c>
    </row>
    <row r="27" spans="1:53" ht="13.5" customHeight="1" x14ac:dyDescent="0.2">
      <c r="A27" s="738">
        <v>5</v>
      </c>
      <c r="B27" s="739">
        <v>3447</v>
      </c>
      <c r="C27" s="739">
        <v>600078531</v>
      </c>
      <c r="D27" s="739">
        <v>70694982</v>
      </c>
      <c r="E27" s="740" t="s">
        <v>449</v>
      </c>
      <c r="F27" s="739">
        <v>3113</v>
      </c>
      <c r="G27" s="741" t="s">
        <v>450</v>
      </c>
      <c r="H27" s="742" t="s">
        <v>83</v>
      </c>
      <c r="I27" s="516">
        <v>1281281</v>
      </c>
      <c r="J27" s="517">
        <v>943506</v>
      </c>
      <c r="K27" s="496">
        <v>0</v>
      </c>
      <c r="L27" s="322">
        <v>318905</v>
      </c>
      <c r="M27" s="322">
        <v>18870</v>
      </c>
      <c r="N27" s="517">
        <v>0</v>
      </c>
      <c r="O27" s="518">
        <v>2.71</v>
      </c>
      <c r="P27" s="432">
        <v>2.71</v>
      </c>
      <c r="Q27" s="746">
        <v>0</v>
      </c>
      <c r="R27" s="551">
        <f t="shared" si="34"/>
        <v>0</v>
      </c>
      <c r="S27" s="507">
        <v>23284</v>
      </c>
      <c r="T27" s="507">
        <v>0</v>
      </c>
      <c r="U27" s="507">
        <v>0</v>
      </c>
      <c r="V27" s="507">
        <f t="shared" si="2"/>
        <v>23284</v>
      </c>
      <c r="W27" s="507">
        <v>0</v>
      </c>
      <c r="X27" s="507">
        <v>0</v>
      </c>
      <c r="Y27" s="507">
        <v>0</v>
      </c>
      <c r="Z27" s="507">
        <f t="shared" si="35"/>
        <v>0</v>
      </c>
      <c r="AA27" s="507">
        <f t="shared" si="36"/>
        <v>23284</v>
      </c>
      <c r="AB27" s="322">
        <f t="shared" si="37"/>
        <v>7870</v>
      </c>
      <c r="AC27" s="180">
        <f t="shared" si="38"/>
        <v>466</v>
      </c>
      <c r="AD27" s="507">
        <v>0</v>
      </c>
      <c r="AE27" s="507">
        <v>0</v>
      </c>
      <c r="AF27" s="507">
        <f t="shared" si="3"/>
        <v>0</v>
      </c>
      <c r="AG27" s="507">
        <f t="shared" si="4"/>
        <v>31620</v>
      </c>
      <c r="AH27" s="522">
        <v>0</v>
      </c>
      <c r="AI27" s="522">
        <v>0</v>
      </c>
      <c r="AJ27" s="522">
        <v>0.06</v>
      </c>
      <c r="AK27" s="522">
        <v>0</v>
      </c>
      <c r="AL27" s="522">
        <v>0</v>
      </c>
      <c r="AM27" s="522">
        <v>0</v>
      </c>
      <c r="AN27" s="522">
        <v>0</v>
      </c>
      <c r="AO27" s="522">
        <f t="shared" si="39"/>
        <v>0.06</v>
      </c>
      <c r="AP27" s="522">
        <f t="shared" si="40"/>
        <v>0</v>
      </c>
      <c r="AQ27" s="550">
        <f t="shared" si="8"/>
        <v>0.06</v>
      </c>
      <c r="AR27" s="551">
        <f t="shared" si="41"/>
        <v>1312901</v>
      </c>
      <c r="AS27" s="507">
        <f t="shared" si="42"/>
        <v>966790</v>
      </c>
      <c r="AT27" s="507">
        <f t="shared" si="43"/>
        <v>0</v>
      </c>
      <c r="AU27" s="507">
        <f t="shared" si="44"/>
        <v>0</v>
      </c>
      <c r="AV27" s="507">
        <f t="shared" si="45"/>
        <v>326775</v>
      </c>
      <c r="AW27" s="507">
        <f t="shared" si="45"/>
        <v>19336</v>
      </c>
      <c r="AX27" s="507">
        <f t="shared" si="46"/>
        <v>0</v>
      </c>
      <c r="AY27" s="522">
        <f t="shared" si="47"/>
        <v>2.77</v>
      </c>
      <c r="AZ27" s="522">
        <f t="shared" si="48"/>
        <v>2.77</v>
      </c>
      <c r="BA27" s="523">
        <f t="shared" si="48"/>
        <v>0</v>
      </c>
    </row>
    <row r="28" spans="1:53" ht="13.5" customHeight="1" x14ac:dyDescent="0.2">
      <c r="A28" s="738">
        <v>5</v>
      </c>
      <c r="B28" s="739">
        <v>3447</v>
      </c>
      <c r="C28" s="739">
        <v>600078531</v>
      </c>
      <c r="D28" s="739">
        <v>70694982</v>
      </c>
      <c r="E28" s="740" t="s">
        <v>449</v>
      </c>
      <c r="F28" s="739">
        <v>3141</v>
      </c>
      <c r="G28" s="741" t="s">
        <v>89</v>
      </c>
      <c r="H28" s="742" t="s">
        <v>83</v>
      </c>
      <c r="I28" s="516">
        <v>1313978</v>
      </c>
      <c r="J28" s="517">
        <v>955783</v>
      </c>
      <c r="K28" s="496">
        <v>4000</v>
      </c>
      <c r="L28" s="322">
        <v>324407</v>
      </c>
      <c r="M28" s="322">
        <v>19116</v>
      </c>
      <c r="N28" s="517">
        <v>10672</v>
      </c>
      <c r="O28" s="518">
        <v>3.26</v>
      </c>
      <c r="P28" s="432">
        <v>0</v>
      </c>
      <c r="Q28" s="746">
        <v>3.26</v>
      </c>
      <c r="R28" s="551">
        <f t="shared" si="34"/>
        <v>0</v>
      </c>
      <c r="S28" s="507">
        <v>0</v>
      </c>
      <c r="T28" s="507">
        <v>0</v>
      </c>
      <c r="U28" s="507">
        <v>0</v>
      </c>
      <c r="V28" s="507">
        <f t="shared" si="2"/>
        <v>0</v>
      </c>
      <c r="W28" s="507">
        <v>0</v>
      </c>
      <c r="X28" s="507">
        <v>0</v>
      </c>
      <c r="Y28" s="507">
        <v>0</v>
      </c>
      <c r="Z28" s="507">
        <f t="shared" si="35"/>
        <v>0</v>
      </c>
      <c r="AA28" s="507">
        <f t="shared" si="36"/>
        <v>0</v>
      </c>
      <c r="AB28" s="322">
        <f t="shared" si="37"/>
        <v>0</v>
      </c>
      <c r="AC28" s="180">
        <f t="shared" si="38"/>
        <v>0</v>
      </c>
      <c r="AD28" s="507">
        <v>0</v>
      </c>
      <c r="AE28" s="507">
        <v>0</v>
      </c>
      <c r="AF28" s="507">
        <f t="shared" si="3"/>
        <v>0</v>
      </c>
      <c r="AG28" s="507">
        <f t="shared" si="4"/>
        <v>0</v>
      </c>
      <c r="AH28" s="522">
        <v>0</v>
      </c>
      <c r="AI28" s="522">
        <v>0</v>
      </c>
      <c r="AJ28" s="522">
        <v>0</v>
      </c>
      <c r="AK28" s="522">
        <v>0</v>
      </c>
      <c r="AL28" s="522">
        <v>0</v>
      </c>
      <c r="AM28" s="522">
        <v>0</v>
      </c>
      <c r="AN28" s="522">
        <v>0</v>
      </c>
      <c r="AO28" s="522">
        <f t="shared" si="39"/>
        <v>0</v>
      </c>
      <c r="AP28" s="522">
        <f t="shared" si="40"/>
        <v>0</v>
      </c>
      <c r="AQ28" s="550">
        <f t="shared" si="8"/>
        <v>0</v>
      </c>
      <c r="AR28" s="551">
        <f t="shared" si="41"/>
        <v>1313978</v>
      </c>
      <c r="AS28" s="507">
        <f t="shared" si="42"/>
        <v>955783</v>
      </c>
      <c r="AT28" s="507">
        <f t="shared" si="43"/>
        <v>4000</v>
      </c>
      <c r="AU28" s="507">
        <f t="shared" si="44"/>
        <v>0</v>
      </c>
      <c r="AV28" s="507">
        <f t="shared" si="45"/>
        <v>324407</v>
      </c>
      <c r="AW28" s="507">
        <f t="shared" si="45"/>
        <v>19116</v>
      </c>
      <c r="AX28" s="507">
        <f t="shared" si="46"/>
        <v>10672</v>
      </c>
      <c r="AY28" s="522">
        <f t="shared" si="47"/>
        <v>3.26</v>
      </c>
      <c r="AZ28" s="522">
        <f t="shared" si="48"/>
        <v>0</v>
      </c>
      <c r="BA28" s="523">
        <f t="shared" si="48"/>
        <v>3.26</v>
      </c>
    </row>
    <row r="29" spans="1:53" ht="13.5" customHeight="1" x14ac:dyDescent="0.2">
      <c r="A29" s="738">
        <v>5</v>
      </c>
      <c r="B29" s="739">
        <v>3447</v>
      </c>
      <c r="C29" s="739">
        <v>600078531</v>
      </c>
      <c r="D29" s="739">
        <v>70694982</v>
      </c>
      <c r="E29" s="740" t="s">
        <v>449</v>
      </c>
      <c r="F29" s="739">
        <v>3143</v>
      </c>
      <c r="G29" s="741" t="s">
        <v>150</v>
      </c>
      <c r="H29" s="727" t="s">
        <v>87</v>
      </c>
      <c r="I29" s="516">
        <v>1309848</v>
      </c>
      <c r="J29" s="517">
        <v>960108</v>
      </c>
      <c r="K29" s="496">
        <v>4500</v>
      </c>
      <c r="L29" s="322">
        <v>326038</v>
      </c>
      <c r="M29" s="322">
        <v>19202</v>
      </c>
      <c r="N29" s="517">
        <v>0</v>
      </c>
      <c r="O29" s="518">
        <v>2</v>
      </c>
      <c r="P29" s="432">
        <v>2</v>
      </c>
      <c r="Q29" s="746">
        <v>0</v>
      </c>
      <c r="R29" s="551">
        <f t="shared" si="34"/>
        <v>0</v>
      </c>
      <c r="S29" s="507">
        <v>0</v>
      </c>
      <c r="T29" s="507">
        <v>0</v>
      </c>
      <c r="U29" s="507">
        <v>0</v>
      </c>
      <c r="V29" s="507">
        <f t="shared" si="2"/>
        <v>0</v>
      </c>
      <c r="W29" s="507">
        <v>0</v>
      </c>
      <c r="X29" s="507">
        <v>0</v>
      </c>
      <c r="Y29" s="507">
        <v>0</v>
      </c>
      <c r="Z29" s="507">
        <f t="shared" si="35"/>
        <v>0</v>
      </c>
      <c r="AA29" s="507">
        <f t="shared" si="36"/>
        <v>0</v>
      </c>
      <c r="AB29" s="322">
        <f t="shared" si="37"/>
        <v>0</v>
      </c>
      <c r="AC29" s="180">
        <f t="shared" si="38"/>
        <v>0</v>
      </c>
      <c r="AD29" s="507">
        <v>0</v>
      </c>
      <c r="AE29" s="507">
        <v>0</v>
      </c>
      <c r="AF29" s="507">
        <f t="shared" si="3"/>
        <v>0</v>
      </c>
      <c r="AG29" s="507">
        <f t="shared" si="4"/>
        <v>0</v>
      </c>
      <c r="AH29" s="522">
        <v>0</v>
      </c>
      <c r="AI29" s="522">
        <v>0</v>
      </c>
      <c r="AJ29" s="522">
        <v>0</v>
      </c>
      <c r="AK29" s="522">
        <v>0</v>
      </c>
      <c r="AL29" s="522">
        <v>0</v>
      </c>
      <c r="AM29" s="522">
        <v>0</v>
      </c>
      <c r="AN29" s="522">
        <v>0</v>
      </c>
      <c r="AO29" s="522">
        <f t="shared" si="39"/>
        <v>0</v>
      </c>
      <c r="AP29" s="522">
        <f t="shared" si="40"/>
        <v>0</v>
      </c>
      <c r="AQ29" s="550">
        <f t="shared" si="8"/>
        <v>0</v>
      </c>
      <c r="AR29" s="551">
        <f t="shared" si="41"/>
        <v>1309848</v>
      </c>
      <c r="AS29" s="507">
        <f t="shared" si="42"/>
        <v>960108</v>
      </c>
      <c r="AT29" s="507">
        <f t="shared" si="43"/>
        <v>4500</v>
      </c>
      <c r="AU29" s="507">
        <f t="shared" si="44"/>
        <v>0</v>
      </c>
      <c r="AV29" s="507">
        <f t="shared" si="45"/>
        <v>326038</v>
      </c>
      <c r="AW29" s="507">
        <f t="shared" si="45"/>
        <v>19202</v>
      </c>
      <c r="AX29" s="507">
        <f t="shared" si="46"/>
        <v>0</v>
      </c>
      <c r="AY29" s="522">
        <f t="shared" si="47"/>
        <v>2</v>
      </c>
      <c r="AZ29" s="522">
        <f t="shared" si="48"/>
        <v>2</v>
      </c>
      <c r="BA29" s="523">
        <f t="shared" si="48"/>
        <v>0</v>
      </c>
    </row>
    <row r="30" spans="1:53" ht="13.5" customHeight="1" x14ac:dyDescent="0.2">
      <c r="A30" s="738">
        <v>5</v>
      </c>
      <c r="B30" s="739">
        <v>3447</v>
      </c>
      <c r="C30" s="739">
        <v>600078531</v>
      </c>
      <c r="D30" s="739">
        <v>70694982</v>
      </c>
      <c r="E30" s="740" t="s">
        <v>449</v>
      </c>
      <c r="F30" s="739">
        <v>3143</v>
      </c>
      <c r="G30" s="741" t="s">
        <v>151</v>
      </c>
      <c r="H30" s="727" t="s">
        <v>83</v>
      </c>
      <c r="I30" s="516">
        <v>41430</v>
      </c>
      <c r="J30" s="517">
        <v>29205</v>
      </c>
      <c r="K30" s="496">
        <v>0</v>
      </c>
      <c r="L30" s="322">
        <v>9871</v>
      </c>
      <c r="M30" s="322">
        <v>584</v>
      </c>
      <c r="N30" s="517">
        <v>1770</v>
      </c>
      <c r="O30" s="518">
        <v>0.12</v>
      </c>
      <c r="P30" s="432">
        <v>0</v>
      </c>
      <c r="Q30" s="746">
        <v>0.12</v>
      </c>
      <c r="R30" s="551">
        <f t="shared" si="34"/>
        <v>0</v>
      </c>
      <c r="S30" s="507">
        <v>0</v>
      </c>
      <c r="T30" s="507">
        <v>0</v>
      </c>
      <c r="U30" s="507">
        <v>0</v>
      </c>
      <c r="V30" s="507">
        <f t="shared" si="2"/>
        <v>0</v>
      </c>
      <c r="W30" s="507">
        <v>0</v>
      </c>
      <c r="X30" s="507">
        <v>0</v>
      </c>
      <c r="Y30" s="507">
        <v>0</v>
      </c>
      <c r="Z30" s="507">
        <f t="shared" si="35"/>
        <v>0</v>
      </c>
      <c r="AA30" s="507">
        <f t="shared" si="36"/>
        <v>0</v>
      </c>
      <c r="AB30" s="322">
        <f t="shared" si="37"/>
        <v>0</v>
      </c>
      <c r="AC30" s="180">
        <f t="shared" si="38"/>
        <v>0</v>
      </c>
      <c r="AD30" s="507">
        <v>0</v>
      </c>
      <c r="AE30" s="507">
        <v>0</v>
      </c>
      <c r="AF30" s="507">
        <f t="shared" si="3"/>
        <v>0</v>
      </c>
      <c r="AG30" s="507">
        <f t="shared" si="4"/>
        <v>0</v>
      </c>
      <c r="AH30" s="522">
        <v>0</v>
      </c>
      <c r="AI30" s="522">
        <v>0</v>
      </c>
      <c r="AJ30" s="522">
        <v>0</v>
      </c>
      <c r="AK30" s="522">
        <v>0</v>
      </c>
      <c r="AL30" s="522">
        <v>0</v>
      </c>
      <c r="AM30" s="522">
        <v>0</v>
      </c>
      <c r="AN30" s="522">
        <v>0</v>
      </c>
      <c r="AO30" s="522">
        <f t="shared" si="39"/>
        <v>0</v>
      </c>
      <c r="AP30" s="522">
        <f t="shared" si="40"/>
        <v>0</v>
      </c>
      <c r="AQ30" s="550">
        <f t="shared" si="8"/>
        <v>0</v>
      </c>
      <c r="AR30" s="551">
        <f t="shared" si="41"/>
        <v>41430</v>
      </c>
      <c r="AS30" s="507">
        <f t="shared" si="42"/>
        <v>29205</v>
      </c>
      <c r="AT30" s="507">
        <f t="shared" si="43"/>
        <v>0</v>
      </c>
      <c r="AU30" s="507">
        <f t="shared" si="44"/>
        <v>0</v>
      </c>
      <c r="AV30" s="507">
        <f t="shared" si="45"/>
        <v>9871</v>
      </c>
      <c r="AW30" s="507">
        <f t="shared" si="45"/>
        <v>584</v>
      </c>
      <c r="AX30" s="507">
        <f t="shared" si="46"/>
        <v>1770</v>
      </c>
      <c r="AY30" s="522">
        <f t="shared" si="47"/>
        <v>0.12</v>
      </c>
      <c r="AZ30" s="522">
        <f t="shared" si="48"/>
        <v>0</v>
      </c>
      <c r="BA30" s="523">
        <f t="shared" si="48"/>
        <v>0.12</v>
      </c>
    </row>
    <row r="31" spans="1:53" ht="13.5" customHeight="1" x14ac:dyDescent="0.2">
      <c r="A31" s="285">
        <v>5</v>
      </c>
      <c r="B31" s="27">
        <v>3447</v>
      </c>
      <c r="C31" s="27">
        <v>600078531</v>
      </c>
      <c r="D31" s="27">
        <v>70694982</v>
      </c>
      <c r="E31" s="295" t="s">
        <v>451</v>
      </c>
      <c r="F31" s="27"/>
      <c r="G31" s="284"/>
      <c r="H31" s="388"/>
      <c r="I31" s="5">
        <v>21275515</v>
      </c>
      <c r="J31" s="8">
        <v>15291833</v>
      </c>
      <c r="K31" s="8">
        <v>13500</v>
      </c>
      <c r="L31" s="8">
        <v>5173203</v>
      </c>
      <c r="M31" s="8">
        <v>305837</v>
      </c>
      <c r="N31" s="8">
        <v>491142</v>
      </c>
      <c r="O31" s="9">
        <v>32.7468</v>
      </c>
      <c r="P31" s="9">
        <v>23.369300000000003</v>
      </c>
      <c r="Q31" s="33">
        <v>9.3774999999999977</v>
      </c>
      <c r="R31" s="5">
        <f t="shared" ref="R31:BA31" si="49">SUM(R25:R30)</f>
        <v>0</v>
      </c>
      <c r="S31" s="8">
        <f t="shared" si="49"/>
        <v>23284</v>
      </c>
      <c r="T31" s="8">
        <f t="shared" si="49"/>
        <v>0</v>
      </c>
      <c r="U31" s="8">
        <f t="shared" si="49"/>
        <v>0</v>
      </c>
      <c r="V31" s="8">
        <f t="shared" si="49"/>
        <v>23284</v>
      </c>
      <c r="W31" s="8">
        <f t="shared" si="49"/>
        <v>0</v>
      </c>
      <c r="X31" s="8">
        <f t="shared" si="49"/>
        <v>0</v>
      </c>
      <c r="Y31" s="8">
        <f t="shared" si="49"/>
        <v>66748</v>
      </c>
      <c r="Z31" s="8">
        <f t="shared" si="49"/>
        <v>66748</v>
      </c>
      <c r="AA31" s="8">
        <f t="shared" si="49"/>
        <v>90032</v>
      </c>
      <c r="AB31" s="8">
        <f t="shared" si="49"/>
        <v>7870</v>
      </c>
      <c r="AC31" s="8">
        <f t="shared" si="49"/>
        <v>466</v>
      </c>
      <c r="AD31" s="8">
        <f t="shared" si="49"/>
        <v>0</v>
      </c>
      <c r="AE31" s="8">
        <f t="shared" si="49"/>
        <v>0</v>
      </c>
      <c r="AF31" s="8">
        <f t="shared" si="49"/>
        <v>0</v>
      </c>
      <c r="AG31" s="8">
        <f t="shared" si="49"/>
        <v>98368</v>
      </c>
      <c r="AH31" s="9">
        <f t="shared" si="49"/>
        <v>0</v>
      </c>
      <c r="AI31" s="9">
        <f t="shared" si="49"/>
        <v>0</v>
      </c>
      <c r="AJ31" s="9">
        <f t="shared" si="49"/>
        <v>0.06</v>
      </c>
      <c r="AK31" s="9">
        <f t="shared" si="49"/>
        <v>0</v>
      </c>
      <c r="AL31" s="9">
        <f t="shared" si="49"/>
        <v>0</v>
      </c>
      <c r="AM31" s="9">
        <f t="shared" si="49"/>
        <v>0</v>
      </c>
      <c r="AN31" s="9">
        <f t="shared" si="49"/>
        <v>0</v>
      </c>
      <c r="AO31" s="9">
        <f t="shared" si="49"/>
        <v>0.06</v>
      </c>
      <c r="AP31" s="9">
        <f t="shared" si="49"/>
        <v>0</v>
      </c>
      <c r="AQ31" s="33">
        <f t="shared" si="49"/>
        <v>0.06</v>
      </c>
      <c r="AR31" s="5">
        <f t="shared" si="49"/>
        <v>21373883</v>
      </c>
      <c r="AS31" s="8">
        <f t="shared" si="49"/>
        <v>15315117</v>
      </c>
      <c r="AT31" s="38">
        <f t="shared" si="49"/>
        <v>80248</v>
      </c>
      <c r="AU31" s="38">
        <f t="shared" si="49"/>
        <v>66748</v>
      </c>
      <c r="AV31" s="8">
        <f t="shared" si="49"/>
        <v>5181073</v>
      </c>
      <c r="AW31" s="8">
        <f t="shared" si="49"/>
        <v>306303</v>
      </c>
      <c r="AX31" s="8">
        <f t="shared" si="49"/>
        <v>491142</v>
      </c>
      <c r="AY31" s="9">
        <f t="shared" si="49"/>
        <v>32.806799999999996</v>
      </c>
      <c r="AZ31" s="9">
        <f t="shared" si="49"/>
        <v>23.429300000000001</v>
      </c>
      <c r="BA31" s="75">
        <f t="shared" si="49"/>
        <v>9.3774999999999977</v>
      </c>
    </row>
    <row r="32" spans="1:53" ht="13.5" customHeight="1" x14ac:dyDescent="0.2">
      <c r="A32" s="738">
        <v>6</v>
      </c>
      <c r="B32" s="739">
        <v>3446</v>
      </c>
      <c r="C32" s="739">
        <v>600078515</v>
      </c>
      <c r="D32" s="739">
        <v>70694974</v>
      </c>
      <c r="E32" s="740" t="s">
        <v>452</v>
      </c>
      <c r="F32" s="739">
        <v>3113</v>
      </c>
      <c r="G32" s="741" t="s">
        <v>149</v>
      </c>
      <c r="H32" s="742" t="s">
        <v>87</v>
      </c>
      <c r="I32" s="516">
        <v>22553456</v>
      </c>
      <c r="J32" s="517">
        <v>16028618</v>
      </c>
      <c r="K32" s="517">
        <v>13000</v>
      </c>
      <c r="L32" s="517">
        <v>5422066</v>
      </c>
      <c r="M32" s="517">
        <v>320572</v>
      </c>
      <c r="N32" s="517">
        <v>769200</v>
      </c>
      <c r="O32" s="518">
        <v>31.0398</v>
      </c>
      <c r="P32" s="432">
        <v>23.818000000000001</v>
      </c>
      <c r="Q32" s="746">
        <v>7.2217999999999991</v>
      </c>
      <c r="R32" s="551">
        <f t="shared" ref="R32:R36" si="50">W32*-1</f>
        <v>-31100</v>
      </c>
      <c r="S32" s="507">
        <v>0</v>
      </c>
      <c r="T32" s="507">
        <v>0</v>
      </c>
      <c r="U32" s="507">
        <v>0</v>
      </c>
      <c r="V32" s="507">
        <f t="shared" si="2"/>
        <v>-31100</v>
      </c>
      <c r="W32" s="507">
        <v>31100</v>
      </c>
      <c r="X32" s="507">
        <v>0</v>
      </c>
      <c r="Y32" s="507">
        <v>113309</v>
      </c>
      <c r="Z32" s="507">
        <f t="shared" ref="Z32:Z36" si="51">SUM(W32:Y32)</f>
        <v>144409</v>
      </c>
      <c r="AA32" s="507">
        <f>V32+Z32</f>
        <v>113309</v>
      </c>
      <c r="AB32" s="322">
        <f t="shared" ref="AB32:AB36" si="52">ROUND((V32+W32)*33.8%,0)</f>
        <v>0</v>
      </c>
      <c r="AC32" s="180">
        <f>ROUND(V32*2%,0)</f>
        <v>-622</v>
      </c>
      <c r="AD32" s="507">
        <v>0</v>
      </c>
      <c r="AE32" s="507">
        <v>0</v>
      </c>
      <c r="AF32" s="507">
        <f t="shared" si="3"/>
        <v>0</v>
      </c>
      <c r="AG32" s="507">
        <f t="shared" si="4"/>
        <v>112687</v>
      </c>
      <c r="AH32" s="522">
        <v>0</v>
      </c>
      <c r="AI32" s="522">
        <v>-0.17</v>
      </c>
      <c r="AJ32" s="522">
        <v>0</v>
      </c>
      <c r="AK32" s="522">
        <v>0</v>
      </c>
      <c r="AL32" s="522">
        <v>0</v>
      </c>
      <c r="AM32" s="522">
        <v>0</v>
      </c>
      <c r="AN32" s="522">
        <v>0</v>
      </c>
      <c r="AO32" s="522">
        <f t="shared" ref="AO32:AO36" si="53">AH32+AJ32+AK32+AM32</f>
        <v>0</v>
      </c>
      <c r="AP32" s="522">
        <f t="shared" ref="AP32:AP36" si="54">AI32+AL32+AN32</f>
        <v>-0.17</v>
      </c>
      <c r="AQ32" s="550">
        <f t="shared" si="8"/>
        <v>-0.17</v>
      </c>
      <c r="AR32" s="551">
        <f>I32+AG32</f>
        <v>22666143</v>
      </c>
      <c r="AS32" s="507">
        <f>J32+V32</f>
        <v>15997518</v>
      </c>
      <c r="AT32" s="507">
        <f t="shared" ref="AT32:AT36" si="55">K32+Z32</f>
        <v>157409</v>
      </c>
      <c r="AU32" s="507">
        <f t="shared" ref="AU32:AU36" si="56">Y32</f>
        <v>113309</v>
      </c>
      <c r="AV32" s="507">
        <f t="shared" ref="AV32:AW36" si="57">L32+AB32</f>
        <v>5422066</v>
      </c>
      <c r="AW32" s="507">
        <f t="shared" si="57"/>
        <v>319950</v>
      </c>
      <c r="AX32" s="507">
        <f>N32+AF32</f>
        <v>769200</v>
      </c>
      <c r="AY32" s="522">
        <f>O32+AQ32</f>
        <v>30.869799999999998</v>
      </c>
      <c r="AZ32" s="522">
        <f t="shared" ref="AZ32:BA36" si="58">P32+AO32</f>
        <v>23.818000000000001</v>
      </c>
      <c r="BA32" s="523">
        <f t="shared" si="58"/>
        <v>7.0517999999999992</v>
      </c>
    </row>
    <row r="33" spans="1:53" ht="13.5" customHeight="1" x14ac:dyDescent="0.2">
      <c r="A33" s="738">
        <v>6</v>
      </c>
      <c r="B33" s="739">
        <v>3446</v>
      </c>
      <c r="C33" s="739">
        <v>600078515</v>
      </c>
      <c r="D33" s="739">
        <v>70694974</v>
      </c>
      <c r="E33" s="740" t="s">
        <v>452</v>
      </c>
      <c r="F33" s="739">
        <v>3113</v>
      </c>
      <c r="G33" s="741" t="s">
        <v>92</v>
      </c>
      <c r="H33" s="742" t="s">
        <v>83</v>
      </c>
      <c r="I33" s="516">
        <v>1270907</v>
      </c>
      <c r="J33" s="517">
        <v>935867</v>
      </c>
      <c r="K33" s="496">
        <v>0</v>
      </c>
      <c r="L33" s="322">
        <v>316323</v>
      </c>
      <c r="M33" s="322">
        <v>18717</v>
      </c>
      <c r="N33" s="517">
        <v>0</v>
      </c>
      <c r="O33" s="518">
        <v>2.73</v>
      </c>
      <c r="P33" s="432">
        <v>2.73</v>
      </c>
      <c r="Q33" s="746">
        <v>0</v>
      </c>
      <c r="R33" s="551">
        <f t="shared" si="50"/>
        <v>0</v>
      </c>
      <c r="S33" s="507">
        <v>0</v>
      </c>
      <c r="T33" s="507">
        <v>0</v>
      </c>
      <c r="U33" s="507">
        <v>0</v>
      </c>
      <c r="V33" s="507">
        <f t="shared" si="2"/>
        <v>0</v>
      </c>
      <c r="W33" s="507">
        <v>0</v>
      </c>
      <c r="X33" s="507">
        <v>0</v>
      </c>
      <c r="Y33" s="507">
        <v>0</v>
      </c>
      <c r="Z33" s="507">
        <f t="shared" si="51"/>
        <v>0</v>
      </c>
      <c r="AA33" s="507">
        <f>V33+Z33</f>
        <v>0</v>
      </c>
      <c r="AB33" s="322">
        <f t="shared" si="52"/>
        <v>0</v>
      </c>
      <c r="AC33" s="180">
        <f>ROUND(V33*2%,0)</f>
        <v>0</v>
      </c>
      <c r="AD33" s="507">
        <v>0</v>
      </c>
      <c r="AE33" s="507">
        <v>0</v>
      </c>
      <c r="AF33" s="507">
        <f t="shared" si="3"/>
        <v>0</v>
      </c>
      <c r="AG33" s="507">
        <f t="shared" si="4"/>
        <v>0</v>
      </c>
      <c r="AH33" s="522">
        <v>0</v>
      </c>
      <c r="AI33" s="522">
        <v>0</v>
      </c>
      <c r="AJ33" s="522">
        <v>0</v>
      </c>
      <c r="AK33" s="522">
        <v>0</v>
      </c>
      <c r="AL33" s="522">
        <v>0</v>
      </c>
      <c r="AM33" s="522">
        <v>0</v>
      </c>
      <c r="AN33" s="522">
        <v>0</v>
      </c>
      <c r="AO33" s="522">
        <f t="shared" si="53"/>
        <v>0</v>
      </c>
      <c r="AP33" s="522">
        <f t="shared" si="54"/>
        <v>0</v>
      </c>
      <c r="AQ33" s="550">
        <f t="shared" si="8"/>
        <v>0</v>
      </c>
      <c r="AR33" s="551">
        <f>I33+AG33</f>
        <v>1270907</v>
      </c>
      <c r="AS33" s="507">
        <f>J33+V33</f>
        <v>935867</v>
      </c>
      <c r="AT33" s="507">
        <f t="shared" si="55"/>
        <v>0</v>
      </c>
      <c r="AU33" s="507">
        <f t="shared" si="56"/>
        <v>0</v>
      </c>
      <c r="AV33" s="507">
        <f t="shared" si="57"/>
        <v>316323</v>
      </c>
      <c r="AW33" s="507">
        <f t="shared" si="57"/>
        <v>18717</v>
      </c>
      <c r="AX33" s="507">
        <f>N33+AF33</f>
        <v>0</v>
      </c>
      <c r="AY33" s="522">
        <f>O33+AQ33</f>
        <v>2.73</v>
      </c>
      <c r="AZ33" s="522">
        <f t="shared" si="58"/>
        <v>2.73</v>
      </c>
      <c r="BA33" s="523">
        <f t="shared" si="58"/>
        <v>0</v>
      </c>
    </row>
    <row r="34" spans="1:53" ht="13.5" customHeight="1" x14ac:dyDescent="0.2">
      <c r="A34" s="738">
        <v>6</v>
      </c>
      <c r="B34" s="739">
        <v>3446</v>
      </c>
      <c r="C34" s="739">
        <v>600078515</v>
      </c>
      <c r="D34" s="739">
        <v>70694974</v>
      </c>
      <c r="E34" s="740" t="s">
        <v>452</v>
      </c>
      <c r="F34" s="739">
        <v>3141</v>
      </c>
      <c r="G34" s="741" t="s">
        <v>89</v>
      </c>
      <c r="H34" s="742" t="s">
        <v>83</v>
      </c>
      <c r="I34" s="516">
        <v>2024509</v>
      </c>
      <c r="J34" s="517">
        <v>1477263</v>
      </c>
      <c r="K34" s="496">
        <v>0</v>
      </c>
      <c r="L34" s="322">
        <v>499315</v>
      </c>
      <c r="M34" s="322">
        <v>29545</v>
      </c>
      <c r="N34" s="517">
        <v>18386</v>
      </c>
      <c r="O34" s="518">
        <v>5.0199999999999996</v>
      </c>
      <c r="P34" s="432">
        <v>0</v>
      </c>
      <c r="Q34" s="746">
        <v>5.0199999999999996</v>
      </c>
      <c r="R34" s="551">
        <f t="shared" si="50"/>
        <v>0</v>
      </c>
      <c r="S34" s="507">
        <v>0</v>
      </c>
      <c r="T34" s="507">
        <v>0</v>
      </c>
      <c r="U34" s="507">
        <v>0</v>
      </c>
      <c r="V34" s="507">
        <f t="shared" si="2"/>
        <v>0</v>
      </c>
      <c r="W34" s="507">
        <v>0</v>
      </c>
      <c r="X34" s="507">
        <v>0</v>
      </c>
      <c r="Y34" s="507">
        <v>0</v>
      </c>
      <c r="Z34" s="507">
        <f t="shared" si="51"/>
        <v>0</v>
      </c>
      <c r="AA34" s="507">
        <f>V34+Z34</f>
        <v>0</v>
      </c>
      <c r="AB34" s="322">
        <f t="shared" si="52"/>
        <v>0</v>
      </c>
      <c r="AC34" s="180">
        <f>ROUND(V34*2%,0)</f>
        <v>0</v>
      </c>
      <c r="AD34" s="507">
        <v>0</v>
      </c>
      <c r="AE34" s="507">
        <v>0</v>
      </c>
      <c r="AF34" s="507">
        <f t="shared" si="3"/>
        <v>0</v>
      </c>
      <c r="AG34" s="507">
        <f t="shared" si="4"/>
        <v>0</v>
      </c>
      <c r="AH34" s="522">
        <v>0</v>
      </c>
      <c r="AI34" s="522">
        <v>0</v>
      </c>
      <c r="AJ34" s="522">
        <v>0</v>
      </c>
      <c r="AK34" s="522">
        <v>0</v>
      </c>
      <c r="AL34" s="522">
        <v>0</v>
      </c>
      <c r="AM34" s="522">
        <v>0</v>
      </c>
      <c r="AN34" s="522">
        <v>0</v>
      </c>
      <c r="AO34" s="522">
        <f t="shared" si="53"/>
        <v>0</v>
      </c>
      <c r="AP34" s="522">
        <f t="shared" si="54"/>
        <v>0</v>
      </c>
      <c r="AQ34" s="550">
        <f t="shared" si="8"/>
        <v>0</v>
      </c>
      <c r="AR34" s="551">
        <f>I34+AG34</f>
        <v>2024509</v>
      </c>
      <c r="AS34" s="507">
        <f>J34+V34</f>
        <v>1477263</v>
      </c>
      <c r="AT34" s="507">
        <f t="shared" si="55"/>
        <v>0</v>
      </c>
      <c r="AU34" s="507">
        <f t="shared" si="56"/>
        <v>0</v>
      </c>
      <c r="AV34" s="507">
        <f t="shared" si="57"/>
        <v>499315</v>
      </c>
      <c r="AW34" s="507">
        <f t="shared" si="57"/>
        <v>29545</v>
      </c>
      <c r="AX34" s="507">
        <f>N34+AF34</f>
        <v>18386</v>
      </c>
      <c r="AY34" s="522">
        <f>O34+AQ34</f>
        <v>5.0199999999999996</v>
      </c>
      <c r="AZ34" s="522">
        <f t="shared" si="58"/>
        <v>0</v>
      </c>
      <c r="BA34" s="523">
        <f t="shared" si="58"/>
        <v>5.0199999999999996</v>
      </c>
    </row>
    <row r="35" spans="1:53" ht="13.5" customHeight="1" x14ac:dyDescent="0.2">
      <c r="A35" s="738">
        <v>6</v>
      </c>
      <c r="B35" s="739">
        <v>3446</v>
      </c>
      <c r="C35" s="739">
        <v>600078515</v>
      </c>
      <c r="D35" s="739">
        <v>70694974</v>
      </c>
      <c r="E35" s="740" t="s">
        <v>452</v>
      </c>
      <c r="F35" s="739">
        <v>3143</v>
      </c>
      <c r="G35" s="741" t="s">
        <v>150</v>
      </c>
      <c r="H35" s="727" t="s">
        <v>87</v>
      </c>
      <c r="I35" s="516">
        <v>1366657</v>
      </c>
      <c r="J35" s="517">
        <v>1004404</v>
      </c>
      <c r="K35" s="496">
        <v>2000</v>
      </c>
      <c r="L35" s="322">
        <v>340165</v>
      </c>
      <c r="M35" s="322">
        <v>20088</v>
      </c>
      <c r="N35" s="517">
        <v>0</v>
      </c>
      <c r="O35" s="518">
        <v>2.4821</v>
      </c>
      <c r="P35" s="518">
        <v>2.4821</v>
      </c>
      <c r="Q35" s="746">
        <v>0</v>
      </c>
      <c r="R35" s="551">
        <f t="shared" si="50"/>
        <v>2000</v>
      </c>
      <c r="S35" s="507">
        <v>0</v>
      </c>
      <c r="T35" s="507">
        <v>0</v>
      </c>
      <c r="U35" s="507">
        <v>0</v>
      </c>
      <c r="V35" s="507">
        <f t="shared" si="2"/>
        <v>2000</v>
      </c>
      <c r="W35" s="507">
        <v>-2000</v>
      </c>
      <c r="X35" s="507">
        <v>0</v>
      </c>
      <c r="Y35" s="507">
        <v>0</v>
      </c>
      <c r="Z35" s="507">
        <f t="shared" si="51"/>
        <v>-2000</v>
      </c>
      <c r="AA35" s="507">
        <f>V35+Z35</f>
        <v>0</v>
      </c>
      <c r="AB35" s="322">
        <f t="shared" si="52"/>
        <v>0</v>
      </c>
      <c r="AC35" s="180">
        <f>ROUND(V35*2%,0)</f>
        <v>40</v>
      </c>
      <c r="AD35" s="507">
        <v>0</v>
      </c>
      <c r="AE35" s="507">
        <v>0</v>
      </c>
      <c r="AF35" s="507">
        <f t="shared" si="3"/>
        <v>0</v>
      </c>
      <c r="AG35" s="507">
        <f t="shared" si="4"/>
        <v>40</v>
      </c>
      <c r="AH35" s="522">
        <v>0</v>
      </c>
      <c r="AI35" s="522">
        <v>0</v>
      </c>
      <c r="AJ35" s="522">
        <v>0</v>
      </c>
      <c r="AK35" s="522">
        <v>0</v>
      </c>
      <c r="AL35" s="522">
        <v>0</v>
      </c>
      <c r="AM35" s="522">
        <v>0</v>
      </c>
      <c r="AN35" s="522">
        <v>0</v>
      </c>
      <c r="AO35" s="522">
        <f t="shared" si="53"/>
        <v>0</v>
      </c>
      <c r="AP35" s="522">
        <f t="shared" si="54"/>
        <v>0</v>
      </c>
      <c r="AQ35" s="550">
        <f t="shared" si="8"/>
        <v>0</v>
      </c>
      <c r="AR35" s="551">
        <f>I35+AG35</f>
        <v>1366697</v>
      </c>
      <c r="AS35" s="507">
        <f>J35+V35</f>
        <v>1006404</v>
      </c>
      <c r="AT35" s="507">
        <f t="shared" si="55"/>
        <v>0</v>
      </c>
      <c r="AU35" s="507">
        <f t="shared" si="56"/>
        <v>0</v>
      </c>
      <c r="AV35" s="507">
        <f t="shared" si="57"/>
        <v>340165</v>
      </c>
      <c r="AW35" s="507">
        <f t="shared" si="57"/>
        <v>20128</v>
      </c>
      <c r="AX35" s="507">
        <f>N35+AF35</f>
        <v>0</v>
      </c>
      <c r="AY35" s="522">
        <f>O35+AQ35</f>
        <v>2.4821</v>
      </c>
      <c r="AZ35" s="522">
        <f t="shared" si="58"/>
        <v>2.4821</v>
      </c>
      <c r="BA35" s="523">
        <f t="shared" si="58"/>
        <v>0</v>
      </c>
    </row>
    <row r="36" spans="1:53" ht="13.5" customHeight="1" x14ac:dyDescent="0.2">
      <c r="A36" s="738">
        <v>6</v>
      </c>
      <c r="B36" s="739">
        <v>3446</v>
      </c>
      <c r="C36" s="739">
        <v>600078515</v>
      </c>
      <c r="D36" s="739">
        <v>70694974</v>
      </c>
      <c r="E36" s="740" t="s">
        <v>452</v>
      </c>
      <c r="F36" s="739">
        <v>3143</v>
      </c>
      <c r="G36" s="741" t="s">
        <v>151</v>
      </c>
      <c r="H36" s="727" t="s">
        <v>83</v>
      </c>
      <c r="I36" s="516">
        <v>46345</v>
      </c>
      <c r="J36" s="517">
        <v>32670</v>
      </c>
      <c r="K36" s="496">
        <v>0</v>
      </c>
      <c r="L36" s="322">
        <v>11042</v>
      </c>
      <c r="M36" s="322">
        <v>653</v>
      </c>
      <c r="N36" s="517">
        <v>1980</v>
      </c>
      <c r="O36" s="518">
        <v>0.14000000000000001</v>
      </c>
      <c r="P36" s="432">
        <v>0</v>
      </c>
      <c r="Q36" s="746">
        <v>0.14000000000000001</v>
      </c>
      <c r="R36" s="551">
        <f t="shared" si="50"/>
        <v>0</v>
      </c>
      <c r="S36" s="507">
        <v>0</v>
      </c>
      <c r="T36" s="507">
        <v>0</v>
      </c>
      <c r="U36" s="507">
        <v>0</v>
      </c>
      <c r="V36" s="507">
        <f t="shared" si="2"/>
        <v>0</v>
      </c>
      <c r="W36" s="507">
        <v>0</v>
      </c>
      <c r="X36" s="507">
        <v>0</v>
      </c>
      <c r="Y36" s="507">
        <v>0</v>
      </c>
      <c r="Z36" s="507">
        <f t="shared" si="51"/>
        <v>0</v>
      </c>
      <c r="AA36" s="507">
        <f>V36+Z36</f>
        <v>0</v>
      </c>
      <c r="AB36" s="322">
        <f t="shared" si="52"/>
        <v>0</v>
      </c>
      <c r="AC36" s="180">
        <f>ROUND(V36*2%,0)</f>
        <v>0</v>
      </c>
      <c r="AD36" s="507">
        <v>0</v>
      </c>
      <c r="AE36" s="507">
        <v>0</v>
      </c>
      <c r="AF36" s="507">
        <f t="shared" si="3"/>
        <v>0</v>
      </c>
      <c r="AG36" s="507">
        <f t="shared" si="4"/>
        <v>0</v>
      </c>
      <c r="AH36" s="522">
        <v>0</v>
      </c>
      <c r="AI36" s="522">
        <v>0</v>
      </c>
      <c r="AJ36" s="522">
        <v>0</v>
      </c>
      <c r="AK36" s="522">
        <v>0</v>
      </c>
      <c r="AL36" s="522">
        <v>0</v>
      </c>
      <c r="AM36" s="522">
        <v>0</v>
      </c>
      <c r="AN36" s="522">
        <v>0</v>
      </c>
      <c r="AO36" s="522">
        <f t="shared" si="53"/>
        <v>0</v>
      </c>
      <c r="AP36" s="522">
        <f t="shared" si="54"/>
        <v>0</v>
      </c>
      <c r="AQ36" s="550">
        <f t="shared" si="8"/>
        <v>0</v>
      </c>
      <c r="AR36" s="551">
        <f>I36+AG36</f>
        <v>46345</v>
      </c>
      <c r="AS36" s="507">
        <f>J36+V36</f>
        <v>32670</v>
      </c>
      <c r="AT36" s="507">
        <f t="shared" si="55"/>
        <v>0</v>
      </c>
      <c r="AU36" s="507">
        <f t="shared" si="56"/>
        <v>0</v>
      </c>
      <c r="AV36" s="507">
        <f t="shared" si="57"/>
        <v>11042</v>
      </c>
      <c r="AW36" s="507">
        <f t="shared" si="57"/>
        <v>653</v>
      </c>
      <c r="AX36" s="507">
        <f>N36+AF36</f>
        <v>1980</v>
      </c>
      <c r="AY36" s="522">
        <f>O36+AQ36</f>
        <v>0.14000000000000001</v>
      </c>
      <c r="AZ36" s="522">
        <f t="shared" si="58"/>
        <v>0</v>
      </c>
      <c r="BA36" s="523">
        <f t="shared" si="58"/>
        <v>0.14000000000000001</v>
      </c>
    </row>
    <row r="37" spans="1:53" ht="13.5" customHeight="1" x14ac:dyDescent="0.2">
      <c r="A37" s="285">
        <v>6</v>
      </c>
      <c r="B37" s="27">
        <v>3446</v>
      </c>
      <c r="C37" s="27">
        <v>600078515</v>
      </c>
      <c r="D37" s="27">
        <v>70694974</v>
      </c>
      <c r="E37" s="295" t="s">
        <v>453</v>
      </c>
      <c r="F37" s="27"/>
      <c r="G37" s="284"/>
      <c r="H37" s="388"/>
      <c r="I37" s="5">
        <v>27261874</v>
      </c>
      <c r="J37" s="8">
        <v>19478822</v>
      </c>
      <c r="K37" s="8">
        <v>15000</v>
      </c>
      <c r="L37" s="8">
        <v>6588911</v>
      </c>
      <c r="M37" s="8">
        <v>389575</v>
      </c>
      <c r="N37" s="8">
        <v>789566</v>
      </c>
      <c r="O37" s="9">
        <v>41.411900000000003</v>
      </c>
      <c r="P37" s="9">
        <v>29.030100000000001</v>
      </c>
      <c r="Q37" s="33">
        <v>12.381799999999998</v>
      </c>
      <c r="R37" s="5">
        <f t="shared" ref="R37:BA37" si="59">SUM(R32:R36)</f>
        <v>-29100</v>
      </c>
      <c r="S37" s="8">
        <f t="shared" si="59"/>
        <v>0</v>
      </c>
      <c r="T37" s="8">
        <f t="shared" si="59"/>
        <v>0</v>
      </c>
      <c r="U37" s="8">
        <f t="shared" si="59"/>
        <v>0</v>
      </c>
      <c r="V37" s="8">
        <f t="shared" si="59"/>
        <v>-29100</v>
      </c>
      <c r="W37" s="8">
        <f t="shared" si="59"/>
        <v>29100</v>
      </c>
      <c r="X37" s="8">
        <f t="shared" si="59"/>
        <v>0</v>
      </c>
      <c r="Y37" s="8">
        <f t="shared" ref="Y37" si="60">SUM(Y32:Y36)</f>
        <v>113309</v>
      </c>
      <c r="Z37" s="8">
        <f t="shared" si="59"/>
        <v>142409</v>
      </c>
      <c r="AA37" s="8">
        <f t="shared" si="59"/>
        <v>113309</v>
      </c>
      <c r="AB37" s="8">
        <f t="shared" si="59"/>
        <v>0</v>
      </c>
      <c r="AC37" s="8">
        <f t="shared" si="59"/>
        <v>-582</v>
      </c>
      <c r="AD37" s="8">
        <f t="shared" si="59"/>
        <v>0</v>
      </c>
      <c r="AE37" s="8">
        <f t="shared" si="59"/>
        <v>0</v>
      </c>
      <c r="AF37" s="8">
        <f t="shared" si="59"/>
        <v>0</v>
      </c>
      <c r="AG37" s="8">
        <f t="shared" si="59"/>
        <v>112727</v>
      </c>
      <c r="AH37" s="9">
        <f t="shared" si="59"/>
        <v>0</v>
      </c>
      <c r="AI37" s="9">
        <f t="shared" si="59"/>
        <v>-0.17</v>
      </c>
      <c r="AJ37" s="9">
        <f t="shared" si="59"/>
        <v>0</v>
      </c>
      <c r="AK37" s="9">
        <f t="shared" ref="AK37:AL37" si="61">SUM(AK32:AK36)</f>
        <v>0</v>
      </c>
      <c r="AL37" s="9">
        <f t="shared" si="61"/>
        <v>0</v>
      </c>
      <c r="AM37" s="9">
        <f t="shared" si="59"/>
        <v>0</v>
      </c>
      <c r="AN37" s="9">
        <f t="shared" si="59"/>
        <v>0</v>
      </c>
      <c r="AO37" s="9">
        <f t="shared" si="59"/>
        <v>0</v>
      </c>
      <c r="AP37" s="9">
        <f t="shared" si="59"/>
        <v>-0.17</v>
      </c>
      <c r="AQ37" s="33">
        <f t="shared" si="59"/>
        <v>-0.17</v>
      </c>
      <c r="AR37" s="5">
        <f t="shared" si="59"/>
        <v>27374601</v>
      </c>
      <c r="AS37" s="8">
        <f t="shared" si="59"/>
        <v>19449722</v>
      </c>
      <c r="AT37" s="38">
        <f t="shared" si="59"/>
        <v>157409</v>
      </c>
      <c r="AU37" s="38">
        <f t="shared" si="59"/>
        <v>113309</v>
      </c>
      <c r="AV37" s="8">
        <f t="shared" si="59"/>
        <v>6588911</v>
      </c>
      <c r="AW37" s="8">
        <f t="shared" si="59"/>
        <v>388993</v>
      </c>
      <c r="AX37" s="8">
        <f t="shared" si="59"/>
        <v>789566</v>
      </c>
      <c r="AY37" s="9">
        <f t="shared" si="59"/>
        <v>41.241900000000001</v>
      </c>
      <c r="AZ37" s="9">
        <f t="shared" si="59"/>
        <v>29.030100000000001</v>
      </c>
      <c r="BA37" s="75">
        <f t="shared" si="59"/>
        <v>12.2118</v>
      </c>
    </row>
    <row r="38" spans="1:53" ht="13.5" customHeight="1" x14ac:dyDescent="0.2">
      <c r="A38" s="738">
        <v>7</v>
      </c>
      <c r="B38" s="739">
        <v>3457</v>
      </c>
      <c r="C38" s="739">
        <v>651040230</v>
      </c>
      <c r="D38" s="739">
        <v>75125412</v>
      </c>
      <c r="E38" s="740" t="s">
        <v>454</v>
      </c>
      <c r="F38" s="739">
        <v>3231</v>
      </c>
      <c r="G38" s="741"/>
      <c r="H38" s="742" t="s">
        <v>87</v>
      </c>
      <c r="I38" s="516">
        <v>9988294</v>
      </c>
      <c r="J38" s="517">
        <v>7308412</v>
      </c>
      <c r="K38" s="517">
        <v>22400</v>
      </c>
      <c r="L38" s="517">
        <v>2477814</v>
      </c>
      <c r="M38" s="517">
        <v>146168</v>
      </c>
      <c r="N38" s="517">
        <v>33500</v>
      </c>
      <c r="O38" s="518">
        <v>14.352699999999999</v>
      </c>
      <c r="P38" s="432">
        <v>12.762799999999999</v>
      </c>
      <c r="Q38" s="746">
        <v>1.5899000000000001</v>
      </c>
      <c r="R38" s="551">
        <f>W38*-1</f>
        <v>14900</v>
      </c>
      <c r="S38" s="507">
        <v>0</v>
      </c>
      <c r="T38" s="507">
        <v>0</v>
      </c>
      <c r="U38" s="507">
        <v>0</v>
      </c>
      <c r="V38" s="507">
        <f t="shared" si="2"/>
        <v>14900</v>
      </c>
      <c r="W38" s="507">
        <v>-14900</v>
      </c>
      <c r="X38" s="507">
        <v>0</v>
      </c>
      <c r="Y38" s="507">
        <v>0</v>
      </c>
      <c r="Z38" s="507">
        <f>SUM(W38:Y38)</f>
        <v>-14900</v>
      </c>
      <c r="AA38" s="507">
        <f>V38+Z38</f>
        <v>0</v>
      </c>
      <c r="AB38" s="322">
        <f>ROUND((V38+W38)*33.8%,0)</f>
        <v>0</v>
      </c>
      <c r="AC38" s="180">
        <f>ROUND(V38*2%,0)</f>
        <v>298</v>
      </c>
      <c r="AD38" s="507">
        <v>0</v>
      </c>
      <c r="AE38" s="507">
        <v>0</v>
      </c>
      <c r="AF38" s="507">
        <f t="shared" si="3"/>
        <v>0</v>
      </c>
      <c r="AG38" s="507">
        <f t="shared" si="4"/>
        <v>298</v>
      </c>
      <c r="AH38" s="522">
        <v>0.03</v>
      </c>
      <c r="AI38" s="522">
        <v>0</v>
      </c>
      <c r="AJ38" s="522">
        <v>0</v>
      </c>
      <c r="AK38" s="522">
        <v>0</v>
      </c>
      <c r="AL38" s="522">
        <v>0</v>
      </c>
      <c r="AM38" s="522">
        <v>0</v>
      </c>
      <c r="AN38" s="522">
        <v>0</v>
      </c>
      <c r="AO38" s="522">
        <f>AH38+AJ38+AK38+AM38</f>
        <v>0.03</v>
      </c>
      <c r="AP38" s="522">
        <f>AI38+AL38+AN38</f>
        <v>0</v>
      </c>
      <c r="AQ38" s="550">
        <f t="shared" si="8"/>
        <v>0.03</v>
      </c>
      <c r="AR38" s="551">
        <f>I38+AG38</f>
        <v>9988592</v>
      </c>
      <c r="AS38" s="507">
        <f>J38+V38</f>
        <v>7323312</v>
      </c>
      <c r="AT38" s="507">
        <f>K38+Z38</f>
        <v>7500</v>
      </c>
      <c r="AU38" s="507">
        <f>Y38</f>
        <v>0</v>
      </c>
      <c r="AV38" s="507">
        <f>L38+AB38</f>
        <v>2477814</v>
      </c>
      <c r="AW38" s="507">
        <f>M38+AC38</f>
        <v>146466</v>
      </c>
      <c r="AX38" s="507">
        <f>N38+AF38</f>
        <v>33500</v>
      </c>
      <c r="AY38" s="522">
        <f>O38+AQ38</f>
        <v>14.382699999999998</v>
      </c>
      <c r="AZ38" s="522">
        <f>P38+AO38</f>
        <v>12.792799999999998</v>
      </c>
      <c r="BA38" s="523">
        <f>Q38+AP38</f>
        <v>1.5899000000000001</v>
      </c>
    </row>
    <row r="39" spans="1:53" ht="13.5" customHeight="1" x14ac:dyDescent="0.2">
      <c r="A39" s="285">
        <v>7</v>
      </c>
      <c r="B39" s="27">
        <v>3457</v>
      </c>
      <c r="C39" s="27">
        <v>651040230</v>
      </c>
      <c r="D39" s="27">
        <v>75125412</v>
      </c>
      <c r="E39" s="295" t="s">
        <v>455</v>
      </c>
      <c r="F39" s="27"/>
      <c r="G39" s="284"/>
      <c r="H39" s="388"/>
      <c r="I39" s="6">
        <v>9988294</v>
      </c>
      <c r="J39" s="10">
        <v>7308412</v>
      </c>
      <c r="K39" s="10">
        <v>22400</v>
      </c>
      <c r="L39" s="10">
        <v>2477814</v>
      </c>
      <c r="M39" s="10">
        <v>146168</v>
      </c>
      <c r="N39" s="10">
        <v>33500</v>
      </c>
      <c r="O39" s="11">
        <v>14.352699999999999</v>
      </c>
      <c r="P39" s="11">
        <v>12.762799999999999</v>
      </c>
      <c r="Q39" s="32">
        <v>1.5899000000000001</v>
      </c>
      <c r="R39" s="6">
        <f t="shared" ref="R39:BA39" si="62">SUM(R38)</f>
        <v>14900</v>
      </c>
      <c r="S39" s="10">
        <f t="shared" si="62"/>
        <v>0</v>
      </c>
      <c r="T39" s="10">
        <f t="shared" si="62"/>
        <v>0</v>
      </c>
      <c r="U39" s="10">
        <f t="shared" si="62"/>
        <v>0</v>
      </c>
      <c r="V39" s="10">
        <f t="shared" si="62"/>
        <v>14900</v>
      </c>
      <c r="W39" s="10">
        <f t="shared" si="62"/>
        <v>-14900</v>
      </c>
      <c r="X39" s="10">
        <f t="shared" si="62"/>
        <v>0</v>
      </c>
      <c r="Y39" s="10">
        <f t="shared" si="62"/>
        <v>0</v>
      </c>
      <c r="Z39" s="10">
        <f t="shared" si="62"/>
        <v>-14900</v>
      </c>
      <c r="AA39" s="10">
        <f t="shared" si="62"/>
        <v>0</v>
      </c>
      <c r="AB39" s="10">
        <f t="shared" si="62"/>
        <v>0</v>
      </c>
      <c r="AC39" s="10">
        <f t="shared" si="62"/>
        <v>298</v>
      </c>
      <c r="AD39" s="10">
        <f t="shared" si="62"/>
        <v>0</v>
      </c>
      <c r="AE39" s="10">
        <f t="shared" si="62"/>
        <v>0</v>
      </c>
      <c r="AF39" s="10">
        <f t="shared" si="62"/>
        <v>0</v>
      </c>
      <c r="AG39" s="10">
        <f t="shared" si="62"/>
        <v>298</v>
      </c>
      <c r="AH39" s="11">
        <f t="shared" si="62"/>
        <v>0.03</v>
      </c>
      <c r="AI39" s="11">
        <f t="shared" si="62"/>
        <v>0</v>
      </c>
      <c r="AJ39" s="11">
        <f t="shared" si="62"/>
        <v>0</v>
      </c>
      <c r="AK39" s="11">
        <f t="shared" si="62"/>
        <v>0</v>
      </c>
      <c r="AL39" s="11">
        <f t="shared" si="62"/>
        <v>0</v>
      </c>
      <c r="AM39" s="11">
        <f t="shared" si="62"/>
        <v>0</v>
      </c>
      <c r="AN39" s="11">
        <f t="shared" si="62"/>
        <v>0</v>
      </c>
      <c r="AO39" s="11">
        <f t="shared" si="62"/>
        <v>0.03</v>
      </c>
      <c r="AP39" s="11">
        <f t="shared" si="62"/>
        <v>0</v>
      </c>
      <c r="AQ39" s="32">
        <f t="shared" si="62"/>
        <v>0.03</v>
      </c>
      <c r="AR39" s="6">
        <f t="shared" si="62"/>
        <v>9988592</v>
      </c>
      <c r="AS39" s="10">
        <f t="shared" si="62"/>
        <v>7323312</v>
      </c>
      <c r="AT39" s="72">
        <f t="shared" si="62"/>
        <v>7500</v>
      </c>
      <c r="AU39" s="72">
        <f t="shared" si="62"/>
        <v>0</v>
      </c>
      <c r="AV39" s="10">
        <f t="shared" si="62"/>
        <v>2477814</v>
      </c>
      <c r="AW39" s="10">
        <f t="shared" si="62"/>
        <v>146466</v>
      </c>
      <c r="AX39" s="10">
        <f t="shared" si="62"/>
        <v>33500</v>
      </c>
      <c r="AY39" s="11">
        <f t="shared" si="62"/>
        <v>14.382699999999998</v>
      </c>
      <c r="AZ39" s="11">
        <f t="shared" si="62"/>
        <v>12.792799999999998</v>
      </c>
      <c r="BA39" s="76">
        <f t="shared" si="62"/>
        <v>1.5899000000000001</v>
      </c>
    </row>
    <row r="40" spans="1:53" ht="13.5" customHeight="1" x14ac:dyDescent="0.2">
      <c r="A40" s="738">
        <v>8</v>
      </c>
      <c r="B40" s="739">
        <v>3423</v>
      </c>
      <c r="C40" s="739">
        <v>600078108</v>
      </c>
      <c r="D40" s="739">
        <v>70695059</v>
      </c>
      <c r="E40" s="740" t="s">
        <v>456</v>
      </c>
      <c r="F40" s="739">
        <v>3111</v>
      </c>
      <c r="G40" s="741" t="s">
        <v>86</v>
      </c>
      <c r="H40" s="742" t="s">
        <v>87</v>
      </c>
      <c r="I40" s="516">
        <v>3443537</v>
      </c>
      <c r="J40" s="517">
        <v>2490263</v>
      </c>
      <c r="K40" s="517">
        <v>20000</v>
      </c>
      <c r="L40" s="517">
        <v>848469</v>
      </c>
      <c r="M40" s="517">
        <v>49805</v>
      </c>
      <c r="N40" s="517">
        <v>35000</v>
      </c>
      <c r="O40" s="518">
        <v>5.4398</v>
      </c>
      <c r="P40" s="432">
        <v>3.95</v>
      </c>
      <c r="Q40" s="746">
        <v>1.4897999999999998</v>
      </c>
      <c r="R40" s="551">
        <f t="shared" ref="R40:R41" si="63">W40*-1</f>
        <v>0</v>
      </c>
      <c r="S40" s="507">
        <v>0</v>
      </c>
      <c r="T40" s="507">
        <v>0</v>
      </c>
      <c r="U40" s="507">
        <v>0</v>
      </c>
      <c r="V40" s="507">
        <f t="shared" si="2"/>
        <v>0</v>
      </c>
      <c r="W40" s="507">
        <v>0</v>
      </c>
      <c r="X40" s="507">
        <v>0</v>
      </c>
      <c r="Y40" s="507">
        <v>0</v>
      </c>
      <c r="Z40" s="507">
        <f t="shared" ref="Z40:Z41" si="64">SUM(W40:Y40)</f>
        <v>0</v>
      </c>
      <c r="AA40" s="507">
        <f>V40+Z40</f>
        <v>0</v>
      </c>
      <c r="AB40" s="322">
        <f t="shared" ref="AB40:AB41" si="65">ROUND((V40+W40)*33.8%,0)</f>
        <v>0</v>
      </c>
      <c r="AC40" s="180">
        <f>ROUND(V40*2%,0)</f>
        <v>0</v>
      </c>
      <c r="AD40" s="507">
        <v>0</v>
      </c>
      <c r="AE40" s="507">
        <v>0</v>
      </c>
      <c r="AF40" s="507">
        <f t="shared" si="3"/>
        <v>0</v>
      </c>
      <c r="AG40" s="507">
        <f t="shared" si="4"/>
        <v>0</v>
      </c>
      <c r="AH40" s="522">
        <v>0</v>
      </c>
      <c r="AI40" s="522">
        <v>0</v>
      </c>
      <c r="AJ40" s="522">
        <v>0</v>
      </c>
      <c r="AK40" s="522">
        <v>0</v>
      </c>
      <c r="AL40" s="522">
        <v>0</v>
      </c>
      <c r="AM40" s="522">
        <v>0</v>
      </c>
      <c r="AN40" s="522">
        <v>0</v>
      </c>
      <c r="AO40" s="522">
        <f t="shared" ref="AO40:AO41" si="66">AH40+AJ40+AK40+AM40</f>
        <v>0</v>
      </c>
      <c r="AP40" s="522">
        <f t="shared" ref="AP40:AP41" si="67">AI40+AL40+AN40</f>
        <v>0</v>
      </c>
      <c r="AQ40" s="550">
        <f t="shared" si="8"/>
        <v>0</v>
      </c>
      <c r="AR40" s="551">
        <f>I40+AG40</f>
        <v>3443537</v>
      </c>
      <c r="AS40" s="507">
        <f>J40+V40</f>
        <v>2490263</v>
      </c>
      <c r="AT40" s="507">
        <f t="shared" ref="AT40:AT41" si="68">K40+Z40</f>
        <v>20000</v>
      </c>
      <c r="AU40" s="507">
        <f t="shared" ref="AU40:AU41" si="69">Y40</f>
        <v>0</v>
      </c>
      <c r="AV40" s="507">
        <f>L40+AB40</f>
        <v>848469</v>
      </c>
      <c r="AW40" s="507">
        <f>M40+AC40</f>
        <v>49805</v>
      </c>
      <c r="AX40" s="507">
        <f>N40+AF40</f>
        <v>35000</v>
      </c>
      <c r="AY40" s="522">
        <f>O40+AQ40</f>
        <v>5.4398</v>
      </c>
      <c r="AZ40" s="522">
        <f>P40+AO40</f>
        <v>3.95</v>
      </c>
      <c r="BA40" s="523">
        <f>Q40+AP40</f>
        <v>1.4897999999999998</v>
      </c>
    </row>
    <row r="41" spans="1:53" ht="13.5" customHeight="1" x14ac:dyDescent="0.2">
      <c r="A41" s="738">
        <v>8</v>
      </c>
      <c r="B41" s="739">
        <v>3423</v>
      </c>
      <c r="C41" s="739">
        <v>600078108</v>
      </c>
      <c r="D41" s="739">
        <v>70695059</v>
      </c>
      <c r="E41" s="740" t="s">
        <v>456</v>
      </c>
      <c r="F41" s="739">
        <v>3141</v>
      </c>
      <c r="G41" s="741" t="s">
        <v>89</v>
      </c>
      <c r="H41" s="742" t="s">
        <v>83</v>
      </c>
      <c r="I41" s="516">
        <v>1173215</v>
      </c>
      <c r="J41" s="517">
        <v>849506</v>
      </c>
      <c r="K41" s="496">
        <v>10000</v>
      </c>
      <c r="L41" s="322">
        <v>290513</v>
      </c>
      <c r="M41" s="322">
        <v>16990</v>
      </c>
      <c r="N41" s="517">
        <v>6206</v>
      </c>
      <c r="O41" s="518">
        <v>2.92</v>
      </c>
      <c r="P41" s="432">
        <v>0</v>
      </c>
      <c r="Q41" s="746">
        <v>2.92</v>
      </c>
      <c r="R41" s="551">
        <f t="shared" si="63"/>
        <v>0</v>
      </c>
      <c r="S41" s="507">
        <v>0</v>
      </c>
      <c r="T41" s="507">
        <v>0</v>
      </c>
      <c r="U41" s="507">
        <v>0</v>
      </c>
      <c r="V41" s="507">
        <f t="shared" si="2"/>
        <v>0</v>
      </c>
      <c r="W41" s="507">
        <v>0</v>
      </c>
      <c r="X41" s="507">
        <v>0</v>
      </c>
      <c r="Y41" s="507">
        <v>0</v>
      </c>
      <c r="Z41" s="507">
        <f t="shared" si="64"/>
        <v>0</v>
      </c>
      <c r="AA41" s="507">
        <f>V41+Z41</f>
        <v>0</v>
      </c>
      <c r="AB41" s="322">
        <f t="shared" si="65"/>
        <v>0</v>
      </c>
      <c r="AC41" s="180">
        <f>ROUND(V41*2%,0)</f>
        <v>0</v>
      </c>
      <c r="AD41" s="507">
        <v>0</v>
      </c>
      <c r="AE41" s="507">
        <v>0</v>
      </c>
      <c r="AF41" s="507">
        <f t="shared" si="3"/>
        <v>0</v>
      </c>
      <c r="AG41" s="507">
        <f t="shared" si="4"/>
        <v>0</v>
      </c>
      <c r="AH41" s="522">
        <v>0</v>
      </c>
      <c r="AI41" s="522">
        <v>0</v>
      </c>
      <c r="AJ41" s="522">
        <v>0</v>
      </c>
      <c r="AK41" s="522">
        <v>0</v>
      </c>
      <c r="AL41" s="522">
        <v>0</v>
      </c>
      <c r="AM41" s="522">
        <v>0</v>
      </c>
      <c r="AN41" s="522">
        <v>0</v>
      </c>
      <c r="AO41" s="522">
        <f t="shared" si="66"/>
        <v>0</v>
      </c>
      <c r="AP41" s="522">
        <f t="shared" si="67"/>
        <v>0</v>
      </c>
      <c r="AQ41" s="550">
        <f t="shared" si="8"/>
        <v>0</v>
      </c>
      <c r="AR41" s="551">
        <f>I41+AG41</f>
        <v>1173215</v>
      </c>
      <c r="AS41" s="507">
        <f>J41+V41</f>
        <v>849506</v>
      </c>
      <c r="AT41" s="507">
        <f t="shared" si="68"/>
        <v>10000</v>
      </c>
      <c r="AU41" s="507">
        <f t="shared" si="69"/>
        <v>0</v>
      </c>
      <c r="AV41" s="507">
        <f>L41+AB41</f>
        <v>290513</v>
      </c>
      <c r="AW41" s="507">
        <f>M41+AC41</f>
        <v>16990</v>
      </c>
      <c r="AX41" s="507">
        <f>N41+AF41</f>
        <v>6206</v>
      </c>
      <c r="AY41" s="522">
        <f>O41+AQ41</f>
        <v>2.92</v>
      </c>
      <c r="AZ41" s="522">
        <f>P41+AO41</f>
        <v>0</v>
      </c>
      <c r="BA41" s="523">
        <f>Q41+AP41</f>
        <v>2.92</v>
      </c>
    </row>
    <row r="42" spans="1:53" ht="13.5" customHeight="1" x14ac:dyDescent="0.2">
      <c r="A42" s="285">
        <v>8</v>
      </c>
      <c r="B42" s="27">
        <v>3423</v>
      </c>
      <c r="C42" s="27">
        <v>600078108</v>
      </c>
      <c r="D42" s="27">
        <v>70695059</v>
      </c>
      <c r="E42" s="295" t="s">
        <v>457</v>
      </c>
      <c r="F42" s="27"/>
      <c r="G42" s="284"/>
      <c r="H42" s="388"/>
      <c r="I42" s="5">
        <v>4616752</v>
      </c>
      <c r="J42" s="8">
        <v>3339769</v>
      </c>
      <c r="K42" s="8">
        <v>30000</v>
      </c>
      <c r="L42" s="8">
        <v>1138982</v>
      </c>
      <c r="M42" s="8">
        <v>66795</v>
      </c>
      <c r="N42" s="8">
        <v>41206</v>
      </c>
      <c r="O42" s="9">
        <v>8.3597999999999999</v>
      </c>
      <c r="P42" s="9">
        <v>3.95</v>
      </c>
      <c r="Q42" s="33">
        <v>4.4097999999999997</v>
      </c>
      <c r="R42" s="5">
        <f t="shared" ref="R42:BA42" si="70">SUM(R40:R41)</f>
        <v>0</v>
      </c>
      <c r="S42" s="8">
        <f t="shared" si="70"/>
        <v>0</v>
      </c>
      <c r="T42" s="8">
        <f t="shared" si="70"/>
        <v>0</v>
      </c>
      <c r="U42" s="8">
        <f t="shared" si="70"/>
        <v>0</v>
      </c>
      <c r="V42" s="8">
        <f t="shared" si="70"/>
        <v>0</v>
      </c>
      <c r="W42" s="8">
        <f t="shared" si="70"/>
        <v>0</v>
      </c>
      <c r="X42" s="8">
        <f t="shared" si="70"/>
        <v>0</v>
      </c>
      <c r="Y42" s="8">
        <f t="shared" ref="Y42" si="71">SUM(Y40:Y41)</f>
        <v>0</v>
      </c>
      <c r="Z42" s="8">
        <f t="shared" si="70"/>
        <v>0</v>
      </c>
      <c r="AA42" s="8">
        <f t="shared" si="70"/>
        <v>0</v>
      </c>
      <c r="AB42" s="8">
        <f t="shared" si="70"/>
        <v>0</v>
      </c>
      <c r="AC42" s="8">
        <f t="shared" si="70"/>
        <v>0</v>
      </c>
      <c r="AD42" s="8">
        <f t="shared" si="70"/>
        <v>0</v>
      </c>
      <c r="AE42" s="8">
        <f t="shared" si="70"/>
        <v>0</v>
      </c>
      <c r="AF42" s="8">
        <f t="shared" si="70"/>
        <v>0</v>
      </c>
      <c r="AG42" s="8">
        <f t="shared" si="70"/>
        <v>0</v>
      </c>
      <c r="AH42" s="9">
        <f t="shared" si="70"/>
        <v>0</v>
      </c>
      <c r="AI42" s="9">
        <f t="shared" si="70"/>
        <v>0</v>
      </c>
      <c r="AJ42" s="9">
        <f t="shared" si="70"/>
        <v>0</v>
      </c>
      <c r="AK42" s="9">
        <f t="shared" ref="AK42:AL42" si="72">SUM(AK40:AK41)</f>
        <v>0</v>
      </c>
      <c r="AL42" s="9">
        <f t="shared" si="72"/>
        <v>0</v>
      </c>
      <c r="AM42" s="9">
        <f t="shared" si="70"/>
        <v>0</v>
      </c>
      <c r="AN42" s="9">
        <f t="shared" si="70"/>
        <v>0</v>
      </c>
      <c r="AO42" s="9">
        <f t="shared" si="70"/>
        <v>0</v>
      </c>
      <c r="AP42" s="9">
        <f t="shared" si="70"/>
        <v>0</v>
      </c>
      <c r="AQ42" s="33">
        <f t="shared" si="70"/>
        <v>0</v>
      </c>
      <c r="AR42" s="5">
        <f t="shared" si="70"/>
        <v>4616752</v>
      </c>
      <c r="AS42" s="8">
        <f t="shared" si="70"/>
        <v>3339769</v>
      </c>
      <c r="AT42" s="38">
        <f t="shared" si="70"/>
        <v>30000</v>
      </c>
      <c r="AU42" s="38">
        <f t="shared" si="70"/>
        <v>0</v>
      </c>
      <c r="AV42" s="8">
        <f t="shared" si="70"/>
        <v>1138982</v>
      </c>
      <c r="AW42" s="8">
        <f t="shared" si="70"/>
        <v>66795</v>
      </c>
      <c r="AX42" s="8">
        <f t="shared" si="70"/>
        <v>41206</v>
      </c>
      <c r="AY42" s="9">
        <f t="shared" si="70"/>
        <v>8.3597999999999999</v>
      </c>
      <c r="AZ42" s="9">
        <f t="shared" si="70"/>
        <v>3.95</v>
      </c>
      <c r="BA42" s="75">
        <f t="shared" si="70"/>
        <v>4.4097999999999997</v>
      </c>
    </row>
    <row r="43" spans="1:53" ht="13.5" customHeight="1" x14ac:dyDescent="0.2">
      <c r="A43" s="738">
        <v>9</v>
      </c>
      <c r="B43" s="739">
        <v>3448</v>
      </c>
      <c r="C43" s="739">
        <v>600078299</v>
      </c>
      <c r="D43" s="739">
        <v>70695041</v>
      </c>
      <c r="E43" s="740" t="s">
        <v>458</v>
      </c>
      <c r="F43" s="739">
        <v>3117</v>
      </c>
      <c r="G43" s="741" t="s">
        <v>149</v>
      </c>
      <c r="H43" s="742" t="s">
        <v>87</v>
      </c>
      <c r="I43" s="516">
        <v>4431704</v>
      </c>
      <c r="J43" s="517">
        <v>3135275</v>
      </c>
      <c r="K43" s="517">
        <v>0</v>
      </c>
      <c r="L43" s="517">
        <v>1059723</v>
      </c>
      <c r="M43" s="517">
        <v>62706</v>
      </c>
      <c r="N43" s="517">
        <v>174000</v>
      </c>
      <c r="O43" s="518">
        <v>6.6077000000000004</v>
      </c>
      <c r="P43" s="432">
        <v>4.6706000000000003</v>
      </c>
      <c r="Q43" s="746">
        <v>1.9371</v>
      </c>
      <c r="R43" s="551">
        <f t="shared" ref="R43:R46" si="73">W43*-1</f>
        <v>-6240</v>
      </c>
      <c r="S43" s="507">
        <v>0</v>
      </c>
      <c r="T43" s="507">
        <v>0</v>
      </c>
      <c r="U43" s="507">
        <v>0</v>
      </c>
      <c r="V43" s="507">
        <f t="shared" si="2"/>
        <v>-6240</v>
      </c>
      <c r="W43" s="507">
        <v>6240</v>
      </c>
      <c r="X43" s="507">
        <v>0</v>
      </c>
      <c r="Y43" s="507">
        <v>8584</v>
      </c>
      <c r="Z43" s="507">
        <f t="shared" ref="Z43:Z46" si="74">SUM(W43:Y43)</f>
        <v>14824</v>
      </c>
      <c r="AA43" s="507">
        <f>V43+Z43</f>
        <v>8584</v>
      </c>
      <c r="AB43" s="322">
        <f t="shared" ref="AB43:AB46" si="75">ROUND((V43+W43)*33.8%,0)</f>
        <v>0</v>
      </c>
      <c r="AC43" s="180">
        <f>ROUND(V43*2%,0)</f>
        <v>-125</v>
      </c>
      <c r="AD43" s="507">
        <v>0</v>
      </c>
      <c r="AE43" s="507">
        <v>0</v>
      </c>
      <c r="AF43" s="507">
        <f t="shared" si="3"/>
        <v>0</v>
      </c>
      <c r="AG43" s="507">
        <f t="shared" si="4"/>
        <v>8459</v>
      </c>
      <c r="AH43" s="522">
        <v>-0.01</v>
      </c>
      <c r="AI43" s="522">
        <v>0</v>
      </c>
      <c r="AJ43" s="522">
        <v>0</v>
      </c>
      <c r="AK43" s="522">
        <v>0</v>
      </c>
      <c r="AL43" s="522">
        <v>0</v>
      </c>
      <c r="AM43" s="522">
        <v>0</v>
      </c>
      <c r="AN43" s="522">
        <v>0</v>
      </c>
      <c r="AO43" s="522">
        <f t="shared" ref="AO43:AO46" si="76">AH43+AJ43+AK43+AM43</f>
        <v>-0.01</v>
      </c>
      <c r="AP43" s="522">
        <f t="shared" ref="AP43:AP46" si="77">AI43+AL43+AN43</f>
        <v>0</v>
      </c>
      <c r="AQ43" s="550">
        <f t="shared" si="8"/>
        <v>-0.01</v>
      </c>
      <c r="AR43" s="551">
        <f>I43+AG43</f>
        <v>4440163</v>
      </c>
      <c r="AS43" s="507">
        <f>J43+V43</f>
        <v>3129035</v>
      </c>
      <c r="AT43" s="507">
        <f t="shared" ref="AT43:AT46" si="78">K43+Z43</f>
        <v>14824</v>
      </c>
      <c r="AU43" s="507">
        <f t="shared" ref="AU43:AU46" si="79">Y43</f>
        <v>8584</v>
      </c>
      <c r="AV43" s="507">
        <f t="shared" ref="AV43:AW46" si="80">L43+AB43</f>
        <v>1059723</v>
      </c>
      <c r="AW43" s="507">
        <f t="shared" si="80"/>
        <v>62581</v>
      </c>
      <c r="AX43" s="507">
        <f>N43+AF43</f>
        <v>174000</v>
      </c>
      <c r="AY43" s="522">
        <f>O43+AQ43</f>
        <v>6.5977000000000006</v>
      </c>
      <c r="AZ43" s="522">
        <f t="shared" ref="AZ43:BA46" si="81">P43+AO43</f>
        <v>4.6606000000000005</v>
      </c>
      <c r="BA43" s="523">
        <f t="shared" si="81"/>
        <v>1.9371</v>
      </c>
    </row>
    <row r="44" spans="1:53" ht="13.5" customHeight="1" x14ac:dyDescent="0.2">
      <c r="A44" s="738">
        <v>9</v>
      </c>
      <c r="B44" s="739">
        <v>3448</v>
      </c>
      <c r="C44" s="739">
        <v>600078299</v>
      </c>
      <c r="D44" s="739">
        <v>70695041</v>
      </c>
      <c r="E44" s="740" t="s">
        <v>458</v>
      </c>
      <c r="F44" s="739">
        <v>3117</v>
      </c>
      <c r="G44" s="741" t="s">
        <v>92</v>
      </c>
      <c r="H44" s="742" t="s">
        <v>83</v>
      </c>
      <c r="I44" s="516">
        <v>243423</v>
      </c>
      <c r="J44" s="517">
        <v>179251</v>
      </c>
      <c r="K44" s="496">
        <v>0</v>
      </c>
      <c r="L44" s="322">
        <v>60587</v>
      </c>
      <c r="M44" s="322">
        <v>3585</v>
      </c>
      <c r="N44" s="517">
        <v>0</v>
      </c>
      <c r="O44" s="518">
        <v>0.52</v>
      </c>
      <c r="P44" s="432">
        <v>0.52</v>
      </c>
      <c r="Q44" s="746">
        <v>0</v>
      </c>
      <c r="R44" s="551">
        <f t="shared" si="73"/>
        <v>0</v>
      </c>
      <c r="S44" s="507">
        <v>84901</v>
      </c>
      <c r="T44" s="507">
        <v>0</v>
      </c>
      <c r="U44" s="507">
        <v>0</v>
      </c>
      <c r="V44" s="507">
        <f t="shared" si="2"/>
        <v>84901</v>
      </c>
      <c r="W44" s="507">
        <v>0</v>
      </c>
      <c r="X44" s="507">
        <v>0</v>
      </c>
      <c r="Y44" s="507">
        <v>0</v>
      </c>
      <c r="Z44" s="507">
        <f t="shared" si="74"/>
        <v>0</v>
      </c>
      <c r="AA44" s="507">
        <f>V44+Z44</f>
        <v>84901</v>
      </c>
      <c r="AB44" s="322">
        <f t="shared" si="75"/>
        <v>28697</v>
      </c>
      <c r="AC44" s="180">
        <f>ROUND(V44*2%,0)</f>
        <v>1698</v>
      </c>
      <c r="AD44" s="507">
        <v>0</v>
      </c>
      <c r="AE44" s="507">
        <v>0</v>
      </c>
      <c r="AF44" s="507">
        <f t="shared" si="3"/>
        <v>0</v>
      </c>
      <c r="AG44" s="507">
        <f t="shared" si="4"/>
        <v>115296</v>
      </c>
      <c r="AH44" s="522">
        <v>0</v>
      </c>
      <c r="AI44" s="522">
        <v>0</v>
      </c>
      <c r="AJ44" s="522">
        <v>0.25</v>
      </c>
      <c r="AK44" s="522">
        <v>0</v>
      </c>
      <c r="AL44" s="522">
        <v>0</v>
      </c>
      <c r="AM44" s="522">
        <v>0</v>
      </c>
      <c r="AN44" s="522">
        <v>0</v>
      </c>
      <c r="AO44" s="522">
        <f t="shared" si="76"/>
        <v>0.25</v>
      </c>
      <c r="AP44" s="522">
        <f t="shared" si="77"/>
        <v>0</v>
      </c>
      <c r="AQ44" s="550">
        <f t="shared" si="8"/>
        <v>0.25</v>
      </c>
      <c r="AR44" s="551">
        <f>I44+AG44</f>
        <v>358719</v>
      </c>
      <c r="AS44" s="507">
        <f>J44+V44</f>
        <v>264152</v>
      </c>
      <c r="AT44" s="507">
        <f t="shared" si="78"/>
        <v>0</v>
      </c>
      <c r="AU44" s="507">
        <f t="shared" si="79"/>
        <v>0</v>
      </c>
      <c r="AV44" s="507">
        <f t="shared" si="80"/>
        <v>89284</v>
      </c>
      <c r="AW44" s="507">
        <f t="shared" si="80"/>
        <v>5283</v>
      </c>
      <c r="AX44" s="507">
        <f>N44+AF44</f>
        <v>0</v>
      </c>
      <c r="AY44" s="522">
        <f>O44+AQ44</f>
        <v>0.77</v>
      </c>
      <c r="AZ44" s="522">
        <f t="shared" si="81"/>
        <v>0.77</v>
      </c>
      <c r="BA44" s="523">
        <f t="shared" si="81"/>
        <v>0</v>
      </c>
    </row>
    <row r="45" spans="1:53" ht="13.5" customHeight="1" x14ac:dyDescent="0.2">
      <c r="A45" s="738">
        <v>9</v>
      </c>
      <c r="B45" s="739">
        <v>3448</v>
      </c>
      <c r="C45" s="739">
        <v>600078299</v>
      </c>
      <c r="D45" s="739">
        <v>70695041</v>
      </c>
      <c r="E45" s="740" t="s">
        <v>458</v>
      </c>
      <c r="F45" s="739">
        <v>3143</v>
      </c>
      <c r="G45" s="741" t="s">
        <v>150</v>
      </c>
      <c r="H45" s="727" t="s">
        <v>87</v>
      </c>
      <c r="I45" s="516">
        <v>522505</v>
      </c>
      <c r="J45" s="517">
        <v>384761</v>
      </c>
      <c r="K45" s="496">
        <v>0</v>
      </c>
      <c r="L45" s="322">
        <v>130049</v>
      </c>
      <c r="M45" s="322">
        <v>7695</v>
      </c>
      <c r="N45" s="517">
        <v>0</v>
      </c>
      <c r="O45" s="518">
        <v>0.75</v>
      </c>
      <c r="P45" s="432">
        <v>0.75</v>
      </c>
      <c r="Q45" s="746">
        <v>0</v>
      </c>
      <c r="R45" s="551">
        <f t="shared" si="73"/>
        <v>0</v>
      </c>
      <c r="S45" s="507">
        <v>0</v>
      </c>
      <c r="T45" s="507">
        <v>0</v>
      </c>
      <c r="U45" s="507">
        <v>0</v>
      </c>
      <c r="V45" s="507">
        <f t="shared" si="2"/>
        <v>0</v>
      </c>
      <c r="W45" s="507">
        <v>0</v>
      </c>
      <c r="X45" s="507">
        <v>0</v>
      </c>
      <c r="Y45" s="507">
        <v>0</v>
      </c>
      <c r="Z45" s="507">
        <f t="shared" si="74"/>
        <v>0</v>
      </c>
      <c r="AA45" s="507">
        <f>V45+Z45</f>
        <v>0</v>
      </c>
      <c r="AB45" s="322">
        <f t="shared" si="75"/>
        <v>0</v>
      </c>
      <c r="AC45" s="180">
        <f>ROUND(V45*2%,0)</f>
        <v>0</v>
      </c>
      <c r="AD45" s="507">
        <v>0</v>
      </c>
      <c r="AE45" s="507">
        <v>0</v>
      </c>
      <c r="AF45" s="507">
        <f t="shared" si="3"/>
        <v>0</v>
      </c>
      <c r="AG45" s="507">
        <f t="shared" si="4"/>
        <v>0</v>
      </c>
      <c r="AH45" s="522">
        <v>0</v>
      </c>
      <c r="AI45" s="522">
        <v>0</v>
      </c>
      <c r="AJ45" s="522">
        <v>0</v>
      </c>
      <c r="AK45" s="522">
        <v>0</v>
      </c>
      <c r="AL45" s="522">
        <v>0</v>
      </c>
      <c r="AM45" s="522">
        <v>0</v>
      </c>
      <c r="AN45" s="522">
        <v>0</v>
      </c>
      <c r="AO45" s="522">
        <f t="shared" si="76"/>
        <v>0</v>
      </c>
      <c r="AP45" s="522">
        <f t="shared" si="77"/>
        <v>0</v>
      </c>
      <c r="AQ45" s="550">
        <f t="shared" si="8"/>
        <v>0</v>
      </c>
      <c r="AR45" s="551">
        <f>I45+AG45</f>
        <v>522505</v>
      </c>
      <c r="AS45" s="507">
        <f>J45+V45</f>
        <v>384761</v>
      </c>
      <c r="AT45" s="507">
        <f t="shared" si="78"/>
        <v>0</v>
      </c>
      <c r="AU45" s="507">
        <f t="shared" si="79"/>
        <v>0</v>
      </c>
      <c r="AV45" s="507">
        <f t="shared" si="80"/>
        <v>130049</v>
      </c>
      <c r="AW45" s="507">
        <f t="shared" si="80"/>
        <v>7695</v>
      </c>
      <c r="AX45" s="507">
        <f>N45+AF45</f>
        <v>0</v>
      </c>
      <c r="AY45" s="522">
        <f>O45+AQ45</f>
        <v>0.75</v>
      </c>
      <c r="AZ45" s="522">
        <f t="shared" si="81"/>
        <v>0.75</v>
      </c>
      <c r="BA45" s="523">
        <f t="shared" si="81"/>
        <v>0</v>
      </c>
    </row>
    <row r="46" spans="1:53" ht="13.5" customHeight="1" x14ac:dyDescent="0.2">
      <c r="A46" s="738">
        <v>9</v>
      </c>
      <c r="B46" s="739">
        <v>3448</v>
      </c>
      <c r="C46" s="739">
        <v>600078299</v>
      </c>
      <c r="D46" s="739">
        <v>70695041</v>
      </c>
      <c r="E46" s="740" t="s">
        <v>458</v>
      </c>
      <c r="F46" s="739">
        <v>3143</v>
      </c>
      <c r="G46" s="741" t="s">
        <v>151</v>
      </c>
      <c r="H46" s="727" t="s">
        <v>83</v>
      </c>
      <c r="I46" s="516">
        <v>21066</v>
      </c>
      <c r="J46" s="517">
        <v>14850</v>
      </c>
      <c r="K46" s="496">
        <v>0</v>
      </c>
      <c r="L46" s="322">
        <v>5019</v>
      </c>
      <c r="M46" s="322">
        <v>297</v>
      </c>
      <c r="N46" s="517">
        <v>900</v>
      </c>
      <c r="O46" s="518">
        <v>0.06</v>
      </c>
      <c r="P46" s="432">
        <v>0</v>
      </c>
      <c r="Q46" s="746">
        <v>0.06</v>
      </c>
      <c r="R46" s="551">
        <f t="shared" si="73"/>
        <v>0</v>
      </c>
      <c r="S46" s="507">
        <v>0</v>
      </c>
      <c r="T46" s="507">
        <v>0</v>
      </c>
      <c r="U46" s="507">
        <v>0</v>
      </c>
      <c r="V46" s="507">
        <f t="shared" si="2"/>
        <v>0</v>
      </c>
      <c r="W46" s="507">
        <v>0</v>
      </c>
      <c r="X46" s="507">
        <v>0</v>
      </c>
      <c r="Y46" s="507">
        <v>0</v>
      </c>
      <c r="Z46" s="507">
        <f t="shared" si="74"/>
        <v>0</v>
      </c>
      <c r="AA46" s="507">
        <f>V46+Z46</f>
        <v>0</v>
      </c>
      <c r="AB46" s="322">
        <f t="shared" si="75"/>
        <v>0</v>
      </c>
      <c r="AC46" s="180">
        <f>ROUND(V46*2%,0)</f>
        <v>0</v>
      </c>
      <c r="AD46" s="507">
        <v>0</v>
      </c>
      <c r="AE46" s="507">
        <v>0</v>
      </c>
      <c r="AF46" s="507">
        <f t="shared" si="3"/>
        <v>0</v>
      </c>
      <c r="AG46" s="507">
        <f t="shared" si="4"/>
        <v>0</v>
      </c>
      <c r="AH46" s="522">
        <v>0</v>
      </c>
      <c r="AI46" s="522">
        <v>0</v>
      </c>
      <c r="AJ46" s="522">
        <v>0</v>
      </c>
      <c r="AK46" s="522">
        <v>0</v>
      </c>
      <c r="AL46" s="522">
        <v>0</v>
      </c>
      <c r="AM46" s="522">
        <v>0</v>
      </c>
      <c r="AN46" s="522">
        <v>0</v>
      </c>
      <c r="AO46" s="522">
        <f t="shared" si="76"/>
        <v>0</v>
      </c>
      <c r="AP46" s="522">
        <f t="shared" si="77"/>
        <v>0</v>
      </c>
      <c r="AQ46" s="550">
        <f t="shared" si="8"/>
        <v>0</v>
      </c>
      <c r="AR46" s="551">
        <f>I46+AG46</f>
        <v>21066</v>
      </c>
      <c r="AS46" s="507">
        <f>J46+V46</f>
        <v>14850</v>
      </c>
      <c r="AT46" s="507">
        <f t="shared" si="78"/>
        <v>0</v>
      </c>
      <c r="AU46" s="507">
        <f t="shared" si="79"/>
        <v>0</v>
      </c>
      <c r="AV46" s="507">
        <f t="shared" si="80"/>
        <v>5019</v>
      </c>
      <c r="AW46" s="507">
        <f t="shared" si="80"/>
        <v>297</v>
      </c>
      <c r="AX46" s="507">
        <f>N46+AF46</f>
        <v>900</v>
      </c>
      <c r="AY46" s="522">
        <f>O46+AQ46</f>
        <v>0.06</v>
      </c>
      <c r="AZ46" s="522">
        <f t="shared" si="81"/>
        <v>0</v>
      </c>
      <c r="BA46" s="523">
        <f t="shared" si="81"/>
        <v>0.06</v>
      </c>
    </row>
    <row r="47" spans="1:53" ht="13.5" customHeight="1" x14ac:dyDescent="0.2">
      <c r="A47" s="285">
        <v>9</v>
      </c>
      <c r="B47" s="27">
        <v>3448</v>
      </c>
      <c r="C47" s="27">
        <v>600078299</v>
      </c>
      <c r="D47" s="27">
        <v>70695041</v>
      </c>
      <c r="E47" s="295" t="s">
        <v>459</v>
      </c>
      <c r="F47" s="27"/>
      <c r="G47" s="284"/>
      <c r="H47" s="388"/>
      <c r="I47" s="5">
        <v>5218698</v>
      </c>
      <c r="J47" s="8">
        <v>3714137</v>
      </c>
      <c r="K47" s="8">
        <v>0</v>
      </c>
      <c r="L47" s="8">
        <v>1255378</v>
      </c>
      <c r="M47" s="8">
        <v>74283</v>
      </c>
      <c r="N47" s="8">
        <v>174900</v>
      </c>
      <c r="O47" s="9">
        <v>7.9377000000000004</v>
      </c>
      <c r="P47" s="9">
        <v>5.9405999999999999</v>
      </c>
      <c r="Q47" s="33">
        <v>1.9971000000000001</v>
      </c>
      <c r="R47" s="5">
        <f t="shared" ref="R47:BA47" si="82">SUM(R43:R46)</f>
        <v>-6240</v>
      </c>
      <c r="S47" s="8">
        <f t="shared" si="82"/>
        <v>84901</v>
      </c>
      <c r="T47" s="8">
        <f t="shared" si="82"/>
        <v>0</v>
      </c>
      <c r="U47" s="8">
        <f t="shared" si="82"/>
        <v>0</v>
      </c>
      <c r="V47" s="8">
        <f t="shared" si="82"/>
        <v>78661</v>
      </c>
      <c r="W47" s="8">
        <f t="shared" si="82"/>
        <v>6240</v>
      </c>
      <c r="X47" s="8">
        <f t="shared" si="82"/>
        <v>0</v>
      </c>
      <c r="Y47" s="8">
        <f t="shared" ref="Y47" si="83">SUM(Y43:Y46)</f>
        <v>8584</v>
      </c>
      <c r="Z47" s="8">
        <f t="shared" si="82"/>
        <v>14824</v>
      </c>
      <c r="AA47" s="8">
        <f t="shared" si="82"/>
        <v>93485</v>
      </c>
      <c r="AB47" s="8">
        <f t="shared" si="82"/>
        <v>28697</v>
      </c>
      <c r="AC47" s="8">
        <f t="shared" si="82"/>
        <v>1573</v>
      </c>
      <c r="AD47" s="8">
        <f t="shared" si="82"/>
        <v>0</v>
      </c>
      <c r="AE47" s="8">
        <f t="shared" si="82"/>
        <v>0</v>
      </c>
      <c r="AF47" s="8">
        <f t="shared" si="82"/>
        <v>0</v>
      </c>
      <c r="AG47" s="8">
        <f t="shared" si="82"/>
        <v>123755</v>
      </c>
      <c r="AH47" s="9">
        <f t="shared" si="82"/>
        <v>-0.01</v>
      </c>
      <c r="AI47" s="9">
        <f t="shared" si="82"/>
        <v>0</v>
      </c>
      <c r="AJ47" s="9">
        <f t="shared" si="82"/>
        <v>0.25</v>
      </c>
      <c r="AK47" s="9">
        <f t="shared" ref="AK47:AL47" si="84">SUM(AK43:AK46)</f>
        <v>0</v>
      </c>
      <c r="AL47" s="9">
        <f t="shared" si="84"/>
        <v>0</v>
      </c>
      <c r="AM47" s="9">
        <f t="shared" si="82"/>
        <v>0</v>
      </c>
      <c r="AN47" s="9">
        <f t="shared" si="82"/>
        <v>0</v>
      </c>
      <c r="AO47" s="9">
        <f t="shared" si="82"/>
        <v>0.24</v>
      </c>
      <c r="AP47" s="9">
        <f t="shared" si="82"/>
        <v>0</v>
      </c>
      <c r="AQ47" s="33">
        <f t="shared" si="82"/>
        <v>0.24</v>
      </c>
      <c r="AR47" s="5">
        <f t="shared" si="82"/>
        <v>5342453</v>
      </c>
      <c r="AS47" s="8">
        <f t="shared" si="82"/>
        <v>3792798</v>
      </c>
      <c r="AT47" s="38">
        <f t="shared" si="82"/>
        <v>14824</v>
      </c>
      <c r="AU47" s="38">
        <f t="shared" si="82"/>
        <v>8584</v>
      </c>
      <c r="AV47" s="8">
        <f t="shared" si="82"/>
        <v>1284075</v>
      </c>
      <c r="AW47" s="8">
        <f t="shared" si="82"/>
        <v>75856</v>
      </c>
      <c r="AX47" s="8">
        <f t="shared" si="82"/>
        <v>174900</v>
      </c>
      <c r="AY47" s="9">
        <f t="shared" si="82"/>
        <v>8.1777000000000015</v>
      </c>
      <c r="AZ47" s="9">
        <f t="shared" si="82"/>
        <v>6.1806000000000001</v>
      </c>
      <c r="BA47" s="75">
        <f t="shared" si="82"/>
        <v>1.9971000000000001</v>
      </c>
    </row>
    <row r="48" spans="1:53" ht="13.5" customHeight="1" x14ac:dyDescent="0.2">
      <c r="A48" s="738">
        <v>10</v>
      </c>
      <c r="B48" s="739">
        <v>3402</v>
      </c>
      <c r="C48" s="739">
        <v>600078124</v>
      </c>
      <c r="D48" s="739">
        <v>70982643</v>
      </c>
      <c r="E48" s="740" t="s">
        <v>460</v>
      </c>
      <c r="F48" s="739">
        <v>3111</v>
      </c>
      <c r="G48" s="741" t="s">
        <v>86</v>
      </c>
      <c r="H48" s="742" t="s">
        <v>87</v>
      </c>
      <c r="I48" s="516">
        <v>4903175</v>
      </c>
      <c r="J48" s="517">
        <v>3569348</v>
      </c>
      <c r="K48" s="517">
        <v>0</v>
      </c>
      <c r="L48" s="517">
        <v>1206440</v>
      </c>
      <c r="M48" s="517">
        <v>71387</v>
      </c>
      <c r="N48" s="517">
        <v>56000</v>
      </c>
      <c r="O48" s="518">
        <v>8.2341999999999995</v>
      </c>
      <c r="P48" s="432">
        <v>6.1</v>
      </c>
      <c r="Q48" s="746">
        <v>2.1341999999999999</v>
      </c>
      <c r="R48" s="551">
        <f t="shared" ref="R48:R50" si="85">W48*-1</f>
        <v>0</v>
      </c>
      <c r="S48" s="507">
        <v>0</v>
      </c>
      <c r="T48" s="507">
        <v>0</v>
      </c>
      <c r="U48" s="507">
        <v>0</v>
      </c>
      <c r="V48" s="507">
        <f t="shared" si="2"/>
        <v>0</v>
      </c>
      <c r="W48" s="507">
        <v>0</v>
      </c>
      <c r="X48" s="507">
        <v>0</v>
      </c>
      <c r="Y48" s="507">
        <v>0</v>
      </c>
      <c r="Z48" s="507">
        <f t="shared" ref="Z48:Z50" si="86">SUM(W48:Y48)</f>
        <v>0</v>
      </c>
      <c r="AA48" s="507">
        <f>V48+Z48</f>
        <v>0</v>
      </c>
      <c r="AB48" s="322">
        <f t="shared" ref="AB48:AB50" si="87">ROUND((V48+W48)*33.8%,0)</f>
        <v>0</v>
      </c>
      <c r="AC48" s="180">
        <f>ROUND(V48*2%,0)</f>
        <v>0</v>
      </c>
      <c r="AD48" s="507">
        <v>0</v>
      </c>
      <c r="AE48" s="507">
        <v>0</v>
      </c>
      <c r="AF48" s="507">
        <f t="shared" si="3"/>
        <v>0</v>
      </c>
      <c r="AG48" s="507">
        <f t="shared" si="4"/>
        <v>0</v>
      </c>
      <c r="AH48" s="522">
        <v>0</v>
      </c>
      <c r="AI48" s="522">
        <v>0</v>
      </c>
      <c r="AJ48" s="522">
        <v>0</v>
      </c>
      <c r="AK48" s="522">
        <v>0</v>
      </c>
      <c r="AL48" s="522">
        <v>0</v>
      </c>
      <c r="AM48" s="522">
        <v>0</v>
      </c>
      <c r="AN48" s="522">
        <v>0</v>
      </c>
      <c r="AO48" s="522">
        <f t="shared" ref="AO48:AO50" si="88">AH48+AJ48+AK48+AM48</f>
        <v>0</v>
      </c>
      <c r="AP48" s="522">
        <f t="shared" ref="AP48:AP50" si="89">AI48+AL48+AN48</f>
        <v>0</v>
      </c>
      <c r="AQ48" s="550">
        <f t="shared" si="8"/>
        <v>0</v>
      </c>
      <c r="AR48" s="551">
        <f>I48+AG48</f>
        <v>4903175</v>
      </c>
      <c r="AS48" s="507">
        <f>J48+V48</f>
        <v>3569348</v>
      </c>
      <c r="AT48" s="507">
        <f t="shared" ref="AT48:AT50" si="90">K48+Z48</f>
        <v>0</v>
      </c>
      <c r="AU48" s="507">
        <f t="shared" ref="AU48:AU50" si="91">Y48</f>
        <v>0</v>
      </c>
      <c r="AV48" s="507">
        <f t="shared" ref="AV48:AW50" si="92">L48+AB48</f>
        <v>1206440</v>
      </c>
      <c r="AW48" s="507">
        <f t="shared" si="92"/>
        <v>71387</v>
      </c>
      <c r="AX48" s="507">
        <f>N48+AF48</f>
        <v>56000</v>
      </c>
      <c r="AY48" s="522">
        <f>O48+AQ48</f>
        <v>8.2341999999999995</v>
      </c>
      <c r="AZ48" s="522">
        <f t="shared" ref="AZ48:BA50" si="93">P48+AO48</f>
        <v>6.1</v>
      </c>
      <c r="BA48" s="523">
        <f t="shared" si="93"/>
        <v>2.1341999999999999</v>
      </c>
    </row>
    <row r="49" spans="1:53" ht="13.5" customHeight="1" x14ac:dyDescent="0.2">
      <c r="A49" s="738">
        <v>10</v>
      </c>
      <c r="B49" s="739">
        <v>3402</v>
      </c>
      <c r="C49" s="739">
        <v>600078124</v>
      </c>
      <c r="D49" s="739">
        <v>70982643</v>
      </c>
      <c r="E49" s="740" t="s">
        <v>460</v>
      </c>
      <c r="F49" s="739">
        <v>3111</v>
      </c>
      <c r="G49" s="741" t="s">
        <v>92</v>
      </c>
      <c r="H49" s="742" t="s">
        <v>83</v>
      </c>
      <c r="I49" s="516">
        <v>461179</v>
      </c>
      <c r="J49" s="517">
        <v>339602</v>
      </c>
      <c r="K49" s="496">
        <v>0</v>
      </c>
      <c r="L49" s="322">
        <v>114785</v>
      </c>
      <c r="M49" s="322">
        <v>6792</v>
      </c>
      <c r="N49" s="517">
        <v>0</v>
      </c>
      <c r="O49" s="518">
        <v>1</v>
      </c>
      <c r="P49" s="432">
        <v>1</v>
      </c>
      <c r="Q49" s="746">
        <v>0</v>
      </c>
      <c r="R49" s="551">
        <f t="shared" si="85"/>
        <v>0</v>
      </c>
      <c r="S49" s="507">
        <v>0</v>
      </c>
      <c r="T49" s="507">
        <v>0</v>
      </c>
      <c r="U49" s="507">
        <v>0</v>
      </c>
      <c r="V49" s="507">
        <f t="shared" si="2"/>
        <v>0</v>
      </c>
      <c r="W49" s="507">
        <v>0</v>
      </c>
      <c r="X49" s="507">
        <v>0</v>
      </c>
      <c r="Y49" s="507">
        <v>0</v>
      </c>
      <c r="Z49" s="507">
        <f t="shared" si="86"/>
        <v>0</v>
      </c>
      <c r="AA49" s="507">
        <f>V49+Z49</f>
        <v>0</v>
      </c>
      <c r="AB49" s="322">
        <f t="shared" si="87"/>
        <v>0</v>
      </c>
      <c r="AC49" s="180">
        <f>ROUND(V49*2%,0)</f>
        <v>0</v>
      </c>
      <c r="AD49" s="507">
        <v>0</v>
      </c>
      <c r="AE49" s="507">
        <v>0</v>
      </c>
      <c r="AF49" s="507">
        <f t="shared" si="3"/>
        <v>0</v>
      </c>
      <c r="AG49" s="507">
        <f t="shared" si="4"/>
        <v>0</v>
      </c>
      <c r="AH49" s="522">
        <v>0</v>
      </c>
      <c r="AI49" s="522">
        <v>0</v>
      </c>
      <c r="AJ49" s="522">
        <v>0</v>
      </c>
      <c r="AK49" s="522">
        <v>0</v>
      </c>
      <c r="AL49" s="522">
        <v>0</v>
      </c>
      <c r="AM49" s="522">
        <v>0</v>
      </c>
      <c r="AN49" s="522">
        <v>0</v>
      </c>
      <c r="AO49" s="522">
        <f t="shared" si="88"/>
        <v>0</v>
      </c>
      <c r="AP49" s="522">
        <f t="shared" si="89"/>
        <v>0</v>
      </c>
      <c r="AQ49" s="550">
        <f t="shared" si="8"/>
        <v>0</v>
      </c>
      <c r="AR49" s="551">
        <f>I49+AG49</f>
        <v>461179</v>
      </c>
      <c r="AS49" s="507">
        <f>J49+V49</f>
        <v>339602</v>
      </c>
      <c r="AT49" s="507">
        <f t="shared" si="90"/>
        <v>0</v>
      </c>
      <c r="AU49" s="507">
        <f t="shared" si="91"/>
        <v>0</v>
      </c>
      <c r="AV49" s="507">
        <f t="shared" si="92"/>
        <v>114785</v>
      </c>
      <c r="AW49" s="507">
        <f t="shared" si="92"/>
        <v>6792</v>
      </c>
      <c r="AX49" s="507">
        <f>N49+AF49</f>
        <v>0</v>
      </c>
      <c r="AY49" s="522">
        <f>O49+AQ49</f>
        <v>1</v>
      </c>
      <c r="AZ49" s="522">
        <f t="shared" si="93"/>
        <v>1</v>
      </c>
      <c r="BA49" s="523">
        <f t="shared" si="93"/>
        <v>0</v>
      </c>
    </row>
    <row r="50" spans="1:53" ht="13.5" customHeight="1" x14ac:dyDescent="0.2">
      <c r="A50" s="738">
        <v>10</v>
      </c>
      <c r="B50" s="739">
        <v>3402</v>
      </c>
      <c r="C50" s="739">
        <v>600078124</v>
      </c>
      <c r="D50" s="739">
        <v>70982643</v>
      </c>
      <c r="E50" s="740" t="s">
        <v>460</v>
      </c>
      <c r="F50" s="739">
        <v>3141</v>
      </c>
      <c r="G50" s="741" t="s">
        <v>89</v>
      </c>
      <c r="H50" s="742" t="s">
        <v>83</v>
      </c>
      <c r="I50" s="516">
        <v>2356407</v>
      </c>
      <c r="J50" s="517">
        <v>1722647</v>
      </c>
      <c r="K50" s="496">
        <v>0</v>
      </c>
      <c r="L50" s="322">
        <v>582255</v>
      </c>
      <c r="M50" s="322">
        <v>34453</v>
      </c>
      <c r="N50" s="517">
        <v>17052</v>
      </c>
      <c r="O50" s="518">
        <v>5.86</v>
      </c>
      <c r="P50" s="432">
        <v>0</v>
      </c>
      <c r="Q50" s="746">
        <v>5.86</v>
      </c>
      <c r="R50" s="551">
        <f t="shared" si="85"/>
        <v>0</v>
      </c>
      <c r="S50" s="507">
        <v>0</v>
      </c>
      <c r="T50" s="507">
        <v>0</v>
      </c>
      <c r="U50" s="507">
        <v>0</v>
      </c>
      <c r="V50" s="507">
        <f t="shared" si="2"/>
        <v>0</v>
      </c>
      <c r="W50" s="507">
        <v>0</v>
      </c>
      <c r="X50" s="507">
        <v>0</v>
      </c>
      <c r="Y50" s="507">
        <v>0</v>
      </c>
      <c r="Z50" s="507">
        <f t="shared" si="86"/>
        <v>0</v>
      </c>
      <c r="AA50" s="507">
        <f>V50+Z50</f>
        <v>0</v>
      </c>
      <c r="AB50" s="322">
        <f t="shared" si="87"/>
        <v>0</v>
      </c>
      <c r="AC50" s="180">
        <f>ROUND(V50*2%,0)</f>
        <v>0</v>
      </c>
      <c r="AD50" s="507">
        <v>0</v>
      </c>
      <c r="AE50" s="507">
        <v>0</v>
      </c>
      <c r="AF50" s="507">
        <f t="shared" si="3"/>
        <v>0</v>
      </c>
      <c r="AG50" s="507">
        <f t="shared" si="4"/>
        <v>0</v>
      </c>
      <c r="AH50" s="522">
        <v>0</v>
      </c>
      <c r="AI50" s="522">
        <v>0</v>
      </c>
      <c r="AJ50" s="522">
        <v>0</v>
      </c>
      <c r="AK50" s="522">
        <v>0</v>
      </c>
      <c r="AL50" s="522">
        <v>0</v>
      </c>
      <c r="AM50" s="522">
        <v>0</v>
      </c>
      <c r="AN50" s="522">
        <v>0</v>
      </c>
      <c r="AO50" s="522">
        <f t="shared" si="88"/>
        <v>0</v>
      </c>
      <c r="AP50" s="522">
        <f t="shared" si="89"/>
        <v>0</v>
      </c>
      <c r="AQ50" s="550">
        <f t="shared" si="8"/>
        <v>0</v>
      </c>
      <c r="AR50" s="551">
        <f>I50+AG50</f>
        <v>2356407</v>
      </c>
      <c r="AS50" s="507">
        <f>J50+V50</f>
        <v>1722647</v>
      </c>
      <c r="AT50" s="507">
        <f t="shared" si="90"/>
        <v>0</v>
      </c>
      <c r="AU50" s="507">
        <f t="shared" si="91"/>
        <v>0</v>
      </c>
      <c r="AV50" s="507">
        <f t="shared" si="92"/>
        <v>582255</v>
      </c>
      <c r="AW50" s="507">
        <f t="shared" si="92"/>
        <v>34453</v>
      </c>
      <c r="AX50" s="507">
        <f>N50+AF50</f>
        <v>17052</v>
      </c>
      <c r="AY50" s="522">
        <f>O50+AQ50</f>
        <v>5.86</v>
      </c>
      <c r="AZ50" s="522">
        <f t="shared" si="93"/>
        <v>0</v>
      </c>
      <c r="BA50" s="523">
        <f t="shared" si="93"/>
        <v>5.86</v>
      </c>
    </row>
    <row r="51" spans="1:53" x14ac:dyDescent="0.2">
      <c r="A51" s="285">
        <v>10</v>
      </c>
      <c r="B51" s="27">
        <v>3402</v>
      </c>
      <c r="C51" s="27">
        <v>600078124</v>
      </c>
      <c r="D51" s="27">
        <v>70982643</v>
      </c>
      <c r="E51" s="295" t="s">
        <v>461</v>
      </c>
      <c r="F51" s="27"/>
      <c r="G51" s="284"/>
      <c r="H51" s="388"/>
      <c r="I51" s="5">
        <v>7720761</v>
      </c>
      <c r="J51" s="8">
        <v>5631597</v>
      </c>
      <c r="K51" s="8">
        <v>0</v>
      </c>
      <c r="L51" s="8">
        <v>1903480</v>
      </c>
      <c r="M51" s="8">
        <v>112632</v>
      </c>
      <c r="N51" s="8">
        <v>73052</v>
      </c>
      <c r="O51" s="9">
        <v>15.094200000000001</v>
      </c>
      <c r="P51" s="9">
        <v>7.1</v>
      </c>
      <c r="Q51" s="33">
        <v>7.9942000000000002</v>
      </c>
      <c r="R51" s="5">
        <f t="shared" ref="R51:BA51" si="94">SUM(R48:R50)</f>
        <v>0</v>
      </c>
      <c r="S51" s="8">
        <f t="shared" si="94"/>
        <v>0</v>
      </c>
      <c r="T51" s="8">
        <f t="shared" si="94"/>
        <v>0</v>
      </c>
      <c r="U51" s="8">
        <f t="shared" si="94"/>
        <v>0</v>
      </c>
      <c r="V51" s="8">
        <f t="shared" si="94"/>
        <v>0</v>
      </c>
      <c r="W51" s="8">
        <f t="shared" si="94"/>
        <v>0</v>
      </c>
      <c r="X51" s="8">
        <f t="shared" si="94"/>
        <v>0</v>
      </c>
      <c r="Y51" s="8">
        <f t="shared" ref="Y51" si="95">SUM(Y48:Y50)</f>
        <v>0</v>
      </c>
      <c r="Z51" s="8">
        <f t="shared" si="94"/>
        <v>0</v>
      </c>
      <c r="AA51" s="8">
        <f t="shared" si="94"/>
        <v>0</v>
      </c>
      <c r="AB51" s="8">
        <f t="shared" si="94"/>
        <v>0</v>
      </c>
      <c r="AC51" s="8">
        <f t="shared" si="94"/>
        <v>0</v>
      </c>
      <c r="AD51" s="8">
        <f t="shared" si="94"/>
        <v>0</v>
      </c>
      <c r="AE51" s="8">
        <f t="shared" si="94"/>
        <v>0</v>
      </c>
      <c r="AF51" s="8">
        <f t="shared" si="94"/>
        <v>0</v>
      </c>
      <c r="AG51" s="8">
        <f t="shared" si="94"/>
        <v>0</v>
      </c>
      <c r="AH51" s="9">
        <f t="shared" si="94"/>
        <v>0</v>
      </c>
      <c r="AI51" s="9">
        <f t="shared" si="94"/>
        <v>0</v>
      </c>
      <c r="AJ51" s="9">
        <f t="shared" si="94"/>
        <v>0</v>
      </c>
      <c r="AK51" s="9">
        <f t="shared" ref="AK51:AL51" si="96">SUM(AK48:AK50)</f>
        <v>0</v>
      </c>
      <c r="AL51" s="9">
        <f t="shared" si="96"/>
        <v>0</v>
      </c>
      <c r="AM51" s="9">
        <f t="shared" si="94"/>
        <v>0</v>
      </c>
      <c r="AN51" s="9">
        <f t="shared" si="94"/>
        <v>0</v>
      </c>
      <c r="AO51" s="9">
        <f t="shared" si="94"/>
        <v>0</v>
      </c>
      <c r="AP51" s="9">
        <f t="shared" si="94"/>
        <v>0</v>
      </c>
      <c r="AQ51" s="33">
        <f t="shared" si="94"/>
        <v>0</v>
      </c>
      <c r="AR51" s="5">
        <f t="shared" si="94"/>
        <v>7720761</v>
      </c>
      <c r="AS51" s="8">
        <f t="shared" si="94"/>
        <v>5631597</v>
      </c>
      <c r="AT51" s="38">
        <f t="shared" si="94"/>
        <v>0</v>
      </c>
      <c r="AU51" s="38">
        <f t="shared" si="94"/>
        <v>0</v>
      </c>
      <c r="AV51" s="8">
        <f t="shared" si="94"/>
        <v>1903480</v>
      </c>
      <c r="AW51" s="8">
        <f t="shared" si="94"/>
        <v>112632</v>
      </c>
      <c r="AX51" s="8">
        <f t="shared" si="94"/>
        <v>73052</v>
      </c>
      <c r="AY51" s="9">
        <f t="shared" si="94"/>
        <v>15.094200000000001</v>
      </c>
      <c r="AZ51" s="9">
        <f t="shared" si="94"/>
        <v>7.1</v>
      </c>
      <c r="BA51" s="75">
        <f t="shared" si="94"/>
        <v>7.9942000000000002</v>
      </c>
    </row>
    <row r="52" spans="1:53" x14ac:dyDescent="0.2">
      <c r="A52" s="738">
        <v>11</v>
      </c>
      <c r="B52" s="739">
        <v>3429</v>
      </c>
      <c r="C52" s="739">
        <v>600078256</v>
      </c>
      <c r="D52" s="739">
        <v>43257151</v>
      </c>
      <c r="E52" s="740" t="s">
        <v>462</v>
      </c>
      <c r="F52" s="739">
        <v>3113</v>
      </c>
      <c r="G52" s="741" t="s">
        <v>149</v>
      </c>
      <c r="H52" s="742" t="s">
        <v>87</v>
      </c>
      <c r="I52" s="516">
        <v>15090799</v>
      </c>
      <c r="J52" s="517">
        <v>10646229</v>
      </c>
      <c r="K52" s="517">
        <v>90000</v>
      </c>
      <c r="L52" s="517">
        <v>3628845</v>
      </c>
      <c r="M52" s="517">
        <v>212925</v>
      </c>
      <c r="N52" s="517">
        <v>512800</v>
      </c>
      <c r="O52" s="518">
        <v>18.759900000000002</v>
      </c>
      <c r="P52" s="432">
        <v>13.935400000000001</v>
      </c>
      <c r="Q52" s="746">
        <v>4.8245000000000005</v>
      </c>
      <c r="R52" s="551">
        <f t="shared" ref="R52:R55" si="97">W52*-1</f>
        <v>0</v>
      </c>
      <c r="S52" s="507">
        <v>0</v>
      </c>
      <c r="T52" s="507">
        <v>0</v>
      </c>
      <c r="U52" s="507">
        <v>0</v>
      </c>
      <c r="V52" s="507">
        <f t="shared" si="2"/>
        <v>0</v>
      </c>
      <c r="W52" s="507">
        <v>0</v>
      </c>
      <c r="X52" s="507">
        <v>0</v>
      </c>
      <c r="Y52" s="507">
        <v>33892</v>
      </c>
      <c r="Z52" s="507">
        <f t="shared" ref="Z52:Z55" si="98">SUM(W52:Y52)</f>
        <v>33892</v>
      </c>
      <c r="AA52" s="507">
        <f>V52+Z52</f>
        <v>33892</v>
      </c>
      <c r="AB52" s="322">
        <f t="shared" ref="AB52:AB55" si="99">ROUND((V52+W52)*33.8%,0)</f>
        <v>0</v>
      </c>
      <c r="AC52" s="180">
        <f>ROUND(V52*2%,0)</f>
        <v>0</v>
      </c>
      <c r="AD52" s="507">
        <v>0</v>
      </c>
      <c r="AE52" s="507">
        <v>0</v>
      </c>
      <c r="AF52" s="507">
        <f t="shared" si="3"/>
        <v>0</v>
      </c>
      <c r="AG52" s="507">
        <f t="shared" si="4"/>
        <v>33892</v>
      </c>
      <c r="AH52" s="522">
        <v>-0.06</v>
      </c>
      <c r="AI52" s="522">
        <v>0.15</v>
      </c>
      <c r="AJ52" s="522">
        <v>0</v>
      </c>
      <c r="AK52" s="522">
        <v>0</v>
      </c>
      <c r="AL52" s="522">
        <v>0</v>
      </c>
      <c r="AM52" s="522">
        <v>0</v>
      </c>
      <c r="AN52" s="522">
        <v>0</v>
      </c>
      <c r="AO52" s="522">
        <f t="shared" ref="AO52:AO55" si="100">AH52+AJ52+AK52+AM52</f>
        <v>-0.06</v>
      </c>
      <c r="AP52" s="522">
        <f t="shared" ref="AP52:AP55" si="101">AI52+AL52+AN52</f>
        <v>0.15</v>
      </c>
      <c r="AQ52" s="550">
        <f t="shared" si="8"/>
        <v>0.09</v>
      </c>
      <c r="AR52" s="551">
        <f>I52+AG52</f>
        <v>15124691</v>
      </c>
      <c r="AS52" s="507">
        <f>J52+V52</f>
        <v>10646229</v>
      </c>
      <c r="AT52" s="507">
        <f t="shared" ref="AT52:AT55" si="102">K52+Z52</f>
        <v>123892</v>
      </c>
      <c r="AU52" s="507">
        <f t="shared" ref="AU52:AU55" si="103">Y52</f>
        <v>33892</v>
      </c>
      <c r="AV52" s="507">
        <f t="shared" ref="AV52:AW55" si="104">L52+AB52</f>
        <v>3628845</v>
      </c>
      <c r="AW52" s="507">
        <f t="shared" si="104"/>
        <v>212925</v>
      </c>
      <c r="AX52" s="507">
        <f>N52+AF52</f>
        <v>512800</v>
      </c>
      <c r="AY52" s="522">
        <f>O52+AQ52</f>
        <v>18.849900000000002</v>
      </c>
      <c r="AZ52" s="522">
        <f t="shared" ref="AZ52:BA55" si="105">P52+AO52</f>
        <v>13.875400000000001</v>
      </c>
      <c r="BA52" s="523">
        <f t="shared" si="105"/>
        <v>4.9745000000000008</v>
      </c>
    </row>
    <row r="53" spans="1:53" x14ac:dyDescent="0.2">
      <c r="A53" s="738">
        <v>11</v>
      </c>
      <c r="B53" s="739">
        <v>3429</v>
      </c>
      <c r="C53" s="739">
        <v>600078256</v>
      </c>
      <c r="D53" s="739">
        <v>43257151</v>
      </c>
      <c r="E53" s="740" t="s">
        <v>462</v>
      </c>
      <c r="F53" s="739">
        <v>3113</v>
      </c>
      <c r="G53" s="741" t="s">
        <v>92</v>
      </c>
      <c r="H53" s="742" t="s">
        <v>83</v>
      </c>
      <c r="I53" s="516">
        <v>1017877</v>
      </c>
      <c r="J53" s="517">
        <v>749541</v>
      </c>
      <c r="K53" s="496">
        <v>0</v>
      </c>
      <c r="L53" s="322">
        <v>253345</v>
      </c>
      <c r="M53" s="322">
        <v>14991</v>
      </c>
      <c r="N53" s="517">
        <v>0</v>
      </c>
      <c r="O53" s="518">
        <v>2.19</v>
      </c>
      <c r="P53" s="432">
        <v>2.19</v>
      </c>
      <c r="Q53" s="746">
        <v>0</v>
      </c>
      <c r="R53" s="551">
        <f t="shared" si="97"/>
        <v>0</v>
      </c>
      <c r="S53" s="507">
        <v>-35860</v>
      </c>
      <c r="T53" s="507">
        <v>0</v>
      </c>
      <c r="U53" s="507">
        <v>0</v>
      </c>
      <c r="V53" s="507">
        <f t="shared" si="2"/>
        <v>-35860</v>
      </c>
      <c r="W53" s="507">
        <v>0</v>
      </c>
      <c r="X53" s="507">
        <v>0</v>
      </c>
      <c r="Y53" s="507">
        <v>0</v>
      </c>
      <c r="Z53" s="507">
        <f t="shared" si="98"/>
        <v>0</v>
      </c>
      <c r="AA53" s="507">
        <f>V53+Z53</f>
        <v>-35860</v>
      </c>
      <c r="AB53" s="322">
        <f t="shared" si="99"/>
        <v>-12121</v>
      </c>
      <c r="AC53" s="180">
        <f>ROUND(V53*2%,0)</f>
        <v>-717</v>
      </c>
      <c r="AD53" s="507">
        <v>0</v>
      </c>
      <c r="AE53" s="507">
        <v>0</v>
      </c>
      <c r="AF53" s="507">
        <f t="shared" si="3"/>
        <v>0</v>
      </c>
      <c r="AG53" s="507">
        <f t="shared" si="4"/>
        <v>-48698</v>
      </c>
      <c r="AH53" s="522">
        <v>0</v>
      </c>
      <c r="AI53" s="522">
        <v>0</v>
      </c>
      <c r="AJ53" s="522">
        <v>-0.1</v>
      </c>
      <c r="AK53" s="522">
        <v>0</v>
      </c>
      <c r="AL53" s="522">
        <v>0</v>
      </c>
      <c r="AM53" s="522">
        <v>0</v>
      </c>
      <c r="AN53" s="522">
        <v>0</v>
      </c>
      <c r="AO53" s="522">
        <f t="shared" si="100"/>
        <v>-0.1</v>
      </c>
      <c r="AP53" s="522">
        <f t="shared" si="101"/>
        <v>0</v>
      </c>
      <c r="AQ53" s="550">
        <f t="shared" si="8"/>
        <v>-0.1</v>
      </c>
      <c r="AR53" s="551">
        <f>I53+AG53</f>
        <v>969179</v>
      </c>
      <c r="AS53" s="507">
        <f>J53+V53</f>
        <v>713681</v>
      </c>
      <c r="AT53" s="507">
        <f t="shared" si="102"/>
        <v>0</v>
      </c>
      <c r="AU53" s="507">
        <f t="shared" si="103"/>
        <v>0</v>
      </c>
      <c r="AV53" s="507">
        <f t="shared" si="104"/>
        <v>241224</v>
      </c>
      <c r="AW53" s="507">
        <f t="shared" si="104"/>
        <v>14274</v>
      </c>
      <c r="AX53" s="507">
        <f>N53+AF53</f>
        <v>0</v>
      </c>
      <c r="AY53" s="522">
        <f>O53+AQ53</f>
        <v>2.09</v>
      </c>
      <c r="AZ53" s="522">
        <f t="shared" si="105"/>
        <v>2.09</v>
      </c>
      <c r="BA53" s="523">
        <f t="shared" si="105"/>
        <v>0</v>
      </c>
    </row>
    <row r="54" spans="1:53" s="3" customFormat="1" x14ac:dyDescent="0.2">
      <c r="A54" s="738">
        <v>11</v>
      </c>
      <c r="B54" s="739">
        <v>3429</v>
      </c>
      <c r="C54" s="739">
        <v>600078256</v>
      </c>
      <c r="D54" s="739">
        <v>43257151</v>
      </c>
      <c r="E54" s="740" t="s">
        <v>462</v>
      </c>
      <c r="F54" s="739">
        <v>3143</v>
      </c>
      <c r="G54" s="741" t="s">
        <v>150</v>
      </c>
      <c r="H54" s="727" t="s">
        <v>87</v>
      </c>
      <c r="I54" s="516">
        <v>1005405</v>
      </c>
      <c r="J54" s="517">
        <v>740357</v>
      </c>
      <c r="K54" s="496">
        <v>0</v>
      </c>
      <c r="L54" s="322">
        <v>250241</v>
      </c>
      <c r="M54" s="322">
        <v>14807</v>
      </c>
      <c r="N54" s="517">
        <v>0</v>
      </c>
      <c r="O54" s="518">
        <v>1.6857</v>
      </c>
      <c r="P54" s="432">
        <v>1.6857</v>
      </c>
      <c r="Q54" s="746">
        <v>0</v>
      </c>
      <c r="R54" s="551">
        <f t="shared" si="97"/>
        <v>0</v>
      </c>
      <c r="S54" s="507">
        <v>0</v>
      </c>
      <c r="T54" s="507">
        <v>0</v>
      </c>
      <c r="U54" s="507">
        <v>0</v>
      </c>
      <c r="V54" s="507">
        <f t="shared" si="2"/>
        <v>0</v>
      </c>
      <c r="W54" s="507">
        <v>0</v>
      </c>
      <c r="X54" s="507">
        <v>0</v>
      </c>
      <c r="Y54" s="507">
        <v>0</v>
      </c>
      <c r="Z54" s="507">
        <f t="shared" si="98"/>
        <v>0</v>
      </c>
      <c r="AA54" s="507">
        <f>V54+Z54</f>
        <v>0</v>
      </c>
      <c r="AB54" s="322">
        <f t="shared" si="99"/>
        <v>0</v>
      </c>
      <c r="AC54" s="180">
        <f>ROUND(V54*2%,0)</f>
        <v>0</v>
      </c>
      <c r="AD54" s="507">
        <v>0</v>
      </c>
      <c r="AE54" s="507">
        <v>0</v>
      </c>
      <c r="AF54" s="507">
        <f t="shared" si="3"/>
        <v>0</v>
      </c>
      <c r="AG54" s="507">
        <f t="shared" si="4"/>
        <v>0</v>
      </c>
      <c r="AH54" s="522">
        <v>0</v>
      </c>
      <c r="AI54" s="522">
        <v>0</v>
      </c>
      <c r="AJ54" s="522">
        <v>0</v>
      </c>
      <c r="AK54" s="522">
        <v>0</v>
      </c>
      <c r="AL54" s="522">
        <v>0</v>
      </c>
      <c r="AM54" s="522">
        <v>0</v>
      </c>
      <c r="AN54" s="522">
        <v>0</v>
      </c>
      <c r="AO54" s="522">
        <f t="shared" si="100"/>
        <v>0</v>
      </c>
      <c r="AP54" s="522">
        <f t="shared" si="101"/>
        <v>0</v>
      </c>
      <c r="AQ54" s="550">
        <f t="shared" si="8"/>
        <v>0</v>
      </c>
      <c r="AR54" s="551">
        <f>I54+AG54</f>
        <v>1005405</v>
      </c>
      <c r="AS54" s="507">
        <f>J54+V54</f>
        <v>740357</v>
      </c>
      <c r="AT54" s="507">
        <f t="shared" si="102"/>
        <v>0</v>
      </c>
      <c r="AU54" s="507">
        <f t="shared" si="103"/>
        <v>0</v>
      </c>
      <c r="AV54" s="507">
        <f t="shared" si="104"/>
        <v>250241</v>
      </c>
      <c r="AW54" s="507">
        <f t="shared" si="104"/>
        <v>14807</v>
      </c>
      <c r="AX54" s="507">
        <f>N54+AF54</f>
        <v>0</v>
      </c>
      <c r="AY54" s="522">
        <f>O54+AQ54</f>
        <v>1.6857</v>
      </c>
      <c r="AZ54" s="522">
        <f t="shared" si="105"/>
        <v>1.6857</v>
      </c>
      <c r="BA54" s="523">
        <f t="shared" si="105"/>
        <v>0</v>
      </c>
    </row>
    <row r="55" spans="1:53" s="3" customFormat="1" x14ac:dyDescent="0.2">
      <c r="A55" s="738">
        <v>11</v>
      </c>
      <c r="B55" s="739">
        <v>3429</v>
      </c>
      <c r="C55" s="739">
        <v>600078256</v>
      </c>
      <c r="D55" s="739">
        <v>43257151</v>
      </c>
      <c r="E55" s="740" t="s">
        <v>462</v>
      </c>
      <c r="F55" s="739">
        <v>3143</v>
      </c>
      <c r="G55" s="741" t="s">
        <v>151</v>
      </c>
      <c r="H55" s="727" t="s">
        <v>83</v>
      </c>
      <c r="I55" s="516">
        <v>28791</v>
      </c>
      <c r="J55" s="517">
        <v>20295</v>
      </c>
      <c r="K55" s="496">
        <v>0</v>
      </c>
      <c r="L55" s="322">
        <v>6860</v>
      </c>
      <c r="M55" s="322">
        <v>406</v>
      </c>
      <c r="N55" s="517">
        <v>1230</v>
      </c>
      <c r="O55" s="518">
        <v>0.09</v>
      </c>
      <c r="P55" s="432">
        <v>0</v>
      </c>
      <c r="Q55" s="746">
        <v>0.09</v>
      </c>
      <c r="R55" s="551">
        <f t="shared" si="97"/>
        <v>0</v>
      </c>
      <c r="S55" s="507">
        <v>0</v>
      </c>
      <c r="T55" s="507">
        <v>0</v>
      </c>
      <c r="U55" s="507">
        <v>0</v>
      </c>
      <c r="V55" s="507">
        <f t="shared" si="2"/>
        <v>0</v>
      </c>
      <c r="W55" s="507">
        <v>0</v>
      </c>
      <c r="X55" s="507">
        <v>0</v>
      </c>
      <c r="Y55" s="507">
        <v>0</v>
      </c>
      <c r="Z55" s="507">
        <f t="shared" si="98"/>
        <v>0</v>
      </c>
      <c r="AA55" s="507">
        <f>V55+Z55</f>
        <v>0</v>
      </c>
      <c r="AB55" s="322">
        <f t="shared" si="99"/>
        <v>0</v>
      </c>
      <c r="AC55" s="180">
        <f>ROUND(V55*2%,0)</f>
        <v>0</v>
      </c>
      <c r="AD55" s="507">
        <v>0</v>
      </c>
      <c r="AE55" s="507">
        <v>0</v>
      </c>
      <c r="AF55" s="507">
        <f t="shared" si="3"/>
        <v>0</v>
      </c>
      <c r="AG55" s="507">
        <f t="shared" si="4"/>
        <v>0</v>
      </c>
      <c r="AH55" s="522">
        <v>0</v>
      </c>
      <c r="AI55" s="522">
        <v>0</v>
      </c>
      <c r="AJ55" s="522">
        <v>0</v>
      </c>
      <c r="AK55" s="522">
        <v>0</v>
      </c>
      <c r="AL55" s="522">
        <v>0</v>
      </c>
      <c r="AM55" s="522">
        <v>0</v>
      </c>
      <c r="AN55" s="522">
        <v>0</v>
      </c>
      <c r="AO55" s="522">
        <f t="shared" si="100"/>
        <v>0</v>
      </c>
      <c r="AP55" s="522">
        <f t="shared" si="101"/>
        <v>0</v>
      </c>
      <c r="AQ55" s="550">
        <f t="shared" si="8"/>
        <v>0</v>
      </c>
      <c r="AR55" s="551">
        <f>I55+AG55</f>
        <v>28791</v>
      </c>
      <c r="AS55" s="507">
        <f>J55+V55</f>
        <v>20295</v>
      </c>
      <c r="AT55" s="507">
        <f t="shared" si="102"/>
        <v>0</v>
      </c>
      <c r="AU55" s="507">
        <f t="shared" si="103"/>
        <v>0</v>
      </c>
      <c r="AV55" s="507">
        <f t="shared" si="104"/>
        <v>6860</v>
      </c>
      <c r="AW55" s="507">
        <f t="shared" si="104"/>
        <v>406</v>
      </c>
      <c r="AX55" s="507">
        <f>N55+AF55</f>
        <v>1230</v>
      </c>
      <c r="AY55" s="522">
        <f>O55+AQ55</f>
        <v>0.09</v>
      </c>
      <c r="AZ55" s="522">
        <f t="shared" si="105"/>
        <v>0</v>
      </c>
      <c r="BA55" s="523">
        <f t="shared" si="105"/>
        <v>0.09</v>
      </c>
    </row>
    <row r="56" spans="1:53" x14ac:dyDescent="0.2">
      <c r="A56" s="285">
        <v>11</v>
      </c>
      <c r="B56" s="27">
        <v>3429</v>
      </c>
      <c r="C56" s="27">
        <v>600078256</v>
      </c>
      <c r="D56" s="27">
        <v>43257151</v>
      </c>
      <c r="E56" s="295" t="s">
        <v>463</v>
      </c>
      <c r="F56" s="27"/>
      <c r="G56" s="284"/>
      <c r="H56" s="388"/>
      <c r="I56" s="5">
        <v>17142872</v>
      </c>
      <c r="J56" s="8">
        <v>12156422</v>
      </c>
      <c r="K56" s="8">
        <v>90000</v>
      </c>
      <c r="L56" s="8">
        <v>4139291</v>
      </c>
      <c r="M56" s="8">
        <v>243129</v>
      </c>
      <c r="N56" s="8">
        <v>514030</v>
      </c>
      <c r="O56" s="9">
        <v>22.725600000000004</v>
      </c>
      <c r="P56" s="9">
        <v>17.811100000000003</v>
      </c>
      <c r="Q56" s="33">
        <v>4.9145000000000003</v>
      </c>
      <c r="R56" s="5">
        <f t="shared" ref="R56:BA56" si="106">SUM(R52:R55)</f>
        <v>0</v>
      </c>
      <c r="S56" s="8">
        <f t="shared" si="106"/>
        <v>-35860</v>
      </c>
      <c r="T56" s="8">
        <f t="shared" si="106"/>
        <v>0</v>
      </c>
      <c r="U56" s="8">
        <f t="shared" si="106"/>
        <v>0</v>
      </c>
      <c r="V56" s="8">
        <f t="shared" si="106"/>
        <v>-35860</v>
      </c>
      <c r="W56" s="8">
        <f t="shared" si="106"/>
        <v>0</v>
      </c>
      <c r="X56" s="8">
        <f t="shared" si="106"/>
        <v>0</v>
      </c>
      <c r="Y56" s="8">
        <f t="shared" ref="Y56" si="107">SUM(Y52:Y55)</f>
        <v>33892</v>
      </c>
      <c r="Z56" s="8">
        <f t="shared" si="106"/>
        <v>33892</v>
      </c>
      <c r="AA56" s="8">
        <f t="shared" si="106"/>
        <v>-1968</v>
      </c>
      <c r="AB56" s="8">
        <f t="shared" si="106"/>
        <v>-12121</v>
      </c>
      <c r="AC56" s="8">
        <f t="shared" si="106"/>
        <v>-717</v>
      </c>
      <c r="AD56" s="8">
        <f t="shared" si="106"/>
        <v>0</v>
      </c>
      <c r="AE56" s="8">
        <f t="shared" si="106"/>
        <v>0</v>
      </c>
      <c r="AF56" s="8">
        <f t="shared" si="106"/>
        <v>0</v>
      </c>
      <c r="AG56" s="8">
        <f t="shared" si="106"/>
        <v>-14806</v>
      </c>
      <c r="AH56" s="9">
        <f t="shared" si="106"/>
        <v>-0.06</v>
      </c>
      <c r="AI56" s="9">
        <f t="shared" si="106"/>
        <v>0.15</v>
      </c>
      <c r="AJ56" s="9">
        <f t="shared" si="106"/>
        <v>-0.1</v>
      </c>
      <c r="AK56" s="9">
        <f t="shared" ref="AK56:AL56" si="108">SUM(AK52:AK55)</f>
        <v>0</v>
      </c>
      <c r="AL56" s="9">
        <f t="shared" si="108"/>
        <v>0</v>
      </c>
      <c r="AM56" s="9">
        <f t="shared" si="106"/>
        <v>0</v>
      </c>
      <c r="AN56" s="9">
        <f t="shared" si="106"/>
        <v>0</v>
      </c>
      <c r="AO56" s="9">
        <f t="shared" si="106"/>
        <v>-0.16</v>
      </c>
      <c r="AP56" s="9">
        <f t="shared" si="106"/>
        <v>0.15</v>
      </c>
      <c r="AQ56" s="33">
        <f t="shared" si="106"/>
        <v>-1.0000000000000009E-2</v>
      </c>
      <c r="AR56" s="5">
        <f t="shared" si="106"/>
        <v>17128066</v>
      </c>
      <c r="AS56" s="8">
        <f t="shared" si="106"/>
        <v>12120562</v>
      </c>
      <c r="AT56" s="38">
        <f t="shared" si="106"/>
        <v>123892</v>
      </c>
      <c r="AU56" s="38">
        <f t="shared" si="106"/>
        <v>33892</v>
      </c>
      <c r="AV56" s="8">
        <f t="shared" si="106"/>
        <v>4127170</v>
      </c>
      <c r="AW56" s="8">
        <f t="shared" si="106"/>
        <v>242412</v>
      </c>
      <c r="AX56" s="8">
        <f t="shared" si="106"/>
        <v>514030</v>
      </c>
      <c r="AY56" s="9">
        <f t="shared" si="106"/>
        <v>22.715600000000002</v>
      </c>
      <c r="AZ56" s="9">
        <f t="shared" si="106"/>
        <v>17.6511</v>
      </c>
      <c r="BA56" s="75">
        <f t="shared" si="106"/>
        <v>5.0645000000000007</v>
      </c>
    </row>
    <row r="57" spans="1:53" x14ac:dyDescent="0.2">
      <c r="A57" s="738">
        <v>12</v>
      </c>
      <c r="B57" s="739">
        <v>3405</v>
      </c>
      <c r="C57" s="739">
        <v>600078337</v>
      </c>
      <c r="D57" s="739">
        <v>70698325</v>
      </c>
      <c r="E57" s="740" t="s">
        <v>464</v>
      </c>
      <c r="F57" s="739">
        <v>3111</v>
      </c>
      <c r="G57" s="741" t="s">
        <v>86</v>
      </c>
      <c r="H57" s="742" t="s">
        <v>87</v>
      </c>
      <c r="I57" s="516">
        <v>1477065</v>
      </c>
      <c r="J57" s="517">
        <v>1073759</v>
      </c>
      <c r="K57" s="496">
        <v>0</v>
      </c>
      <c r="L57" s="322">
        <v>362931</v>
      </c>
      <c r="M57" s="322">
        <v>21475</v>
      </c>
      <c r="N57" s="517">
        <v>18900</v>
      </c>
      <c r="O57" s="518">
        <v>2.4382999999999999</v>
      </c>
      <c r="P57" s="432">
        <v>1.9274</v>
      </c>
      <c r="Q57" s="746">
        <v>0.51090000000000002</v>
      </c>
      <c r="R57" s="551">
        <f t="shared" ref="R57:R62" si="109">W57*-1</f>
        <v>0</v>
      </c>
      <c r="S57" s="507">
        <v>0</v>
      </c>
      <c r="T57" s="507">
        <v>0</v>
      </c>
      <c r="U57" s="507">
        <v>0</v>
      </c>
      <c r="V57" s="507">
        <f t="shared" si="2"/>
        <v>0</v>
      </c>
      <c r="W57" s="507">
        <v>0</v>
      </c>
      <c r="X57" s="507">
        <v>0</v>
      </c>
      <c r="Y57" s="507">
        <v>0</v>
      </c>
      <c r="Z57" s="507">
        <f t="shared" ref="Z57:Z62" si="110">SUM(W57:Y57)</f>
        <v>0</v>
      </c>
      <c r="AA57" s="507">
        <f t="shared" ref="AA57:AA62" si="111">V57+Z57</f>
        <v>0</v>
      </c>
      <c r="AB57" s="322">
        <f t="shared" ref="AB57:AB62" si="112">ROUND((V57+W57)*33.8%,0)</f>
        <v>0</v>
      </c>
      <c r="AC57" s="180">
        <f t="shared" ref="AC57:AC62" si="113">ROUND(V57*2%,0)</f>
        <v>0</v>
      </c>
      <c r="AD57" s="507">
        <v>0</v>
      </c>
      <c r="AE57" s="507">
        <v>0</v>
      </c>
      <c r="AF57" s="507">
        <f t="shared" si="3"/>
        <v>0</v>
      </c>
      <c r="AG57" s="507">
        <f t="shared" si="4"/>
        <v>0</v>
      </c>
      <c r="AH57" s="522">
        <v>0</v>
      </c>
      <c r="AI57" s="522">
        <v>0</v>
      </c>
      <c r="AJ57" s="522">
        <v>0</v>
      </c>
      <c r="AK57" s="522">
        <v>0</v>
      </c>
      <c r="AL57" s="522">
        <v>0</v>
      </c>
      <c r="AM57" s="522">
        <v>0</v>
      </c>
      <c r="AN57" s="522">
        <v>0</v>
      </c>
      <c r="AO57" s="522">
        <f t="shared" ref="AO57:AO62" si="114">AH57+AJ57+AK57+AM57</f>
        <v>0</v>
      </c>
      <c r="AP57" s="522">
        <f t="shared" ref="AP57:AP62" si="115">AI57+AL57+AN57</f>
        <v>0</v>
      </c>
      <c r="AQ57" s="550">
        <f t="shared" si="8"/>
        <v>0</v>
      </c>
      <c r="AR57" s="551">
        <f t="shared" ref="AR57:AR62" si="116">I57+AG57</f>
        <v>1477065</v>
      </c>
      <c r="AS57" s="507">
        <f t="shared" ref="AS57:AS62" si="117">J57+V57</f>
        <v>1073759</v>
      </c>
      <c r="AT57" s="507">
        <f t="shared" ref="AT57:AT62" si="118">K57+Z57</f>
        <v>0</v>
      </c>
      <c r="AU57" s="507">
        <f t="shared" ref="AU57:AU62" si="119">Y57</f>
        <v>0</v>
      </c>
      <c r="AV57" s="507">
        <f t="shared" ref="AV57:AW62" si="120">L57+AB57</f>
        <v>362931</v>
      </c>
      <c r="AW57" s="507">
        <f t="shared" si="120"/>
        <v>21475</v>
      </c>
      <c r="AX57" s="507">
        <f t="shared" ref="AX57:AX62" si="121">N57+AF57</f>
        <v>18900</v>
      </c>
      <c r="AY57" s="522">
        <f t="shared" ref="AY57:AY62" si="122">O57+AQ57</f>
        <v>2.4382999999999999</v>
      </c>
      <c r="AZ57" s="522">
        <f t="shared" ref="AZ57:BA62" si="123">P57+AO57</f>
        <v>1.9274</v>
      </c>
      <c r="BA57" s="523">
        <f t="shared" si="123"/>
        <v>0.51090000000000002</v>
      </c>
    </row>
    <row r="58" spans="1:53" x14ac:dyDescent="0.2">
      <c r="A58" s="738">
        <v>12</v>
      </c>
      <c r="B58" s="739">
        <v>3405</v>
      </c>
      <c r="C58" s="739">
        <v>600078337</v>
      </c>
      <c r="D58" s="739">
        <v>70698325</v>
      </c>
      <c r="E58" s="740" t="s">
        <v>464</v>
      </c>
      <c r="F58" s="739">
        <v>3117</v>
      </c>
      <c r="G58" s="741" t="s">
        <v>149</v>
      </c>
      <c r="H58" s="742" t="s">
        <v>87</v>
      </c>
      <c r="I58" s="516">
        <v>1878759</v>
      </c>
      <c r="J58" s="517">
        <v>1348129</v>
      </c>
      <c r="K58" s="517">
        <v>0</v>
      </c>
      <c r="L58" s="517">
        <v>455667</v>
      </c>
      <c r="M58" s="517">
        <v>26963</v>
      </c>
      <c r="N58" s="517">
        <v>48000</v>
      </c>
      <c r="O58" s="518">
        <v>2.5049999999999999</v>
      </c>
      <c r="P58" s="432">
        <v>1.5909</v>
      </c>
      <c r="Q58" s="746">
        <v>0.91409999999999991</v>
      </c>
      <c r="R58" s="551">
        <f t="shared" si="109"/>
        <v>0</v>
      </c>
      <c r="S58" s="507">
        <v>0</v>
      </c>
      <c r="T58" s="507">
        <v>0</v>
      </c>
      <c r="U58" s="507">
        <v>0</v>
      </c>
      <c r="V58" s="507">
        <f t="shared" si="2"/>
        <v>0</v>
      </c>
      <c r="W58" s="507">
        <v>0</v>
      </c>
      <c r="X58" s="507">
        <v>0</v>
      </c>
      <c r="Y58" s="507">
        <v>2368</v>
      </c>
      <c r="Z58" s="507">
        <f t="shared" si="110"/>
        <v>2368</v>
      </c>
      <c r="AA58" s="507">
        <f t="shared" si="111"/>
        <v>2368</v>
      </c>
      <c r="AB58" s="322">
        <f t="shared" si="112"/>
        <v>0</v>
      </c>
      <c r="AC58" s="180">
        <f t="shared" si="113"/>
        <v>0</v>
      </c>
      <c r="AD58" s="507">
        <v>0</v>
      </c>
      <c r="AE58" s="507">
        <v>0</v>
      </c>
      <c r="AF58" s="507">
        <f t="shared" si="3"/>
        <v>0</v>
      </c>
      <c r="AG58" s="507">
        <f t="shared" si="4"/>
        <v>2368</v>
      </c>
      <c r="AH58" s="522">
        <v>0</v>
      </c>
      <c r="AI58" s="522">
        <v>0</v>
      </c>
      <c r="AJ58" s="522">
        <v>0</v>
      </c>
      <c r="AK58" s="522">
        <v>0</v>
      </c>
      <c r="AL58" s="522">
        <v>0</v>
      </c>
      <c r="AM58" s="522">
        <v>0</v>
      </c>
      <c r="AN58" s="522">
        <v>0</v>
      </c>
      <c r="AO58" s="522">
        <f t="shared" si="114"/>
        <v>0</v>
      </c>
      <c r="AP58" s="522">
        <f t="shared" si="115"/>
        <v>0</v>
      </c>
      <c r="AQ58" s="550">
        <f t="shared" si="8"/>
        <v>0</v>
      </c>
      <c r="AR58" s="551">
        <f t="shared" si="116"/>
        <v>1881127</v>
      </c>
      <c r="AS58" s="507">
        <f t="shared" si="117"/>
        <v>1348129</v>
      </c>
      <c r="AT58" s="507">
        <f t="shared" si="118"/>
        <v>2368</v>
      </c>
      <c r="AU58" s="507">
        <f t="shared" si="119"/>
        <v>2368</v>
      </c>
      <c r="AV58" s="507">
        <f t="shared" si="120"/>
        <v>455667</v>
      </c>
      <c r="AW58" s="507">
        <f t="shared" si="120"/>
        <v>26963</v>
      </c>
      <c r="AX58" s="507">
        <f t="shared" si="121"/>
        <v>48000</v>
      </c>
      <c r="AY58" s="522">
        <f t="shared" si="122"/>
        <v>2.5049999999999999</v>
      </c>
      <c r="AZ58" s="522">
        <f t="shared" si="123"/>
        <v>1.5909</v>
      </c>
      <c r="BA58" s="523">
        <f t="shared" si="123"/>
        <v>0.91409999999999991</v>
      </c>
    </row>
    <row r="59" spans="1:53" x14ac:dyDescent="0.2">
      <c r="A59" s="738">
        <v>12</v>
      </c>
      <c r="B59" s="739">
        <v>3405</v>
      </c>
      <c r="C59" s="739">
        <v>600078337</v>
      </c>
      <c r="D59" s="739">
        <v>70698325</v>
      </c>
      <c r="E59" s="740" t="s">
        <v>464</v>
      </c>
      <c r="F59" s="739">
        <v>3117</v>
      </c>
      <c r="G59" s="741" t="s">
        <v>92</v>
      </c>
      <c r="H59" s="742" t="s">
        <v>83</v>
      </c>
      <c r="I59" s="516">
        <v>466313</v>
      </c>
      <c r="J59" s="517">
        <v>343382</v>
      </c>
      <c r="K59" s="496">
        <v>0</v>
      </c>
      <c r="L59" s="322">
        <v>116063</v>
      </c>
      <c r="M59" s="322">
        <v>6868</v>
      </c>
      <c r="N59" s="517">
        <v>0</v>
      </c>
      <c r="O59" s="518">
        <v>1.01</v>
      </c>
      <c r="P59" s="432">
        <v>1.01</v>
      </c>
      <c r="Q59" s="746">
        <v>0</v>
      </c>
      <c r="R59" s="551">
        <f t="shared" si="109"/>
        <v>0</v>
      </c>
      <c r="S59" s="507">
        <v>0</v>
      </c>
      <c r="T59" s="507">
        <v>0</v>
      </c>
      <c r="U59" s="507">
        <v>0</v>
      </c>
      <c r="V59" s="507">
        <f t="shared" si="2"/>
        <v>0</v>
      </c>
      <c r="W59" s="507">
        <v>0</v>
      </c>
      <c r="X59" s="507">
        <v>0</v>
      </c>
      <c r="Y59" s="507">
        <v>0</v>
      </c>
      <c r="Z59" s="507">
        <f t="shared" si="110"/>
        <v>0</v>
      </c>
      <c r="AA59" s="507">
        <f t="shared" si="111"/>
        <v>0</v>
      </c>
      <c r="AB59" s="322">
        <f t="shared" si="112"/>
        <v>0</v>
      </c>
      <c r="AC59" s="180">
        <f t="shared" si="113"/>
        <v>0</v>
      </c>
      <c r="AD59" s="507">
        <v>9800</v>
      </c>
      <c r="AE59" s="507">
        <v>0</v>
      </c>
      <c r="AF59" s="507">
        <f t="shared" si="3"/>
        <v>9800</v>
      </c>
      <c r="AG59" s="507">
        <f t="shared" si="4"/>
        <v>9800</v>
      </c>
      <c r="AH59" s="522">
        <v>0</v>
      </c>
      <c r="AI59" s="522">
        <v>0</v>
      </c>
      <c r="AJ59" s="522">
        <v>0</v>
      </c>
      <c r="AK59" s="522">
        <v>0</v>
      </c>
      <c r="AL59" s="522">
        <v>0</v>
      </c>
      <c r="AM59" s="522">
        <v>0</v>
      </c>
      <c r="AN59" s="522">
        <v>0</v>
      </c>
      <c r="AO59" s="522">
        <f t="shared" si="114"/>
        <v>0</v>
      </c>
      <c r="AP59" s="522">
        <f t="shared" si="115"/>
        <v>0</v>
      </c>
      <c r="AQ59" s="550">
        <f t="shared" si="8"/>
        <v>0</v>
      </c>
      <c r="AR59" s="551">
        <f t="shared" si="116"/>
        <v>476113</v>
      </c>
      <c r="AS59" s="507">
        <f t="shared" si="117"/>
        <v>343382</v>
      </c>
      <c r="AT59" s="507">
        <f t="shared" si="118"/>
        <v>0</v>
      </c>
      <c r="AU59" s="507">
        <f t="shared" si="119"/>
        <v>0</v>
      </c>
      <c r="AV59" s="507">
        <f t="shared" si="120"/>
        <v>116063</v>
      </c>
      <c r="AW59" s="507">
        <f t="shared" si="120"/>
        <v>6868</v>
      </c>
      <c r="AX59" s="507">
        <f t="shared" si="121"/>
        <v>9800</v>
      </c>
      <c r="AY59" s="522">
        <f t="shared" si="122"/>
        <v>1.01</v>
      </c>
      <c r="AZ59" s="522">
        <f t="shared" si="123"/>
        <v>1.01</v>
      </c>
      <c r="BA59" s="523">
        <f t="shared" si="123"/>
        <v>0</v>
      </c>
    </row>
    <row r="60" spans="1:53" x14ac:dyDescent="0.2">
      <c r="A60" s="738">
        <v>12</v>
      </c>
      <c r="B60" s="739">
        <v>3405</v>
      </c>
      <c r="C60" s="739">
        <v>600078337</v>
      </c>
      <c r="D60" s="739">
        <v>70698325</v>
      </c>
      <c r="E60" s="740" t="s">
        <v>464</v>
      </c>
      <c r="F60" s="739">
        <v>3141</v>
      </c>
      <c r="G60" s="741" t="s">
        <v>89</v>
      </c>
      <c r="H60" s="742" t="s">
        <v>83</v>
      </c>
      <c r="I60" s="516">
        <v>589469</v>
      </c>
      <c r="J60" s="517">
        <v>432235</v>
      </c>
      <c r="K60" s="496">
        <v>0</v>
      </c>
      <c r="L60" s="322">
        <v>146095</v>
      </c>
      <c r="M60" s="322">
        <v>8645</v>
      </c>
      <c r="N60" s="517">
        <v>2494</v>
      </c>
      <c r="O60" s="518">
        <v>1.47</v>
      </c>
      <c r="P60" s="432">
        <v>0</v>
      </c>
      <c r="Q60" s="746">
        <v>1.47</v>
      </c>
      <c r="R60" s="551">
        <f t="shared" si="109"/>
        <v>0</v>
      </c>
      <c r="S60" s="507">
        <v>0</v>
      </c>
      <c r="T60" s="507">
        <v>0</v>
      </c>
      <c r="U60" s="507">
        <v>0</v>
      </c>
      <c r="V60" s="507">
        <f t="shared" si="2"/>
        <v>0</v>
      </c>
      <c r="W60" s="507">
        <v>0</v>
      </c>
      <c r="X60" s="507">
        <v>0</v>
      </c>
      <c r="Y60" s="507">
        <v>0</v>
      </c>
      <c r="Z60" s="507">
        <f t="shared" si="110"/>
        <v>0</v>
      </c>
      <c r="AA60" s="507">
        <f t="shared" si="111"/>
        <v>0</v>
      </c>
      <c r="AB60" s="322">
        <f t="shared" si="112"/>
        <v>0</v>
      </c>
      <c r="AC60" s="180">
        <f t="shared" si="113"/>
        <v>0</v>
      </c>
      <c r="AD60" s="507">
        <v>0</v>
      </c>
      <c r="AE60" s="507">
        <v>0</v>
      </c>
      <c r="AF60" s="507">
        <f t="shared" si="3"/>
        <v>0</v>
      </c>
      <c r="AG60" s="507">
        <f t="shared" si="4"/>
        <v>0</v>
      </c>
      <c r="AH60" s="522">
        <v>0</v>
      </c>
      <c r="AI60" s="522">
        <v>0</v>
      </c>
      <c r="AJ60" s="522">
        <v>0</v>
      </c>
      <c r="AK60" s="522">
        <v>0</v>
      </c>
      <c r="AL60" s="522">
        <v>0</v>
      </c>
      <c r="AM60" s="522">
        <v>0</v>
      </c>
      <c r="AN60" s="522">
        <v>0</v>
      </c>
      <c r="AO60" s="522">
        <f t="shared" si="114"/>
        <v>0</v>
      </c>
      <c r="AP60" s="522">
        <f t="shared" si="115"/>
        <v>0</v>
      </c>
      <c r="AQ60" s="550">
        <f t="shared" si="8"/>
        <v>0</v>
      </c>
      <c r="AR60" s="551">
        <f t="shared" si="116"/>
        <v>589469</v>
      </c>
      <c r="AS60" s="507">
        <f t="shared" si="117"/>
        <v>432235</v>
      </c>
      <c r="AT60" s="507">
        <f t="shared" si="118"/>
        <v>0</v>
      </c>
      <c r="AU60" s="507">
        <f t="shared" si="119"/>
        <v>0</v>
      </c>
      <c r="AV60" s="507">
        <f t="shared" si="120"/>
        <v>146095</v>
      </c>
      <c r="AW60" s="507">
        <f t="shared" si="120"/>
        <v>8645</v>
      </c>
      <c r="AX60" s="507">
        <f t="shared" si="121"/>
        <v>2494</v>
      </c>
      <c r="AY60" s="522">
        <f t="shared" si="122"/>
        <v>1.47</v>
      </c>
      <c r="AZ60" s="522">
        <f t="shared" si="123"/>
        <v>0</v>
      </c>
      <c r="BA60" s="523">
        <f t="shared" si="123"/>
        <v>1.47</v>
      </c>
    </row>
    <row r="61" spans="1:53" x14ac:dyDescent="0.2">
      <c r="A61" s="738">
        <v>12</v>
      </c>
      <c r="B61" s="739">
        <v>3405</v>
      </c>
      <c r="C61" s="739">
        <v>600078337</v>
      </c>
      <c r="D61" s="739">
        <v>70698325</v>
      </c>
      <c r="E61" s="740" t="s">
        <v>464</v>
      </c>
      <c r="F61" s="739">
        <v>3143</v>
      </c>
      <c r="G61" s="741" t="s">
        <v>150</v>
      </c>
      <c r="H61" s="727" t="s">
        <v>87</v>
      </c>
      <c r="I61" s="516">
        <v>258156</v>
      </c>
      <c r="J61" s="517">
        <v>190100</v>
      </c>
      <c r="K61" s="496">
        <v>0</v>
      </c>
      <c r="L61" s="322">
        <v>64254</v>
      </c>
      <c r="M61" s="322">
        <v>3802</v>
      </c>
      <c r="N61" s="517">
        <v>0</v>
      </c>
      <c r="O61" s="518">
        <v>0.43330000000000002</v>
      </c>
      <c r="P61" s="432">
        <v>0.43330000000000002</v>
      </c>
      <c r="Q61" s="746">
        <v>0</v>
      </c>
      <c r="R61" s="551">
        <f t="shared" si="109"/>
        <v>0</v>
      </c>
      <c r="S61" s="507">
        <v>0</v>
      </c>
      <c r="T61" s="507">
        <v>0</v>
      </c>
      <c r="U61" s="507">
        <v>0</v>
      </c>
      <c r="V61" s="507">
        <f t="shared" si="2"/>
        <v>0</v>
      </c>
      <c r="W61" s="507">
        <v>0</v>
      </c>
      <c r="X61" s="507">
        <v>0</v>
      </c>
      <c r="Y61" s="507">
        <v>0</v>
      </c>
      <c r="Z61" s="507">
        <f t="shared" si="110"/>
        <v>0</v>
      </c>
      <c r="AA61" s="507">
        <f t="shared" si="111"/>
        <v>0</v>
      </c>
      <c r="AB61" s="322">
        <f t="shared" si="112"/>
        <v>0</v>
      </c>
      <c r="AC61" s="180">
        <f t="shared" si="113"/>
        <v>0</v>
      </c>
      <c r="AD61" s="507">
        <v>0</v>
      </c>
      <c r="AE61" s="507">
        <v>0</v>
      </c>
      <c r="AF61" s="507">
        <f t="shared" si="3"/>
        <v>0</v>
      </c>
      <c r="AG61" s="507">
        <f t="shared" si="4"/>
        <v>0</v>
      </c>
      <c r="AH61" s="522">
        <v>0</v>
      </c>
      <c r="AI61" s="522">
        <v>0</v>
      </c>
      <c r="AJ61" s="522">
        <v>0</v>
      </c>
      <c r="AK61" s="522">
        <v>0</v>
      </c>
      <c r="AL61" s="522">
        <v>0</v>
      </c>
      <c r="AM61" s="522">
        <v>0</v>
      </c>
      <c r="AN61" s="522">
        <v>0</v>
      </c>
      <c r="AO61" s="522">
        <f t="shared" si="114"/>
        <v>0</v>
      </c>
      <c r="AP61" s="522">
        <f t="shared" si="115"/>
        <v>0</v>
      </c>
      <c r="AQ61" s="550">
        <f t="shared" si="8"/>
        <v>0</v>
      </c>
      <c r="AR61" s="551">
        <f t="shared" si="116"/>
        <v>258156</v>
      </c>
      <c r="AS61" s="507">
        <f t="shared" si="117"/>
        <v>190100</v>
      </c>
      <c r="AT61" s="507">
        <f t="shared" si="118"/>
        <v>0</v>
      </c>
      <c r="AU61" s="507">
        <f t="shared" si="119"/>
        <v>0</v>
      </c>
      <c r="AV61" s="507">
        <f t="shared" si="120"/>
        <v>64254</v>
      </c>
      <c r="AW61" s="507">
        <f t="shared" si="120"/>
        <v>3802</v>
      </c>
      <c r="AX61" s="507">
        <f t="shared" si="121"/>
        <v>0</v>
      </c>
      <c r="AY61" s="522">
        <f t="shared" si="122"/>
        <v>0.43330000000000002</v>
      </c>
      <c r="AZ61" s="522">
        <f t="shared" si="123"/>
        <v>0.43330000000000002</v>
      </c>
      <c r="BA61" s="523">
        <f t="shared" si="123"/>
        <v>0</v>
      </c>
    </row>
    <row r="62" spans="1:53" x14ac:dyDescent="0.2">
      <c r="A62" s="738">
        <v>12</v>
      </c>
      <c r="B62" s="739">
        <v>3405</v>
      </c>
      <c r="C62" s="739">
        <v>600078337</v>
      </c>
      <c r="D62" s="739">
        <v>70698325</v>
      </c>
      <c r="E62" s="740" t="s">
        <v>464</v>
      </c>
      <c r="F62" s="739">
        <v>3143</v>
      </c>
      <c r="G62" s="741" t="s">
        <v>151</v>
      </c>
      <c r="H62" s="727" t="s">
        <v>83</v>
      </c>
      <c r="I62" s="516">
        <v>10534</v>
      </c>
      <c r="J62" s="517">
        <v>7425</v>
      </c>
      <c r="K62" s="496">
        <v>0</v>
      </c>
      <c r="L62" s="322">
        <v>2510</v>
      </c>
      <c r="M62" s="322">
        <v>149</v>
      </c>
      <c r="N62" s="517">
        <v>450</v>
      </c>
      <c r="O62" s="518">
        <v>0.03</v>
      </c>
      <c r="P62" s="432">
        <v>0</v>
      </c>
      <c r="Q62" s="746">
        <v>0.03</v>
      </c>
      <c r="R62" s="551">
        <f t="shared" si="109"/>
        <v>0</v>
      </c>
      <c r="S62" s="507">
        <v>0</v>
      </c>
      <c r="T62" s="507">
        <v>0</v>
      </c>
      <c r="U62" s="507">
        <v>0</v>
      </c>
      <c r="V62" s="507">
        <f t="shared" si="2"/>
        <v>0</v>
      </c>
      <c r="W62" s="507">
        <v>0</v>
      </c>
      <c r="X62" s="507">
        <v>0</v>
      </c>
      <c r="Y62" s="507">
        <v>0</v>
      </c>
      <c r="Z62" s="507">
        <f t="shared" si="110"/>
        <v>0</v>
      </c>
      <c r="AA62" s="507">
        <f t="shared" si="111"/>
        <v>0</v>
      </c>
      <c r="AB62" s="322">
        <f t="shared" si="112"/>
        <v>0</v>
      </c>
      <c r="AC62" s="180">
        <f t="shared" si="113"/>
        <v>0</v>
      </c>
      <c r="AD62" s="507">
        <v>0</v>
      </c>
      <c r="AE62" s="507">
        <v>0</v>
      </c>
      <c r="AF62" s="507">
        <f t="shared" si="3"/>
        <v>0</v>
      </c>
      <c r="AG62" s="507">
        <f t="shared" si="4"/>
        <v>0</v>
      </c>
      <c r="AH62" s="522">
        <v>0</v>
      </c>
      <c r="AI62" s="522">
        <v>0</v>
      </c>
      <c r="AJ62" s="522">
        <v>0</v>
      </c>
      <c r="AK62" s="522">
        <v>0</v>
      </c>
      <c r="AL62" s="522">
        <v>0</v>
      </c>
      <c r="AM62" s="522">
        <v>0</v>
      </c>
      <c r="AN62" s="522">
        <v>0</v>
      </c>
      <c r="AO62" s="522">
        <f t="shared" si="114"/>
        <v>0</v>
      </c>
      <c r="AP62" s="522">
        <f t="shared" si="115"/>
        <v>0</v>
      </c>
      <c r="AQ62" s="550">
        <f t="shared" si="8"/>
        <v>0</v>
      </c>
      <c r="AR62" s="551">
        <f t="shared" si="116"/>
        <v>10534</v>
      </c>
      <c r="AS62" s="507">
        <f t="shared" si="117"/>
        <v>7425</v>
      </c>
      <c r="AT62" s="507">
        <f t="shared" si="118"/>
        <v>0</v>
      </c>
      <c r="AU62" s="507">
        <f t="shared" si="119"/>
        <v>0</v>
      </c>
      <c r="AV62" s="507">
        <f t="shared" si="120"/>
        <v>2510</v>
      </c>
      <c r="AW62" s="507">
        <f t="shared" si="120"/>
        <v>149</v>
      </c>
      <c r="AX62" s="507">
        <f t="shared" si="121"/>
        <v>450</v>
      </c>
      <c r="AY62" s="522">
        <f t="shared" si="122"/>
        <v>0.03</v>
      </c>
      <c r="AZ62" s="522">
        <f t="shared" si="123"/>
        <v>0</v>
      </c>
      <c r="BA62" s="523">
        <f t="shared" si="123"/>
        <v>0.03</v>
      </c>
    </row>
    <row r="63" spans="1:53" x14ac:dyDescent="0.2">
      <c r="A63" s="285">
        <v>12</v>
      </c>
      <c r="B63" s="27">
        <v>3405</v>
      </c>
      <c r="C63" s="27">
        <v>600078337</v>
      </c>
      <c r="D63" s="27">
        <v>70698325</v>
      </c>
      <c r="E63" s="295" t="s">
        <v>465</v>
      </c>
      <c r="F63" s="27"/>
      <c r="G63" s="284"/>
      <c r="H63" s="388"/>
      <c r="I63" s="5">
        <v>4680296</v>
      </c>
      <c r="J63" s="8">
        <v>3395030</v>
      </c>
      <c r="K63" s="8">
        <v>0</v>
      </c>
      <c r="L63" s="8">
        <v>1147520</v>
      </c>
      <c r="M63" s="8">
        <v>67902</v>
      </c>
      <c r="N63" s="8">
        <v>69844</v>
      </c>
      <c r="O63" s="9">
        <v>7.8865999999999996</v>
      </c>
      <c r="P63" s="9">
        <v>4.9615999999999998</v>
      </c>
      <c r="Q63" s="33">
        <v>2.9249999999999994</v>
      </c>
      <c r="R63" s="5">
        <f t="shared" ref="R63:BA63" si="124">SUM(R57:R62)</f>
        <v>0</v>
      </c>
      <c r="S63" s="8">
        <f t="shared" si="124"/>
        <v>0</v>
      </c>
      <c r="T63" s="8">
        <f t="shared" si="124"/>
        <v>0</v>
      </c>
      <c r="U63" s="8">
        <f t="shared" si="124"/>
        <v>0</v>
      </c>
      <c r="V63" s="8">
        <f t="shared" si="124"/>
        <v>0</v>
      </c>
      <c r="W63" s="8">
        <f t="shared" si="124"/>
        <v>0</v>
      </c>
      <c r="X63" s="8">
        <f t="shared" si="124"/>
        <v>0</v>
      </c>
      <c r="Y63" s="8">
        <f t="shared" si="124"/>
        <v>2368</v>
      </c>
      <c r="Z63" s="8">
        <f t="shared" si="124"/>
        <v>2368</v>
      </c>
      <c r="AA63" s="8">
        <f t="shared" si="124"/>
        <v>2368</v>
      </c>
      <c r="AB63" s="8">
        <f t="shared" si="124"/>
        <v>0</v>
      </c>
      <c r="AC63" s="8">
        <f t="shared" si="124"/>
        <v>0</v>
      </c>
      <c r="AD63" s="8">
        <f t="shared" si="124"/>
        <v>9800</v>
      </c>
      <c r="AE63" s="8">
        <f t="shared" si="124"/>
        <v>0</v>
      </c>
      <c r="AF63" s="8">
        <f t="shared" si="124"/>
        <v>9800</v>
      </c>
      <c r="AG63" s="8">
        <f t="shared" si="124"/>
        <v>12168</v>
      </c>
      <c r="AH63" s="9">
        <f t="shared" si="124"/>
        <v>0</v>
      </c>
      <c r="AI63" s="9">
        <f t="shared" si="124"/>
        <v>0</v>
      </c>
      <c r="AJ63" s="9">
        <f t="shared" si="124"/>
        <v>0</v>
      </c>
      <c r="AK63" s="9">
        <f t="shared" si="124"/>
        <v>0</v>
      </c>
      <c r="AL63" s="9">
        <f t="shared" si="124"/>
        <v>0</v>
      </c>
      <c r="AM63" s="9">
        <f t="shared" si="124"/>
        <v>0</v>
      </c>
      <c r="AN63" s="9">
        <f t="shared" si="124"/>
        <v>0</v>
      </c>
      <c r="AO63" s="9">
        <f t="shared" si="124"/>
        <v>0</v>
      </c>
      <c r="AP63" s="9">
        <f t="shared" si="124"/>
        <v>0</v>
      </c>
      <c r="AQ63" s="33">
        <f t="shared" si="124"/>
        <v>0</v>
      </c>
      <c r="AR63" s="5">
        <f t="shared" si="124"/>
        <v>4692464</v>
      </c>
      <c r="AS63" s="8">
        <f t="shared" si="124"/>
        <v>3395030</v>
      </c>
      <c r="AT63" s="38">
        <f t="shared" si="124"/>
        <v>2368</v>
      </c>
      <c r="AU63" s="38">
        <f t="shared" si="124"/>
        <v>2368</v>
      </c>
      <c r="AV63" s="8">
        <f t="shared" si="124"/>
        <v>1147520</v>
      </c>
      <c r="AW63" s="8">
        <f t="shared" si="124"/>
        <v>67902</v>
      </c>
      <c r="AX63" s="8">
        <f t="shared" si="124"/>
        <v>79644</v>
      </c>
      <c r="AY63" s="9">
        <f t="shared" si="124"/>
        <v>7.8865999999999996</v>
      </c>
      <c r="AZ63" s="9">
        <f t="shared" si="124"/>
        <v>4.9615999999999998</v>
      </c>
      <c r="BA63" s="75">
        <f t="shared" si="124"/>
        <v>2.9249999999999994</v>
      </c>
    </row>
    <row r="64" spans="1:53" x14ac:dyDescent="0.2">
      <c r="A64" s="738">
        <v>13</v>
      </c>
      <c r="B64" s="739">
        <v>3444</v>
      </c>
      <c r="C64" s="739">
        <v>600078086</v>
      </c>
      <c r="D64" s="739">
        <v>16389573</v>
      </c>
      <c r="E64" s="740" t="s">
        <v>466</v>
      </c>
      <c r="F64" s="739">
        <v>3111</v>
      </c>
      <c r="G64" s="741" t="s">
        <v>86</v>
      </c>
      <c r="H64" s="742" t="s">
        <v>87</v>
      </c>
      <c r="I64" s="516">
        <v>3343924</v>
      </c>
      <c r="J64" s="517">
        <v>2430143</v>
      </c>
      <c r="K64" s="517">
        <v>5000</v>
      </c>
      <c r="L64" s="517">
        <v>823078</v>
      </c>
      <c r="M64" s="517">
        <v>48603</v>
      </c>
      <c r="N64" s="517">
        <v>37100</v>
      </c>
      <c r="O64" s="518">
        <v>5.4897999999999998</v>
      </c>
      <c r="P64" s="432">
        <v>4</v>
      </c>
      <c r="Q64" s="746">
        <v>1.4897999999999998</v>
      </c>
      <c r="R64" s="551">
        <f t="shared" ref="R64:R65" si="125">W64*-1</f>
        <v>-5000</v>
      </c>
      <c r="S64" s="507">
        <v>0</v>
      </c>
      <c r="T64" s="507">
        <v>0</v>
      </c>
      <c r="U64" s="507">
        <v>0</v>
      </c>
      <c r="V64" s="507">
        <f t="shared" si="2"/>
        <v>-5000</v>
      </c>
      <c r="W64" s="507">
        <v>5000</v>
      </c>
      <c r="X64" s="507">
        <v>0</v>
      </c>
      <c r="Y64" s="507">
        <v>0</v>
      </c>
      <c r="Z64" s="507">
        <f t="shared" ref="Z64:Z65" si="126">SUM(W64:Y64)</f>
        <v>5000</v>
      </c>
      <c r="AA64" s="507">
        <f>V64+Z64</f>
        <v>0</v>
      </c>
      <c r="AB64" s="322">
        <f t="shared" ref="AB64:AB65" si="127">ROUND((V64+W64)*33.8%,0)</f>
        <v>0</v>
      </c>
      <c r="AC64" s="180">
        <f>ROUND(V64*2%,0)</f>
        <v>-100</v>
      </c>
      <c r="AD64" s="507">
        <v>0</v>
      </c>
      <c r="AE64" s="507">
        <v>0</v>
      </c>
      <c r="AF64" s="507">
        <f t="shared" si="3"/>
        <v>0</v>
      </c>
      <c r="AG64" s="507">
        <f t="shared" si="4"/>
        <v>-100</v>
      </c>
      <c r="AH64" s="522">
        <v>0</v>
      </c>
      <c r="AI64" s="522">
        <v>0</v>
      </c>
      <c r="AJ64" s="522">
        <v>0</v>
      </c>
      <c r="AK64" s="522">
        <v>0</v>
      </c>
      <c r="AL64" s="522">
        <v>0</v>
      </c>
      <c r="AM64" s="522">
        <v>0</v>
      </c>
      <c r="AN64" s="522">
        <v>0</v>
      </c>
      <c r="AO64" s="522">
        <f t="shared" ref="AO64:AO65" si="128">AH64+AJ64+AK64+AM64</f>
        <v>0</v>
      </c>
      <c r="AP64" s="522">
        <f t="shared" ref="AP64:AP65" si="129">AI64+AL64+AN64</f>
        <v>0</v>
      </c>
      <c r="AQ64" s="550">
        <f t="shared" si="8"/>
        <v>0</v>
      </c>
      <c r="AR64" s="551">
        <f>I64+AG64</f>
        <v>3343824</v>
      </c>
      <c r="AS64" s="507">
        <f>J64+V64</f>
        <v>2425143</v>
      </c>
      <c r="AT64" s="507">
        <f t="shared" ref="AT64:AT65" si="130">K64+Z64</f>
        <v>10000</v>
      </c>
      <c r="AU64" s="507">
        <f t="shared" ref="AU64:AU65" si="131">Y64</f>
        <v>0</v>
      </c>
      <c r="AV64" s="507">
        <f>L64+AB64</f>
        <v>823078</v>
      </c>
      <c r="AW64" s="507">
        <f>M64+AC64</f>
        <v>48503</v>
      </c>
      <c r="AX64" s="507">
        <f>N64+AF64</f>
        <v>37100</v>
      </c>
      <c r="AY64" s="522">
        <f>O64+AQ64</f>
        <v>5.4897999999999998</v>
      </c>
      <c r="AZ64" s="522">
        <f>P64+AO64</f>
        <v>4</v>
      </c>
      <c r="BA64" s="523">
        <f>Q64+AP64</f>
        <v>1.4897999999999998</v>
      </c>
    </row>
    <row r="65" spans="1:53" x14ac:dyDescent="0.2">
      <c r="A65" s="738">
        <v>13</v>
      </c>
      <c r="B65" s="739">
        <v>3444</v>
      </c>
      <c r="C65" s="739">
        <v>600078086</v>
      </c>
      <c r="D65" s="739">
        <v>16389573</v>
      </c>
      <c r="E65" s="740" t="s">
        <v>466</v>
      </c>
      <c r="F65" s="739">
        <v>3141</v>
      </c>
      <c r="G65" s="741" t="s">
        <v>89</v>
      </c>
      <c r="H65" s="742" t="s">
        <v>83</v>
      </c>
      <c r="I65" s="516">
        <v>662794</v>
      </c>
      <c r="J65" s="517">
        <v>485803</v>
      </c>
      <c r="K65" s="496">
        <v>0</v>
      </c>
      <c r="L65" s="322">
        <v>164201</v>
      </c>
      <c r="M65" s="322">
        <v>9716</v>
      </c>
      <c r="N65" s="517">
        <v>3074</v>
      </c>
      <c r="O65" s="518">
        <v>1.65</v>
      </c>
      <c r="P65" s="432">
        <v>0</v>
      </c>
      <c r="Q65" s="746">
        <v>1.65</v>
      </c>
      <c r="R65" s="551">
        <f t="shared" si="125"/>
        <v>-10000</v>
      </c>
      <c r="S65" s="507">
        <v>0</v>
      </c>
      <c r="T65" s="507">
        <v>0</v>
      </c>
      <c r="U65" s="507">
        <v>0</v>
      </c>
      <c r="V65" s="507">
        <f t="shared" si="2"/>
        <v>-10000</v>
      </c>
      <c r="W65" s="507">
        <v>10000</v>
      </c>
      <c r="X65" s="507">
        <v>0</v>
      </c>
      <c r="Y65" s="507">
        <v>0</v>
      </c>
      <c r="Z65" s="507">
        <f t="shared" si="126"/>
        <v>10000</v>
      </c>
      <c r="AA65" s="507">
        <f>V65+Z65</f>
        <v>0</v>
      </c>
      <c r="AB65" s="322">
        <f t="shared" si="127"/>
        <v>0</v>
      </c>
      <c r="AC65" s="180">
        <f>ROUND(V65*2%,0)</f>
        <v>-200</v>
      </c>
      <c r="AD65" s="507">
        <v>0</v>
      </c>
      <c r="AE65" s="507">
        <v>0</v>
      </c>
      <c r="AF65" s="507">
        <f t="shared" si="3"/>
        <v>0</v>
      </c>
      <c r="AG65" s="507">
        <f t="shared" si="4"/>
        <v>-200</v>
      </c>
      <c r="AH65" s="522">
        <v>0</v>
      </c>
      <c r="AI65" s="522">
        <v>0</v>
      </c>
      <c r="AJ65" s="522">
        <v>0</v>
      </c>
      <c r="AK65" s="522">
        <v>0</v>
      </c>
      <c r="AL65" s="522">
        <v>0</v>
      </c>
      <c r="AM65" s="522">
        <v>0</v>
      </c>
      <c r="AN65" s="522">
        <v>0</v>
      </c>
      <c r="AO65" s="522">
        <f t="shared" si="128"/>
        <v>0</v>
      </c>
      <c r="AP65" s="522">
        <f t="shared" si="129"/>
        <v>0</v>
      </c>
      <c r="AQ65" s="550">
        <f t="shared" si="8"/>
        <v>0</v>
      </c>
      <c r="AR65" s="551">
        <f>I65+AG65</f>
        <v>662594</v>
      </c>
      <c r="AS65" s="507">
        <f>J65+V65</f>
        <v>475803</v>
      </c>
      <c r="AT65" s="507">
        <f t="shared" si="130"/>
        <v>10000</v>
      </c>
      <c r="AU65" s="507">
        <f t="shared" si="131"/>
        <v>0</v>
      </c>
      <c r="AV65" s="507">
        <f>L65+AB65</f>
        <v>164201</v>
      </c>
      <c r="AW65" s="507">
        <f>M65+AC65</f>
        <v>9516</v>
      </c>
      <c r="AX65" s="507">
        <f>N65+AF65</f>
        <v>3074</v>
      </c>
      <c r="AY65" s="522">
        <f>O65+AQ65</f>
        <v>1.65</v>
      </c>
      <c r="AZ65" s="522">
        <f>P65+AO65</f>
        <v>0</v>
      </c>
      <c r="BA65" s="523">
        <f>Q65+AP65</f>
        <v>1.65</v>
      </c>
    </row>
    <row r="66" spans="1:53" x14ac:dyDescent="0.2">
      <c r="A66" s="285">
        <v>13</v>
      </c>
      <c r="B66" s="27">
        <v>3444</v>
      </c>
      <c r="C66" s="27">
        <v>600078086</v>
      </c>
      <c r="D66" s="27">
        <v>16389573</v>
      </c>
      <c r="E66" s="295" t="s">
        <v>467</v>
      </c>
      <c r="F66" s="27"/>
      <c r="G66" s="284"/>
      <c r="H66" s="388"/>
      <c r="I66" s="5">
        <v>4006718</v>
      </c>
      <c r="J66" s="8">
        <v>2915946</v>
      </c>
      <c r="K66" s="8">
        <v>5000</v>
      </c>
      <c r="L66" s="8">
        <v>987279</v>
      </c>
      <c r="M66" s="8">
        <v>58319</v>
      </c>
      <c r="N66" s="8">
        <v>40174</v>
      </c>
      <c r="O66" s="9">
        <v>7.1397999999999993</v>
      </c>
      <c r="P66" s="9">
        <v>4</v>
      </c>
      <c r="Q66" s="33">
        <v>3.1397999999999997</v>
      </c>
      <c r="R66" s="5">
        <f t="shared" ref="R66:BA66" si="132">SUM(R64:R65)</f>
        <v>-15000</v>
      </c>
      <c r="S66" s="8">
        <f t="shared" si="132"/>
        <v>0</v>
      </c>
      <c r="T66" s="8">
        <f t="shared" si="132"/>
        <v>0</v>
      </c>
      <c r="U66" s="8">
        <f t="shared" si="132"/>
        <v>0</v>
      </c>
      <c r="V66" s="8">
        <f t="shared" si="132"/>
        <v>-15000</v>
      </c>
      <c r="W66" s="8">
        <f t="shared" si="132"/>
        <v>15000</v>
      </c>
      <c r="X66" s="8">
        <f t="shared" si="132"/>
        <v>0</v>
      </c>
      <c r="Y66" s="8">
        <f t="shared" ref="Y66" si="133">SUM(Y64:Y65)</f>
        <v>0</v>
      </c>
      <c r="Z66" s="8">
        <f t="shared" si="132"/>
        <v>15000</v>
      </c>
      <c r="AA66" s="8">
        <f t="shared" si="132"/>
        <v>0</v>
      </c>
      <c r="AB66" s="8">
        <f t="shared" si="132"/>
        <v>0</v>
      </c>
      <c r="AC66" s="8">
        <f t="shared" si="132"/>
        <v>-300</v>
      </c>
      <c r="AD66" s="8">
        <f t="shared" si="132"/>
        <v>0</v>
      </c>
      <c r="AE66" s="8">
        <f t="shared" si="132"/>
        <v>0</v>
      </c>
      <c r="AF66" s="8">
        <f t="shared" si="132"/>
        <v>0</v>
      </c>
      <c r="AG66" s="8">
        <f t="shared" si="132"/>
        <v>-300</v>
      </c>
      <c r="AH66" s="9">
        <f t="shared" si="132"/>
        <v>0</v>
      </c>
      <c r="AI66" s="9">
        <f t="shared" si="132"/>
        <v>0</v>
      </c>
      <c r="AJ66" s="9">
        <f t="shared" si="132"/>
        <v>0</v>
      </c>
      <c r="AK66" s="9">
        <f t="shared" ref="AK66:AL66" si="134">SUM(AK64:AK65)</f>
        <v>0</v>
      </c>
      <c r="AL66" s="9">
        <f t="shared" si="134"/>
        <v>0</v>
      </c>
      <c r="AM66" s="9">
        <f t="shared" si="132"/>
        <v>0</v>
      </c>
      <c r="AN66" s="9">
        <f t="shared" si="132"/>
        <v>0</v>
      </c>
      <c r="AO66" s="9">
        <f t="shared" si="132"/>
        <v>0</v>
      </c>
      <c r="AP66" s="9">
        <f t="shared" si="132"/>
        <v>0</v>
      </c>
      <c r="AQ66" s="33">
        <f t="shared" si="132"/>
        <v>0</v>
      </c>
      <c r="AR66" s="5">
        <f t="shared" si="132"/>
        <v>4006418</v>
      </c>
      <c r="AS66" s="8">
        <f t="shared" si="132"/>
        <v>2900946</v>
      </c>
      <c r="AT66" s="38">
        <f t="shared" si="132"/>
        <v>20000</v>
      </c>
      <c r="AU66" s="38">
        <f t="shared" si="132"/>
        <v>0</v>
      </c>
      <c r="AV66" s="8">
        <f t="shared" si="132"/>
        <v>987279</v>
      </c>
      <c r="AW66" s="8">
        <f t="shared" si="132"/>
        <v>58019</v>
      </c>
      <c r="AX66" s="8">
        <f t="shared" si="132"/>
        <v>40174</v>
      </c>
      <c r="AY66" s="9">
        <f t="shared" si="132"/>
        <v>7.1397999999999993</v>
      </c>
      <c r="AZ66" s="9">
        <f t="shared" si="132"/>
        <v>4</v>
      </c>
      <c r="BA66" s="75">
        <f t="shared" si="132"/>
        <v>3.1397999999999997</v>
      </c>
    </row>
    <row r="67" spans="1:53" x14ac:dyDescent="0.2">
      <c r="A67" s="738">
        <v>14</v>
      </c>
      <c r="B67" s="739">
        <v>3443</v>
      </c>
      <c r="C67" s="739">
        <v>600078582</v>
      </c>
      <c r="D67" s="739">
        <v>16389581</v>
      </c>
      <c r="E67" s="740" t="s">
        <v>468</v>
      </c>
      <c r="F67" s="739">
        <v>3113</v>
      </c>
      <c r="G67" s="741" t="s">
        <v>149</v>
      </c>
      <c r="H67" s="742" t="s">
        <v>87</v>
      </c>
      <c r="I67" s="516">
        <v>12153531</v>
      </c>
      <c r="J67" s="517">
        <v>8622481</v>
      </c>
      <c r="K67" s="517">
        <v>43200</v>
      </c>
      <c r="L67" s="517">
        <v>2929001</v>
      </c>
      <c r="M67" s="517">
        <v>172449</v>
      </c>
      <c r="N67" s="517">
        <v>386400</v>
      </c>
      <c r="O67" s="518">
        <v>16.6981</v>
      </c>
      <c r="P67" s="432">
        <v>12.3636</v>
      </c>
      <c r="Q67" s="746">
        <v>4.3344999999999994</v>
      </c>
      <c r="R67" s="551">
        <f t="shared" ref="R67:R71" si="135">W67*-1</f>
        <v>0</v>
      </c>
      <c r="S67" s="507">
        <v>0</v>
      </c>
      <c r="T67" s="507">
        <v>0</v>
      </c>
      <c r="U67" s="507">
        <v>0</v>
      </c>
      <c r="V67" s="507">
        <f t="shared" si="2"/>
        <v>0</v>
      </c>
      <c r="W67" s="507">
        <v>0</v>
      </c>
      <c r="X67" s="507">
        <v>0</v>
      </c>
      <c r="Y67" s="507">
        <v>72106</v>
      </c>
      <c r="Z67" s="507">
        <f t="shared" ref="Z67:Z71" si="136">SUM(W67:Y67)</f>
        <v>72106</v>
      </c>
      <c r="AA67" s="507">
        <f>V67+Z67</f>
        <v>72106</v>
      </c>
      <c r="AB67" s="322">
        <f t="shared" ref="AB67:AB71" si="137">ROUND((V67+W67)*33.8%,0)</f>
        <v>0</v>
      </c>
      <c r="AC67" s="180">
        <f>ROUND(V67*2%,0)</f>
        <v>0</v>
      </c>
      <c r="AD67" s="507">
        <v>0</v>
      </c>
      <c r="AE67" s="507">
        <v>0</v>
      </c>
      <c r="AF67" s="507">
        <f t="shared" si="3"/>
        <v>0</v>
      </c>
      <c r="AG67" s="507">
        <f t="shared" si="4"/>
        <v>72106</v>
      </c>
      <c r="AH67" s="522">
        <v>0</v>
      </c>
      <c r="AI67" s="522">
        <v>0</v>
      </c>
      <c r="AJ67" s="522">
        <v>0</v>
      </c>
      <c r="AK67" s="522">
        <v>0</v>
      </c>
      <c r="AL67" s="522">
        <v>0</v>
      </c>
      <c r="AM67" s="522">
        <v>0</v>
      </c>
      <c r="AN67" s="522">
        <v>0</v>
      </c>
      <c r="AO67" s="522">
        <f t="shared" ref="AO67:AO71" si="138">AH67+AJ67+AK67+AM67</f>
        <v>0</v>
      </c>
      <c r="AP67" s="522">
        <f t="shared" ref="AP67:AP71" si="139">AI67+AL67+AN67</f>
        <v>0</v>
      </c>
      <c r="AQ67" s="550">
        <f t="shared" si="8"/>
        <v>0</v>
      </c>
      <c r="AR67" s="551">
        <f>I67+AG67</f>
        <v>12225637</v>
      </c>
      <c r="AS67" s="507">
        <f>J67+V67</f>
        <v>8622481</v>
      </c>
      <c r="AT67" s="507">
        <f t="shared" ref="AT67:AT71" si="140">K67+Z67</f>
        <v>115306</v>
      </c>
      <c r="AU67" s="507">
        <f t="shared" ref="AU67:AU71" si="141">Y67</f>
        <v>72106</v>
      </c>
      <c r="AV67" s="507">
        <f t="shared" ref="AV67:AW71" si="142">L67+AB67</f>
        <v>2929001</v>
      </c>
      <c r="AW67" s="507">
        <f t="shared" si="142"/>
        <v>172449</v>
      </c>
      <c r="AX67" s="507">
        <f>N67+AF67</f>
        <v>386400</v>
      </c>
      <c r="AY67" s="522">
        <f>O67+AQ67</f>
        <v>16.6981</v>
      </c>
      <c r="AZ67" s="522">
        <f t="shared" ref="AZ67:BA71" si="143">P67+AO67</f>
        <v>12.3636</v>
      </c>
      <c r="BA67" s="523">
        <f t="shared" si="143"/>
        <v>4.3344999999999994</v>
      </c>
    </row>
    <row r="68" spans="1:53" x14ac:dyDescent="0.2">
      <c r="A68" s="738">
        <v>14</v>
      </c>
      <c r="B68" s="739">
        <v>3443</v>
      </c>
      <c r="C68" s="739">
        <v>600078582</v>
      </c>
      <c r="D68" s="739">
        <v>16389581</v>
      </c>
      <c r="E68" s="740" t="s">
        <v>468</v>
      </c>
      <c r="F68" s="739">
        <v>3113</v>
      </c>
      <c r="G68" s="741" t="s">
        <v>92</v>
      </c>
      <c r="H68" s="742" t="s">
        <v>83</v>
      </c>
      <c r="I68" s="516">
        <v>1088065</v>
      </c>
      <c r="J68" s="517">
        <v>792021</v>
      </c>
      <c r="K68" s="496">
        <v>0</v>
      </c>
      <c r="L68" s="322">
        <v>267703</v>
      </c>
      <c r="M68" s="322">
        <v>15841</v>
      </c>
      <c r="N68" s="517">
        <v>12500</v>
      </c>
      <c r="O68" s="518">
        <v>2.3000000000000003</v>
      </c>
      <c r="P68" s="432">
        <v>2.3000000000000003</v>
      </c>
      <c r="Q68" s="746">
        <v>0</v>
      </c>
      <c r="R68" s="551">
        <f t="shared" si="135"/>
        <v>0</v>
      </c>
      <c r="S68" s="507">
        <v>-84901</v>
      </c>
      <c r="T68" s="507">
        <v>0</v>
      </c>
      <c r="U68" s="507">
        <v>0</v>
      </c>
      <c r="V68" s="507">
        <f t="shared" si="2"/>
        <v>-84901</v>
      </c>
      <c r="W68" s="507">
        <v>0</v>
      </c>
      <c r="X68" s="507">
        <v>0</v>
      </c>
      <c r="Y68" s="507">
        <v>0</v>
      </c>
      <c r="Z68" s="507">
        <f t="shared" si="136"/>
        <v>0</v>
      </c>
      <c r="AA68" s="507">
        <f>V68+Z68</f>
        <v>-84901</v>
      </c>
      <c r="AB68" s="322">
        <f t="shared" si="137"/>
        <v>-28697</v>
      </c>
      <c r="AC68" s="180">
        <f>ROUND(V68*2%,0)</f>
        <v>-1698</v>
      </c>
      <c r="AD68" s="507">
        <v>22500</v>
      </c>
      <c r="AE68" s="507">
        <v>0</v>
      </c>
      <c r="AF68" s="507">
        <f t="shared" si="3"/>
        <v>22500</v>
      </c>
      <c r="AG68" s="507">
        <f t="shared" si="4"/>
        <v>-92796</v>
      </c>
      <c r="AH68" s="522">
        <v>0</v>
      </c>
      <c r="AI68" s="522">
        <v>0</v>
      </c>
      <c r="AJ68" s="522">
        <v>-0.25</v>
      </c>
      <c r="AK68" s="522">
        <v>0</v>
      </c>
      <c r="AL68" s="522">
        <v>0</v>
      </c>
      <c r="AM68" s="522">
        <v>0</v>
      </c>
      <c r="AN68" s="522">
        <v>0</v>
      </c>
      <c r="AO68" s="522">
        <f t="shared" si="138"/>
        <v>-0.25</v>
      </c>
      <c r="AP68" s="522">
        <f t="shared" si="139"/>
        <v>0</v>
      </c>
      <c r="AQ68" s="550">
        <f t="shared" si="8"/>
        <v>-0.25</v>
      </c>
      <c r="AR68" s="551">
        <f>I68+AG68</f>
        <v>995269</v>
      </c>
      <c r="AS68" s="507">
        <f>J68+V68</f>
        <v>707120</v>
      </c>
      <c r="AT68" s="507">
        <f t="shared" si="140"/>
        <v>0</v>
      </c>
      <c r="AU68" s="507">
        <f t="shared" si="141"/>
        <v>0</v>
      </c>
      <c r="AV68" s="507">
        <f t="shared" si="142"/>
        <v>239006</v>
      </c>
      <c r="AW68" s="507">
        <f t="shared" si="142"/>
        <v>14143</v>
      </c>
      <c r="AX68" s="507">
        <f>N68+AF68</f>
        <v>35000</v>
      </c>
      <c r="AY68" s="522">
        <f>O68+AQ68</f>
        <v>2.0500000000000003</v>
      </c>
      <c r="AZ68" s="522">
        <f t="shared" si="143"/>
        <v>2.0500000000000003</v>
      </c>
      <c r="BA68" s="523">
        <f t="shared" si="143"/>
        <v>0</v>
      </c>
    </row>
    <row r="69" spans="1:53" x14ac:dyDescent="0.2">
      <c r="A69" s="738">
        <v>14</v>
      </c>
      <c r="B69" s="739">
        <v>3443</v>
      </c>
      <c r="C69" s="739">
        <v>600078582</v>
      </c>
      <c r="D69" s="739">
        <v>16389581</v>
      </c>
      <c r="E69" s="740" t="s">
        <v>468</v>
      </c>
      <c r="F69" s="739">
        <v>3141</v>
      </c>
      <c r="G69" s="741" t="s">
        <v>89</v>
      </c>
      <c r="H69" s="742" t="s">
        <v>83</v>
      </c>
      <c r="I69" s="516">
        <v>1119296</v>
      </c>
      <c r="J69" s="517">
        <v>811906</v>
      </c>
      <c r="K69" s="496">
        <v>6000</v>
      </c>
      <c r="L69" s="322">
        <v>276452</v>
      </c>
      <c r="M69" s="322">
        <v>16238</v>
      </c>
      <c r="N69" s="517">
        <v>8700</v>
      </c>
      <c r="O69" s="518">
        <v>2.78</v>
      </c>
      <c r="P69" s="432">
        <v>0</v>
      </c>
      <c r="Q69" s="746">
        <v>2.78</v>
      </c>
      <c r="R69" s="551">
        <f t="shared" si="135"/>
        <v>0</v>
      </c>
      <c r="S69" s="507">
        <v>0</v>
      </c>
      <c r="T69" s="507">
        <v>0</v>
      </c>
      <c r="U69" s="507">
        <v>0</v>
      </c>
      <c r="V69" s="507">
        <f t="shared" si="2"/>
        <v>0</v>
      </c>
      <c r="W69" s="507">
        <v>0</v>
      </c>
      <c r="X69" s="507">
        <v>0</v>
      </c>
      <c r="Y69" s="507">
        <v>0</v>
      </c>
      <c r="Z69" s="507">
        <f t="shared" si="136"/>
        <v>0</v>
      </c>
      <c r="AA69" s="507">
        <f>V69+Z69</f>
        <v>0</v>
      </c>
      <c r="AB69" s="322">
        <f t="shared" si="137"/>
        <v>0</v>
      </c>
      <c r="AC69" s="180">
        <f>ROUND(V69*2%,0)</f>
        <v>0</v>
      </c>
      <c r="AD69" s="507">
        <v>0</v>
      </c>
      <c r="AE69" s="507">
        <v>0</v>
      </c>
      <c r="AF69" s="507">
        <f t="shared" si="3"/>
        <v>0</v>
      </c>
      <c r="AG69" s="507">
        <f t="shared" si="4"/>
        <v>0</v>
      </c>
      <c r="AH69" s="522">
        <v>0</v>
      </c>
      <c r="AI69" s="522">
        <v>0</v>
      </c>
      <c r="AJ69" s="522">
        <v>0</v>
      </c>
      <c r="AK69" s="522">
        <v>0</v>
      </c>
      <c r="AL69" s="522">
        <v>0</v>
      </c>
      <c r="AM69" s="522">
        <v>0</v>
      </c>
      <c r="AN69" s="522">
        <v>0</v>
      </c>
      <c r="AO69" s="522">
        <f t="shared" si="138"/>
        <v>0</v>
      </c>
      <c r="AP69" s="522">
        <f t="shared" si="139"/>
        <v>0</v>
      </c>
      <c r="AQ69" s="550">
        <f t="shared" si="8"/>
        <v>0</v>
      </c>
      <c r="AR69" s="551">
        <f>I69+AG69</f>
        <v>1119296</v>
      </c>
      <c r="AS69" s="507">
        <f>J69+V69</f>
        <v>811906</v>
      </c>
      <c r="AT69" s="507">
        <f t="shared" si="140"/>
        <v>6000</v>
      </c>
      <c r="AU69" s="507">
        <f t="shared" si="141"/>
        <v>0</v>
      </c>
      <c r="AV69" s="507">
        <f t="shared" si="142"/>
        <v>276452</v>
      </c>
      <c r="AW69" s="507">
        <f t="shared" si="142"/>
        <v>16238</v>
      </c>
      <c r="AX69" s="507">
        <f>N69+AF69</f>
        <v>8700</v>
      </c>
      <c r="AY69" s="522">
        <f>O69+AQ69</f>
        <v>2.78</v>
      </c>
      <c r="AZ69" s="522">
        <f t="shared" si="143"/>
        <v>0</v>
      </c>
      <c r="BA69" s="523">
        <f t="shared" si="143"/>
        <v>2.78</v>
      </c>
    </row>
    <row r="70" spans="1:53" x14ac:dyDescent="0.2">
      <c r="A70" s="738">
        <v>14</v>
      </c>
      <c r="B70" s="739">
        <v>3443</v>
      </c>
      <c r="C70" s="739">
        <v>600078582</v>
      </c>
      <c r="D70" s="739">
        <v>16389581</v>
      </c>
      <c r="E70" s="740" t="s">
        <v>468</v>
      </c>
      <c r="F70" s="739">
        <v>3143</v>
      </c>
      <c r="G70" s="741" t="s">
        <v>150</v>
      </c>
      <c r="H70" s="727" t="s">
        <v>87</v>
      </c>
      <c r="I70" s="516">
        <v>922430</v>
      </c>
      <c r="J70" s="517">
        <v>667433</v>
      </c>
      <c r="K70" s="496">
        <v>12000</v>
      </c>
      <c r="L70" s="322">
        <v>229648</v>
      </c>
      <c r="M70" s="322">
        <v>13349</v>
      </c>
      <c r="N70" s="517">
        <v>0</v>
      </c>
      <c r="O70" s="518">
        <v>1.5</v>
      </c>
      <c r="P70" s="432">
        <v>1.5</v>
      </c>
      <c r="Q70" s="746">
        <v>0</v>
      </c>
      <c r="R70" s="551">
        <f t="shared" si="135"/>
        <v>0</v>
      </c>
      <c r="S70" s="507">
        <v>0</v>
      </c>
      <c r="T70" s="507">
        <v>0</v>
      </c>
      <c r="U70" s="507">
        <v>0</v>
      </c>
      <c r="V70" s="507">
        <f t="shared" si="2"/>
        <v>0</v>
      </c>
      <c r="W70" s="507">
        <v>0</v>
      </c>
      <c r="X70" s="507">
        <v>0</v>
      </c>
      <c r="Y70" s="507">
        <v>0</v>
      </c>
      <c r="Z70" s="507">
        <f t="shared" si="136"/>
        <v>0</v>
      </c>
      <c r="AA70" s="507">
        <f>V70+Z70</f>
        <v>0</v>
      </c>
      <c r="AB70" s="322">
        <f t="shared" si="137"/>
        <v>0</v>
      </c>
      <c r="AC70" s="180">
        <f>ROUND(V70*2%,0)</f>
        <v>0</v>
      </c>
      <c r="AD70" s="507">
        <v>0</v>
      </c>
      <c r="AE70" s="507">
        <v>0</v>
      </c>
      <c r="AF70" s="507">
        <f t="shared" si="3"/>
        <v>0</v>
      </c>
      <c r="AG70" s="507">
        <f t="shared" si="4"/>
        <v>0</v>
      </c>
      <c r="AH70" s="522">
        <v>0</v>
      </c>
      <c r="AI70" s="522">
        <v>0</v>
      </c>
      <c r="AJ70" s="522">
        <v>0</v>
      </c>
      <c r="AK70" s="522">
        <v>0</v>
      </c>
      <c r="AL70" s="522">
        <v>0</v>
      </c>
      <c r="AM70" s="522">
        <v>0</v>
      </c>
      <c r="AN70" s="522">
        <v>0</v>
      </c>
      <c r="AO70" s="522">
        <f t="shared" si="138"/>
        <v>0</v>
      </c>
      <c r="AP70" s="522">
        <f t="shared" si="139"/>
        <v>0</v>
      </c>
      <c r="AQ70" s="550">
        <f t="shared" si="8"/>
        <v>0</v>
      </c>
      <c r="AR70" s="551">
        <f>I70+AG70</f>
        <v>922430</v>
      </c>
      <c r="AS70" s="507">
        <f>J70+V70</f>
        <v>667433</v>
      </c>
      <c r="AT70" s="507">
        <f t="shared" si="140"/>
        <v>12000</v>
      </c>
      <c r="AU70" s="507">
        <f t="shared" si="141"/>
        <v>0</v>
      </c>
      <c r="AV70" s="507">
        <f t="shared" si="142"/>
        <v>229648</v>
      </c>
      <c r="AW70" s="507">
        <f t="shared" si="142"/>
        <v>13349</v>
      </c>
      <c r="AX70" s="507">
        <f>N70+AF70</f>
        <v>0</v>
      </c>
      <c r="AY70" s="522">
        <f>O70+AQ70</f>
        <v>1.5</v>
      </c>
      <c r="AZ70" s="522">
        <f t="shared" si="143"/>
        <v>1.5</v>
      </c>
      <c r="BA70" s="523">
        <f t="shared" si="143"/>
        <v>0</v>
      </c>
    </row>
    <row r="71" spans="1:53" x14ac:dyDescent="0.2">
      <c r="A71" s="738">
        <v>14</v>
      </c>
      <c r="B71" s="739">
        <v>3443</v>
      </c>
      <c r="C71" s="739">
        <v>600078582</v>
      </c>
      <c r="D71" s="739">
        <v>16389581</v>
      </c>
      <c r="E71" s="740" t="s">
        <v>468</v>
      </c>
      <c r="F71" s="739">
        <v>3143</v>
      </c>
      <c r="G71" s="741" t="s">
        <v>151</v>
      </c>
      <c r="H71" s="727" t="s">
        <v>83</v>
      </c>
      <c r="I71" s="516">
        <v>33706</v>
      </c>
      <c r="J71" s="517">
        <v>23760</v>
      </c>
      <c r="K71" s="496">
        <v>0</v>
      </c>
      <c r="L71" s="322">
        <v>8031</v>
      </c>
      <c r="M71" s="322">
        <v>475</v>
      </c>
      <c r="N71" s="517">
        <v>1440</v>
      </c>
      <c r="O71" s="518">
        <v>0.1</v>
      </c>
      <c r="P71" s="432">
        <v>0</v>
      </c>
      <c r="Q71" s="746">
        <v>0.1</v>
      </c>
      <c r="R71" s="551">
        <f t="shared" si="135"/>
        <v>0</v>
      </c>
      <c r="S71" s="507">
        <v>0</v>
      </c>
      <c r="T71" s="507">
        <v>0</v>
      </c>
      <c r="U71" s="507">
        <v>0</v>
      </c>
      <c r="V71" s="507">
        <f t="shared" si="2"/>
        <v>0</v>
      </c>
      <c r="W71" s="507">
        <v>0</v>
      </c>
      <c r="X71" s="507">
        <v>0</v>
      </c>
      <c r="Y71" s="507">
        <v>0</v>
      </c>
      <c r="Z71" s="507">
        <f t="shared" si="136"/>
        <v>0</v>
      </c>
      <c r="AA71" s="507">
        <f>V71+Z71</f>
        <v>0</v>
      </c>
      <c r="AB71" s="322">
        <f t="shared" si="137"/>
        <v>0</v>
      </c>
      <c r="AC71" s="180">
        <f>ROUND(V71*2%,0)</f>
        <v>0</v>
      </c>
      <c r="AD71" s="507">
        <v>0</v>
      </c>
      <c r="AE71" s="507">
        <v>0</v>
      </c>
      <c r="AF71" s="507">
        <f t="shared" si="3"/>
        <v>0</v>
      </c>
      <c r="AG71" s="507">
        <f t="shared" si="4"/>
        <v>0</v>
      </c>
      <c r="AH71" s="522">
        <v>0</v>
      </c>
      <c r="AI71" s="522">
        <v>0</v>
      </c>
      <c r="AJ71" s="522">
        <v>0</v>
      </c>
      <c r="AK71" s="522">
        <v>0</v>
      </c>
      <c r="AL71" s="522">
        <v>0</v>
      </c>
      <c r="AM71" s="522">
        <v>0</v>
      </c>
      <c r="AN71" s="522">
        <v>0</v>
      </c>
      <c r="AO71" s="522">
        <f t="shared" si="138"/>
        <v>0</v>
      </c>
      <c r="AP71" s="522">
        <f t="shared" si="139"/>
        <v>0</v>
      </c>
      <c r="AQ71" s="550">
        <f t="shared" si="8"/>
        <v>0</v>
      </c>
      <c r="AR71" s="551">
        <f>I71+AG71</f>
        <v>33706</v>
      </c>
      <c r="AS71" s="507">
        <f>J71+V71</f>
        <v>23760</v>
      </c>
      <c r="AT71" s="507">
        <f t="shared" si="140"/>
        <v>0</v>
      </c>
      <c r="AU71" s="507">
        <f t="shared" si="141"/>
        <v>0</v>
      </c>
      <c r="AV71" s="507">
        <f t="shared" si="142"/>
        <v>8031</v>
      </c>
      <c r="AW71" s="507">
        <f t="shared" si="142"/>
        <v>475</v>
      </c>
      <c r="AX71" s="507">
        <f>N71+AF71</f>
        <v>1440</v>
      </c>
      <c r="AY71" s="522">
        <f>O71+AQ71</f>
        <v>0.1</v>
      </c>
      <c r="AZ71" s="522">
        <f t="shared" si="143"/>
        <v>0</v>
      </c>
      <c r="BA71" s="523">
        <f t="shared" si="143"/>
        <v>0.1</v>
      </c>
    </row>
    <row r="72" spans="1:53" ht="13.5" thickBot="1" x14ac:dyDescent="0.25">
      <c r="A72" s="290">
        <v>14</v>
      </c>
      <c r="B72" s="46">
        <v>3443</v>
      </c>
      <c r="C72" s="46">
        <v>600078582</v>
      </c>
      <c r="D72" s="46">
        <v>16389581</v>
      </c>
      <c r="E72" s="743" t="s">
        <v>469</v>
      </c>
      <c r="F72" s="46"/>
      <c r="G72" s="291"/>
      <c r="H72" s="744"/>
      <c r="I72" s="422">
        <v>15317028</v>
      </c>
      <c r="J72" s="38">
        <v>10917601</v>
      </c>
      <c r="K72" s="38">
        <v>61200</v>
      </c>
      <c r="L72" s="38">
        <v>3710835</v>
      </c>
      <c r="M72" s="38">
        <v>218352</v>
      </c>
      <c r="N72" s="38">
        <v>409040</v>
      </c>
      <c r="O72" s="40">
        <v>23.378100000000003</v>
      </c>
      <c r="P72" s="40">
        <v>16.163600000000002</v>
      </c>
      <c r="Q72" s="52">
        <v>7.2144999999999992</v>
      </c>
      <c r="R72" s="422">
        <f t="shared" ref="R72:BA72" si="144">SUM(R67:R71)</f>
        <v>0</v>
      </c>
      <c r="S72" s="38">
        <f t="shared" si="144"/>
        <v>-84901</v>
      </c>
      <c r="T72" s="38">
        <f t="shared" si="144"/>
        <v>0</v>
      </c>
      <c r="U72" s="38">
        <f t="shared" si="144"/>
        <v>0</v>
      </c>
      <c r="V72" s="38">
        <f t="shared" si="144"/>
        <v>-84901</v>
      </c>
      <c r="W72" s="38">
        <f t="shared" si="144"/>
        <v>0</v>
      </c>
      <c r="X72" s="38">
        <f t="shared" si="144"/>
        <v>0</v>
      </c>
      <c r="Y72" s="38">
        <f t="shared" ref="Y72" si="145">SUM(Y67:Y71)</f>
        <v>72106</v>
      </c>
      <c r="Z72" s="38">
        <f t="shared" si="144"/>
        <v>72106</v>
      </c>
      <c r="AA72" s="38">
        <f t="shared" si="144"/>
        <v>-12795</v>
      </c>
      <c r="AB72" s="38">
        <f t="shared" si="144"/>
        <v>-28697</v>
      </c>
      <c r="AC72" s="38">
        <f t="shared" si="144"/>
        <v>-1698</v>
      </c>
      <c r="AD72" s="38">
        <f t="shared" si="144"/>
        <v>22500</v>
      </c>
      <c r="AE72" s="38">
        <f t="shared" si="144"/>
        <v>0</v>
      </c>
      <c r="AF72" s="38">
        <f t="shared" si="144"/>
        <v>22500</v>
      </c>
      <c r="AG72" s="38">
        <f t="shared" si="144"/>
        <v>-20690</v>
      </c>
      <c r="AH72" s="40">
        <f t="shared" si="144"/>
        <v>0</v>
      </c>
      <c r="AI72" s="40">
        <f t="shared" si="144"/>
        <v>0</v>
      </c>
      <c r="AJ72" s="40">
        <f t="shared" si="144"/>
        <v>-0.25</v>
      </c>
      <c r="AK72" s="40">
        <f t="shared" ref="AK72:AL72" si="146">SUM(AK67:AK71)</f>
        <v>0</v>
      </c>
      <c r="AL72" s="40">
        <f t="shared" si="146"/>
        <v>0</v>
      </c>
      <c r="AM72" s="40">
        <f t="shared" si="144"/>
        <v>0</v>
      </c>
      <c r="AN72" s="40">
        <f t="shared" si="144"/>
        <v>0</v>
      </c>
      <c r="AO72" s="40">
        <f t="shared" si="144"/>
        <v>-0.25</v>
      </c>
      <c r="AP72" s="40">
        <f t="shared" si="144"/>
        <v>0</v>
      </c>
      <c r="AQ72" s="52">
        <f t="shared" si="144"/>
        <v>-0.25</v>
      </c>
      <c r="AR72" s="422">
        <f t="shared" si="144"/>
        <v>15296338</v>
      </c>
      <c r="AS72" s="38">
        <f t="shared" si="144"/>
        <v>10832700</v>
      </c>
      <c r="AT72" s="38">
        <f t="shared" si="144"/>
        <v>133306</v>
      </c>
      <c r="AU72" s="38">
        <f t="shared" si="144"/>
        <v>72106</v>
      </c>
      <c r="AV72" s="38">
        <f t="shared" si="144"/>
        <v>3682138</v>
      </c>
      <c r="AW72" s="38">
        <f t="shared" si="144"/>
        <v>216654</v>
      </c>
      <c r="AX72" s="38">
        <f t="shared" si="144"/>
        <v>431540</v>
      </c>
      <c r="AY72" s="40">
        <f t="shared" si="144"/>
        <v>23.128100000000003</v>
      </c>
      <c r="AZ72" s="40">
        <f t="shared" si="144"/>
        <v>15.913600000000001</v>
      </c>
      <c r="BA72" s="77">
        <f t="shared" si="144"/>
        <v>7.2144999999999992</v>
      </c>
    </row>
    <row r="73" spans="1:53" ht="13.5" thickBot="1" x14ac:dyDescent="0.25">
      <c r="A73" s="292"/>
      <c r="B73" s="42"/>
      <c r="C73" s="42"/>
      <c r="D73" s="42"/>
      <c r="E73" s="191" t="s">
        <v>470</v>
      </c>
      <c r="F73" s="42"/>
      <c r="G73" s="293"/>
      <c r="H73" s="421"/>
      <c r="I73" s="54">
        <f t="shared" ref="I73:BA73" si="147">I15+I18+I22+I24+I31+I37+I39+I42+I47+I51+I56+I63+I66+I72</f>
        <v>134754673</v>
      </c>
      <c r="J73" s="43">
        <f t="shared" si="147"/>
        <v>96721032</v>
      </c>
      <c r="K73" s="43">
        <f t="shared" si="147"/>
        <v>457100</v>
      </c>
      <c r="L73" s="43">
        <f t="shared" si="147"/>
        <v>32846209</v>
      </c>
      <c r="M73" s="43">
        <f t="shared" si="147"/>
        <v>1934422</v>
      </c>
      <c r="N73" s="43">
        <f t="shared" si="147"/>
        <v>2795910</v>
      </c>
      <c r="O73" s="44">
        <f t="shared" si="147"/>
        <v>211.52290000000005</v>
      </c>
      <c r="P73" s="44">
        <f t="shared" si="147"/>
        <v>143.4136</v>
      </c>
      <c r="Q73" s="55">
        <f t="shared" si="147"/>
        <v>68.10929999999999</v>
      </c>
      <c r="R73" s="54">
        <f t="shared" si="147"/>
        <v>-25840</v>
      </c>
      <c r="S73" s="43">
        <f t="shared" si="147"/>
        <v>100624</v>
      </c>
      <c r="T73" s="43">
        <f t="shared" si="147"/>
        <v>0</v>
      </c>
      <c r="U73" s="43">
        <f t="shared" si="147"/>
        <v>-29455</v>
      </c>
      <c r="V73" s="43">
        <f t="shared" si="147"/>
        <v>45329</v>
      </c>
      <c r="W73" s="43">
        <f t="shared" si="147"/>
        <v>25840</v>
      </c>
      <c r="X73" s="43">
        <f t="shared" si="147"/>
        <v>0</v>
      </c>
      <c r="Y73" s="43">
        <f t="shared" si="147"/>
        <v>297007</v>
      </c>
      <c r="Z73" s="43">
        <f t="shared" si="147"/>
        <v>322847</v>
      </c>
      <c r="AA73" s="43">
        <f t="shared" si="147"/>
        <v>368176</v>
      </c>
      <c r="AB73" s="43">
        <f t="shared" si="147"/>
        <v>24055</v>
      </c>
      <c r="AC73" s="43">
        <f t="shared" si="147"/>
        <v>907</v>
      </c>
      <c r="AD73" s="43">
        <f t="shared" si="147"/>
        <v>32300</v>
      </c>
      <c r="AE73" s="43">
        <f t="shared" si="147"/>
        <v>40000</v>
      </c>
      <c r="AF73" s="43">
        <f t="shared" si="147"/>
        <v>72300</v>
      </c>
      <c r="AG73" s="43">
        <f t="shared" si="147"/>
        <v>465438</v>
      </c>
      <c r="AH73" s="44">
        <f t="shared" si="147"/>
        <v>-0.04</v>
      </c>
      <c r="AI73" s="44">
        <f t="shared" si="147"/>
        <v>-2.0000000000000018E-2</v>
      </c>
      <c r="AJ73" s="44">
        <f t="shared" si="147"/>
        <v>0.30000000000000004</v>
      </c>
      <c r="AK73" s="44">
        <f t="shared" si="147"/>
        <v>0</v>
      </c>
      <c r="AL73" s="44">
        <f t="shared" si="147"/>
        <v>0</v>
      </c>
      <c r="AM73" s="44">
        <f t="shared" si="147"/>
        <v>0</v>
      </c>
      <c r="AN73" s="44">
        <f t="shared" si="147"/>
        <v>0</v>
      </c>
      <c r="AO73" s="44">
        <f t="shared" si="147"/>
        <v>0.26</v>
      </c>
      <c r="AP73" s="44">
        <f t="shared" si="147"/>
        <v>-2.0000000000000018E-2</v>
      </c>
      <c r="AQ73" s="55">
        <f t="shared" si="147"/>
        <v>0.24</v>
      </c>
      <c r="AR73" s="54">
        <f t="shared" si="147"/>
        <v>135220111</v>
      </c>
      <c r="AS73" s="43">
        <f t="shared" si="147"/>
        <v>96766361</v>
      </c>
      <c r="AT73" s="43">
        <f t="shared" si="147"/>
        <v>779947</v>
      </c>
      <c r="AU73" s="43">
        <f t="shared" si="147"/>
        <v>297007</v>
      </c>
      <c r="AV73" s="43">
        <f t="shared" si="147"/>
        <v>32870264</v>
      </c>
      <c r="AW73" s="43">
        <f t="shared" si="147"/>
        <v>1935329</v>
      </c>
      <c r="AX73" s="43">
        <f t="shared" si="147"/>
        <v>2868210</v>
      </c>
      <c r="AY73" s="44">
        <f t="shared" si="147"/>
        <v>211.7629</v>
      </c>
      <c r="AZ73" s="44">
        <f t="shared" si="147"/>
        <v>143.67359999999999</v>
      </c>
      <c r="BA73" s="74">
        <f t="shared" si="147"/>
        <v>68.089299999999994</v>
      </c>
    </row>
    <row r="74" spans="1:53" x14ac:dyDescent="0.2">
      <c r="A74" s="780"/>
      <c r="B74" s="780"/>
      <c r="C74" s="780"/>
      <c r="D74" s="16"/>
      <c r="E74" s="12"/>
      <c r="F74" s="16"/>
      <c r="G74" s="36"/>
      <c r="H74" s="12"/>
      <c r="I74" s="530">
        <f>SUM(J73:N73)</f>
        <v>134754673</v>
      </c>
      <c r="J74" s="530"/>
      <c r="K74" s="530"/>
      <c r="L74" s="530"/>
      <c r="M74" s="530"/>
      <c r="N74" s="530"/>
      <c r="O74" s="531">
        <f>SUM(P73:Q73)</f>
        <v>211.52289999999999</v>
      </c>
      <c r="P74" s="531"/>
      <c r="Q74" s="531"/>
      <c r="R74" s="530">
        <f>W73</f>
        <v>25840</v>
      </c>
      <c r="S74" s="193"/>
      <c r="T74" s="193"/>
      <c r="U74" s="193"/>
      <c r="V74" s="684">
        <f>SUM(R73:U73)</f>
        <v>45329</v>
      </c>
      <c r="W74" s="628"/>
      <c r="X74" s="628"/>
      <c r="Y74" s="628"/>
      <c r="Z74" s="627">
        <f>SUM(W73:Y73)</f>
        <v>322847</v>
      </c>
      <c r="AA74" s="684">
        <f>V73+Z73</f>
        <v>368176</v>
      </c>
      <c r="AB74" s="263"/>
      <c r="AC74" s="263"/>
      <c r="AD74" s="685"/>
      <c r="AE74" s="685"/>
      <c r="AF74" s="684">
        <f>SUM(AD73:AE73)</f>
        <v>72300</v>
      </c>
      <c r="AG74" s="684">
        <f>AA73+AB73+AC73+AF73</f>
        <v>465438</v>
      </c>
      <c r="AH74" s="686"/>
      <c r="AI74" s="686"/>
      <c r="AJ74" s="686"/>
      <c r="AK74" s="686"/>
      <c r="AL74" s="686"/>
      <c r="AM74" s="686"/>
      <c r="AN74" s="686"/>
      <c r="AO74" s="687">
        <f>AH73+AJ73+AM73</f>
        <v>0.26000000000000006</v>
      </c>
      <c r="AP74" s="687">
        <f>AI73+AN73</f>
        <v>-2.0000000000000018E-2</v>
      </c>
      <c r="AQ74" s="687">
        <f>SUM(AO73:AP73)</f>
        <v>0.24</v>
      </c>
      <c r="AR74" s="321">
        <f>AS73+AT73+AV73+AW73+AX73</f>
        <v>135220111</v>
      </c>
      <c r="AS74" s="192"/>
      <c r="AT74" s="192"/>
      <c r="AU74" s="321">
        <f>Y73</f>
        <v>297007</v>
      </c>
      <c r="AV74" s="192"/>
      <c r="AW74" s="192"/>
      <c r="AX74" s="192"/>
      <c r="AY74" s="193">
        <f>SUM(AZ73:BA73)</f>
        <v>211.7629</v>
      </c>
      <c r="AZ74" s="192"/>
      <c r="BA74" s="192"/>
    </row>
    <row r="75" spans="1:53" ht="13.5" thickBot="1" x14ac:dyDescent="0.25">
      <c r="A75" s="780"/>
      <c r="B75" s="780"/>
      <c r="C75" s="780"/>
      <c r="D75" s="16"/>
      <c r="E75" s="12"/>
      <c r="F75" s="16"/>
      <c r="G75" s="36"/>
      <c r="H75" s="12"/>
      <c r="I75" s="194">
        <f ca="1">SUM(J76:N76)</f>
        <v>134754673</v>
      </c>
      <c r="J75" s="195"/>
      <c r="K75" s="195"/>
      <c r="L75" s="195"/>
      <c r="M75" s="195"/>
      <c r="N75" s="195"/>
      <c r="O75" s="196">
        <f ca="1">SUM(P76:Q76)</f>
        <v>211.52289999999999</v>
      </c>
      <c r="P75" s="342"/>
      <c r="Q75" s="342"/>
      <c r="R75" s="366"/>
      <c r="S75" s="366"/>
      <c r="T75" s="366"/>
      <c r="U75" s="366"/>
      <c r="V75" s="532">
        <f ca="1">SUM(R76:U76)</f>
        <v>45329</v>
      </c>
      <c r="W75" s="533"/>
      <c r="X75" s="533"/>
      <c r="Y75" s="533"/>
      <c r="Z75" s="532">
        <f ca="1">SUM(W76:Y76)</f>
        <v>322847</v>
      </c>
      <c r="AA75" s="532">
        <f ca="1">V76+Z76</f>
        <v>368176</v>
      </c>
      <c r="AB75" s="365"/>
      <c r="AC75" s="365"/>
      <c r="AD75" s="533"/>
      <c r="AE75" s="533"/>
      <c r="AF75" s="532">
        <f ca="1">SUM(AD76:AE76)</f>
        <v>72300</v>
      </c>
      <c r="AG75" s="532">
        <f ca="1">AA76+AB76+AC76+AF76</f>
        <v>465438</v>
      </c>
      <c r="AH75" s="534"/>
      <c r="AI75" s="534"/>
      <c r="AJ75" s="534"/>
      <c r="AK75" s="534"/>
      <c r="AL75" s="534"/>
      <c r="AM75" s="534"/>
      <c r="AN75" s="534"/>
      <c r="AO75" s="535">
        <f ca="1">AH76+AJ76+AM76</f>
        <v>0.26</v>
      </c>
      <c r="AP75" s="535">
        <f ca="1">AI76+AN76</f>
        <v>-2.0000000000000018E-2</v>
      </c>
      <c r="AQ75" s="535">
        <f ca="1">SUM(AO76:AP76)</f>
        <v>0.24</v>
      </c>
      <c r="AR75" s="373">
        <f ca="1">AS76+AT76+AV76+AW76+AX76</f>
        <v>135220111</v>
      </c>
      <c r="AS75" s="374"/>
      <c r="AT75" s="374"/>
      <c r="AU75" s="707"/>
      <c r="AV75" s="374"/>
      <c r="AW75" s="374"/>
      <c r="AX75" s="374"/>
      <c r="AY75" s="366">
        <f ca="1">SUM(AZ76:BA76)</f>
        <v>211.7629</v>
      </c>
      <c r="AZ75" s="374"/>
      <c r="BA75" s="374"/>
    </row>
    <row r="76" spans="1:53" ht="13.5" thickBot="1" x14ac:dyDescent="0.25">
      <c r="A76" s="780"/>
      <c r="B76" s="780"/>
      <c r="C76" s="780"/>
      <c r="D76" s="16"/>
      <c r="E76" s="12"/>
      <c r="F76" s="16"/>
      <c r="G76" s="36"/>
      <c r="H76" s="39" t="s">
        <v>33</v>
      </c>
      <c r="I76" s="258">
        <f t="shared" ref="I76:BA76" ca="1" si="148">SUM(I77:I86)</f>
        <v>134754673</v>
      </c>
      <c r="J76" s="47">
        <f t="shared" ca="1" si="148"/>
        <v>96721032</v>
      </c>
      <c r="K76" s="47">
        <f t="shared" ca="1" si="148"/>
        <v>457100</v>
      </c>
      <c r="L76" s="47">
        <f t="shared" ca="1" si="148"/>
        <v>32846209</v>
      </c>
      <c r="M76" s="47">
        <f t="shared" ca="1" si="148"/>
        <v>1934422</v>
      </c>
      <c r="N76" s="47">
        <f t="shared" ca="1" si="148"/>
        <v>2795910</v>
      </c>
      <c r="O76" s="48">
        <f t="shared" ca="1" si="148"/>
        <v>211.52289999999999</v>
      </c>
      <c r="P76" s="48">
        <f t="shared" ca="1" si="148"/>
        <v>143.4136</v>
      </c>
      <c r="Q76" s="49">
        <f t="shared" ca="1" si="148"/>
        <v>68.10929999999999</v>
      </c>
      <c r="R76" s="267">
        <f t="shared" ca="1" si="148"/>
        <v>-25840</v>
      </c>
      <c r="S76" s="267">
        <f t="shared" ca="1" si="148"/>
        <v>100624</v>
      </c>
      <c r="T76" s="267">
        <f t="shared" ca="1" si="148"/>
        <v>0</v>
      </c>
      <c r="U76" s="267">
        <f t="shared" ca="1" si="148"/>
        <v>-29455</v>
      </c>
      <c r="V76" s="267">
        <f t="shared" ca="1" si="148"/>
        <v>45329</v>
      </c>
      <c r="W76" s="267">
        <f t="shared" ca="1" si="148"/>
        <v>25840</v>
      </c>
      <c r="X76" s="267">
        <f t="shared" ca="1" si="148"/>
        <v>0</v>
      </c>
      <c r="Y76" s="267">
        <f t="shared" ca="1" si="148"/>
        <v>297007</v>
      </c>
      <c r="Z76" s="267">
        <f t="shared" ca="1" si="148"/>
        <v>322847</v>
      </c>
      <c r="AA76" s="267">
        <f t="shared" ca="1" si="148"/>
        <v>368176</v>
      </c>
      <c r="AB76" s="267">
        <f t="shared" ca="1" si="148"/>
        <v>24055</v>
      </c>
      <c r="AC76" s="267">
        <f t="shared" ca="1" si="148"/>
        <v>907</v>
      </c>
      <c r="AD76" s="267">
        <f t="shared" ca="1" si="148"/>
        <v>32300</v>
      </c>
      <c r="AE76" s="267">
        <f t="shared" ca="1" si="148"/>
        <v>40000</v>
      </c>
      <c r="AF76" s="267">
        <f t="shared" ca="1" si="148"/>
        <v>72300</v>
      </c>
      <c r="AG76" s="267">
        <f t="shared" ca="1" si="148"/>
        <v>465438</v>
      </c>
      <c r="AH76" s="399">
        <f t="shared" ca="1" si="148"/>
        <v>-3.9999999999999994E-2</v>
      </c>
      <c r="AI76" s="399">
        <f t="shared" ca="1" si="148"/>
        <v>-2.0000000000000018E-2</v>
      </c>
      <c r="AJ76" s="399">
        <f t="shared" ca="1" si="148"/>
        <v>0.3</v>
      </c>
      <c r="AK76" s="399">
        <f t="shared" ca="1" si="148"/>
        <v>0</v>
      </c>
      <c r="AL76" s="399">
        <f t="shared" ca="1" si="148"/>
        <v>0</v>
      </c>
      <c r="AM76" s="399">
        <f t="shared" ca="1" si="148"/>
        <v>0</v>
      </c>
      <c r="AN76" s="399">
        <f t="shared" ca="1" si="148"/>
        <v>0</v>
      </c>
      <c r="AO76" s="399">
        <f t="shared" ca="1" si="148"/>
        <v>0.26</v>
      </c>
      <c r="AP76" s="399">
        <f t="shared" ca="1" si="148"/>
        <v>-2.0000000000000018E-2</v>
      </c>
      <c r="AQ76" s="375">
        <f t="shared" ca="1" si="148"/>
        <v>0.24000000000000002</v>
      </c>
      <c r="AR76" s="258">
        <f t="shared" ca="1" si="148"/>
        <v>135220111</v>
      </c>
      <c r="AS76" s="267">
        <f t="shared" ca="1" si="148"/>
        <v>96766361</v>
      </c>
      <c r="AT76" s="267">
        <f t="shared" ca="1" si="148"/>
        <v>779947</v>
      </c>
      <c r="AU76" s="267">
        <f t="shared" ca="1" si="148"/>
        <v>297007</v>
      </c>
      <c r="AV76" s="267">
        <f t="shared" ca="1" si="148"/>
        <v>32870264</v>
      </c>
      <c r="AW76" s="267">
        <f t="shared" ca="1" si="148"/>
        <v>1935329</v>
      </c>
      <c r="AX76" s="267">
        <f t="shared" ca="1" si="148"/>
        <v>2868210</v>
      </c>
      <c r="AY76" s="399">
        <f t="shared" ca="1" si="148"/>
        <v>211.76289999999997</v>
      </c>
      <c r="AZ76" s="399">
        <f t="shared" ca="1" si="148"/>
        <v>143.67359999999999</v>
      </c>
      <c r="BA76" s="415">
        <f t="shared" ca="1" si="148"/>
        <v>68.089300000000009</v>
      </c>
    </row>
    <row r="77" spans="1:53" x14ac:dyDescent="0.2">
      <c r="A77" s="780"/>
      <c r="B77" s="780"/>
      <c r="C77" s="780"/>
      <c r="D77" s="16"/>
      <c r="E77" s="12"/>
      <c r="F77" s="16"/>
      <c r="G77" s="36"/>
      <c r="H77" s="1">
        <v>3111</v>
      </c>
      <c r="I77" s="324">
        <f t="shared" ref="I77:BA77" ca="1" si="149">SUMIF($F$12:$F$426,"=3111",I$12:I$382)</f>
        <v>26806452</v>
      </c>
      <c r="J77" s="325">
        <f t="shared" ca="1" si="149"/>
        <v>19508322</v>
      </c>
      <c r="K77" s="325">
        <f t="shared" ca="1" si="149"/>
        <v>25000</v>
      </c>
      <c r="L77" s="325">
        <f t="shared" ca="1" si="149"/>
        <v>6602264</v>
      </c>
      <c r="M77" s="325">
        <f t="shared" ca="1" si="149"/>
        <v>390166</v>
      </c>
      <c r="N77" s="325">
        <f t="shared" ca="1" si="149"/>
        <v>280700</v>
      </c>
      <c r="O77" s="326">
        <f t="shared" ca="1" si="149"/>
        <v>44.521799999999999</v>
      </c>
      <c r="P77" s="326">
        <f t="shared" ca="1" si="149"/>
        <v>33.041899999999998</v>
      </c>
      <c r="Q77" s="327">
        <f t="shared" ca="1" si="149"/>
        <v>11.479899999999997</v>
      </c>
      <c r="R77" s="328">
        <f t="shared" ca="1" si="149"/>
        <v>-5000</v>
      </c>
      <c r="S77" s="328">
        <f t="shared" ca="1" si="149"/>
        <v>113200</v>
      </c>
      <c r="T77" s="328">
        <f t="shared" ca="1" si="149"/>
        <v>0</v>
      </c>
      <c r="U77" s="328">
        <f t="shared" ca="1" si="149"/>
        <v>-29455</v>
      </c>
      <c r="V77" s="328">
        <f t="shared" ca="1" si="149"/>
        <v>78745</v>
      </c>
      <c r="W77" s="328">
        <f t="shared" ca="1" si="149"/>
        <v>5000</v>
      </c>
      <c r="X77" s="328">
        <f t="shared" ca="1" si="149"/>
        <v>0</v>
      </c>
      <c r="Y77" s="328">
        <f t="shared" ca="1" si="149"/>
        <v>0</v>
      </c>
      <c r="Z77" s="328">
        <f t="shared" ca="1" si="149"/>
        <v>5000</v>
      </c>
      <c r="AA77" s="328">
        <f t="shared" ca="1" si="149"/>
        <v>83745</v>
      </c>
      <c r="AB77" s="328">
        <f t="shared" ca="1" si="149"/>
        <v>28306</v>
      </c>
      <c r="AC77" s="328">
        <f t="shared" ca="1" si="149"/>
        <v>1575</v>
      </c>
      <c r="AD77" s="328">
        <f t="shared" ca="1" si="149"/>
        <v>0</v>
      </c>
      <c r="AE77" s="328">
        <f t="shared" ca="1" si="149"/>
        <v>40000</v>
      </c>
      <c r="AF77" s="328">
        <f t="shared" ca="1" si="149"/>
        <v>40000</v>
      </c>
      <c r="AG77" s="328">
        <f t="shared" ca="1" si="149"/>
        <v>153626</v>
      </c>
      <c r="AH77" s="379">
        <f t="shared" ca="1" si="149"/>
        <v>0</v>
      </c>
      <c r="AI77" s="379">
        <f t="shared" ca="1" si="149"/>
        <v>0</v>
      </c>
      <c r="AJ77" s="379">
        <f t="shared" ca="1" si="149"/>
        <v>0.34</v>
      </c>
      <c r="AK77" s="379">
        <f t="shared" ca="1" si="149"/>
        <v>0</v>
      </c>
      <c r="AL77" s="379">
        <f t="shared" ca="1" si="149"/>
        <v>0</v>
      </c>
      <c r="AM77" s="379">
        <f t="shared" ca="1" si="149"/>
        <v>0</v>
      </c>
      <c r="AN77" s="379">
        <f t="shared" ca="1" si="149"/>
        <v>0</v>
      </c>
      <c r="AO77" s="379">
        <f t="shared" ca="1" si="149"/>
        <v>0.34</v>
      </c>
      <c r="AP77" s="379">
        <f t="shared" ca="1" si="149"/>
        <v>0</v>
      </c>
      <c r="AQ77" s="376">
        <f t="shared" ca="1" si="149"/>
        <v>0.34</v>
      </c>
      <c r="AR77" s="324">
        <f t="shared" ca="1" si="149"/>
        <v>26960078</v>
      </c>
      <c r="AS77" s="328">
        <f t="shared" ca="1" si="149"/>
        <v>19587067</v>
      </c>
      <c r="AT77" s="328">
        <f t="shared" ca="1" si="149"/>
        <v>30000</v>
      </c>
      <c r="AU77" s="328">
        <f t="shared" ca="1" si="149"/>
        <v>0</v>
      </c>
      <c r="AV77" s="328">
        <f t="shared" ca="1" si="149"/>
        <v>6630570</v>
      </c>
      <c r="AW77" s="328">
        <f t="shared" ca="1" si="149"/>
        <v>391741</v>
      </c>
      <c r="AX77" s="328">
        <f t="shared" ca="1" si="149"/>
        <v>320700</v>
      </c>
      <c r="AY77" s="379">
        <f t="shared" ca="1" si="149"/>
        <v>44.861800000000002</v>
      </c>
      <c r="AZ77" s="379">
        <f t="shared" ca="1" si="149"/>
        <v>33.381900000000002</v>
      </c>
      <c r="BA77" s="416">
        <f t="shared" ca="1" si="149"/>
        <v>11.479899999999997</v>
      </c>
    </row>
    <row r="78" spans="1:53" x14ac:dyDescent="0.2">
      <c r="A78" s="780"/>
      <c r="B78" s="780"/>
      <c r="C78" s="780"/>
      <c r="D78" s="16"/>
      <c r="E78" s="12"/>
      <c r="F78" s="16"/>
      <c r="G78" s="36"/>
      <c r="H78" s="2">
        <v>3113</v>
      </c>
      <c r="I78" s="330">
        <f t="shared" ref="I78:BA78" si="150">SUMIF($F$12:$F$426,"=3113",I$12:I$426)</f>
        <v>71784894</v>
      </c>
      <c r="J78" s="331">
        <f t="shared" si="150"/>
        <v>51121494</v>
      </c>
      <c r="K78" s="331">
        <f t="shared" si="150"/>
        <v>151200</v>
      </c>
      <c r="L78" s="331">
        <f t="shared" si="150"/>
        <v>17330170</v>
      </c>
      <c r="M78" s="331">
        <f t="shared" si="150"/>
        <v>1022430</v>
      </c>
      <c r="N78" s="331">
        <f t="shared" si="150"/>
        <v>2159600</v>
      </c>
      <c r="O78" s="332">
        <f t="shared" si="150"/>
        <v>101.08459999999999</v>
      </c>
      <c r="P78" s="332">
        <f t="shared" si="150"/>
        <v>78.706300000000013</v>
      </c>
      <c r="Q78" s="333">
        <f t="shared" si="150"/>
        <v>22.378299999999996</v>
      </c>
      <c r="R78" s="334">
        <f t="shared" si="150"/>
        <v>-31100</v>
      </c>
      <c r="S78" s="334">
        <f t="shared" si="150"/>
        <v>-97477</v>
      </c>
      <c r="T78" s="334">
        <f t="shared" si="150"/>
        <v>0</v>
      </c>
      <c r="U78" s="334">
        <f t="shared" si="150"/>
        <v>0</v>
      </c>
      <c r="V78" s="334">
        <f t="shared" si="150"/>
        <v>-128577</v>
      </c>
      <c r="W78" s="334">
        <f t="shared" si="150"/>
        <v>31100</v>
      </c>
      <c r="X78" s="334">
        <f t="shared" si="150"/>
        <v>0</v>
      </c>
      <c r="Y78" s="334">
        <f t="shared" si="150"/>
        <v>286055</v>
      </c>
      <c r="Z78" s="334">
        <f t="shared" si="150"/>
        <v>317155</v>
      </c>
      <c r="AA78" s="334">
        <f t="shared" si="150"/>
        <v>188578</v>
      </c>
      <c r="AB78" s="334">
        <f t="shared" si="150"/>
        <v>-32948</v>
      </c>
      <c r="AC78" s="334">
        <f t="shared" si="150"/>
        <v>-2571</v>
      </c>
      <c r="AD78" s="334">
        <f t="shared" si="150"/>
        <v>22500</v>
      </c>
      <c r="AE78" s="334">
        <f t="shared" si="150"/>
        <v>0</v>
      </c>
      <c r="AF78" s="334">
        <f t="shared" si="150"/>
        <v>22500</v>
      </c>
      <c r="AG78" s="334">
        <f t="shared" si="150"/>
        <v>175559</v>
      </c>
      <c r="AH78" s="380">
        <f t="shared" si="150"/>
        <v>-0.06</v>
      </c>
      <c r="AI78" s="380">
        <f t="shared" si="150"/>
        <v>-2.0000000000000018E-2</v>
      </c>
      <c r="AJ78" s="380">
        <f t="shared" si="150"/>
        <v>-0.29000000000000004</v>
      </c>
      <c r="AK78" s="380">
        <f t="shared" si="150"/>
        <v>0</v>
      </c>
      <c r="AL78" s="380">
        <f t="shared" si="150"/>
        <v>0</v>
      </c>
      <c r="AM78" s="380">
        <f t="shared" si="150"/>
        <v>0</v>
      </c>
      <c r="AN78" s="380">
        <f t="shared" si="150"/>
        <v>0</v>
      </c>
      <c r="AO78" s="380">
        <f t="shared" si="150"/>
        <v>-0.35</v>
      </c>
      <c r="AP78" s="380">
        <f t="shared" si="150"/>
        <v>-2.0000000000000018E-2</v>
      </c>
      <c r="AQ78" s="377">
        <f t="shared" si="150"/>
        <v>-0.37</v>
      </c>
      <c r="AR78" s="330">
        <f t="shared" si="150"/>
        <v>71960453</v>
      </c>
      <c r="AS78" s="334">
        <f t="shared" si="150"/>
        <v>50992917</v>
      </c>
      <c r="AT78" s="334">
        <f t="shared" si="150"/>
        <v>468355</v>
      </c>
      <c r="AU78" s="334">
        <f t="shared" si="150"/>
        <v>286055</v>
      </c>
      <c r="AV78" s="334">
        <f t="shared" si="150"/>
        <v>17297222</v>
      </c>
      <c r="AW78" s="334">
        <f t="shared" si="150"/>
        <v>1019859</v>
      </c>
      <c r="AX78" s="334">
        <f t="shared" si="150"/>
        <v>2182100</v>
      </c>
      <c r="AY78" s="380">
        <f t="shared" si="150"/>
        <v>100.71459999999999</v>
      </c>
      <c r="AZ78" s="380">
        <f t="shared" si="150"/>
        <v>78.356300000000005</v>
      </c>
      <c r="BA78" s="417">
        <f t="shared" si="150"/>
        <v>22.3583</v>
      </c>
    </row>
    <row r="79" spans="1:53" x14ac:dyDescent="0.2">
      <c r="A79" s="780"/>
      <c r="B79" s="780"/>
      <c r="C79" s="780"/>
      <c r="D79" s="16"/>
      <c r="E79" s="12"/>
      <c r="F79" s="16"/>
      <c r="G79" s="36"/>
      <c r="H79" s="2">
        <v>3114</v>
      </c>
      <c r="I79" s="330">
        <f t="shared" ref="I79:BA79" si="151">SUMIF($F$12:$F$426,"=3114",I$12:I$426)</f>
        <v>0</v>
      </c>
      <c r="J79" s="331">
        <f t="shared" si="151"/>
        <v>0</v>
      </c>
      <c r="K79" s="331">
        <f t="shared" si="151"/>
        <v>0</v>
      </c>
      <c r="L79" s="331">
        <f t="shared" si="151"/>
        <v>0</v>
      </c>
      <c r="M79" s="331">
        <f t="shared" si="151"/>
        <v>0</v>
      </c>
      <c r="N79" s="331">
        <f t="shared" si="151"/>
        <v>0</v>
      </c>
      <c r="O79" s="332">
        <f t="shared" si="151"/>
        <v>0</v>
      </c>
      <c r="P79" s="332">
        <f t="shared" si="151"/>
        <v>0</v>
      </c>
      <c r="Q79" s="333">
        <f t="shared" si="151"/>
        <v>0</v>
      </c>
      <c r="R79" s="334">
        <f t="shared" si="151"/>
        <v>0</v>
      </c>
      <c r="S79" s="334">
        <f t="shared" si="151"/>
        <v>0</v>
      </c>
      <c r="T79" s="334">
        <f t="shared" si="151"/>
        <v>0</v>
      </c>
      <c r="U79" s="334">
        <f t="shared" si="151"/>
        <v>0</v>
      </c>
      <c r="V79" s="334">
        <f t="shared" si="151"/>
        <v>0</v>
      </c>
      <c r="W79" s="334">
        <f t="shared" si="151"/>
        <v>0</v>
      </c>
      <c r="X79" s="334">
        <f t="shared" si="151"/>
        <v>0</v>
      </c>
      <c r="Y79" s="334">
        <f t="shared" si="151"/>
        <v>0</v>
      </c>
      <c r="Z79" s="334">
        <f t="shared" si="151"/>
        <v>0</v>
      </c>
      <c r="AA79" s="334">
        <f t="shared" si="151"/>
        <v>0</v>
      </c>
      <c r="AB79" s="334">
        <f t="shared" si="151"/>
        <v>0</v>
      </c>
      <c r="AC79" s="334">
        <f t="shared" si="151"/>
        <v>0</v>
      </c>
      <c r="AD79" s="334">
        <f t="shared" si="151"/>
        <v>0</v>
      </c>
      <c r="AE79" s="334">
        <f t="shared" si="151"/>
        <v>0</v>
      </c>
      <c r="AF79" s="334">
        <f t="shared" si="151"/>
        <v>0</v>
      </c>
      <c r="AG79" s="334">
        <f t="shared" si="151"/>
        <v>0</v>
      </c>
      <c r="AH79" s="380">
        <f t="shared" si="151"/>
        <v>0</v>
      </c>
      <c r="AI79" s="380">
        <f t="shared" si="151"/>
        <v>0</v>
      </c>
      <c r="AJ79" s="380">
        <f t="shared" si="151"/>
        <v>0</v>
      </c>
      <c r="AK79" s="380">
        <f t="shared" si="151"/>
        <v>0</v>
      </c>
      <c r="AL79" s="380">
        <f t="shared" si="151"/>
        <v>0</v>
      </c>
      <c r="AM79" s="380">
        <f t="shared" si="151"/>
        <v>0</v>
      </c>
      <c r="AN79" s="380">
        <f t="shared" si="151"/>
        <v>0</v>
      </c>
      <c r="AO79" s="380">
        <f t="shared" si="151"/>
        <v>0</v>
      </c>
      <c r="AP79" s="380">
        <f t="shared" si="151"/>
        <v>0</v>
      </c>
      <c r="AQ79" s="377">
        <f t="shared" si="151"/>
        <v>0</v>
      </c>
      <c r="AR79" s="330">
        <f t="shared" si="151"/>
        <v>0</v>
      </c>
      <c r="AS79" s="334">
        <f t="shared" si="151"/>
        <v>0</v>
      </c>
      <c r="AT79" s="334">
        <f t="shared" si="151"/>
        <v>0</v>
      </c>
      <c r="AU79" s="334">
        <f t="shared" si="151"/>
        <v>0</v>
      </c>
      <c r="AV79" s="334">
        <f t="shared" si="151"/>
        <v>0</v>
      </c>
      <c r="AW79" s="334">
        <f t="shared" si="151"/>
        <v>0</v>
      </c>
      <c r="AX79" s="334">
        <f t="shared" si="151"/>
        <v>0</v>
      </c>
      <c r="AY79" s="380">
        <f t="shared" si="151"/>
        <v>0</v>
      </c>
      <c r="AZ79" s="380">
        <f t="shared" si="151"/>
        <v>0</v>
      </c>
      <c r="BA79" s="417">
        <f t="shared" si="151"/>
        <v>0</v>
      </c>
    </row>
    <row r="80" spans="1:53" x14ac:dyDescent="0.2">
      <c r="A80" s="780"/>
      <c r="B80" s="780"/>
      <c r="C80" s="780"/>
      <c r="D80" s="16"/>
      <c r="E80" s="12"/>
      <c r="F80" s="16"/>
      <c r="G80" s="36"/>
      <c r="H80" s="2">
        <v>3117</v>
      </c>
      <c r="I80" s="330">
        <f t="shared" ref="I80:BA80" si="152">SUMIF($F$12:$F$426,"=3117",I$12:I$426)</f>
        <v>7020199</v>
      </c>
      <c r="J80" s="331">
        <f t="shared" si="152"/>
        <v>5006037</v>
      </c>
      <c r="K80" s="331">
        <f t="shared" si="152"/>
        <v>0</v>
      </c>
      <c r="L80" s="331">
        <f t="shared" si="152"/>
        <v>1692040</v>
      </c>
      <c r="M80" s="331">
        <f t="shared" si="152"/>
        <v>100122</v>
      </c>
      <c r="N80" s="331">
        <f t="shared" si="152"/>
        <v>222000</v>
      </c>
      <c r="O80" s="332">
        <f t="shared" si="152"/>
        <v>10.6427</v>
      </c>
      <c r="P80" s="332">
        <f t="shared" si="152"/>
        <v>7.7914999999999992</v>
      </c>
      <c r="Q80" s="333">
        <f t="shared" si="152"/>
        <v>2.8512</v>
      </c>
      <c r="R80" s="334">
        <f t="shared" si="152"/>
        <v>-6240</v>
      </c>
      <c r="S80" s="334">
        <f t="shared" si="152"/>
        <v>84901</v>
      </c>
      <c r="T80" s="334">
        <f t="shared" si="152"/>
        <v>0</v>
      </c>
      <c r="U80" s="334">
        <f t="shared" si="152"/>
        <v>0</v>
      </c>
      <c r="V80" s="334">
        <f t="shared" si="152"/>
        <v>78661</v>
      </c>
      <c r="W80" s="334">
        <f t="shared" si="152"/>
        <v>6240</v>
      </c>
      <c r="X80" s="334">
        <f t="shared" si="152"/>
        <v>0</v>
      </c>
      <c r="Y80" s="334">
        <f t="shared" si="152"/>
        <v>10952</v>
      </c>
      <c r="Z80" s="334">
        <f t="shared" si="152"/>
        <v>17192</v>
      </c>
      <c r="AA80" s="334">
        <f t="shared" si="152"/>
        <v>95853</v>
      </c>
      <c r="AB80" s="334">
        <f t="shared" si="152"/>
        <v>28697</v>
      </c>
      <c r="AC80" s="334">
        <f t="shared" si="152"/>
        <v>1573</v>
      </c>
      <c r="AD80" s="334">
        <f t="shared" si="152"/>
        <v>9800</v>
      </c>
      <c r="AE80" s="334">
        <f t="shared" si="152"/>
        <v>0</v>
      </c>
      <c r="AF80" s="334">
        <f t="shared" si="152"/>
        <v>9800</v>
      </c>
      <c r="AG80" s="334">
        <f t="shared" si="152"/>
        <v>135923</v>
      </c>
      <c r="AH80" s="380">
        <f t="shared" si="152"/>
        <v>-0.01</v>
      </c>
      <c r="AI80" s="380">
        <f t="shared" si="152"/>
        <v>0</v>
      </c>
      <c r="AJ80" s="380">
        <f t="shared" si="152"/>
        <v>0.25</v>
      </c>
      <c r="AK80" s="380">
        <f t="shared" si="152"/>
        <v>0</v>
      </c>
      <c r="AL80" s="380">
        <f t="shared" si="152"/>
        <v>0</v>
      </c>
      <c r="AM80" s="380">
        <f t="shared" si="152"/>
        <v>0</v>
      </c>
      <c r="AN80" s="380">
        <f t="shared" si="152"/>
        <v>0</v>
      </c>
      <c r="AO80" s="380">
        <f t="shared" si="152"/>
        <v>0.24</v>
      </c>
      <c r="AP80" s="380">
        <f t="shared" si="152"/>
        <v>0</v>
      </c>
      <c r="AQ80" s="377">
        <f t="shared" si="152"/>
        <v>0.24</v>
      </c>
      <c r="AR80" s="330">
        <f t="shared" si="152"/>
        <v>7156122</v>
      </c>
      <c r="AS80" s="334">
        <f t="shared" si="152"/>
        <v>5084698</v>
      </c>
      <c r="AT80" s="334">
        <f t="shared" si="152"/>
        <v>17192</v>
      </c>
      <c r="AU80" s="334">
        <f t="shared" si="152"/>
        <v>10952</v>
      </c>
      <c r="AV80" s="334">
        <f t="shared" si="152"/>
        <v>1720737</v>
      </c>
      <c r="AW80" s="334">
        <f t="shared" si="152"/>
        <v>101695</v>
      </c>
      <c r="AX80" s="334">
        <f t="shared" si="152"/>
        <v>231800</v>
      </c>
      <c r="AY80" s="380">
        <f t="shared" si="152"/>
        <v>10.882700000000002</v>
      </c>
      <c r="AZ80" s="380">
        <f t="shared" si="152"/>
        <v>8.0314999999999994</v>
      </c>
      <c r="BA80" s="417">
        <f t="shared" si="152"/>
        <v>2.8512</v>
      </c>
    </row>
    <row r="81" spans="4:53" x14ac:dyDescent="0.2">
      <c r="D81" s="16"/>
      <c r="E81" s="12"/>
      <c r="F81" s="16"/>
      <c r="G81" s="36"/>
      <c r="H81" s="2">
        <v>3122</v>
      </c>
      <c r="I81" s="330">
        <f t="shared" ref="I81:BA81" si="153">SUMIF($F$12:$F$382,"=3122",I$12:I$382)</f>
        <v>0</v>
      </c>
      <c r="J81" s="331">
        <f t="shared" si="153"/>
        <v>0</v>
      </c>
      <c r="K81" s="331">
        <f t="shared" si="153"/>
        <v>0</v>
      </c>
      <c r="L81" s="331">
        <f t="shared" si="153"/>
        <v>0</v>
      </c>
      <c r="M81" s="331">
        <f t="shared" si="153"/>
        <v>0</v>
      </c>
      <c r="N81" s="331">
        <f t="shared" si="153"/>
        <v>0</v>
      </c>
      <c r="O81" s="332">
        <f t="shared" si="153"/>
        <v>0</v>
      </c>
      <c r="P81" s="332">
        <f t="shared" si="153"/>
        <v>0</v>
      </c>
      <c r="Q81" s="333">
        <f t="shared" si="153"/>
        <v>0</v>
      </c>
      <c r="R81" s="334">
        <f t="shared" si="153"/>
        <v>0</v>
      </c>
      <c r="S81" s="334">
        <f t="shared" si="153"/>
        <v>0</v>
      </c>
      <c r="T81" s="334">
        <f t="shared" si="153"/>
        <v>0</v>
      </c>
      <c r="U81" s="334">
        <f t="shared" si="153"/>
        <v>0</v>
      </c>
      <c r="V81" s="334">
        <f t="shared" si="153"/>
        <v>0</v>
      </c>
      <c r="W81" s="334">
        <f t="shared" si="153"/>
        <v>0</v>
      </c>
      <c r="X81" s="334">
        <f t="shared" si="153"/>
        <v>0</v>
      </c>
      <c r="Y81" s="334">
        <f t="shared" si="153"/>
        <v>0</v>
      </c>
      <c r="Z81" s="334">
        <f t="shared" si="153"/>
        <v>0</v>
      </c>
      <c r="AA81" s="334">
        <f t="shared" si="153"/>
        <v>0</v>
      </c>
      <c r="AB81" s="334">
        <f t="shared" si="153"/>
        <v>0</v>
      </c>
      <c r="AC81" s="334">
        <f t="shared" si="153"/>
        <v>0</v>
      </c>
      <c r="AD81" s="334">
        <f t="shared" si="153"/>
        <v>0</v>
      </c>
      <c r="AE81" s="334">
        <f t="shared" si="153"/>
        <v>0</v>
      </c>
      <c r="AF81" s="334">
        <f t="shared" si="153"/>
        <v>0</v>
      </c>
      <c r="AG81" s="334">
        <f t="shared" si="153"/>
        <v>0</v>
      </c>
      <c r="AH81" s="380">
        <f t="shared" si="153"/>
        <v>0</v>
      </c>
      <c r="AI81" s="380">
        <f t="shared" si="153"/>
        <v>0</v>
      </c>
      <c r="AJ81" s="380">
        <f t="shared" si="153"/>
        <v>0</v>
      </c>
      <c r="AK81" s="380">
        <f t="shared" si="153"/>
        <v>0</v>
      </c>
      <c r="AL81" s="380">
        <f t="shared" si="153"/>
        <v>0</v>
      </c>
      <c r="AM81" s="380">
        <f t="shared" si="153"/>
        <v>0</v>
      </c>
      <c r="AN81" s="380">
        <f t="shared" si="153"/>
        <v>0</v>
      </c>
      <c r="AO81" s="380">
        <f t="shared" si="153"/>
        <v>0</v>
      </c>
      <c r="AP81" s="380">
        <f t="shared" si="153"/>
        <v>0</v>
      </c>
      <c r="AQ81" s="377">
        <f t="shared" si="153"/>
        <v>0</v>
      </c>
      <c r="AR81" s="330">
        <f t="shared" si="153"/>
        <v>0</v>
      </c>
      <c r="AS81" s="334">
        <f t="shared" si="153"/>
        <v>0</v>
      </c>
      <c r="AT81" s="334">
        <f t="shared" si="153"/>
        <v>0</v>
      </c>
      <c r="AU81" s="334">
        <f t="shared" si="153"/>
        <v>0</v>
      </c>
      <c r="AV81" s="334">
        <f t="shared" si="153"/>
        <v>0</v>
      </c>
      <c r="AW81" s="334">
        <f t="shared" si="153"/>
        <v>0</v>
      </c>
      <c r="AX81" s="334">
        <f t="shared" si="153"/>
        <v>0</v>
      </c>
      <c r="AY81" s="380">
        <f t="shared" si="153"/>
        <v>0</v>
      </c>
      <c r="AZ81" s="380">
        <f t="shared" si="153"/>
        <v>0</v>
      </c>
      <c r="BA81" s="417">
        <f t="shared" si="153"/>
        <v>0</v>
      </c>
    </row>
    <row r="82" spans="4:53" x14ac:dyDescent="0.2">
      <c r="D82" s="16"/>
      <c r="E82" s="12"/>
      <c r="F82" s="16"/>
      <c r="G82" s="36"/>
      <c r="H82" s="2">
        <v>3124</v>
      </c>
      <c r="I82" s="330">
        <f t="shared" ref="I82:BA82" si="154">SUMIF($F$12:$F$382,"=3124",I$12:I$382)</f>
        <v>0</v>
      </c>
      <c r="J82" s="331">
        <f t="shared" si="154"/>
        <v>0</v>
      </c>
      <c r="K82" s="331">
        <f t="shared" si="154"/>
        <v>0</v>
      </c>
      <c r="L82" s="331">
        <f t="shared" si="154"/>
        <v>0</v>
      </c>
      <c r="M82" s="331">
        <f t="shared" si="154"/>
        <v>0</v>
      </c>
      <c r="N82" s="331">
        <f t="shared" si="154"/>
        <v>0</v>
      </c>
      <c r="O82" s="332">
        <f t="shared" si="154"/>
        <v>0</v>
      </c>
      <c r="P82" s="332">
        <f t="shared" si="154"/>
        <v>0</v>
      </c>
      <c r="Q82" s="333">
        <f t="shared" si="154"/>
        <v>0</v>
      </c>
      <c r="R82" s="334">
        <f t="shared" si="154"/>
        <v>0</v>
      </c>
      <c r="S82" s="334">
        <f t="shared" si="154"/>
        <v>0</v>
      </c>
      <c r="T82" s="334">
        <f t="shared" si="154"/>
        <v>0</v>
      </c>
      <c r="U82" s="334">
        <f t="shared" si="154"/>
        <v>0</v>
      </c>
      <c r="V82" s="334">
        <f t="shared" si="154"/>
        <v>0</v>
      </c>
      <c r="W82" s="334">
        <f t="shared" si="154"/>
        <v>0</v>
      </c>
      <c r="X82" s="334">
        <f t="shared" si="154"/>
        <v>0</v>
      </c>
      <c r="Y82" s="334">
        <f t="shared" si="154"/>
        <v>0</v>
      </c>
      <c r="Z82" s="334">
        <f t="shared" si="154"/>
        <v>0</v>
      </c>
      <c r="AA82" s="334">
        <f t="shared" si="154"/>
        <v>0</v>
      </c>
      <c r="AB82" s="334">
        <f t="shared" si="154"/>
        <v>0</v>
      </c>
      <c r="AC82" s="334">
        <f t="shared" si="154"/>
        <v>0</v>
      </c>
      <c r="AD82" s="334">
        <f t="shared" si="154"/>
        <v>0</v>
      </c>
      <c r="AE82" s="334">
        <f t="shared" si="154"/>
        <v>0</v>
      </c>
      <c r="AF82" s="334">
        <f t="shared" si="154"/>
        <v>0</v>
      </c>
      <c r="AG82" s="334">
        <f t="shared" si="154"/>
        <v>0</v>
      </c>
      <c r="AH82" s="380">
        <f t="shared" si="154"/>
        <v>0</v>
      </c>
      <c r="AI82" s="380">
        <f t="shared" si="154"/>
        <v>0</v>
      </c>
      <c r="AJ82" s="380">
        <f t="shared" si="154"/>
        <v>0</v>
      </c>
      <c r="AK82" s="380">
        <f t="shared" si="154"/>
        <v>0</v>
      </c>
      <c r="AL82" s="380">
        <f t="shared" si="154"/>
        <v>0</v>
      </c>
      <c r="AM82" s="380">
        <f t="shared" si="154"/>
        <v>0</v>
      </c>
      <c r="AN82" s="380">
        <f t="shared" si="154"/>
        <v>0</v>
      </c>
      <c r="AO82" s="380">
        <f t="shared" si="154"/>
        <v>0</v>
      </c>
      <c r="AP82" s="380">
        <f t="shared" si="154"/>
        <v>0</v>
      </c>
      <c r="AQ82" s="377">
        <f t="shared" si="154"/>
        <v>0</v>
      </c>
      <c r="AR82" s="330">
        <f t="shared" si="154"/>
        <v>0</v>
      </c>
      <c r="AS82" s="334">
        <f t="shared" si="154"/>
        <v>0</v>
      </c>
      <c r="AT82" s="334">
        <f t="shared" si="154"/>
        <v>0</v>
      </c>
      <c r="AU82" s="334">
        <f t="shared" si="154"/>
        <v>0</v>
      </c>
      <c r="AV82" s="334">
        <f t="shared" si="154"/>
        <v>0</v>
      </c>
      <c r="AW82" s="334">
        <f t="shared" si="154"/>
        <v>0</v>
      </c>
      <c r="AX82" s="334">
        <f t="shared" si="154"/>
        <v>0</v>
      </c>
      <c r="AY82" s="380">
        <f t="shared" si="154"/>
        <v>0</v>
      </c>
      <c r="AZ82" s="380">
        <f t="shared" si="154"/>
        <v>0</v>
      </c>
      <c r="BA82" s="417">
        <f t="shared" si="154"/>
        <v>0</v>
      </c>
    </row>
    <row r="83" spans="4:53" x14ac:dyDescent="0.2">
      <c r="D83" s="16"/>
      <c r="E83" s="12"/>
      <c r="F83" s="16"/>
      <c r="G83" s="36"/>
      <c r="H83" s="2">
        <v>3141</v>
      </c>
      <c r="I83" s="330">
        <f t="shared" ref="I83:BA83" si="155">SUMIF($F$12:$F$426,"=3141",I$12:I$426)</f>
        <v>11413335</v>
      </c>
      <c r="J83" s="331">
        <f t="shared" si="155"/>
        <v>8308302</v>
      </c>
      <c r="K83" s="331">
        <f t="shared" si="155"/>
        <v>40000</v>
      </c>
      <c r="L83" s="331">
        <f t="shared" si="155"/>
        <v>2821726</v>
      </c>
      <c r="M83" s="331">
        <f t="shared" si="155"/>
        <v>166167</v>
      </c>
      <c r="N83" s="331">
        <f t="shared" si="155"/>
        <v>77140</v>
      </c>
      <c r="O83" s="332">
        <f t="shared" si="155"/>
        <v>28.379999999999995</v>
      </c>
      <c r="P83" s="332">
        <f t="shared" si="155"/>
        <v>0</v>
      </c>
      <c r="Q83" s="333">
        <f t="shared" si="155"/>
        <v>28.379999999999995</v>
      </c>
      <c r="R83" s="334">
        <f t="shared" si="155"/>
        <v>-400</v>
      </c>
      <c r="S83" s="334">
        <f t="shared" si="155"/>
        <v>0</v>
      </c>
      <c r="T83" s="334">
        <f t="shared" si="155"/>
        <v>0</v>
      </c>
      <c r="U83" s="334">
        <f t="shared" si="155"/>
        <v>0</v>
      </c>
      <c r="V83" s="334">
        <f t="shared" si="155"/>
        <v>-400</v>
      </c>
      <c r="W83" s="334">
        <f t="shared" si="155"/>
        <v>400</v>
      </c>
      <c r="X83" s="334">
        <f t="shared" si="155"/>
        <v>0</v>
      </c>
      <c r="Y83" s="334">
        <f t="shared" si="155"/>
        <v>0</v>
      </c>
      <c r="Z83" s="334">
        <f t="shared" si="155"/>
        <v>400</v>
      </c>
      <c r="AA83" s="334">
        <f t="shared" si="155"/>
        <v>0</v>
      </c>
      <c r="AB83" s="334">
        <f t="shared" si="155"/>
        <v>0</v>
      </c>
      <c r="AC83" s="334">
        <f t="shared" si="155"/>
        <v>-8</v>
      </c>
      <c r="AD83" s="334">
        <f t="shared" si="155"/>
        <v>0</v>
      </c>
      <c r="AE83" s="334">
        <f t="shared" si="155"/>
        <v>0</v>
      </c>
      <c r="AF83" s="334">
        <f t="shared" si="155"/>
        <v>0</v>
      </c>
      <c r="AG83" s="334">
        <f t="shared" si="155"/>
        <v>-8</v>
      </c>
      <c r="AH83" s="380">
        <f t="shared" si="155"/>
        <v>0</v>
      </c>
      <c r="AI83" s="380">
        <f t="shared" si="155"/>
        <v>0</v>
      </c>
      <c r="AJ83" s="380">
        <f t="shared" si="155"/>
        <v>0</v>
      </c>
      <c r="AK83" s="380">
        <f t="shared" si="155"/>
        <v>0</v>
      </c>
      <c r="AL83" s="380">
        <f t="shared" si="155"/>
        <v>0</v>
      </c>
      <c r="AM83" s="380">
        <f t="shared" si="155"/>
        <v>0</v>
      </c>
      <c r="AN83" s="380">
        <f t="shared" si="155"/>
        <v>0</v>
      </c>
      <c r="AO83" s="380">
        <f t="shared" si="155"/>
        <v>0</v>
      </c>
      <c r="AP83" s="380">
        <f t="shared" si="155"/>
        <v>0</v>
      </c>
      <c r="AQ83" s="377">
        <f t="shared" si="155"/>
        <v>0</v>
      </c>
      <c r="AR83" s="330">
        <f t="shared" si="155"/>
        <v>11413327</v>
      </c>
      <c r="AS83" s="334">
        <f t="shared" si="155"/>
        <v>8307902</v>
      </c>
      <c r="AT83" s="334">
        <f t="shared" si="155"/>
        <v>40400</v>
      </c>
      <c r="AU83" s="334">
        <f t="shared" si="155"/>
        <v>0</v>
      </c>
      <c r="AV83" s="334">
        <f t="shared" si="155"/>
        <v>2821726</v>
      </c>
      <c r="AW83" s="334">
        <f t="shared" si="155"/>
        <v>166159</v>
      </c>
      <c r="AX83" s="334">
        <f t="shared" si="155"/>
        <v>77140</v>
      </c>
      <c r="AY83" s="380">
        <f t="shared" si="155"/>
        <v>28.379999999999995</v>
      </c>
      <c r="AZ83" s="380">
        <f t="shared" si="155"/>
        <v>0</v>
      </c>
      <c r="BA83" s="417">
        <f t="shared" si="155"/>
        <v>28.379999999999995</v>
      </c>
    </row>
    <row r="84" spans="4:53" x14ac:dyDescent="0.2">
      <c r="D84" s="16"/>
      <c r="E84" s="12"/>
      <c r="F84" s="16"/>
      <c r="G84" s="36"/>
      <c r="H84" s="2">
        <v>3143</v>
      </c>
      <c r="I84" s="330">
        <f t="shared" ref="I84:BA84" si="156">SUMIF($F$12:$F$426,"=3143",I$12:I$426)</f>
        <v>5566873</v>
      </c>
      <c r="J84" s="331">
        <f t="shared" si="156"/>
        <v>4075368</v>
      </c>
      <c r="K84" s="331">
        <f t="shared" si="156"/>
        <v>18500</v>
      </c>
      <c r="L84" s="331">
        <f t="shared" si="156"/>
        <v>1383728</v>
      </c>
      <c r="M84" s="331">
        <f t="shared" si="156"/>
        <v>81507</v>
      </c>
      <c r="N84" s="331">
        <f t="shared" si="156"/>
        <v>7770</v>
      </c>
      <c r="O84" s="332">
        <f t="shared" si="156"/>
        <v>9.3910999999999998</v>
      </c>
      <c r="P84" s="332">
        <f t="shared" si="156"/>
        <v>8.8510999999999989</v>
      </c>
      <c r="Q84" s="333">
        <f t="shared" si="156"/>
        <v>0.54</v>
      </c>
      <c r="R84" s="334">
        <f t="shared" si="156"/>
        <v>2000</v>
      </c>
      <c r="S84" s="334">
        <f t="shared" si="156"/>
        <v>0</v>
      </c>
      <c r="T84" s="334">
        <f t="shared" si="156"/>
        <v>0</v>
      </c>
      <c r="U84" s="334">
        <f t="shared" si="156"/>
        <v>0</v>
      </c>
      <c r="V84" s="334">
        <f t="shared" si="156"/>
        <v>2000</v>
      </c>
      <c r="W84" s="334">
        <f t="shared" si="156"/>
        <v>-2000</v>
      </c>
      <c r="X84" s="334">
        <f t="shared" si="156"/>
        <v>0</v>
      </c>
      <c r="Y84" s="334">
        <f t="shared" si="156"/>
        <v>0</v>
      </c>
      <c r="Z84" s="334">
        <f t="shared" si="156"/>
        <v>-2000</v>
      </c>
      <c r="AA84" s="334">
        <f t="shared" si="156"/>
        <v>0</v>
      </c>
      <c r="AB84" s="334">
        <f t="shared" si="156"/>
        <v>0</v>
      </c>
      <c r="AC84" s="334">
        <f t="shared" si="156"/>
        <v>40</v>
      </c>
      <c r="AD84" s="334">
        <f t="shared" si="156"/>
        <v>0</v>
      </c>
      <c r="AE84" s="334">
        <f t="shared" si="156"/>
        <v>0</v>
      </c>
      <c r="AF84" s="334">
        <f t="shared" si="156"/>
        <v>0</v>
      </c>
      <c r="AG84" s="334">
        <f t="shared" si="156"/>
        <v>40</v>
      </c>
      <c r="AH84" s="380">
        <f t="shared" si="156"/>
        <v>0</v>
      </c>
      <c r="AI84" s="380">
        <f t="shared" si="156"/>
        <v>0</v>
      </c>
      <c r="AJ84" s="380">
        <f t="shared" si="156"/>
        <v>0</v>
      </c>
      <c r="AK84" s="380">
        <f t="shared" si="156"/>
        <v>0</v>
      </c>
      <c r="AL84" s="380">
        <f t="shared" si="156"/>
        <v>0</v>
      </c>
      <c r="AM84" s="380">
        <f t="shared" si="156"/>
        <v>0</v>
      </c>
      <c r="AN84" s="380">
        <f t="shared" si="156"/>
        <v>0</v>
      </c>
      <c r="AO84" s="380">
        <f t="shared" si="156"/>
        <v>0</v>
      </c>
      <c r="AP84" s="380">
        <f t="shared" si="156"/>
        <v>0</v>
      </c>
      <c r="AQ84" s="377">
        <f t="shared" si="156"/>
        <v>0</v>
      </c>
      <c r="AR84" s="330">
        <f t="shared" si="156"/>
        <v>5566913</v>
      </c>
      <c r="AS84" s="334">
        <f t="shared" si="156"/>
        <v>4077368</v>
      </c>
      <c r="AT84" s="334">
        <f t="shared" si="156"/>
        <v>16500</v>
      </c>
      <c r="AU84" s="334">
        <f t="shared" si="156"/>
        <v>0</v>
      </c>
      <c r="AV84" s="334">
        <f t="shared" si="156"/>
        <v>1383728</v>
      </c>
      <c r="AW84" s="334">
        <f t="shared" si="156"/>
        <v>81547</v>
      </c>
      <c r="AX84" s="334">
        <f t="shared" si="156"/>
        <v>7770</v>
      </c>
      <c r="AY84" s="380">
        <f t="shared" si="156"/>
        <v>9.3910999999999998</v>
      </c>
      <c r="AZ84" s="380">
        <f t="shared" si="156"/>
        <v>8.8510999999999989</v>
      </c>
      <c r="BA84" s="417">
        <f t="shared" si="156"/>
        <v>0.54</v>
      </c>
    </row>
    <row r="85" spans="4:53" x14ac:dyDescent="0.2">
      <c r="D85" s="16"/>
      <c r="E85" s="12"/>
      <c r="F85" s="16"/>
      <c r="G85" s="36"/>
      <c r="H85" s="2">
        <v>3231</v>
      </c>
      <c r="I85" s="330">
        <f t="shared" ref="I85:BA85" si="157">SUMIF($F$12:$F$426,"=3231",I$12:I$426)</f>
        <v>9988294</v>
      </c>
      <c r="J85" s="331">
        <f t="shared" si="157"/>
        <v>7308412</v>
      </c>
      <c r="K85" s="331">
        <f t="shared" si="157"/>
        <v>22400</v>
      </c>
      <c r="L85" s="331">
        <f t="shared" si="157"/>
        <v>2477814</v>
      </c>
      <c r="M85" s="331">
        <f t="shared" si="157"/>
        <v>146168</v>
      </c>
      <c r="N85" s="331">
        <f t="shared" si="157"/>
        <v>33500</v>
      </c>
      <c r="O85" s="332">
        <f t="shared" si="157"/>
        <v>14.352699999999999</v>
      </c>
      <c r="P85" s="332">
        <f t="shared" si="157"/>
        <v>12.762799999999999</v>
      </c>
      <c r="Q85" s="333">
        <f t="shared" si="157"/>
        <v>1.5899000000000001</v>
      </c>
      <c r="R85" s="334">
        <f t="shared" si="157"/>
        <v>14900</v>
      </c>
      <c r="S85" s="334">
        <f t="shared" si="157"/>
        <v>0</v>
      </c>
      <c r="T85" s="334">
        <f t="shared" si="157"/>
        <v>0</v>
      </c>
      <c r="U85" s="334">
        <f t="shared" si="157"/>
        <v>0</v>
      </c>
      <c r="V85" s="334">
        <f t="shared" si="157"/>
        <v>14900</v>
      </c>
      <c r="W85" s="334">
        <f t="shared" si="157"/>
        <v>-14900</v>
      </c>
      <c r="X85" s="334">
        <f t="shared" si="157"/>
        <v>0</v>
      </c>
      <c r="Y85" s="334">
        <f t="shared" si="157"/>
        <v>0</v>
      </c>
      <c r="Z85" s="334">
        <f t="shared" si="157"/>
        <v>-14900</v>
      </c>
      <c r="AA85" s="334">
        <f t="shared" si="157"/>
        <v>0</v>
      </c>
      <c r="AB85" s="334">
        <f t="shared" si="157"/>
        <v>0</v>
      </c>
      <c r="AC85" s="334">
        <f t="shared" si="157"/>
        <v>298</v>
      </c>
      <c r="AD85" s="334">
        <f t="shared" si="157"/>
        <v>0</v>
      </c>
      <c r="AE85" s="334">
        <f t="shared" si="157"/>
        <v>0</v>
      </c>
      <c r="AF85" s="334">
        <f t="shared" si="157"/>
        <v>0</v>
      </c>
      <c r="AG85" s="334">
        <f t="shared" si="157"/>
        <v>298</v>
      </c>
      <c r="AH85" s="380">
        <f t="shared" si="157"/>
        <v>0.03</v>
      </c>
      <c r="AI85" s="380">
        <f t="shared" si="157"/>
        <v>0</v>
      </c>
      <c r="AJ85" s="380">
        <f t="shared" si="157"/>
        <v>0</v>
      </c>
      <c r="AK85" s="380">
        <f t="shared" si="157"/>
        <v>0</v>
      </c>
      <c r="AL85" s="380">
        <f t="shared" si="157"/>
        <v>0</v>
      </c>
      <c r="AM85" s="380">
        <f t="shared" si="157"/>
        <v>0</v>
      </c>
      <c r="AN85" s="380">
        <f t="shared" si="157"/>
        <v>0</v>
      </c>
      <c r="AO85" s="380">
        <f t="shared" si="157"/>
        <v>0.03</v>
      </c>
      <c r="AP85" s="380">
        <f t="shared" si="157"/>
        <v>0</v>
      </c>
      <c r="AQ85" s="377">
        <f t="shared" si="157"/>
        <v>0.03</v>
      </c>
      <c r="AR85" s="330">
        <f t="shared" si="157"/>
        <v>9988592</v>
      </c>
      <c r="AS85" s="334">
        <f t="shared" si="157"/>
        <v>7323312</v>
      </c>
      <c r="AT85" s="334">
        <f t="shared" si="157"/>
        <v>7500</v>
      </c>
      <c r="AU85" s="334">
        <f t="shared" si="157"/>
        <v>0</v>
      </c>
      <c r="AV85" s="334">
        <f t="shared" si="157"/>
        <v>2477814</v>
      </c>
      <c r="AW85" s="334">
        <f t="shared" si="157"/>
        <v>146466</v>
      </c>
      <c r="AX85" s="334">
        <f t="shared" si="157"/>
        <v>33500</v>
      </c>
      <c r="AY85" s="380">
        <f t="shared" si="157"/>
        <v>14.382699999999998</v>
      </c>
      <c r="AZ85" s="380">
        <f t="shared" si="157"/>
        <v>12.792799999999998</v>
      </c>
      <c r="BA85" s="417">
        <f t="shared" si="157"/>
        <v>1.5899000000000001</v>
      </c>
    </row>
    <row r="86" spans="4:53" ht="13.5" thickBot="1" x14ac:dyDescent="0.25">
      <c r="D86" s="16"/>
      <c r="E86" s="12"/>
      <c r="F86" s="16"/>
      <c r="G86" s="36"/>
      <c r="H86" s="268">
        <v>3233</v>
      </c>
      <c r="I86" s="336">
        <f t="shared" ref="I86:BA86" si="158">SUMIF($F$12:$F$426,"=3233",I$12:I$426)</f>
        <v>2174626</v>
      </c>
      <c r="J86" s="337">
        <f t="shared" si="158"/>
        <v>1393097</v>
      </c>
      <c r="K86" s="337">
        <f t="shared" si="158"/>
        <v>200000</v>
      </c>
      <c r="L86" s="337">
        <f t="shared" si="158"/>
        <v>538467</v>
      </c>
      <c r="M86" s="337">
        <f t="shared" si="158"/>
        <v>27862</v>
      </c>
      <c r="N86" s="337">
        <f t="shared" si="158"/>
        <v>15200</v>
      </c>
      <c r="O86" s="338">
        <f t="shared" si="158"/>
        <v>3.15</v>
      </c>
      <c r="P86" s="338">
        <f t="shared" si="158"/>
        <v>2.2599999999999998</v>
      </c>
      <c r="Q86" s="339">
        <f t="shared" si="158"/>
        <v>0.89</v>
      </c>
      <c r="R86" s="340">
        <f t="shared" si="158"/>
        <v>0</v>
      </c>
      <c r="S86" s="340">
        <f t="shared" si="158"/>
        <v>0</v>
      </c>
      <c r="T86" s="340">
        <f t="shared" si="158"/>
        <v>0</v>
      </c>
      <c r="U86" s="340">
        <f t="shared" si="158"/>
        <v>0</v>
      </c>
      <c r="V86" s="340">
        <f t="shared" si="158"/>
        <v>0</v>
      </c>
      <c r="W86" s="340">
        <f t="shared" si="158"/>
        <v>0</v>
      </c>
      <c r="X86" s="340">
        <f t="shared" si="158"/>
        <v>0</v>
      </c>
      <c r="Y86" s="340">
        <f t="shared" si="158"/>
        <v>0</v>
      </c>
      <c r="Z86" s="340">
        <f t="shared" si="158"/>
        <v>0</v>
      </c>
      <c r="AA86" s="340">
        <f t="shared" si="158"/>
        <v>0</v>
      </c>
      <c r="AB86" s="340">
        <f t="shared" si="158"/>
        <v>0</v>
      </c>
      <c r="AC86" s="340">
        <f t="shared" si="158"/>
        <v>0</v>
      </c>
      <c r="AD86" s="340">
        <f t="shared" si="158"/>
        <v>0</v>
      </c>
      <c r="AE86" s="340">
        <f t="shared" si="158"/>
        <v>0</v>
      </c>
      <c r="AF86" s="340">
        <f t="shared" si="158"/>
        <v>0</v>
      </c>
      <c r="AG86" s="340">
        <f t="shared" si="158"/>
        <v>0</v>
      </c>
      <c r="AH86" s="381">
        <f t="shared" si="158"/>
        <v>0</v>
      </c>
      <c r="AI86" s="381">
        <f t="shared" si="158"/>
        <v>0</v>
      </c>
      <c r="AJ86" s="381">
        <f t="shared" si="158"/>
        <v>0</v>
      </c>
      <c r="AK86" s="381">
        <f t="shared" si="158"/>
        <v>0</v>
      </c>
      <c r="AL86" s="381">
        <f t="shared" si="158"/>
        <v>0</v>
      </c>
      <c r="AM86" s="381">
        <f t="shared" si="158"/>
        <v>0</v>
      </c>
      <c r="AN86" s="381">
        <f t="shared" si="158"/>
        <v>0</v>
      </c>
      <c r="AO86" s="381">
        <f t="shared" si="158"/>
        <v>0</v>
      </c>
      <c r="AP86" s="381">
        <f t="shared" si="158"/>
        <v>0</v>
      </c>
      <c r="AQ86" s="378">
        <f t="shared" si="158"/>
        <v>0</v>
      </c>
      <c r="AR86" s="336">
        <f t="shared" si="158"/>
        <v>2174626</v>
      </c>
      <c r="AS86" s="340">
        <f t="shared" si="158"/>
        <v>1393097</v>
      </c>
      <c r="AT86" s="340">
        <f t="shared" si="158"/>
        <v>200000</v>
      </c>
      <c r="AU86" s="340">
        <f t="shared" si="158"/>
        <v>0</v>
      </c>
      <c r="AV86" s="340">
        <f t="shared" si="158"/>
        <v>538467</v>
      </c>
      <c r="AW86" s="340">
        <f t="shared" si="158"/>
        <v>27862</v>
      </c>
      <c r="AX86" s="340">
        <f t="shared" si="158"/>
        <v>15200</v>
      </c>
      <c r="AY86" s="381">
        <f t="shared" si="158"/>
        <v>3.15</v>
      </c>
      <c r="AZ86" s="381">
        <f t="shared" si="158"/>
        <v>2.2599999999999998</v>
      </c>
      <c r="BA86" s="418">
        <f t="shared" si="158"/>
        <v>0.89</v>
      </c>
    </row>
    <row r="87" spans="4:53" x14ac:dyDescent="0.2">
      <c r="D87" s="12"/>
      <c r="E87" s="12"/>
      <c r="F87" s="12"/>
      <c r="G87" s="36"/>
      <c r="H87" s="12"/>
      <c r="I87" s="26"/>
      <c r="J87" s="26"/>
      <c r="K87" s="26"/>
      <c r="L87" s="26"/>
      <c r="M87" s="26"/>
      <c r="N87" s="26"/>
      <c r="O87" s="7"/>
      <c r="P87" s="7"/>
      <c r="Q87" s="7"/>
      <c r="S87" s="780"/>
      <c r="T87" s="780"/>
      <c r="U87" s="780"/>
      <c r="V87" s="780"/>
      <c r="W87" s="780"/>
      <c r="X87" s="780"/>
      <c r="Y87" s="780"/>
      <c r="Z87" s="780"/>
      <c r="AA87" s="780"/>
      <c r="AB87" s="780"/>
      <c r="AC87" s="780"/>
      <c r="AD87" s="780"/>
      <c r="AE87" s="780"/>
      <c r="AF87" s="780"/>
      <c r="AG87" s="780"/>
      <c r="AR87" s="780"/>
      <c r="AS87" s="780"/>
      <c r="AT87" s="780"/>
      <c r="AU87" s="780"/>
      <c r="AV87" s="780"/>
      <c r="AW87" s="780"/>
      <c r="AX87" s="780"/>
    </row>
    <row r="89" spans="4:53" x14ac:dyDescent="0.2">
      <c r="D89" s="780"/>
      <c r="E89" s="780"/>
      <c r="F89" s="780"/>
      <c r="H89" s="780"/>
      <c r="I89" s="780"/>
      <c r="J89" s="780"/>
      <c r="K89" s="780"/>
      <c r="L89" s="780"/>
      <c r="M89" s="780"/>
      <c r="N89" s="780"/>
      <c r="O89" s="780"/>
      <c r="P89" s="780"/>
      <c r="Q89" s="780"/>
      <c r="R89" s="780"/>
      <c r="S89" s="780"/>
      <c r="T89" s="780"/>
      <c r="U89" s="780"/>
      <c r="V89" s="780"/>
      <c r="W89" s="780"/>
      <c r="X89" s="780"/>
      <c r="Y89" s="780"/>
      <c r="Z89" s="780"/>
      <c r="AA89" s="780"/>
      <c r="AB89" s="780"/>
      <c r="AC89" s="780"/>
      <c r="AD89" s="780"/>
      <c r="AE89" s="780"/>
      <c r="AF89" s="780"/>
      <c r="AG89" s="780"/>
      <c r="AR89" s="780"/>
      <c r="AS89" s="780"/>
      <c r="AT89" s="780"/>
      <c r="AU89" s="780"/>
      <c r="AV89" s="780"/>
      <c r="AW89" s="780"/>
      <c r="AX89" s="780"/>
    </row>
    <row r="91" spans="4:53" x14ac:dyDescent="0.2">
      <c r="D91" s="780"/>
      <c r="E91" s="780"/>
      <c r="F91" s="780"/>
      <c r="H91" s="780"/>
      <c r="O91" s="15"/>
      <c r="P91" s="15"/>
      <c r="Q91" s="15"/>
      <c r="S91" s="780"/>
      <c r="T91" s="780"/>
      <c r="U91" s="780"/>
      <c r="V91" s="780"/>
      <c r="W91" s="780"/>
      <c r="X91" s="780"/>
      <c r="Y91" s="780"/>
      <c r="Z91" s="780"/>
      <c r="AA91" s="780"/>
      <c r="AB91" s="780"/>
      <c r="AC91" s="780"/>
      <c r="AD91" s="780"/>
      <c r="AE91" s="780"/>
      <c r="AF91" s="780"/>
      <c r="AG91" s="780"/>
      <c r="AR91" s="780"/>
      <c r="AS91" s="780"/>
      <c r="AT91" s="780"/>
      <c r="AU91" s="780"/>
      <c r="AV91" s="780"/>
      <c r="AW91" s="780"/>
      <c r="AX91" s="780"/>
    </row>
  </sheetData>
  <mergeCells count="25">
    <mergeCell ref="AS8:AX9"/>
    <mergeCell ref="AY8:AY10"/>
    <mergeCell ref="AZ8:BA9"/>
    <mergeCell ref="AA7:AA10"/>
    <mergeCell ref="AC7:AC10"/>
    <mergeCell ref="AD7:AF9"/>
    <mergeCell ref="AG7:AG10"/>
    <mergeCell ref="AH7:AQ7"/>
    <mergeCell ref="AH8:AI9"/>
    <mergeCell ref="AJ8:AJ9"/>
    <mergeCell ref="AM8:AN9"/>
    <mergeCell ref="AO8:AQ9"/>
    <mergeCell ref="AR8:AR10"/>
    <mergeCell ref="AB7:AB10"/>
    <mergeCell ref="AR6:BA7"/>
    <mergeCell ref="A3:E3"/>
    <mergeCell ref="I8:I10"/>
    <mergeCell ref="I6:Q7"/>
    <mergeCell ref="R6:AQ6"/>
    <mergeCell ref="R7:V9"/>
    <mergeCell ref="W7:Z9"/>
    <mergeCell ref="J8:N9"/>
    <mergeCell ref="O8:O10"/>
    <mergeCell ref="P8:Q9"/>
    <mergeCell ref="AK8:AL8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A319"/>
  <sheetViews>
    <sheetView workbookViewId="0">
      <pane xSplit="8" ySplit="11" topLeftCell="X291" activePane="bottomRight" state="frozen"/>
      <selection pane="topRight" activeCell="AR6" sqref="AR6:BA7"/>
      <selection pane="bottomLeft" activeCell="AR6" sqref="AR6:BA7"/>
      <selection pane="bottomRight" activeCell="AK1" sqref="AK1:AL1048576"/>
    </sheetView>
  </sheetViews>
  <sheetFormatPr defaultRowHeight="12.75" x14ac:dyDescent="0.2"/>
  <cols>
    <col min="1" max="1" width="5" customWidth="1"/>
    <col min="2" max="2" width="5.7109375" bestFit="1" customWidth="1"/>
    <col min="3" max="3" width="8.7109375" bestFit="1" customWidth="1"/>
    <col min="4" max="4" width="7.85546875" bestFit="1" customWidth="1"/>
    <col min="5" max="5" width="28.140625" customWidth="1"/>
    <col min="6" max="6" width="4.42578125" bestFit="1" customWidth="1"/>
    <col min="7" max="7" width="10.28515625" style="79" bestFit="1" customWidth="1"/>
    <col min="8" max="8" width="8" customWidth="1"/>
    <col min="9" max="9" width="11.42578125" style="15" customWidth="1"/>
    <col min="10" max="11" width="11.85546875" style="15" customWidth="1"/>
    <col min="12" max="12" width="12.42578125" style="15" customWidth="1"/>
    <col min="13" max="13" width="11.42578125" style="15" customWidth="1"/>
    <col min="14" max="14" width="11" style="15" customWidth="1"/>
    <col min="15" max="15" width="11.42578125" style="14" customWidth="1"/>
    <col min="16" max="17" width="9.28515625" style="14" customWidth="1"/>
    <col min="18" max="18" width="9.140625" style="15" customWidth="1"/>
    <col min="19" max="19" width="9.140625" customWidth="1"/>
    <col min="20" max="20" width="9.7109375" hidden="1" customWidth="1"/>
    <col min="21" max="21" width="9.7109375" customWidth="1"/>
    <col min="22" max="22" width="10" customWidth="1"/>
    <col min="23" max="26" width="9.140625" customWidth="1"/>
    <col min="27" max="27" width="9.7109375" customWidth="1"/>
    <col min="28" max="33" width="9.140625" customWidth="1"/>
    <col min="34" max="36" width="9.140625" style="14" customWidth="1"/>
    <col min="37" max="38" width="9.140625" style="14" hidden="1" customWidth="1"/>
    <col min="39" max="43" width="9.140625" style="14" customWidth="1"/>
    <col min="44" max="44" width="10.42578125" customWidth="1"/>
    <col min="45" max="45" width="10.140625" customWidth="1"/>
    <col min="46" max="47" width="9.140625" customWidth="1"/>
    <col min="48" max="48" width="10" customWidth="1"/>
    <col min="49" max="50" width="9.140625" customWidth="1"/>
    <col min="51" max="51" width="11.85546875" style="14" customWidth="1"/>
    <col min="52" max="52" width="9.140625" style="14" customWidth="1"/>
    <col min="53" max="53" width="9.140625" style="14"/>
    <col min="220" max="220" width="6.85546875" customWidth="1"/>
    <col min="221" max="221" width="29.85546875" customWidth="1"/>
    <col min="222" max="222" width="6.7109375" customWidth="1"/>
    <col min="223" max="223" width="32.28515625" customWidth="1"/>
    <col min="224" max="224" width="10.85546875" customWidth="1"/>
    <col min="225" max="225" width="11.7109375" customWidth="1"/>
    <col min="226" max="226" width="10.85546875" customWidth="1"/>
    <col min="227" max="227" width="10.5703125" customWidth="1"/>
    <col min="229" max="229" width="10.85546875" customWidth="1"/>
    <col min="232" max="232" width="12" customWidth="1"/>
    <col min="476" max="476" width="6.85546875" customWidth="1"/>
    <col min="477" max="477" width="29.85546875" customWidth="1"/>
    <col min="478" max="478" width="6.7109375" customWidth="1"/>
    <col min="479" max="479" width="32.28515625" customWidth="1"/>
    <col min="480" max="480" width="10.85546875" customWidth="1"/>
    <col min="481" max="481" width="11.7109375" customWidth="1"/>
    <col min="482" max="482" width="10.85546875" customWidth="1"/>
    <col min="483" max="483" width="10.5703125" customWidth="1"/>
    <col min="485" max="485" width="10.85546875" customWidth="1"/>
    <col min="488" max="488" width="12" customWidth="1"/>
    <col min="732" max="732" width="6.85546875" customWidth="1"/>
    <col min="733" max="733" width="29.85546875" customWidth="1"/>
    <col min="734" max="734" width="6.7109375" customWidth="1"/>
    <col min="735" max="735" width="32.28515625" customWidth="1"/>
    <col min="736" max="736" width="10.85546875" customWidth="1"/>
    <col min="737" max="737" width="11.7109375" customWidth="1"/>
    <col min="738" max="738" width="10.85546875" customWidth="1"/>
    <col min="739" max="739" width="10.5703125" customWidth="1"/>
    <col min="741" max="741" width="10.85546875" customWidth="1"/>
    <col min="744" max="744" width="12" customWidth="1"/>
    <col min="988" max="988" width="6.85546875" customWidth="1"/>
    <col min="989" max="989" width="29.85546875" customWidth="1"/>
    <col min="990" max="990" width="6.7109375" customWidth="1"/>
    <col min="991" max="991" width="32.28515625" customWidth="1"/>
    <col min="992" max="992" width="10.85546875" customWidth="1"/>
    <col min="993" max="993" width="11.7109375" customWidth="1"/>
    <col min="994" max="994" width="10.85546875" customWidth="1"/>
    <col min="995" max="995" width="10.5703125" customWidth="1"/>
    <col min="997" max="997" width="10.85546875" customWidth="1"/>
    <col min="1000" max="1000" width="12" customWidth="1"/>
    <col min="1244" max="1244" width="6.85546875" customWidth="1"/>
    <col min="1245" max="1245" width="29.85546875" customWidth="1"/>
    <col min="1246" max="1246" width="6.7109375" customWidth="1"/>
    <col min="1247" max="1247" width="32.28515625" customWidth="1"/>
    <col min="1248" max="1248" width="10.85546875" customWidth="1"/>
    <col min="1249" max="1249" width="11.7109375" customWidth="1"/>
    <col min="1250" max="1250" width="10.85546875" customWidth="1"/>
    <col min="1251" max="1251" width="10.5703125" customWidth="1"/>
    <col min="1253" max="1253" width="10.85546875" customWidth="1"/>
    <col min="1256" max="1256" width="12" customWidth="1"/>
    <col min="1500" max="1500" width="6.85546875" customWidth="1"/>
    <col min="1501" max="1501" width="29.85546875" customWidth="1"/>
    <col min="1502" max="1502" width="6.7109375" customWidth="1"/>
    <col min="1503" max="1503" width="32.28515625" customWidth="1"/>
    <col min="1504" max="1504" width="10.85546875" customWidth="1"/>
    <col min="1505" max="1505" width="11.7109375" customWidth="1"/>
    <col min="1506" max="1506" width="10.85546875" customWidth="1"/>
    <col min="1507" max="1507" width="10.5703125" customWidth="1"/>
    <col min="1509" max="1509" width="10.85546875" customWidth="1"/>
    <col min="1512" max="1512" width="12" customWidth="1"/>
    <col min="1756" max="1756" width="6.85546875" customWidth="1"/>
    <col min="1757" max="1757" width="29.85546875" customWidth="1"/>
    <col min="1758" max="1758" width="6.7109375" customWidth="1"/>
    <col min="1759" max="1759" width="32.28515625" customWidth="1"/>
    <col min="1760" max="1760" width="10.85546875" customWidth="1"/>
    <col min="1761" max="1761" width="11.7109375" customWidth="1"/>
    <col min="1762" max="1762" width="10.85546875" customWidth="1"/>
    <col min="1763" max="1763" width="10.5703125" customWidth="1"/>
    <col min="1765" max="1765" width="10.85546875" customWidth="1"/>
    <col min="1768" max="1768" width="12" customWidth="1"/>
    <col min="2012" max="2012" width="6.85546875" customWidth="1"/>
    <col min="2013" max="2013" width="29.85546875" customWidth="1"/>
    <col min="2014" max="2014" width="6.7109375" customWidth="1"/>
    <col min="2015" max="2015" width="32.28515625" customWidth="1"/>
    <col min="2016" max="2016" width="10.85546875" customWidth="1"/>
    <col min="2017" max="2017" width="11.7109375" customWidth="1"/>
    <col min="2018" max="2018" width="10.85546875" customWidth="1"/>
    <col min="2019" max="2019" width="10.5703125" customWidth="1"/>
    <col min="2021" max="2021" width="10.85546875" customWidth="1"/>
    <col min="2024" max="2024" width="12" customWidth="1"/>
    <col min="2268" max="2268" width="6.85546875" customWidth="1"/>
    <col min="2269" max="2269" width="29.85546875" customWidth="1"/>
    <col min="2270" max="2270" width="6.7109375" customWidth="1"/>
    <col min="2271" max="2271" width="32.28515625" customWidth="1"/>
    <col min="2272" max="2272" width="10.85546875" customWidth="1"/>
    <col min="2273" max="2273" width="11.7109375" customWidth="1"/>
    <col min="2274" max="2274" width="10.85546875" customWidth="1"/>
    <col min="2275" max="2275" width="10.5703125" customWidth="1"/>
    <col min="2277" max="2277" width="10.85546875" customWidth="1"/>
    <col min="2280" max="2280" width="12" customWidth="1"/>
    <col min="2524" max="2524" width="6.85546875" customWidth="1"/>
    <col min="2525" max="2525" width="29.85546875" customWidth="1"/>
    <col min="2526" max="2526" width="6.7109375" customWidth="1"/>
    <col min="2527" max="2527" width="32.28515625" customWidth="1"/>
    <col min="2528" max="2528" width="10.85546875" customWidth="1"/>
    <col min="2529" max="2529" width="11.7109375" customWidth="1"/>
    <col min="2530" max="2530" width="10.85546875" customWidth="1"/>
    <col min="2531" max="2531" width="10.5703125" customWidth="1"/>
    <col min="2533" max="2533" width="10.85546875" customWidth="1"/>
    <col min="2536" max="2536" width="12" customWidth="1"/>
    <col min="2780" max="2780" width="6.85546875" customWidth="1"/>
    <col min="2781" max="2781" width="29.85546875" customWidth="1"/>
    <col min="2782" max="2782" width="6.7109375" customWidth="1"/>
    <col min="2783" max="2783" width="32.28515625" customWidth="1"/>
    <col min="2784" max="2784" width="10.85546875" customWidth="1"/>
    <col min="2785" max="2785" width="11.7109375" customWidth="1"/>
    <col min="2786" max="2786" width="10.85546875" customWidth="1"/>
    <col min="2787" max="2787" width="10.5703125" customWidth="1"/>
    <col min="2789" max="2789" width="10.85546875" customWidth="1"/>
    <col min="2792" max="2792" width="12" customWidth="1"/>
    <col min="3036" max="3036" width="6.85546875" customWidth="1"/>
    <col min="3037" max="3037" width="29.85546875" customWidth="1"/>
    <col min="3038" max="3038" width="6.7109375" customWidth="1"/>
    <col min="3039" max="3039" width="32.28515625" customWidth="1"/>
    <col min="3040" max="3040" width="10.85546875" customWidth="1"/>
    <col min="3041" max="3041" width="11.7109375" customWidth="1"/>
    <col min="3042" max="3042" width="10.85546875" customWidth="1"/>
    <col min="3043" max="3043" width="10.5703125" customWidth="1"/>
    <col min="3045" max="3045" width="10.85546875" customWidth="1"/>
    <col min="3048" max="3048" width="12" customWidth="1"/>
    <col min="3292" max="3292" width="6.85546875" customWidth="1"/>
    <col min="3293" max="3293" width="29.85546875" customWidth="1"/>
    <col min="3294" max="3294" width="6.7109375" customWidth="1"/>
    <col min="3295" max="3295" width="32.28515625" customWidth="1"/>
    <col min="3296" max="3296" width="10.85546875" customWidth="1"/>
    <col min="3297" max="3297" width="11.7109375" customWidth="1"/>
    <col min="3298" max="3298" width="10.85546875" customWidth="1"/>
    <col min="3299" max="3299" width="10.5703125" customWidth="1"/>
    <col min="3301" max="3301" width="10.85546875" customWidth="1"/>
    <col min="3304" max="3304" width="12" customWidth="1"/>
    <col min="3548" max="3548" width="6.85546875" customWidth="1"/>
    <col min="3549" max="3549" width="29.85546875" customWidth="1"/>
    <col min="3550" max="3550" width="6.7109375" customWidth="1"/>
    <col min="3551" max="3551" width="32.28515625" customWidth="1"/>
    <col min="3552" max="3552" width="10.85546875" customWidth="1"/>
    <col min="3553" max="3553" width="11.7109375" customWidth="1"/>
    <col min="3554" max="3554" width="10.85546875" customWidth="1"/>
    <col min="3555" max="3555" width="10.5703125" customWidth="1"/>
    <col min="3557" max="3557" width="10.85546875" customWidth="1"/>
    <col min="3560" max="3560" width="12" customWidth="1"/>
    <col min="3804" max="3804" width="6.85546875" customWidth="1"/>
    <col min="3805" max="3805" width="29.85546875" customWidth="1"/>
    <col min="3806" max="3806" width="6.7109375" customWidth="1"/>
    <col min="3807" max="3807" width="32.28515625" customWidth="1"/>
    <col min="3808" max="3808" width="10.85546875" customWidth="1"/>
    <col min="3809" max="3809" width="11.7109375" customWidth="1"/>
    <col min="3810" max="3810" width="10.85546875" customWidth="1"/>
    <col min="3811" max="3811" width="10.5703125" customWidth="1"/>
    <col min="3813" max="3813" width="10.85546875" customWidth="1"/>
    <col min="3816" max="3816" width="12" customWidth="1"/>
    <col min="4060" max="4060" width="6.85546875" customWidth="1"/>
    <col min="4061" max="4061" width="29.85546875" customWidth="1"/>
    <col min="4062" max="4062" width="6.7109375" customWidth="1"/>
    <col min="4063" max="4063" width="32.28515625" customWidth="1"/>
    <col min="4064" max="4064" width="10.85546875" customWidth="1"/>
    <col min="4065" max="4065" width="11.7109375" customWidth="1"/>
    <col min="4066" max="4066" width="10.85546875" customWidth="1"/>
    <col min="4067" max="4067" width="10.5703125" customWidth="1"/>
    <col min="4069" max="4069" width="10.85546875" customWidth="1"/>
    <col min="4072" max="4072" width="12" customWidth="1"/>
    <col min="4316" max="4316" width="6.85546875" customWidth="1"/>
    <col min="4317" max="4317" width="29.85546875" customWidth="1"/>
    <col min="4318" max="4318" width="6.7109375" customWidth="1"/>
    <col min="4319" max="4319" width="32.28515625" customWidth="1"/>
    <col min="4320" max="4320" width="10.85546875" customWidth="1"/>
    <col min="4321" max="4321" width="11.7109375" customWidth="1"/>
    <col min="4322" max="4322" width="10.85546875" customWidth="1"/>
    <col min="4323" max="4323" width="10.5703125" customWidth="1"/>
    <col min="4325" max="4325" width="10.85546875" customWidth="1"/>
    <col min="4328" max="4328" width="12" customWidth="1"/>
    <col min="4572" max="4572" width="6.85546875" customWidth="1"/>
    <col min="4573" max="4573" width="29.85546875" customWidth="1"/>
    <col min="4574" max="4574" width="6.7109375" customWidth="1"/>
    <col min="4575" max="4575" width="32.28515625" customWidth="1"/>
    <col min="4576" max="4576" width="10.85546875" customWidth="1"/>
    <col min="4577" max="4577" width="11.7109375" customWidth="1"/>
    <col min="4578" max="4578" width="10.85546875" customWidth="1"/>
    <col min="4579" max="4579" width="10.5703125" customWidth="1"/>
    <col min="4581" max="4581" width="10.85546875" customWidth="1"/>
    <col min="4584" max="4584" width="12" customWidth="1"/>
    <col min="4828" max="4828" width="6.85546875" customWidth="1"/>
    <col min="4829" max="4829" width="29.85546875" customWidth="1"/>
    <col min="4830" max="4830" width="6.7109375" customWidth="1"/>
    <col min="4831" max="4831" width="32.28515625" customWidth="1"/>
    <col min="4832" max="4832" width="10.85546875" customWidth="1"/>
    <col min="4833" max="4833" width="11.7109375" customWidth="1"/>
    <col min="4834" max="4834" width="10.85546875" customWidth="1"/>
    <col min="4835" max="4835" width="10.5703125" customWidth="1"/>
    <col min="4837" max="4837" width="10.85546875" customWidth="1"/>
    <col min="4840" max="4840" width="12" customWidth="1"/>
    <col min="5084" max="5084" width="6.85546875" customWidth="1"/>
    <col min="5085" max="5085" width="29.85546875" customWidth="1"/>
    <col min="5086" max="5086" width="6.7109375" customWidth="1"/>
    <col min="5087" max="5087" width="32.28515625" customWidth="1"/>
    <col min="5088" max="5088" width="10.85546875" customWidth="1"/>
    <col min="5089" max="5089" width="11.7109375" customWidth="1"/>
    <col min="5090" max="5090" width="10.85546875" customWidth="1"/>
    <col min="5091" max="5091" width="10.5703125" customWidth="1"/>
    <col min="5093" max="5093" width="10.85546875" customWidth="1"/>
    <col min="5096" max="5096" width="12" customWidth="1"/>
    <col min="5340" max="5340" width="6.85546875" customWidth="1"/>
    <col min="5341" max="5341" width="29.85546875" customWidth="1"/>
    <col min="5342" max="5342" width="6.7109375" customWidth="1"/>
    <col min="5343" max="5343" width="32.28515625" customWidth="1"/>
    <col min="5344" max="5344" width="10.85546875" customWidth="1"/>
    <col min="5345" max="5345" width="11.7109375" customWidth="1"/>
    <col min="5346" max="5346" width="10.85546875" customWidth="1"/>
    <col min="5347" max="5347" width="10.5703125" customWidth="1"/>
    <col min="5349" max="5349" width="10.85546875" customWidth="1"/>
    <col min="5352" max="5352" width="12" customWidth="1"/>
    <col min="5596" max="5596" width="6.85546875" customWidth="1"/>
    <col min="5597" max="5597" width="29.85546875" customWidth="1"/>
    <col min="5598" max="5598" width="6.7109375" customWidth="1"/>
    <col min="5599" max="5599" width="32.28515625" customWidth="1"/>
    <col min="5600" max="5600" width="10.85546875" customWidth="1"/>
    <col min="5601" max="5601" width="11.7109375" customWidth="1"/>
    <col min="5602" max="5602" width="10.85546875" customWidth="1"/>
    <col min="5603" max="5603" width="10.5703125" customWidth="1"/>
    <col min="5605" max="5605" width="10.85546875" customWidth="1"/>
    <col min="5608" max="5608" width="12" customWidth="1"/>
    <col min="5852" max="5852" width="6.85546875" customWidth="1"/>
    <col min="5853" max="5853" width="29.85546875" customWidth="1"/>
    <col min="5854" max="5854" width="6.7109375" customWidth="1"/>
    <col min="5855" max="5855" width="32.28515625" customWidth="1"/>
    <col min="5856" max="5856" width="10.85546875" customWidth="1"/>
    <col min="5857" max="5857" width="11.7109375" customWidth="1"/>
    <col min="5858" max="5858" width="10.85546875" customWidth="1"/>
    <col min="5859" max="5859" width="10.5703125" customWidth="1"/>
    <col min="5861" max="5861" width="10.85546875" customWidth="1"/>
    <col min="5864" max="5864" width="12" customWidth="1"/>
    <col min="6108" max="6108" width="6.85546875" customWidth="1"/>
    <col min="6109" max="6109" width="29.85546875" customWidth="1"/>
    <col min="6110" max="6110" width="6.7109375" customWidth="1"/>
    <col min="6111" max="6111" width="32.28515625" customWidth="1"/>
    <col min="6112" max="6112" width="10.85546875" customWidth="1"/>
    <col min="6113" max="6113" width="11.7109375" customWidth="1"/>
    <col min="6114" max="6114" width="10.85546875" customWidth="1"/>
    <col min="6115" max="6115" width="10.5703125" customWidth="1"/>
    <col min="6117" max="6117" width="10.85546875" customWidth="1"/>
    <col min="6120" max="6120" width="12" customWidth="1"/>
    <col min="6364" max="6364" width="6.85546875" customWidth="1"/>
    <col min="6365" max="6365" width="29.85546875" customWidth="1"/>
    <col min="6366" max="6366" width="6.7109375" customWidth="1"/>
    <col min="6367" max="6367" width="32.28515625" customWidth="1"/>
    <col min="6368" max="6368" width="10.85546875" customWidth="1"/>
    <col min="6369" max="6369" width="11.7109375" customWidth="1"/>
    <col min="6370" max="6370" width="10.85546875" customWidth="1"/>
    <col min="6371" max="6371" width="10.5703125" customWidth="1"/>
    <col min="6373" max="6373" width="10.85546875" customWidth="1"/>
    <col min="6376" max="6376" width="12" customWidth="1"/>
    <col min="6620" max="6620" width="6.85546875" customWidth="1"/>
    <col min="6621" max="6621" width="29.85546875" customWidth="1"/>
    <col min="6622" max="6622" width="6.7109375" customWidth="1"/>
    <col min="6623" max="6623" width="32.28515625" customWidth="1"/>
    <col min="6624" max="6624" width="10.85546875" customWidth="1"/>
    <col min="6625" max="6625" width="11.7109375" customWidth="1"/>
    <col min="6626" max="6626" width="10.85546875" customWidth="1"/>
    <col min="6627" max="6627" width="10.5703125" customWidth="1"/>
    <col min="6629" max="6629" width="10.85546875" customWidth="1"/>
    <col min="6632" max="6632" width="12" customWidth="1"/>
    <col min="6876" max="6876" width="6.85546875" customWidth="1"/>
    <col min="6877" max="6877" width="29.85546875" customWidth="1"/>
    <col min="6878" max="6878" width="6.7109375" customWidth="1"/>
    <col min="6879" max="6879" width="32.28515625" customWidth="1"/>
    <col min="6880" max="6880" width="10.85546875" customWidth="1"/>
    <col min="6881" max="6881" width="11.7109375" customWidth="1"/>
    <col min="6882" max="6882" width="10.85546875" customWidth="1"/>
    <col min="6883" max="6883" width="10.5703125" customWidth="1"/>
    <col min="6885" max="6885" width="10.85546875" customWidth="1"/>
    <col min="6888" max="6888" width="12" customWidth="1"/>
    <col min="7132" max="7132" width="6.85546875" customWidth="1"/>
    <col min="7133" max="7133" width="29.85546875" customWidth="1"/>
    <col min="7134" max="7134" width="6.7109375" customWidth="1"/>
    <col min="7135" max="7135" width="32.28515625" customWidth="1"/>
    <col min="7136" max="7136" width="10.85546875" customWidth="1"/>
    <col min="7137" max="7137" width="11.7109375" customWidth="1"/>
    <col min="7138" max="7138" width="10.85546875" customWidth="1"/>
    <col min="7139" max="7139" width="10.5703125" customWidth="1"/>
    <col min="7141" max="7141" width="10.85546875" customWidth="1"/>
    <col min="7144" max="7144" width="12" customWidth="1"/>
    <col min="7388" max="7388" width="6.85546875" customWidth="1"/>
    <col min="7389" max="7389" width="29.85546875" customWidth="1"/>
    <col min="7390" max="7390" width="6.7109375" customWidth="1"/>
    <col min="7391" max="7391" width="32.28515625" customWidth="1"/>
    <col min="7392" max="7392" width="10.85546875" customWidth="1"/>
    <col min="7393" max="7393" width="11.7109375" customWidth="1"/>
    <col min="7394" max="7394" width="10.85546875" customWidth="1"/>
    <col min="7395" max="7395" width="10.5703125" customWidth="1"/>
    <col min="7397" max="7397" width="10.85546875" customWidth="1"/>
    <col min="7400" max="7400" width="12" customWidth="1"/>
    <col min="7644" max="7644" width="6.85546875" customWidth="1"/>
    <col min="7645" max="7645" width="29.85546875" customWidth="1"/>
    <col min="7646" max="7646" width="6.7109375" customWidth="1"/>
    <col min="7647" max="7647" width="32.28515625" customWidth="1"/>
    <col min="7648" max="7648" width="10.85546875" customWidth="1"/>
    <col min="7649" max="7649" width="11.7109375" customWidth="1"/>
    <col min="7650" max="7650" width="10.85546875" customWidth="1"/>
    <col min="7651" max="7651" width="10.5703125" customWidth="1"/>
    <col min="7653" max="7653" width="10.85546875" customWidth="1"/>
    <col min="7656" max="7656" width="12" customWidth="1"/>
    <col min="7900" max="7900" width="6.85546875" customWidth="1"/>
    <col min="7901" max="7901" width="29.85546875" customWidth="1"/>
    <col min="7902" max="7902" width="6.7109375" customWidth="1"/>
    <col min="7903" max="7903" width="32.28515625" customWidth="1"/>
    <col min="7904" max="7904" width="10.85546875" customWidth="1"/>
    <col min="7905" max="7905" width="11.7109375" customWidth="1"/>
    <col min="7906" max="7906" width="10.85546875" customWidth="1"/>
    <col min="7907" max="7907" width="10.5703125" customWidth="1"/>
    <col min="7909" max="7909" width="10.85546875" customWidth="1"/>
    <col min="7912" max="7912" width="12" customWidth="1"/>
    <col min="8156" max="8156" width="6.85546875" customWidth="1"/>
    <col min="8157" max="8157" width="29.85546875" customWidth="1"/>
    <col min="8158" max="8158" width="6.7109375" customWidth="1"/>
    <col min="8159" max="8159" width="32.28515625" customWidth="1"/>
    <col min="8160" max="8160" width="10.85546875" customWidth="1"/>
    <col min="8161" max="8161" width="11.7109375" customWidth="1"/>
    <col min="8162" max="8162" width="10.85546875" customWidth="1"/>
    <col min="8163" max="8163" width="10.5703125" customWidth="1"/>
    <col min="8165" max="8165" width="10.85546875" customWidth="1"/>
    <col min="8168" max="8168" width="12" customWidth="1"/>
    <col min="8412" max="8412" width="6.85546875" customWidth="1"/>
    <col min="8413" max="8413" width="29.85546875" customWidth="1"/>
    <col min="8414" max="8414" width="6.7109375" customWidth="1"/>
    <col min="8415" max="8415" width="32.28515625" customWidth="1"/>
    <col min="8416" max="8416" width="10.85546875" customWidth="1"/>
    <col min="8417" max="8417" width="11.7109375" customWidth="1"/>
    <col min="8418" max="8418" width="10.85546875" customWidth="1"/>
    <col min="8419" max="8419" width="10.5703125" customWidth="1"/>
    <col min="8421" max="8421" width="10.85546875" customWidth="1"/>
    <col min="8424" max="8424" width="12" customWidth="1"/>
    <col min="8668" max="8668" width="6.85546875" customWidth="1"/>
    <col min="8669" max="8669" width="29.85546875" customWidth="1"/>
    <col min="8670" max="8670" width="6.7109375" customWidth="1"/>
    <col min="8671" max="8671" width="32.28515625" customWidth="1"/>
    <col min="8672" max="8672" width="10.85546875" customWidth="1"/>
    <col min="8673" max="8673" width="11.7109375" customWidth="1"/>
    <col min="8674" max="8674" width="10.85546875" customWidth="1"/>
    <col min="8675" max="8675" width="10.5703125" customWidth="1"/>
    <col min="8677" max="8677" width="10.85546875" customWidth="1"/>
    <col min="8680" max="8680" width="12" customWidth="1"/>
    <col min="8924" max="8924" width="6.85546875" customWidth="1"/>
    <col min="8925" max="8925" width="29.85546875" customWidth="1"/>
    <col min="8926" max="8926" width="6.7109375" customWidth="1"/>
    <col min="8927" max="8927" width="32.28515625" customWidth="1"/>
    <col min="8928" max="8928" width="10.85546875" customWidth="1"/>
    <col min="8929" max="8929" width="11.7109375" customWidth="1"/>
    <col min="8930" max="8930" width="10.85546875" customWidth="1"/>
    <col min="8931" max="8931" width="10.5703125" customWidth="1"/>
    <col min="8933" max="8933" width="10.85546875" customWidth="1"/>
    <col min="8936" max="8936" width="12" customWidth="1"/>
    <col min="9180" max="9180" width="6.85546875" customWidth="1"/>
    <col min="9181" max="9181" width="29.85546875" customWidth="1"/>
    <col min="9182" max="9182" width="6.7109375" customWidth="1"/>
    <col min="9183" max="9183" width="32.28515625" customWidth="1"/>
    <col min="9184" max="9184" width="10.85546875" customWidth="1"/>
    <col min="9185" max="9185" width="11.7109375" customWidth="1"/>
    <col min="9186" max="9186" width="10.85546875" customWidth="1"/>
    <col min="9187" max="9187" width="10.5703125" customWidth="1"/>
    <col min="9189" max="9189" width="10.85546875" customWidth="1"/>
    <col min="9192" max="9192" width="12" customWidth="1"/>
    <col min="9436" max="9436" width="6.85546875" customWidth="1"/>
    <col min="9437" max="9437" width="29.85546875" customWidth="1"/>
    <col min="9438" max="9438" width="6.7109375" customWidth="1"/>
    <col min="9439" max="9439" width="32.28515625" customWidth="1"/>
    <col min="9440" max="9440" width="10.85546875" customWidth="1"/>
    <col min="9441" max="9441" width="11.7109375" customWidth="1"/>
    <col min="9442" max="9442" width="10.85546875" customWidth="1"/>
    <col min="9443" max="9443" width="10.5703125" customWidth="1"/>
    <col min="9445" max="9445" width="10.85546875" customWidth="1"/>
    <col min="9448" max="9448" width="12" customWidth="1"/>
    <col min="9692" max="9692" width="6.85546875" customWidth="1"/>
    <col min="9693" max="9693" width="29.85546875" customWidth="1"/>
    <col min="9694" max="9694" width="6.7109375" customWidth="1"/>
    <col min="9695" max="9695" width="32.28515625" customWidth="1"/>
    <col min="9696" max="9696" width="10.85546875" customWidth="1"/>
    <col min="9697" max="9697" width="11.7109375" customWidth="1"/>
    <col min="9698" max="9698" width="10.85546875" customWidth="1"/>
    <col min="9699" max="9699" width="10.5703125" customWidth="1"/>
    <col min="9701" max="9701" width="10.85546875" customWidth="1"/>
    <col min="9704" max="9704" width="12" customWidth="1"/>
    <col min="9948" max="9948" width="6.85546875" customWidth="1"/>
    <col min="9949" max="9949" width="29.85546875" customWidth="1"/>
    <col min="9950" max="9950" width="6.7109375" customWidth="1"/>
    <col min="9951" max="9951" width="32.28515625" customWidth="1"/>
    <col min="9952" max="9952" width="10.85546875" customWidth="1"/>
    <col min="9953" max="9953" width="11.7109375" customWidth="1"/>
    <col min="9954" max="9954" width="10.85546875" customWidth="1"/>
    <col min="9955" max="9955" width="10.5703125" customWidth="1"/>
    <col min="9957" max="9957" width="10.85546875" customWidth="1"/>
    <col min="9960" max="9960" width="12" customWidth="1"/>
    <col min="10204" max="10204" width="6.85546875" customWidth="1"/>
    <col min="10205" max="10205" width="29.85546875" customWidth="1"/>
    <col min="10206" max="10206" width="6.7109375" customWidth="1"/>
    <col min="10207" max="10207" width="32.28515625" customWidth="1"/>
    <col min="10208" max="10208" width="10.85546875" customWidth="1"/>
    <col min="10209" max="10209" width="11.7109375" customWidth="1"/>
    <col min="10210" max="10210" width="10.85546875" customWidth="1"/>
    <col min="10211" max="10211" width="10.5703125" customWidth="1"/>
    <col min="10213" max="10213" width="10.85546875" customWidth="1"/>
    <col min="10216" max="10216" width="12" customWidth="1"/>
    <col min="10460" max="10460" width="6.85546875" customWidth="1"/>
    <col min="10461" max="10461" width="29.85546875" customWidth="1"/>
    <col min="10462" max="10462" width="6.7109375" customWidth="1"/>
    <col min="10463" max="10463" width="32.28515625" customWidth="1"/>
    <col min="10464" max="10464" width="10.85546875" customWidth="1"/>
    <col min="10465" max="10465" width="11.7109375" customWidth="1"/>
    <col min="10466" max="10466" width="10.85546875" customWidth="1"/>
    <col min="10467" max="10467" width="10.5703125" customWidth="1"/>
    <col min="10469" max="10469" width="10.85546875" customWidth="1"/>
    <col min="10472" max="10472" width="12" customWidth="1"/>
    <col min="10716" max="10716" width="6.85546875" customWidth="1"/>
    <col min="10717" max="10717" width="29.85546875" customWidth="1"/>
    <col min="10718" max="10718" width="6.7109375" customWidth="1"/>
    <col min="10719" max="10719" width="32.28515625" customWidth="1"/>
    <col min="10720" max="10720" width="10.85546875" customWidth="1"/>
    <col min="10721" max="10721" width="11.7109375" customWidth="1"/>
    <col min="10722" max="10722" width="10.85546875" customWidth="1"/>
    <col min="10723" max="10723" width="10.5703125" customWidth="1"/>
    <col min="10725" max="10725" width="10.85546875" customWidth="1"/>
    <col min="10728" max="10728" width="12" customWidth="1"/>
    <col min="10972" max="10972" width="6.85546875" customWidth="1"/>
    <col min="10973" max="10973" width="29.85546875" customWidth="1"/>
    <col min="10974" max="10974" width="6.7109375" customWidth="1"/>
    <col min="10975" max="10975" width="32.28515625" customWidth="1"/>
    <col min="10976" max="10976" width="10.85546875" customWidth="1"/>
    <col min="10977" max="10977" width="11.7109375" customWidth="1"/>
    <col min="10978" max="10978" width="10.85546875" customWidth="1"/>
    <col min="10979" max="10979" width="10.5703125" customWidth="1"/>
    <col min="10981" max="10981" width="10.85546875" customWidth="1"/>
    <col min="10984" max="10984" width="12" customWidth="1"/>
    <col min="11228" max="11228" width="6.85546875" customWidth="1"/>
    <col min="11229" max="11229" width="29.85546875" customWidth="1"/>
    <col min="11230" max="11230" width="6.7109375" customWidth="1"/>
    <col min="11231" max="11231" width="32.28515625" customWidth="1"/>
    <col min="11232" max="11232" width="10.85546875" customWidth="1"/>
    <col min="11233" max="11233" width="11.7109375" customWidth="1"/>
    <col min="11234" max="11234" width="10.85546875" customWidth="1"/>
    <col min="11235" max="11235" width="10.5703125" customWidth="1"/>
    <col min="11237" max="11237" width="10.85546875" customWidth="1"/>
    <col min="11240" max="11240" width="12" customWidth="1"/>
    <col min="11484" max="11484" width="6.85546875" customWidth="1"/>
    <col min="11485" max="11485" width="29.85546875" customWidth="1"/>
    <col min="11486" max="11486" width="6.7109375" customWidth="1"/>
    <col min="11487" max="11487" width="32.28515625" customWidth="1"/>
    <col min="11488" max="11488" width="10.85546875" customWidth="1"/>
    <col min="11489" max="11489" width="11.7109375" customWidth="1"/>
    <col min="11490" max="11490" width="10.85546875" customWidth="1"/>
    <col min="11491" max="11491" width="10.5703125" customWidth="1"/>
    <col min="11493" max="11493" width="10.85546875" customWidth="1"/>
    <col min="11496" max="11496" width="12" customWidth="1"/>
    <col min="11740" max="11740" width="6.85546875" customWidth="1"/>
    <col min="11741" max="11741" width="29.85546875" customWidth="1"/>
    <col min="11742" max="11742" width="6.7109375" customWidth="1"/>
    <col min="11743" max="11743" width="32.28515625" customWidth="1"/>
    <col min="11744" max="11744" width="10.85546875" customWidth="1"/>
    <col min="11745" max="11745" width="11.7109375" customWidth="1"/>
    <col min="11746" max="11746" width="10.85546875" customWidth="1"/>
    <col min="11747" max="11747" width="10.5703125" customWidth="1"/>
    <col min="11749" max="11749" width="10.85546875" customWidth="1"/>
    <col min="11752" max="11752" width="12" customWidth="1"/>
    <col min="11996" max="11996" width="6.85546875" customWidth="1"/>
    <col min="11997" max="11997" width="29.85546875" customWidth="1"/>
    <col min="11998" max="11998" width="6.7109375" customWidth="1"/>
    <col min="11999" max="11999" width="32.28515625" customWidth="1"/>
    <col min="12000" max="12000" width="10.85546875" customWidth="1"/>
    <col min="12001" max="12001" width="11.7109375" customWidth="1"/>
    <col min="12002" max="12002" width="10.85546875" customWidth="1"/>
    <col min="12003" max="12003" width="10.5703125" customWidth="1"/>
    <col min="12005" max="12005" width="10.85546875" customWidth="1"/>
    <col min="12008" max="12008" width="12" customWidth="1"/>
    <col min="12252" max="12252" width="6.85546875" customWidth="1"/>
    <col min="12253" max="12253" width="29.85546875" customWidth="1"/>
    <col min="12254" max="12254" width="6.7109375" customWidth="1"/>
    <col min="12255" max="12255" width="32.28515625" customWidth="1"/>
    <col min="12256" max="12256" width="10.85546875" customWidth="1"/>
    <col min="12257" max="12257" width="11.7109375" customWidth="1"/>
    <col min="12258" max="12258" width="10.85546875" customWidth="1"/>
    <col min="12259" max="12259" width="10.5703125" customWidth="1"/>
    <col min="12261" max="12261" width="10.85546875" customWidth="1"/>
    <col min="12264" max="12264" width="12" customWidth="1"/>
    <col min="12508" max="12508" width="6.85546875" customWidth="1"/>
    <col min="12509" max="12509" width="29.85546875" customWidth="1"/>
    <col min="12510" max="12510" width="6.7109375" customWidth="1"/>
    <col min="12511" max="12511" width="32.28515625" customWidth="1"/>
    <col min="12512" max="12512" width="10.85546875" customWidth="1"/>
    <col min="12513" max="12513" width="11.7109375" customWidth="1"/>
    <col min="12514" max="12514" width="10.85546875" customWidth="1"/>
    <col min="12515" max="12515" width="10.5703125" customWidth="1"/>
    <col min="12517" max="12517" width="10.85546875" customWidth="1"/>
    <col min="12520" max="12520" width="12" customWidth="1"/>
    <col min="12764" max="12764" width="6.85546875" customWidth="1"/>
    <col min="12765" max="12765" width="29.85546875" customWidth="1"/>
    <col min="12766" max="12766" width="6.7109375" customWidth="1"/>
    <col min="12767" max="12767" width="32.28515625" customWidth="1"/>
    <col min="12768" max="12768" width="10.85546875" customWidth="1"/>
    <col min="12769" max="12769" width="11.7109375" customWidth="1"/>
    <col min="12770" max="12770" width="10.85546875" customWidth="1"/>
    <col min="12771" max="12771" width="10.5703125" customWidth="1"/>
    <col min="12773" max="12773" width="10.85546875" customWidth="1"/>
    <col min="12776" max="12776" width="12" customWidth="1"/>
    <col min="13020" max="13020" width="6.85546875" customWidth="1"/>
    <col min="13021" max="13021" width="29.85546875" customWidth="1"/>
    <col min="13022" max="13022" width="6.7109375" customWidth="1"/>
    <col min="13023" max="13023" width="32.28515625" customWidth="1"/>
    <col min="13024" max="13024" width="10.85546875" customWidth="1"/>
    <col min="13025" max="13025" width="11.7109375" customWidth="1"/>
    <col min="13026" max="13026" width="10.85546875" customWidth="1"/>
    <col min="13027" max="13027" width="10.5703125" customWidth="1"/>
    <col min="13029" max="13029" width="10.85546875" customWidth="1"/>
    <col min="13032" max="13032" width="12" customWidth="1"/>
    <col min="13276" max="13276" width="6.85546875" customWidth="1"/>
    <col min="13277" max="13277" width="29.85546875" customWidth="1"/>
    <col min="13278" max="13278" width="6.7109375" customWidth="1"/>
    <col min="13279" max="13279" width="32.28515625" customWidth="1"/>
    <col min="13280" max="13280" width="10.85546875" customWidth="1"/>
    <col min="13281" max="13281" width="11.7109375" customWidth="1"/>
    <col min="13282" max="13282" width="10.85546875" customWidth="1"/>
    <col min="13283" max="13283" width="10.5703125" customWidth="1"/>
    <col min="13285" max="13285" width="10.85546875" customWidth="1"/>
    <col min="13288" max="13288" width="12" customWidth="1"/>
    <col min="13532" max="13532" width="6.85546875" customWidth="1"/>
    <col min="13533" max="13533" width="29.85546875" customWidth="1"/>
    <col min="13534" max="13534" width="6.7109375" customWidth="1"/>
    <col min="13535" max="13535" width="32.28515625" customWidth="1"/>
    <col min="13536" max="13536" width="10.85546875" customWidth="1"/>
    <col min="13537" max="13537" width="11.7109375" customWidth="1"/>
    <col min="13538" max="13538" width="10.85546875" customWidth="1"/>
    <col min="13539" max="13539" width="10.5703125" customWidth="1"/>
    <col min="13541" max="13541" width="10.85546875" customWidth="1"/>
    <col min="13544" max="13544" width="12" customWidth="1"/>
    <col min="13788" max="13788" width="6.85546875" customWidth="1"/>
    <col min="13789" max="13789" width="29.85546875" customWidth="1"/>
    <col min="13790" max="13790" width="6.7109375" customWidth="1"/>
    <col min="13791" max="13791" width="32.28515625" customWidth="1"/>
    <col min="13792" max="13792" width="10.85546875" customWidth="1"/>
    <col min="13793" max="13793" width="11.7109375" customWidth="1"/>
    <col min="13794" max="13794" width="10.85546875" customWidth="1"/>
    <col min="13795" max="13795" width="10.5703125" customWidth="1"/>
    <col min="13797" max="13797" width="10.85546875" customWidth="1"/>
    <col min="13800" max="13800" width="12" customWidth="1"/>
    <col min="14044" max="14044" width="6.85546875" customWidth="1"/>
    <col min="14045" max="14045" width="29.85546875" customWidth="1"/>
    <col min="14046" max="14046" width="6.7109375" customWidth="1"/>
    <col min="14047" max="14047" width="32.28515625" customWidth="1"/>
    <col min="14048" max="14048" width="10.85546875" customWidth="1"/>
    <col min="14049" max="14049" width="11.7109375" customWidth="1"/>
    <col min="14050" max="14050" width="10.85546875" customWidth="1"/>
    <col min="14051" max="14051" width="10.5703125" customWidth="1"/>
    <col min="14053" max="14053" width="10.85546875" customWidth="1"/>
    <col min="14056" max="14056" width="12" customWidth="1"/>
    <col min="14300" max="14300" width="6.85546875" customWidth="1"/>
    <col min="14301" max="14301" width="29.85546875" customWidth="1"/>
    <col min="14302" max="14302" width="6.7109375" customWidth="1"/>
    <col min="14303" max="14303" width="32.28515625" customWidth="1"/>
    <col min="14304" max="14304" width="10.85546875" customWidth="1"/>
    <col min="14305" max="14305" width="11.7109375" customWidth="1"/>
    <col min="14306" max="14306" width="10.85546875" customWidth="1"/>
    <col min="14307" max="14307" width="10.5703125" customWidth="1"/>
    <col min="14309" max="14309" width="10.85546875" customWidth="1"/>
    <col min="14312" max="14312" width="12" customWidth="1"/>
    <col min="14556" max="14556" width="6.85546875" customWidth="1"/>
    <col min="14557" max="14557" width="29.85546875" customWidth="1"/>
    <col min="14558" max="14558" width="6.7109375" customWidth="1"/>
    <col min="14559" max="14559" width="32.28515625" customWidth="1"/>
    <col min="14560" max="14560" width="10.85546875" customWidth="1"/>
    <col min="14561" max="14561" width="11.7109375" customWidth="1"/>
    <col min="14562" max="14562" width="10.85546875" customWidth="1"/>
    <col min="14563" max="14563" width="10.5703125" customWidth="1"/>
    <col min="14565" max="14565" width="10.85546875" customWidth="1"/>
    <col min="14568" max="14568" width="12" customWidth="1"/>
    <col min="14812" max="14812" width="6.85546875" customWidth="1"/>
    <col min="14813" max="14813" width="29.85546875" customWidth="1"/>
    <col min="14814" max="14814" width="6.7109375" customWidth="1"/>
    <col min="14815" max="14815" width="32.28515625" customWidth="1"/>
    <col min="14816" max="14816" width="10.85546875" customWidth="1"/>
    <col min="14817" max="14817" width="11.7109375" customWidth="1"/>
    <col min="14818" max="14818" width="10.85546875" customWidth="1"/>
    <col min="14819" max="14819" width="10.5703125" customWidth="1"/>
    <col min="14821" max="14821" width="10.85546875" customWidth="1"/>
    <col min="14824" max="14824" width="12" customWidth="1"/>
    <col min="15068" max="15068" width="6.85546875" customWidth="1"/>
    <col min="15069" max="15069" width="29.85546875" customWidth="1"/>
    <col min="15070" max="15070" width="6.7109375" customWidth="1"/>
    <col min="15071" max="15071" width="32.28515625" customWidth="1"/>
    <col min="15072" max="15072" width="10.85546875" customWidth="1"/>
    <col min="15073" max="15073" width="11.7109375" customWidth="1"/>
    <col min="15074" max="15074" width="10.85546875" customWidth="1"/>
    <col min="15075" max="15075" width="10.5703125" customWidth="1"/>
    <col min="15077" max="15077" width="10.85546875" customWidth="1"/>
    <col min="15080" max="15080" width="12" customWidth="1"/>
    <col min="15324" max="15324" width="6.85546875" customWidth="1"/>
    <col min="15325" max="15325" width="29.85546875" customWidth="1"/>
    <col min="15326" max="15326" width="6.7109375" customWidth="1"/>
    <col min="15327" max="15327" width="32.28515625" customWidth="1"/>
    <col min="15328" max="15328" width="10.85546875" customWidth="1"/>
    <col min="15329" max="15329" width="11.7109375" customWidth="1"/>
    <col min="15330" max="15330" width="10.85546875" customWidth="1"/>
    <col min="15331" max="15331" width="10.5703125" customWidth="1"/>
    <col min="15333" max="15333" width="10.85546875" customWidth="1"/>
    <col min="15336" max="15336" width="12" customWidth="1"/>
    <col min="15580" max="15580" width="6.85546875" customWidth="1"/>
    <col min="15581" max="15581" width="29.85546875" customWidth="1"/>
    <col min="15582" max="15582" width="6.7109375" customWidth="1"/>
    <col min="15583" max="15583" width="32.28515625" customWidth="1"/>
    <col min="15584" max="15584" width="10.85546875" customWidth="1"/>
    <col min="15585" max="15585" width="11.7109375" customWidth="1"/>
    <col min="15586" max="15586" width="10.85546875" customWidth="1"/>
    <col min="15587" max="15587" width="10.5703125" customWidth="1"/>
    <col min="15589" max="15589" width="10.85546875" customWidth="1"/>
    <col min="15592" max="15592" width="12" customWidth="1"/>
    <col min="15836" max="15836" width="6.85546875" customWidth="1"/>
    <col min="15837" max="15837" width="29.85546875" customWidth="1"/>
    <col min="15838" max="15838" width="6.7109375" customWidth="1"/>
    <col min="15839" max="15839" width="32.28515625" customWidth="1"/>
    <col min="15840" max="15840" width="10.85546875" customWidth="1"/>
    <col min="15841" max="15841" width="11.7109375" customWidth="1"/>
    <col min="15842" max="15842" width="10.85546875" customWidth="1"/>
    <col min="15843" max="15843" width="10.5703125" customWidth="1"/>
    <col min="15845" max="15845" width="10.85546875" customWidth="1"/>
    <col min="15848" max="15848" width="12" customWidth="1"/>
    <col min="16092" max="16092" width="6.85546875" customWidth="1"/>
    <col min="16093" max="16093" width="29.85546875" customWidth="1"/>
    <col min="16094" max="16094" width="6.7109375" customWidth="1"/>
    <col min="16095" max="16095" width="32.28515625" customWidth="1"/>
    <col min="16096" max="16096" width="10.85546875" customWidth="1"/>
    <col min="16097" max="16097" width="11.7109375" customWidth="1"/>
    <col min="16098" max="16098" width="10.85546875" customWidth="1"/>
    <col min="16099" max="16099" width="10.5703125" customWidth="1"/>
    <col min="16101" max="16101" width="10.85546875" customWidth="1"/>
    <col min="16104" max="16104" width="12" customWidth="1"/>
  </cols>
  <sheetData>
    <row r="1" spans="1:53" ht="15" x14ac:dyDescent="0.25">
      <c r="A1" s="804" t="s">
        <v>0</v>
      </c>
      <c r="B1" s="804"/>
      <c r="C1" s="79"/>
      <c r="D1" s="804"/>
      <c r="E1" s="804"/>
      <c r="F1" s="203"/>
      <c r="G1" s="203"/>
      <c r="H1" s="203"/>
      <c r="I1" s="805"/>
      <c r="J1" s="204"/>
      <c r="K1" s="204"/>
      <c r="L1" s="204"/>
      <c r="M1" s="204"/>
      <c r="N1" s="204"/>
      <c r="O1" s="806"/>
      <c r="P1" s="205"/>
      <c r="Q1" s="205"/>
      <c r="R1" s="205"/>
      <c r="S1" s="177"/>
      <c r="T1" s="177"/>
      <c r="U1" s="470"/>
      <c r="V1" s="470"/>
      <c r="W1" s="470"/>
      <c r="X1" s="470"/>
      <c r="Y1" s="470"/>
      <c r="Z1" s="470"/>
      <c r="AA1" s="470"/>
      <c r="AB1" s="470"/>
      <c r="AC1" s="470"/>
      <c r="AD1" s="470"/>
      <c r="AE1" s="470"/>
      <c r="AF1" s="470"/>
      <c r="AG1" s="470"/>
      <c r="AH1" s="471"/>
      <c r="AI1" s="471"/>
      <c r="AJ1" s="471"/>
      <c r="AK1" s="471"/>
      <c r="AL1" s="471"/>
      <c r="AM1" s="178"/>
      <c r="AN1" s="178"/>
      <c r="AO1" s="178"/>
      <c r="AP1" s="178"/>
      <c r="AQ1" s="178"/>
      <c r="AR1" s="177"/>
      <c r="AS1" s="177"/>
      <c r="AT1" s="177"/>
      <c r="AU1" s="177"/>
      <c r="AV1" s="177"/>
      <c r="AW1" s="177"/>
      <c r="AX1" s="178"/>
      <c r="AY1" s="178"/>
      <c r="AZ1" s="178"/>
      <c r="BA1" s="178"/>
    </row>
    <row r="2" spans="1:53" ht="15" x14ac:dyDescent="0.25">
      <c r="A2" s="804" t="s">
        <v>1</v>
      </c>
      <c r="B2" s="804"/>
      <c r="C2" s="79"/>
      <c r="D2" s="804"/>
      <c r="E2" s="804"/>
      <c r="F2" s="203"/>
      <c r="G2" s="203"/>
      <c r="H2" s="203"/>
      <c r="I2" s="472"/>
      <c r="J2" s="472"/>
      <c r="K2" s="472"/>
      <c r="L2" s="472"/>
      <c r="M2" s="472"/>
      <c r="N2" s="472"/>
      <c r="O2" s="473"/>
      <c r="P2" s="473"/>
      <c r="Q2" s="473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/>
      <c r="AE2" s="472"/>
      <c r="AF2" s="472"/>
      <c r="AG2" s="473"/>
      <c r="AH2" s="473"/>
      <c r="AI2" s="473"/>
      <c r="AJ2" s="473"/>
      <c r="AK2" s="473"/>
      <c r="AL2" s="473"/>
      <c r="AM2" s="473"/>
      <c r="AN2" s="473"/>
      <c r="AO2" s="473"/>
      <c r="AP2" s="473"/>
      <c r="AQ2" s="473"/>
      <c r="AR2" s="472"/>
      <c r="AS2" s="472"/>
      <c r="AT2" s="472"/>
      <c r="AU2" s="472"/>
      <c r="AV2" s="472"/>
      <c r="AW2" s="472"/>
      <c r="AX2" s="473"/>
      <c r="AY2" s="473"/>
      <c r="AZ2" s="473"/>
      <c r="BA2" s="178"/>
    </row>
    <row r="3" spans="1:53" ht="12.75" customHeight="1" x14ac:dyDescent="0.25">
      <c r="A3" s="813" t="s">
        <v>2</v>
      </c>
      <c r="B3" s="813"/>
      <c r="C3" s="813"/>
      <c r="D3" s="813"/>
      <c r="E3" s="813"/>
      <c r="F3" s="203"/>
      <c r="G3" s="203"/>
      <c r="H3" s="203"/>
      <c r="I3" s="472"/>
      <c r="J3" s="472"/>
      <c r="K3" s="472"/>
      <c r="L3" s="472"/>
      <c r="M3" s="472"/>
      <c r="N3" s="472"/>
      <c r="O3" s="473"/>
      <c r="P3" s="473"/>
      <c r="Q3" s="473"/>
      <c r="R3" s="474"/>
      <c r="S3" s="474"/>
      <c r="T3" s="474"/>
      <c r="U3" s="474"/>
      <c r="V3" s="474"/>
      <c r="W3" s="474"/>
      <c r="X3" s="474"/>
      <c r="Y3" s="474"/>
      <c r="Z3" s="475"/>
      <c r="AA3" s="475"/>
      <c r="AB3" s="475"/>
      <c r="AC3" s="476"/>
      <c r="AD3" s="476"/>
      <c r="AE3" s="476"/>
      <c r="AF3" s="475"/>
      <c r="AG3" s="477"/>
      <c r="AH3" s="477"/>
      <c r="AI3" s="477"/>
      <c r="AJ3" s="477"/>
      <c r="AK3" s="477"/>
      <c r="AL3" s="477"/>
      <c r="AM3" s="477"/>
      <c r="AN3" s="477"/>
      <c r="AO3" s="477"/>
      <c r="AP3" s="477"/>
      <c r="AQ3" s="473"/>
      <c r="AR3" s="472"/>
      <c r="AS3" s="472"/>
      <c r="AT3" s="472"/>
      <c r="AU3" s="472"/>
      <c r="AV3" s="472"/>
      <c r="AW3" s="472"/>
      <c r="AX3" s="473"/>
      <c r="AY3" s="473"/>
      <c r="AZ3" s="473"/>
      <c r="BA3" s="178"/>
    </row>
    <row r="4" spans="1:53" ht="12.75" customHeight="1" x14ac:dyDescent="0.25">
      <c r="A4" s="206"/>
      <c r="B4" s="804"/>
      <c r="C4" s="804"/>
      <c r="D4" s="804"/>
      <c r="E4" s="804"/>
      <c r="F4" s="203"/>
      <c r="G4" s="203"/>
      <c r="H4" s="203"/>
      <c r="I4" s="472"/>
      <c r="J4" s="472"/>
      <c r="K4" s="472"/>
      <c r="L4" s="472"/>
      <c r="M4" s="472"/>
      <c r="N4" s="472"/>
      <c r="O4" s="473"/>
      <c r="P4" s="473"/>
      <c r="Q4" s="473"/>
      <c r="R4" s="474"/>
      <c r="S4" s="474"/>
      <c r="T4" s="474"/>
      <c r="U4" s="474"/>
      <c r="V4" s="474"/>
      <c r="W4" s="474"/>
      <c r="X4" s="474"/>
      <c r="Y4" s="474"/>
      <c r="Z4" s="475"/>
      <c r="AA4" s="475"/>
      <c r="AB4" s="475"/>
      <c r="AC4" s="476"/>
      <c r="AD4" s="476"/>
      <c r="AE4" s="476"/>
      <c r="AF4" s="475"/>
      <c r="AG4" s="477"/>
      <c r="AH4" s="477"/>
      <c r="AI4" s="477"/>
      <c r="AJ4" s="477"/>
      <c r="AK4" s="477"/>
      <c r="AL4" s="477"/>
      <c r="AM4" s="477"/>
      <c r="AN4" s="477"/>
      <c r="AO4" s="477"/>
      <c r="AP4" s="477"/>
      <c r="AQ4" s="473"/>
      <c r="AR4" s="472"/>
      <c r="AS4" s="472"/>
      <c r="AT4" s="472"/>
      <c r="AU4" s="472"/>
      <c r="AV4" s="472"/>
      <c r="AW4" s="472"/>
      <c r="AX4" s="473"/>
      <c r="AY4" s="473"/>
      <c r="AZ4" s="473"/>
      <c r="BA4" s="178"/>
    </row>
    <row r="5" spans="1:53" ht="16.5" thickBot="1" x14ac:dyDescent="0.3">
      <c r="A5" s="364" t="s">
        <v>3</v>
      </c>
      <c r="B5" s="195"/>
      <c r="C5" s="195"/>
      <c r="D5" s="195"/>
      <c r="E5" s="201"/>
      <c r="F5" s="201"/>
      <c r="G5" s="201"/>
      <c r="H5" s="201"/>
      <c r="I5" s="478"/>
      <c r="J5" s="478"/>
      <c r="K5" s="478"/>
      <c r="L5" s="478"/>
      <c r="M5" s="478"/>
      <c r="N5" s="478"/>
      <c r="O5" s="479"/>
      <c r="P5" s="479"/>
      <c r="Q5" s="479"/>
      <c r="R5" s="474"/>
      <c r="S5" s="474"/>
      <c r="T5" s="474"/>
      <c r="U5" s="474"/>
      <c r="V5" s="177"/>
      <c r="W5" s="474"/>
      <c r="X5" s="474"/>
      <c r="Y5" s="474"/>
      <c r="Z5" s="475"/>
      <c r="AA5" s="475"/>
      <c r="AB5" s="475"/>
      <c r="AC5" s="476"/>
      <c r="AD5" s="476"/>
      <c r="AE5" s="476"/>
      <c r="AF5" s="475"/>
      <c r="AG5" s="178"/>
      <c r="AH5" s="178"/>
      <c r="AI5" s="480"/>
      <c r="AJ5" s="480"/>
      <c r="AK5" s="480"/>
      <c r="AL5" s="480"/>
      <c r="AM5" s="480"/>
      <c r="AN5" s="480"/>
      <c r="AO5" s="480"/>
      <c r="AP5" s="480"/>
      <c r="AQ5" s="479"/>
      <c r="AR5" s="478"/>
      <c r="AS5" s="478"/>
      <c r="AT5" s="478"/>
      <c r="AU5" s="478"/>
      <c r="AV5" s="478"/>
      <c r="AW5" s="478"/>
      <c r="AX5" s="479"/>
      <c r="AY5" s="479"/>
      <c r="AZ5" s="479"/>
      <c r="BA5" s="178"/>
    </row>
    <row r="6" spans="1:53" ht="15" x14ac:dyDescent="0.25">
      <c r="A6" s="203"/>
      <c r="B6" s="206"/>
      <c r="C6" s="206"/>
      <c r="D6" s="206"/>
      <c r="E6" s="203"/>
      <c r="F6" s="203"/>
      <c r="G6" s="203"/>
      <c r="H6" s="203"/>
      <c r="I6" s="807" t="s">
        <v>4</v>
      </c>
      <c r="J6" s="808"/>
      <c r="K6" s="808"/>
      <c r="L6" s="808"/>
      <c r="M6" s="808"/>
      <c r="N6" s="808"/>
      <c r="O6" s="808"/>
      <c r="P6" s="808"/>
      <c r="Q6" s="809"/>
      <c r="R6" s="831" t="s">
        <v>5</v>
      </c>
      <c r="S6" s="832"/>
      <c r="T6" s="832"/>
      <c r="U6" s="832"/>
      <c r="V6" s="832"/>
      <c r="W6" s="832"/>
      <c r="X6" s="832"/>
      <c r="Y6" s="832"/>
      <c r="Z6" s="832"/>
      <c r="AA6" s="832"/>
      <c r="AB6" s="832"/>
      <c r="AC6" s="832"/>
      <c r="AD6" s="832"/>
      <c r="AE6" s="832"/>
      <c r="AF6" s="832"/>
      <c r="AG6" s="832"/>
      <c r="AH6" s="832"/>
      <c r="AI6" s="832"/>
      <c r="AJ6" s="832"/>
      <c r="AK6" s="832"/>
      <c r="AL6" s="832"/>
      <c r="AM6" s="832"/>
      <c r="AN6" s="832"/>
      <c r="AO6" s="832"/>
      <c r="AP6" s="832"/>
      <c r="AQ6" s="833"/>
      <c r="AR6" s="836" t="s">
        <v>6</v>
      </c>
      <c r="AS6" s="837"/>
      <c r="AT6" s="837"/>
      <c r="AU6" s="837"/>
      <c r="AV6" s="837"/>
      <c r="AW6" s="837"/>
      <c r="AX6" s="837"/>
      <c r="AY6" s="837"/>
      <c r="AZ6" s="837"/>
      <c r="BA6" s="838"/>
    </row>
    <row r="7" spans="1:53" ht="16.5" customHeight="1" thickBot="1" x14ac:dyDescent="0.3">
      <c r="A7" s="206"/>
      <c r="B7" s="481"/>
      <c r="C7" s="780"/>
      <c r="D7" s="482"/>
      <c r="E7" s="481"/>
      <c r="F7" s="203"/>
      <c r="G7" s="203"/>
      <c r="H7" s="203"/>
      <c r="I7" s="810"/>
      <c r="J7" s="811"/>
      <c r="K7" s="811"/>
      <c r="L7" s="811"/>
      <c r="M7" s="811"/>
      <c r="N7" s="811"/>
      <c r="O7" s="811"/>
      <c r="P7" s="811"/>
      <c r="Q7" s="812"/>
      <c r="R7" s="884" t="s">
        <v>7</v>
      </c>
      <c r="S7" s="885"/>
      <c r="T7" s="885"/>
      <c r="U7" s="885"/>
      <c r="V7" s="886"/>
      <c r="W7" s="893" t="s">
        <v>8</v>
      </c>
      <c r="X7" s="885"/>
      <c r="Y7" s="885"/>
      <c r="Z7" s="886"/>
      <c r="AA7" s="814" t="s">
        <v>9</v>
      </c>
      <c r="AB7" s="814" t="s">
        <v>10</v>
      </c>
      <c r="AC7" s="814" t="s">
        <v>11</v>
      </c>
      <c r="AD7" s="854" t="s">
        <v>12</v>
      </c>
      <c r="AE7" s="855"/>
      <c r="AF7" s="856"/>
      <c r="AG7" s="814" t="s">
        <v>13</v>
      </c>
      <c r="AH7" s="863" t="s">
        <v>14</v>
      </c>
      <c r="AI7" s="864"/>
      <c r="AJ7" s="864"/>
      <c r="AK7" s="864"/>
      <c r="AL7" s="864"/>
      <c r="AM7" s="864"/>
      <c r="AN7" s="864"/>
      <c r="AO7" s="864"/>
      <c r="AP7" s="864"/>
      <c r="AQ7" s="865"/>
      <c r="AR7" s="839"/>
      <c r="AS7" s="840"/>
      <c r="AT7" s="840"/>
      <c r="AU7" s="840"/>
      <c r="AV7" s="840"/>
      <c r="AW7" s="840"/>
      <c r="AX7" s="840"/>
      <c r="AY7" s="840"/>
      <c r="AZ7" s="840"/>
      <c r="BA7" s="841"/>
    </row>
    <row r="8" spans="1:53" ht="12.75" customHeight="1" x14ac:dyDescent="0.25">
      <c r="A8" s="237"/>
      <c r="B8" s="207"/>
      <c r="C8" s="207"/>
      <c r="D8" s="207"/>
      <c r="E8" s="207"/>
      <c r="F8" s="207"/>
      <c r="G8" s="207"/>
      <c r="H8" s="207"/>
      <c r="I8" s="817" t="s">
        <v>15</v>
      </c>
      <c r="J8" s="820" t="s">
        <v>16</v>
      </c>
      <c r="K8" s="821"/>
      <c r="L8" s="821"/>
      <c r="M8" s="821"/>
      <c r="N8" s="822"/>
      <c r="O8" s="826" t="s">
        <v>17</v>
      </c>
      <c r="P8" s="820" t="s">
        <v>18</v>
      </c>
      <c r="Q8" s="829"/>
      <c r="R8" s="887"/>
      <c r="S8" s="888"/>
      <c r="T8" s="888"/>
      <c r="U8" s="888"/>
      <c r="V8" s="889"/>
      <c r="W8" s="894"/>
      <c r="X8" s="888"/>
      <c r="Y8" s="888"/>
      <c r="Z8" s="889"/>
      <c r="AA8" s="815"/>
      <c r="AB8" s="815"/>
      <c r="AC8" s="815"/>
      <c r="AD8" s="857"/>
      <c r="AE8" s="858"/>
      <c r="AF8" s="859"/>
      <c r="AG8" s="815"/>
      <c r="AH8" s="866" t="s">
        <v>19</v>
      </c>
      <c r="AI8" s="867"/>
      <c r="AJ8" s="882" t="s">
        <v>20</v>
      </c>
      <c r="AK8" s="834" t="s">
        <v>21</v>
      </c>
      <c r="AL8" s="835"/>
      <c r="AM8" s="866" t="s">
        <v>22</v>
      </c>
      <c r="AN8" s="867"/>
      <c r="AO8" s="870" t="s">
        <v>23</v>
      </c>
      <c r="AP8" s="871"/>
      <c r="AQ8" s="872"/>
      <c r="AR8" s="817" t="s">
        <v>15</v>
      </c>
      <c r="AS8" s="876" t="s">
        <v>16</v>
      </c>
      <c r="AT8" s="877"/>
      <c r="AU8" s="877"/>
      <c r="AV8" s="877"/>
      <c r="AW8" s="877"/>
      <c r="AX8" s="878"/>
      <c r="AY8" s="826" t="s">
        <v>17</v>
      </c>
      <c r="AZ8" s="820" t="s">
        <v>24</v>
      </c>
      <c r="BA8" s="829"/>
    </row>
    <row r="9" spans="1:53" ht="13.5" thickBot="1" x14ac:dyDescent="0.25">
      <c r="A9" s="483" t="s">
        <v>471</v>
      </c>
      <c r="B9" s="780"/>
      <c r="C9" s="780"/>
      <c r="D9" s="483"/>
      <c r="E9" s="780"/>
      <c r="F9" s="208"/>
      <c r="G9" s="484"/>
      <c r="H9" s="484"/>
      <c r="I9" s="818"/>
      <c r="J9" s="823"/>
      <c r="K9" s="824"/>
      <c r="L9" s="824"/>
      <c r="M9" s="824"/>
      <c r="N9" s="825"/>
      <c r="O9" s="827"/>
      <c r="P9" s="823"/>
      <c r="Q9" s="830"/>
      <c r="R9" s="890"/>
      <c r="S9" s="891"/>
      <c r="T9" s="891"/>
      <c r="U9" s="891"/>
      <c r="V9" s="892"/>
      <c r="W9" s="895"/>
      <c r="X9" s="891"/>
      <c r="Y9" s="891"/>
      <c r="Z9" s="892"/>
      <c r="AA9" s="815"/>
      <c r="AB9" s="815"/>
      <c r="AC9" s="815"/>
      <c r="AD9" s="860"/>
      <c r="AE9" s="861"/>
      <c r="AF9" s="862"/>
      <c r="AG9" s="815"/>
      <c r="AH9" s="868"/>
      <c r="AI9" s="869"/>
      <c r="AJ9" s="883"/>
      <c r="AK9" s="664" t="s">
        <v>26</v>
      </c>
      <c r="AL9" s="664" t="s">
        <v>27</v>
      </c>
      <c r="AM9" s="868"/>
      <c r="AN9" s="869"/>
      <c r="AO9" s="873"/>
      <c r="AP9" s="874"/>
      <c r="AQ9" s="875"/>
      <c r="AR9" s="818"/>
      <c r="AS9" s="879"/>
      <c r="AT9" s="880"/>
      <c r="AU9" s="880"/>
      <c r="AV9" s="880"/>
      <c r="AW9" s="880"/>
      <c r="AX9" s="881"/>
      <c r="AY9" s="827"/>
      <c r="AZ9" s="823"/>
      <c r="BA9" s="830"/>
    </row>
    <row r="10" spans="1:53" ht="34.5" thickBot="1" x14ac:dyDescent="0.25">
      <c r="A10" s="209" t="s">
        <v>28</v>
      </c>
      <c r="B10" s="210" t="s">
        <v>29</v>
      </c>
      <c r="C10" s="210" t="s">
        <v>30</v>
      </c>
      <c r="D10" s="210" t="s">
        <v>31</v>
      </c>
      <c r="E10" s="294" t="s">
        <v>32</v>
      </c>
      <c r="F10" s="210" t="s">
        <v>33</v>
      </c>
      <c r="G10" s="485" t="s">
        <v>34</v>
      </c>
      <c r="H10" s="58" t="s">
        <v>35</v>
      </c>
      <c r="I10" s="819"/>
      <c r="J10" s="59" t="s">
        <v>36</v>
      </c>
      <c r="K10" s="59" t="s">
        <v>8</v>
      </c>
      <c r="L10" s="60" t="s">
        <v>10</v>
      </c>
      <c r="M10" s="60" t="s">
        <v>37</v>
      </c>
      <c r="N10" s="60" t="s">
        <v>38</v>
      </c>
      <c r="O10" s="828"/>
      <c r="P10" s="486" t="s">
        <v>39</v>
      </c>
      <c r="Q10" s="487" t="s">
        <v>40</v>
      </c>
      <c r="R10" s="439" t="s">
        <v>41</v>
      </c>
      <c r="S10" s="65" t="s">
        <v>20</v>
      </c>
      <c r="T10" s="65" t="s">
        <v>42</v>
      </c>
      <c r="U10" s="65" t="s">
        <v>22</v>
      </c>
      <c r="V10" s="65" t="s">
        <v>43</v>
      </c>
      <c r="W10" s="69" t="s">
        <v>44</v>
      </c>
      <c r="X10" s="69" t="s">
        <v>45</v>
      </c>
      <c r="Y10" s="65" t="s">
        <v>46</v>
      </c>
      <c r="Z10" s="65" t="s">
        <v>47</v>
      </c>
      <c r="AA10" s="816"/>
      <c r="AB10" s="816"/>
      <c r="AC10" s="816"/>
      <c r="AD10" s="65" t="s">
        <v>20</v>
      </c>
      <c r="AE10" s="65" t="s">
        <v>48</v>
      </c>
      <c r="AF10" s="65" t="s">
        <v>49</v>
      </c>
      <c r="AG10" s="816"/>
      <c r="AH10" s="488" t="s">
        <v>39</v>
      </c>
      <c r="AI10" s="489" t="s">
        <v>40</v>
      </c>
      <c r="AJ10" s="488" t="s">
        <v>39</v>
      </c>
      <c r="AK10" s="488" t="s">
        <v>39</v>
      </c>
      <c r="AL10" s="489" t="s">
        <v>40</v>
      </c>
      <c r="AM10" s="488" t="s">
        <v>39</v>
      </c>
      <c r="AN10" s="489" t="s">
        <v>40</v>
      </c>
      <c r="AO10" s="488" t="s">
        <v>39</v>
      </c>
      <c r="AP10" s="489" t="s">
        <v>40</v>
      </c>
      <c r="AQ10" s="490" t="s">
        <v>50</v>
      </c>
      <c r="AR10" s="819"/>
      <c r="AS10" s="63" t="s">
        <v>36</v>
      </c>
      <c r="AT10" s="64" t="s">
        <v>8</v>
      </c>
      <c r="AU10" s="64" t="s">
        <v>51</v>
      </c>
      <c r="AV10" s="60" t="s">
        <v>10</v>
      </c>
      <c r="AW10" s="60" t="s">
        <v>37</v>
      </c>
      <c r="AX10" s="60" t="s">
        <v>38</v>
      </c>
      <c r="AY10" s="828"/>
      <c r="AZ10" s="486" t="s">
        <v>39</v>
      </c>
      <c r="BA10" s="487" t="s">
        <v>40</v>
      </c>
    </row>
    <row r="11" spans="1:53" s="246" customFormat="1" ht="11.25" customHeight="1" thickBot="1" x14ac:dyDescent="0.25">
      <c r="A11" s="250" t="s">
        <v>52</v>
      </c>
      <c r="B11" s="251" t="s">
        <v>53</v>
      </c>
      <c r="C11" s="251" t="s">
        <v>54</v>
      </c>
      <c r="D11" s="251" t="s">
        <v>55</v>
      </c>
      <c r="E11" s="251" t="s">
        <v>56</v>
      </c>
      <c r="F11" s="251" t="s">
        <v>33</v>
      </c>
      <c r="G11" s="251" t="s">
        <v>57</v>
      </c>
      <c r="H11" s="252" t="s">
        <v>58</v>
      </c>
      <c r="I11" s="253" t="s">
        <v>59</v>
      </c>
      <c r="J11" s="254" t="s">
        <v>60</v>
      </c>
      <c r="K11" s="254" t="s">
        <v>61</v>
      </c>
      <c r="L11" s="254" t="s">
        <v>62</v>
      </c>
      <c r="M11" s="254" t="s">
        <v>63</v>
      </c>
      <c r="N11" s="254" t="s">
        <v>64</v>
      </c>
      <c r="O11" s="352" t="s">
        <v>65</v>
      </c>
      <c r="P11" s="261" t="s">
        <v>66</v>
      </c>
      <c r="Q11" s="353" t="s">
        <v>67</v>
      </c>
      <c r="R11" s="259" t="s">
        <v>68</v>
      </c>
      <c r="S11" s="440" t="s">
        <v>68</v>
      </c>
      <c r="T11" s="260" t="s">
        <v>68</v>
      </c>
      <c r="U11" s="260" t="s">
        <v>68</v>
      </c>
      <c r="V11" s="260" t="s">
        <v>68</v>
      </c>
      <c r="W11" s="260" t="s">
        <v>69</v>
      </c>
      <c r="X11" s="260" t="s">
        <v>70</v>
      </c>
      <c r="Y11" s="254" t="s">
        <v>71</v>
      </c>
      <c r="Z11" s="260" t="s">
        <v>69</v>
      </c>
      <c r="AA11" s="260" t="s">
        <v>72</v>
      </c>
      <c r="AB11" s="254" t="s">
        <v>73</v>
      </c>
      <c r="AC11" s="260" t="s">
        <v>74</v>
      </c>
      <c r="AD11" s="260" t="s">
        <v>75</v>
      </c>
      <c r="AE11" s="260" t="s">
        <v>76</v>
      </c>
      <c r="AF11" s="260" t="s">
        <v>76</v>
      </c>
      <c r="AG11" s="260" t="s">
        <v>77</v>
      </c>
      <c r="AH11" s="261" t="s">
        <v>78</v>
      </c>
      <c r="AI11" s="261" t="s">
        <v>79</v>
      </c>
      <c r="AJ11" s="261" t="s">
        <v>78</v>
      </c>
      <c r="AK11" s="261" t="s">
        <v>78</v>
      </c>
      <c r="AL11" s="261" t="s">
        <v>79</v>
      </c>
      <c r="AM11" s="261" t="s">
        <v>78</v>
      </c>
      <c r="AN11" s="262" t="s">
        <v>79</v>
      </c>
      <c r="AO11" s="665" t="s">
        <v>78</v>
      </c>
      <c r="AP11" s="434" t="s">
        <v>79</v>
      </c>
      <c r="AQ11" s="435" t="s">
        <v>80</v>
      </c>
      <c r="AR11" s="253" t="s">
        <v>59</v>
      </c>
      <c r="AS11" s="254" t="s">
        <v>60</v>
      </c>
      <c r="AT11" s="254" t="s">
        <v>61</v>
      </c>
      <c r="AU11" s="254" t="s">
        <v>71</v>
      </c>
      <c r="AV11" s="254" t="s">
        <v>62</v>
      </c>
      <c r="AW11" s="254" t="s">
        <v>63</v>
      </c>
      <c r="AX11" s="254" t="s">
        <v>64</v>
      </c>
      <c r="AY11" s="434" t="s">
        <v>65</v>
      </c>
      <c r="AZ11" s="434" t="s">
        <v>66</v>
      </c>
      <c r="BA11" s="435" t="s">
        <v>67</v>
      </c>
    </row>
    <row r="12" spans="1:53" s="720" customFormat="1" x14ac:dyDescent="0.2">
      <c r="A12" s="747">
        <v>1</v>
      </c>
      <c r="B12" s="748">
        <v>4476</v>
      </c>
      <c r="C12" s="748">
        <v>600075184</v>
      </c>
      <c r="D12" s="748">
        <v>70200815</v>
      </c>
      <c r="E12" s="735" t="s">
        <v>472</v>
      </c>
      <c r="F12" s="748">
        <v>3233</v>
      </c>
      <c r="G12" s="749" t="s">
        <v>82</v>
      </c>
      <c r="H12" s="750" t="s">
        <v>83</v>
      </c>
      <c r="I12" s="494">
        <v>6628002</v>
      </c>
      <c r="J12" s="495">
        <v>3780035</v>
      </c>
      <c r="K12" s="496">
        <v>1057000</v>
      </c>
      <c r="L12" s="322">
        <v>1634918</v>
      </c>
      <c r="M12" s="322">
        <v>75601</v>
      </c>
      <c r="N12" s="495">
        <v>80448</v>
      </c>
      <c r="O12" s="497">
        <v>9.34</v>
      </c>
      <c r="P12" s="498">
        <v>5.1300000000000008</v>
      </c>
      <c r="Q12" s="745">
        <v>4.21</v>
      </c>
      <c r="R12" s="568">
        <f>W12*-1</f>
        <v>314950</v>
      </c>
      <c r="S12" s="506">
        <v>0</v>
      </c>
      <c r="T12" s="506">
        <v>0</v>
      </c>
      <c r="U12" s="506">
        <v>0</v>
      </c>
      <c r="V12" s="506">
        <f>SUM(R12:U12)</f>
        <v>314950</v>
      </c>
      <c r="W12" s="506">
        <v>-314950</v>
      </c>
      <c r="X12" s="506">
        <v>0</v>
      </c>
      <c r="Y12" s="506">
        <v>0</v>
      </c>
      <c r="Z12" s="506">
        <f>SUM(W12:Y12)</f>
        <v>-314950</v>
      </c>
      <c r="AA12" s="506">
        <f>V12+Z12</f>
        <v>0</v>
      </c>
      <c r="AB12" s="322">
        <f>ROUND((V12+W12)*33.8%,0)</f>
        <v>0</v>
      </c>
      <c r="AC12" s="264">
        <f>ROUND(V12*2%,0)</f>
        <v>6299</v>
      </c>
      <c r="AD12" s="506">
        <v>0</v>
      </c>
      <c r="AE12" s="506">
        <v>0</v>
      </c>
      <c r="AF12" s="506">
        <f>SUM(AD12:AE12)</f>
        <v>0</v>
      </c>
      <c r="AG12" s="506">
        <f>AA12+AB12+AC12+AF12</f>
        <v>6299</v>
      </c>
      <c r="AH12" s="508">
        <v>0.45</v>
      </c>
      <c r="AI12" s="508">
        <v>0.31</v>
      </c>
      <c r="AJ12" s="508">
        <v>0</v>
      </c>
      <c r="AK12" s="508">
        <v>0</v>
      </c>
      <c r="AL12" s="508">
        <v>0</v>
      </c>
      <c r="AM12" s="508">
        <v>0</v>
      </c>
      <c r="AN12" s="508">
        <v>0</v>
      </c>
      <c r="AO12" s="503">
        <f>AH12+AJ12+AK12+AM12</f>
        <v>0.45</v>
      </c>
      <c r="AP12" s="503">
        <f>AI12+AL12+AN12</f>
        <v>0.31</v>
      </c>
      <c r="AQ12" s="504">
        <f>SUM(AO12:AP12)</f>
        <v>0.76</v>
      </c>
      <c r="AR12" s="500">
        <f>I12+AG12</f>
        <v>6634301</v>
      </c>
      <c r="AS12" s="501">
        <f>J12+V12</f>
        <v>4094985</v>
      </c>
      <c r="AT12" s="501">
        <f>K12+Z12</f>
        <v>742050</v>
      </c>
      <c r="AU12" s="501">
        <f>Y12</f>
        <v>0</v>
      </c>
      <c r="AV12" s="501">
        <f>L12+AB12</f>
        <v>1634918</v>
      </c>
      <c r="AW12" s="501">
        <f>M12+AC12</f>
        <v>81900</v>
      </c>
      <c r="AX12" s="501">
        <f>N12+AF12</f>
        <v>80448</v>
      </c>
      <c r="AY12" s="503">
        <f>O12+AQ12</f>
        <v>10.1</v>
      </c>
      <c r="AZ12" s="503">
        <f>P12+AO12</f>
        <v>5.580000000000001</v>
      </c>
      <c r="BA12" s="504">
        <f>Q12+AP12</f>
        <v>4.5199999999999996</v>
      </c>
    </row>
    <row r="13" spans="1:53" s="720" customFormat="1" x14ac:dyDescent="0.2">
      <c r="A13" s="285">
        <v>1</v>
      </c>
      <c r="B13" s="27">
        <v>4476</v>
      </c>
      <c r="C13" s="27">
        <v>600075184</v>
      </c>
      <c r="D13" s="27">
        <v>70200815</v>
      </c>
      <c r="E13" s="295" t="s">
        <v>473</v>
      </c>
      <c r="F13" s="27"/>
      <c r="G13" s="284"/>
      <c r="H13" s="388"/>
      <c r="I13" s="5">
        <v>6628002</v>
      </c>
      <c r="J13" s="8">
        <v>3780035</v>
      </c>
      <c r="K13" s="8">
        <v>1057000</v>
      </c>
      <c r="L13" s="8">
        <v>1634918</v>
      </c>
      <c r="M13" s="8">
        <v>75601</v>
      </c>
      <c r="N13" s="8">
        <v>80448</v>
      </c>
      <c r="O13" s="9">
        <v>9.34</v>
      </c>
      <c r="P13" s="9">
        <v>5.1300000000000008</v>
      </c>
      <c r="Q13" s="33">
        <v>4.21</v>
      </c>
      <c r="R13" s="5">
        <f t="shared" ref="R13:BA13" si="0">SUM(R12)</f>
        <v>314950</v>
      </c>
      <c r="S13" s="8">
        <f t="shared" si="0"/>
        <v>0</v>
      </c>
      <c r="T13" s="8">
        <f t="shared" si="0"/>
        <v>0</v>
      </c>
      <c r="U13" s="8">
        <f t="shared" si="0"/>
        <v>0</v>
      </c>
      <c r="V13" s="8">
        <f t="shared" si="0"/>
        <v>314950</v>
      </c>
      <c r="W13" s="8">
        <f t="shared" si="0"/>
        <v>-314950</v>
      </c>
      <c r="X13" s="8">
        <f t="shared" si="0"/>
        <v>0</v>
      </c>
      <c r="Y13" s="8">
        <f t="shared" si="0"/>
        <v>0</v>
      </c>
      <c r="Z13" s="8">
        <f t="shared" si="0"/>
        <v>-314950</v>
      </c>
      <c r="AA13" s="8">
        <f t="shared" si="0"/>
        <v>0</v>
      </c>
      <c r="AB13" s="8">
        <f t="shared" si="0"/>
        <v>0</v>
      </c>
      <c r="AC13" s="8">
        <f t="shared" si="0"/>
        <v>6299</v>
      </c>
      <c r="AD13" s="8">
        <f t="shared" si="0"/>
        <v>0</v>
      </c>
      <c r="AE13" s="8">
        <f t="shared" si="0"/>
        <v>0</v>
      </c>
      <c r="AF13" s="8">
        <f t="shared" si="0"/>
        <v>0</v>
      </c>
      <c r="AG13" s="8">
        <f t="shared" si="0"/>
        <v>6299</v>
      </c>
      <c r="AH13" s="9">
        <f t="shared" si="0"/>
        <v>0.45</v>
      </c>
      <c r="AI13" s="9">
        <f t="shared" si="0"/>
        <v>0.31</v>
      </c>
      <c r="AJ13" s="9">
        <f t="shared" si="0"/>
        <v>0</v>
      </c>
      <c r="AK13" s="9">
        <f t="shared" si="0"/>
        <v>0</v>
      </c>
      <c r="AL13" s="9">
        <f t="shared" si="0"/>
        <v>0</v>
      </c>
      <c r="AM13" s="9">
        <f t="shared" si="0"/>
        <v>0</v>
      </c>
      <c r="AN13" s="9">
        <f t="shared" si="0"/>
        <v>0</v>
      </c>
      <c r="AO13" s="9">
        <f t="shared" si="0"/>
        <v>0.45</v>
      </c>
      <c r="AP13" s="9">
        <f t="shared" si="0"/>
        <v>0.31</v>
      </c>
      <c r="AQ13" s="75">
        <f t="shared" si="0"/>
        <v>0.76</v>
      </c>
      <c r="AR13" s="273">
        <f t="shared" si="0"/>
        <v>6634301</v>
      </c>
      <c r="AS13" s="8">
        <f t="shared" si="0"/>
        <v>4094985</v>
      </c>
      <c r="AT13" s="38">
        <f t="shared" si="0"/>
        <v>742050</v>
      </c>
      <c r="AU13" s="38">
        <f t="shared" si="0"/>
        <v>0</v>
      </c>
      <c r="AV13" s="8">
        <f t="shared" si="0"/>
        <v>1634918</v>
      </c>
      <c r="AW13" s="8">
        <f t="shared" si="0"/>
        <v>81900</v>
      </c>
      <c r="AX13" s="8">
        <f t="shared" si="0"/>
        <v>80448</v>
      </c>
      <c r="AY13" s="9">
        <f t="shared" si="0"/>
        <v>10.1</v>
      </c>
      <c r="AZ13" s="9">
        <f t="shared" si="0"/>
        <v>5.580000000000001</v>
      </c>
      <c r="BA13" s="75">
        <f t="shared" si="0"/>
        <v>4.5199999999999996</v>
      </c>
    </row>
    <row r="14" spans="1:53" s="720" customFormat="1" x14ac:dyDescent="0.2">
      <c r="A14" s="751">
        <v>2</v>
      </c>
      <c r="B14" s="752">
        <v>4411</v>
      </c>
      <c r="C14" s="752">
        <v>600074340</v>
      </c>
      <c r="D14" s="752">
        <v>70982121</v>
      </c>
      <c r="E14" s="753" t="s">
        <v>474</v>
      </c>
      <c r="F14" s="752">
        <v>3111</v>
      </c>
      <c r="G14" s="552" t="s">
        <v>86</v>
      </c>
      <c r="H14" s="754" t="s">
        <v>87</v>
      </c>
      <c r="I14" s="516">
        <v>8241035</v>
      </c>
      <c r="J14" s="517">
        <v>5992664</v>
      </c>
      <c r="K14" s="517">
        <v>21000</v>
      </c>
      <c r="L14" s="517">
        <v>2032618</v>
      </c>
      <c r="M14" s="517">
        <v>119853</v>
      </c>
      <c r="N14" s="517">
        <v>74900</v>
      </c>
      <c r="O14" s="518">
        <v>13.872199999999999</v>
      </c>
      <c r="P14" s="432">
        <v>9.9700000000000006</v>
      </c>
      <c r="Q14" s="746">
        <v>3.9021999999999997</v>
      </c>
      <c r="R14" s="551">
        <f>W14*-1</f>
        <v>-20000</v>
      </c>
      <c r="S14" s="507">
        <v>0</v>
      </c>
      <c r="T14" s="507">
        <v>0</v>
      </c>
      <c r="U14" s="507">
        <v>0</v>
      </c>
      <c r="V14" s="507">
        <f t="shared" ref="V14:V77" si="1">SUM(R14:U14)</f>
        <v>-20000</v>
      </c>
      <c r="W14" s="507">
        <v>20000</v>
      </c>
      <c r="X14" s="507">
        <v>0</v>
      </c>
      <c r="Y14" s="507">
        <v>0</v>
      </c>
      <c r="Z14" s="507">
        <f>SUM(W14:Y14)</f>
        <v>20000</v>
      </c>
      <c r="AA14" s="507">
        <f>V14+Z14</f>
        <v>0</v>
      </c>
      <c r="AB14" s="322">
        <f>ROUND((V14+W14)*33.8%,0)</f>
        <v>0</v>
      </c>
      <c r="AC14" s="180">
        <f>ROUND(V14*2%,0)</f>
        <v>-400</v>
      </c>
      <c r="AD14" s="507">
        <v>0</v>
      </c>
      <c r="AE14" s="507">
        <v>0</v>
      </c>
      <c r="AF14" s="507">
        <f t="shared" ref="AF14:AF78" si="2">SUM(AD14:AE14)</f>
        <v>0</v>
      </c>
      <c r="AG14" s="507">
        <f t="shared" ref="AG14:AG78" si="3">AA14+AB14+AC14+AF14</f>
        <v>-400</v>
      </c>
      <c r="AH14" s="522">
        <v>0.01</v>
      </c>
      <c r="AI14" s="522">
        <v>-0.12</v>
      </c>
      <c r="AJ14" s="522">
        <v>0</v>
      </c>
      <c r="AK14" s="522">
        <v>0</v>
      </c>
      <c r="AL14" s="522">
        <v>0</v>
      </c>
      <c r="AM14" s="522">
        <v>0</v>
      </c>
      <c r="AN14" s="522">
        <v>0</v>
      </c>
      <c r="AO14" s="522">
        <f>AH14+AJ14+AK14+AM14</f>
        <v>0.01</v>
      </c>
      <c r="AP14" s="522">
        <f>AI14+AL14+AN14</f>
        <v>-0.12</v>
      </c>
      <c r="AQ14" s="523">
        <f t="shared" ref="AQ14:AQ78" si="4">SUM(AO14:AP14)</f>
        <v>-0.11</v>
      </c>
      <c r="AR14" s="520">
        <f>I14+AG14</f>
        <v>8240635</v>
      </c>
      <c r="AS14" s="507">
        <f>J14+V14</f>
        <v>5972664</v>
      </c>
      <c r="AT14" s="507">
        <f t="shared" ref="AT14:AT16" si="5">K14+Z14</f>
        <v>41000</v>
      </c>
      <c r="AU14" s="507">
        <f t="shared" ref="AU14:AU16" si="6">Y14</f>
        <v>0</v>
      </c>
      <c r="AV14" s="507">
        <f t="shared" ref="AV14:AW16" si="7">L14+AB14</f>
        <v>2032618</v>
      </c>
      <c r="AW14" s="507">
        <f t="shared" si="7"/>
        <v>119453</v>
      </c>
      <c r="AX14" s="507">
        <f>N14+AF14</f>
        <v>74900</v>
      </c>
      <c r="AY14" s="522">
        <f>O14+AQ14</f>
        <v>13.7622</v>
      </c>
      <c r="AZ14" s="522">
        <f t="shared" ref="AZ14:BA16" si="8">P14+AO14</f>
        <v>9.98</v>
      </c>
      <c r="BA14" s="523">
        <f t="shared" si="8"/>
        <v>3.7821999999999996</v>
      </c>
    </row>
    <row r="15" spans="1:53" s="720" customFormat="1" x14ac:dyDescent="0.2">
      <c r="A15" s="751">
        <v>2</v>
      </c>
      <c r="B15" s="752">
        <v>4411</v>
      </c>
      <c r="C15" s="752">
        <v>600074340</v>
      </c>
      <c r="D15" s="752">
        <v>70982121</v>
      </c>
      <c r="E15" s="753" t="s">
        <v>474</v>
      </c>
      <c r="F15" s="752">
        <v>3111</v>
      </c>
      <c r="G15" s="552" t="s">
        <v>92</v>
      </c>
      <c r="H15" s="754" t="s">
        <v>83</v>
      </c>
      <c r="I15" s="516">
        <v>288238</v>
      </c>
      <c r="J15" s="517">
        <v>212252</v>
      </c>
      <c r="K15" s="517">
        <v>0</v>
      </c>
      <c r="L15" s="517">
        <v>71741</v>
      </c>
      <c r="M15" s="517">
        <v>4245</v>
      </c>
      <c r="N15" s="517">
        <v>0</v>
      </c>
      <c r="O15" s="518">
        <v>0.63</v>
      </c>
      <c r="P15" s="432">
        <v>0.63</v>
      </c>
      <c r="Q15" s="746">
        <v>0</v>
      </c>
      <c r="R15" s="551">
        <f>W15*-1</f>
        <v>0</v>
      </c>
      <c r="S15" s="507">
        <v>0</v>
      </c>
      <c r="T15" s="507">
        <v>0</v>
      </c>
      <c r="U15" s="507">
        <v>0</v>
      </c>
      <c r="V15" s="507">
        <f t="shared" si="1"/>
        <v>0</v>
      </c>
      <c r="W15" s="507">
        <v>0</v>
      </c>
      <c r="X15" s="507">
        <v>0</v>
      </c>
      <c r="Y15" s="507">
        <v>0</v>
      </c>
      <c r="Z15" s="507">
        <f t="shared" ref="Z15:Z16" si="9">SUM(W15:Y15)</f>
        <v>0</v>
      </c>
      <c r="AA15" s="507">
        <f>V15+Z15</f>
        <v>0</v>
      </c>
      <c r="AB15" s="322">
        <f t="shared" ref="AB15:AB16" si="10">ROUND((V15+W15)*33.8%,0)</f>
        <v>0</v>
      </c>
      <c r="AC15" s="180">
        <f>ROUND(V15*2%,0)</f>
        <v>0</v>
      </c>
      <c r="AD15" s="507">
        <v>0</v>
      </c>
      <c r="AE15" s="507">
        <v>0</v>
      </c>
      <c r="AF15" s="507">
        <f t="shared" si="2"/>
        <v>0</v>
      </c>
      <c r="AG15" s="507">
        <f t="shared" si="3"/>
        <v>0</v>
      </c>
      <c r="AH15" s="522">
        <v>0</v>
      </c>
      <c r="AI15" s="522">
        <v>0</v>
      </c>
      <c r="AJ15" s="522">
        <v>0</v>
      </c>
      <c r="AK15" s="522">
        <v>0</v>
      </c>
      <c r="AL15" s="522">
        <v>0</v>
      </c>
      <c r="AM15" s="522">
        <v>0</v>
      </c>
      <c r="AN15" s="522">
        <v>0</v>
      </c>
      <c r="AO15" s="522">
        <f t="shared" ref="AO15:AO16" si="11">AH15+AJ15+AK15+AM15</f>
        <v>0</v>
      </c>
      <c r="AP15" s="522">
        <f t="shared" ref="AP15:AP16" si="12">AI15+AL15+AN15</f>
        <v>0</v>
      </c>
      <c r="AQ15" s="523">
        <f t="shared" si="4"/>
        <v>0</v>
      </c>
      <c r="AR15" s="520">
        <f>I15+AG15</f>
        <v>288238</v>
      </c>
      <c r="AS15" s="507">
        <f>J15+V15</f>
        <v>212252</v>
      </c>
      <c r="AT15" s="507">
        <f t="shared" si="5"/>
        <v>0</v>
      </c>
      <c r="AU15" s="507">
        <f t="shared" si="6"/>
        <v>0</v>
      </c>
      <c r="AV15" s="507">
        <f t="shared" si="7"/>
        <v>71741</v>
      </c>
      <c r="AW15" s="507">
        <f t="shared" si="7"/>
        <v>4245</v>
      </c>
      <c r="AX15" s="507">
        <f>N15+AF15</f>
        <v>0</v>
      </c>
      <c r="AY15" s="522">
        <f>O15+AQ15</f>
        <v>0.63</v>
      </c>
      <c r="AZ15" s="522">
        <f t="shared" si="8"/>
        <v>0.63</v>
      </c>
      <c r="BA15" s="523">
        <f t="shared" si="8"/>
        <v>0</v>
      </c>
    </row>
    <row r="16" spans="1:53" s="720" customFormat="1" x14ac:dyDescent="0.2">
      <c r="A16" s="751">
        <v>2</v>
      </c>
      <c r="B16" s="752">
        <v>4411</v>
      </c>
      <c r="C16" s="752">
        <v>600074340</v>
      </c>
      <c r="D16" s="752">
        <v>70982121</v>
      </c>
      <c r="E16" s="753" t="s">
        <v>474</v>
      </c>
      <c r="F16" s="752">
        <v>3141</v>
      </c>
      <c r="G16" s="552" t="s">
        <v>89</v>
      </c>
      <c r="H16" s="754" t="s">
        <v>83</v>
      </c>
      <c r="I16" s="516">
        <v>530529</v>
      </c>
      <c r="J16" s="517">
        <v>387703</v>
      </c>
      <c r="K16" s="496">
        <v>0</v>
      </c>
      <c r="L16" s="322">
        <v>131044</v>
      </c>
      <c r="M16" s="322">
        <v>7754</v>
      </c>
      <c r="N16" s="517">
        <v>4028</v>
      </c>
      <c r="O16" s="518">
        <v>1.32</v>
      </c>
      <c r="P16" s="432">
        <v>0</v>
      </c>
      <c r="Q16" s="746">
        <v>1.32</v>
      </c>
      <c r="R16" s="551">
        <f>W16*-1</f>
        <v>0</v>
      </c>
      <c r="S16" s="507">
        <v>0</v>
      </c>
      <c r="T16" s="507">
        <v>0</v>
      </c>
      <c r="U16" s="507">
        <v>0</v>
      </c>
      <c r="V16" s="507">
        <f t="shared" si="1"/>
        <v>0</v>
      </c>
      <c r="W16" s="507">
        <v>0</v>
      </c>
      <c r="X16" s="507">
        <v>0</v>
      </c>
      <c r="Y16" s="507">
        <v>0</v>
      </c>
      <c r="Z16" s="507">
        <f t="shared" si="9"/>
        <v>0</v>
      </c>
      <c r="AA16" s="507">
        <f>V16+Z16</f>
        <v>0</v>
      </c>
      <c r="AB16" s="322">
        <f t="shared" si="10"/>
        <v>0</v>
      </c>
      <c r="AC16" s="180">
        <f>ROUND(V16*2%,0)</f>
        <v>0</v>
      </c>
      <c r="AD16" s="507">
        <v>0</v>
      </c>
      <c r="AE16" s="507">
        <v>0</v>
      </c>
      <c r="AF16" s="507">
        <f t="shared" si="2"/>
        <v>0</v>
      </c>
      <c r="AG16" s="507">
        <f t="shared" si="3"/>
        <v>0</v>
      </c>
      <c r="AH16" s="522">
        <v>0</v>
      </c>
      <c r="AI16" s="522">
        <v>0</v>
      </c>
      <c r="AJ16" s="522">
        <v>0</v>
      </c>
      <c r="AK16" s="522">
        <v>0</v>
      </c>
      <c r="AL16" s="522">
        <v>0</v>
      </c>
      <c r="AM16" s="522">
        <v>0</v>
      </c>
      <c r="AN16" s="522">
        <v>0</v>
      </c>
      <c r="AO16" s="522">
        <f t="shared" si="11"/>
        <v>0</v>
      </c>
      <c r="AP16" s="522">
        <f t="shared" si="12"/>
        <v>0</v>
      </c>
      <c r="AQ16" s="523">
        <f t="shared" si="4"/>
        <v>0</v>
      </c>
      <c r="AR16" s="520">
        <f>I16+AG16</f>
        <v>530529</v>
      </c>
      <c r="AS16" s="507">
        <f>J16+V16</f>
        <v>387703</v>
      </c>
      <c r="AT16" s="507">
        <f t="shared" si="5"/>
        <v>0</v>
      </c>
      <c r="AU16" s="507">
        <f t="shared" si="6"/>
        <v>0</v>
      </c>
      <c r="AV16" s="507">
        <f t="shared" si="7"/>
        <v>131044</v>
      </c>
      <c r="AW16" s="507">
        <f t="shared" si="7"/>
        <v>7754</v>
      </c>
      <c r="AX16" s="507">
        <f>N16+AF16</f>
        <v>4028</v>
      </c>
      <c r="AY16" s="522">
        <f>O16+AQ16</f>
        <v>1.32</v>
      </c>
      <c r="AZ16" s="522">
        <f t="shared" si="8"/>
        <v>0</v>
      </c>
      <c r="BA16" s="523">
        <f t="shared" si="8"/>
        <v>1.32</v>
      </c>
    </row>
    <row r="17" spans="1:53" s="720" customFormat="1" x14ac:dyDescent="0.2">
      <c r="A17" s="285">
        <v>2</v>
      </c>
      <c r="B17" s="27">
        <v>4411</v>
      </c>
      <c r="C17" s="27">
        <v>600074340</v>
      </c>
      <c r="D17" s="27">
        <v>70982121</v>
      </c>
      <c r="E17" s="295" t="s">
        <v>475</v>
      </c>
      <c r="F17" s="27"/>
      <c r="G17" s="284"/>
      <c r="H17" s="388"/>
      <c r="I17" s="5">
        <v>9059802</v>
      </c>
      <c r="J17" s="8">
        <v>6592619</v>
      </c>
      <c r="K17" s="8">
        <v>21000</v>
      </c>
      <c r="L17" s="8">
        <v>2235403</v>
      </c>
      <c r="M17" s="8">
        <v>131852</v>
      </c>
      <c r="N17" s="8">
        <v>78928</v>
      </c>
      <c r="O17" s="9">
        <v>15.8222</v>
      </c>
      <c r="P17" s="9">
        <v>10.600000000000001</v>
      </c>
      <c r="Q17" s="33">
        <v>5.2222</v>
      </c>
      <c r="R17" s="5">
        <f t="shared" ref="R17:BA17" si="13">SUM(R14:R16)</f>
        <v>-20000</v>
      </c>
      <c r="S17" s="8">
        <f t="shared" si="13"/>
        <v>0</v>
      </c>
      <c r="T17" s="8">
        <f t="shared" si="13"/>
        <v>0</v>
      </c>
      <c r="U17" s="8">
        <f t="shared" si="13"/>
        <v>0</v>
      </c>
      <c r="V17" s="8">
        <f t="shared" si="13"/>
        <v>-20000</v>
      </c>
      <c r="W17" s="8">
        <f t="shared" si="13"/>
        <v>20000</v>
      </c>
      <c r="X17" s="8">
        <f t="shared" si="13"/>
        <v>0</v>
      </c>
      <c r="Y17" s="8">
        <f t="shared" ref="Y17" si="14">SUM(Y14:Y16)</f>
        <v>0</v>
      </c>
      <c r="Z17" s="8">
        <f t="shared" si="13"/>
        <v>20000</v>
      </c>
      <c r="AA17" s="8">
        <f t="shared" si="13"/>
        <v>0</v>
      </c>
      <c r="AB17" s="8">
        <f t="shared" si="13"/>
        <v>0</v>
      </c>
      <c r="AC17" s="8">
        <f t="shared" si="13"/>
        <v>-400</v>
      </c>
      <c r="AD17" s="8">
        <f t="shared" si="13"/>
        <v>0</v>
      </c>
      <c r="AE17" s="8">
        <f t="shared" si="13"/>
        <v>0</v>
      </c>
      <c r="AF17" s="8">
        <f t="shared" si="13"/>
        <v>0</v>
      </c>
      <c r="AG17" s="8">
        <f t="shared" si="13"/>
        <v>-400</v>
      </c>
      <c r="AH17" s="9">
        <f t="shared" si="13"/>
        <v>0.01</v>
      </c>
      <c r="AI17" s="9">
        <f t="shared" si="13"/>
        <v>-0.12</v>
      </c>
      <c r="AJ17" s="9">
        <f t="shared" si="13"/>
        <v>0</v>
      </c>
      <c r="AK17" s="9">
        <f t="shared" ref="AK17:AL17" si="15">SUM(AK14:AK16)</f>
        <v>0</v>
      </c>
      <c r="AL17" s="9">
        <f t="shared" si="15"/>
        <v>0</v>
      </c>
      <c r="AM17" s="9">
        <f t="shared" si="13"/>
        <v>0</v>
      </c>
      <c r="AN17" s="9">
        <f t="shared" si="13"/>
        <v>0</v>
      </c>
      <c r="AO17" s="9">
        <f t="shared" si="13"/>
        <v>0.01</v>
      </c>
      <c r="AP17" s="9">
        <f t="shared" si="13"/>
        <v>-0.12</v>
      </c>
      <c r="AQ17" s="75">
        <f t="shared" si="13"/>
        <v>-0.11</v>
      </c>
      <c r="AR17" s="273">
        <f t="shared" si="13"/>
        <v>9059402</v>
      </c>
      <c r="AS17" s="8">
        <f t="shared" si="13"/>
        <v>6572619</v>
      </c>
      <c r="AT17" s="38">
        <f t="shared" si="13"/>
        <v>41000</v>
      </c>
      <c r="AU17" s="38">
        <f t="shared" si="13"/>
        <v>0</v>
      </c>
      <c r="AV17" s="8">
        <f t="shared" si="13"/>
        <v>2235403</v>
      </c>
      <c r="AW17" s="8">
        <f t="shared" si="13"/>
        <v>131452</v>
      </c>
      <c r="AX17" s="8">
        <f t="shared" si="13"/>
        <v>78928</v>
      </c>
      <c r="AY17" s="9">
        <f t="shared" si="13"/>
        <v>15.712200000000001</v>
      </c>
      <c r="AZ17" s="9">
        <f t="shared" si="13"/>
        <v>10.610000000000001</v>
      </c>
      <c r="BA17" s="75">
        <f t="shared" si="13"/>
        <v>5.1021999999999998</v>
      </c>
    </row>
    <row r="18" spans="1:53" s="720" customFormat="1" x14ac:dyDescent="0.2">
      <c r="A18" s="751">
        <v>3</v>
      </c>
      <c r="B18" s="752">
        <v>4409</v>
      </c>
      <c r="C18" s="752">
        <v>600074358</v>
      </c>
      <c r="D18" s="752">
        <v>70982104</v>
      </c>
      <c r="E18" s="740" t="s">
        <v>476</v>
      </c>
      <c r="F18" s="752">
        <v>3111</v>
      </c>
      <c r="G18" s="552" t="s">
        <v>86</v>
      </c>
      <c r="H18" s="754" t="s">
        <v>87</v>
      </c>
      <c r="I18" s="516">
        <v>15668260</v>
      </c>
      <c r="J18" s="517">
        <v>11408380</v>
      </c>
      <c r="K18" s="517">
        <v>10000</v>
      </c>
      <c r="L18" s="517">
        <v>3859412</v>
      </c>
      <c r="M18" s="517">
        <v>228168</v>
      </c>
      <c r="N18" s="517">
        <v>162300</v>
      </c>
      <c r="O18" s="518">
        <v>27.5015</v>
      </c>
      <c r="P18" s="432">
        <v>19.989999999999998</v>
      </c>
      <c r="Q18" s="746">
        <v>7.511499999999999</v>
      </c>
      <c r="R18" s="551">
        <f t="shared" ref="R18:R21" si="16">W18*-1</f>
        <v>0</v>
      </c>
      <c r="S18" s="507">
        <v>0</v>
      </c>
      <c r="T18" s="507">
        <v>0</v>
      </c>
      <c r="U18" s="507">
        <v>0</v>
      </c>
      <c r="V18" s="507">
        <f t="shared" si="1"/>
        <v>0</v>
      </c>
      <c r="W18" s="507">
        <v>0</v>
      </c>
      <c r="X18" s="507">
        <v>0</v>
      </c>
      <c r="Y18" s="507">
        <v>0</v>
      </c>
      <c r="Z18" s="507">
        <f t="shared" ref="Z18:Z21" si="17">SUM(W18:Y18)</f>
        <v>0</v>
      </c>
      <c r="AA18" s="507">
        <f>V18+Z18</f>
        <v>0</v>
      </c>
      <c r="AB18" s="322">
        <f t="shared" ref="AB18:AB21" si="18">ROUND((V18+W18)*33.8%,0)</f>
        <v>0</v>
      </c>
      <c r="AC18" s="180">
        <f>ROUND(V18*2%,0)</f>
        <v>0</v>
      </c>
      <c r="AD18" s="507">
        <v>0</v>
      </c>
      <c r="AE18" s="507">
        <v>0</v>
      </c>
      <c r="AF18" s="507">
        <f t="shared" si="2"/>
        <v>0</v>
      </c>
      <c r="AG18" s="507">
        <f t="shared" si="3"/>
        <v>0</v>
      </c>
      <c r="AH18" s="522">
        <v>0</v>
      </c>
      <c r="AI18" s="522">
        <v>0</v>
      </c>
      <c r="AJ18" s="522">
        <v>0</v>
      </c>
      <c r="AK18" s="522">
        <v>0</v>
      </c>
      <c r="AL18" s="522">
        <v>0</v>
      </c>
      <c r="AM18" s="522">
        <v>0</v>
      </c>
      <c r="AN18" s="522">
        <v>0</v>
      </c>
      <c r="AO18" s="522">
        <f t="shared" ref="AO18:AO21" si="19">AH18+AJ18+AK18+AM18</f>
        <v>0</v>
      </c>
      <c r="AP18" s="522">
        <f t="shared" ref="AP18:AP21" si="20">AI18+AL18+AN18</f>
        <v>0</v>
      </c>
      <c r="AQ18" s="523">
        <f t="shared" si="4"/>
        <v>0</v>
      </c>
      <c r="AR18" s="520">
        <f>I18+AG18</f>
        <v>15668260</v>
      </c>
      <c r="AS18" s="507">
        <f>J18+V18</f>
        <v>11408380</v>
      </c>
      <c r="AT18" s="507">
        <f t="shared" ref="AT18:AT21" si="21">K18+Z18</f>
        <v>10000</v>
      </c>
      <c r="AU18" s="507">
        <f t="shared" ref="AU18:AU21" si="22">Y18</f>
        <v>0</v>
      </c>
      <c r="AV18" s="507">
        <f t="shared" ref="AV18:AW21" si="23">L18+AB18</f>
        <v>3859412</v>
      </c>
      <c r="AW18" s="507">
        <f t="shared" si="23"/>
        <v>228168</v>
      </c>
      <c r="AX18" s="507">
        <f>N18+AF18</f>
        <v>162300</v>
      </c>
      <c r="AY18" s="522">
        <f>O18+AQ18</f>
        <v>27.5015</v>
      </c>
      <c r="AZ18" s="522">
        <f t="shared" ref="AZ18:BA21" si="24">P18+AO18</f>
        <v>19.989999999999998</v>
      </c>
      <c r="BA18" s="523">
        <f t="shared" si="24"/>
        <v>7.511499999999999</v>
      </c>
    </row>
    <row r="19" spans="1:53" s="720" customFormat="1" x14ac:dyDescent="0.2">
      <c r="A19" s="751">
        <v>3</v>
      </c>
      <c r="B19" s="752">
        <v>4409</v>
      </c>
      <c r="C19" s="752">
        <v>600074358</v>
      </c>
      <c r="D19" s="752">
        <v>70982104</v>
      </c>
      <c r="E19" s="740" t="s">
        <v>476</v>
      </c>
      <c r="F19" s="752">
        <v>3111</v>
      </c>
      <c r="G19" s="552" t="s">
        <v>88</v>
      </c>
      <c r="H19" s="754" t="s">
        <v>87</v>
      </c>
      <c r="I19" s="516">
        <v>243250</v>
      </c>
      <c r="J19" s="517">
        <v>179124</v>
      </c>
      <c r="K19" s="496">
        <v>0</v>
      </c>
      <c r="L19" s="322">
        <v>60544</v>
      </c>
      <c r="M19" s="322">
        <v>3582</v>
      </c>
      <c r="N19" s="517">
        <v>0</v>
      </c>
      <c r="O19" s="518">
        <v>0.5</v>
      </c>
      <c r="P19" s="432">
        <v>0.5</v>
      </c>
      <c r="Q19" s="746">
        <v>0</v>
      </c>
      <c r="R19" s="551">
        <f t="shared" si="16"/>
        <v>0</v>
      </c>
      <c r="S19" s="507">
        <v>0</v>
      </c>
      <c r="T19" s="507">
        <v>0</v>
      </c>
      <c r="U19" s="507">
        <v>0</v>
      </c>
      <c r="V19" s="507">
        <f t="shared" si="1"/>
        <v>0</v>
      </c>
      <c r="W19" s="507">
        <v>0</v>
      </c>
      <c r="X19" s="507">
        <v>0</v>
      </c>
      <c r="Y19" s="507">
        <v>0</v>
      </c>
      <c r="Z19" s="507">
        <f t="shared" si="17"/>
        <v>0</v>
      </c>
      <c r="AA19" s="507">
        <f>V19+Z19</f>
        <v>0</v>
      </c>
      <c r="AB19" s="322">
        <f t="shared" si="18"/>
        <v>0</v>
      </c>
      <c r="AC19" s="180">
        <f>ROUND(V19*2%,0)</f>
        <v>0</v>
      </c>
      <c r="AD19" s="507">
        <v>0</v>
      </c>
      <c r="AE19" s="507">
        <v>0</v>
      </c>
      <c r="AF19" s="507">
        <f t="shared" si="2"/>
        <v>0</v>
      </c>
      <c r="AG19" s="507">
        <f t="shared" si="3"/>
        <v>0</v>
      </c>
      <c r="AH19" s="522">
        <v>0</v>
      </c>
      <c r="AI19" s="522">
        <v>0</v>
      </c>
      <c r="AJ19" s="522">
        <v>0</v>
      </c>
      <c r="AK19" s="522">
        <v>0</v>
      </c>
      <c r="AL19" s="522">
        <v>0</v>
      </c>
      <c r="AM19" s="522">
        <v>0</v>
      </c>
      <c r="AN19" s="522">
        <v>0</v>
      </c>
      <c r="AO19" s="522">
        <f t="shared" si="19"/>
        <v>0</v>
      </c>
      <c r="AP19" s="522">
        <f t="shared" si="20"/>
        <v>0</v>
      </c>
      <c r="AQ19" s="523">
        <f t="shared" si="4"/>
        <v>0</v>
      </c>
      <c r="AR19" s="520">
        <f>I19+AG19</f>
        <v>243250</v>
      </c>
      <c r="AS19" s="507">
        <f>J19+V19</f>
        <v>179124</v>
      </c>
      <c r="AT19" s="507">
        <f t="shared" si="21"/>
        <v>0</v>
      </c>
      <c r="AU19" s="507">
        <f t="shared" si="22"/>
        <v>0</v>
      </c>
      <c r="AV19" s="507">
        <f t="shared" si="23"/>
        <v>60544</v>
      </c>
      <c r="AW19" s="507">
        <f t="shared" si="23"/>
        <v>3582</v>
      </c>
      <c r="AX19" s="507">
        <f>N19+AF19</f>
        <v>0</v>
      </c>
      <c r="AY19" s="522">
        <f>O19+AQ19</f>
        <v>0.5</v>
      </c>
      <c r="AZ19" s="522">
        <f t="shared" si="24"/>
        <v>0.5</v>
      </c>
      <c r="BA19" s="523">
        <f t="shared" si="24"/>
        <v>0</v>
      </c>
    </row>
    <row r="20" spans="1:53" s="720" customFormat="1" x14ac:dyDescent="0.2">
      <c r="A20" s="751">
        <v>3</v>
      </c>
      <c r="B20" s="752">
        <v>4409</v>
      </c>
      <c r="C20" s="752">
        <v>600074358</v>
      </c>
      <c r="D20" s="752">
        <v>70982104</v>
      </c>
      <c r="E20" s="740" t="s">
        <v>476</v>
      </c>
      <c r="F20" s="752">
        <v>3111</v>
      </c>
      <c r="G20" s="552" t="s">
        <v>92</v>
      </c>
      <c r="H20" s="754" t="s">
        <v>83</v>
      </c>
      <c r="I20" s="516">
        <v>933943</v>
      </c>
      <c r="J20" s="517">
        <v>687734</v>
      </c>
      <c r="K20" s="496">
        <v>0</v>
      </c>
      <c r="L20" s="322">
        <v>232454</v>
      </c>
      <c r="M20" s="322">
        <v>13755</v>
      </c>
      <c r="N20" s="517">
        <v>0</v>
      </c>
      <c r="O20" s="518">
        <v>2.0100000000000002</v>
      </c>
      <c r="P20" s="432">
        <v>2.0100000000000002</v>
      </c>
      <c r="Q20" s="746">
        <v>0</v>
      </c>
      <c r="R20" s="551">
        <f t="shared" si="16"/>
        <v>0</v>
      </c>
      <c r="S20" s="507">
        <v>-48437</v>
      </c>
      <c r="T20" s="507">
        <v>0</v>
      </c>
      <c r="U20" s="507">
        <v>0</v>
      </c>
      <c r="V20" s="507">
        <f t="shared" si="1"/>
        <v>-48437</v>
      </c>
      <c r="W20" s="507">
        <v>0</v>
      </c>
      <c r="X20" s="507">
        <v>0</v>
      </c>
      <c r="Y20" s="507">
        <v>0</v>
      </c>
      <c r="Z20" s="507">
        <f t="shared" si="17"/>
        <v>0</v>
      </c>
      <c r="AA20" s="507">
        <f>V20+Z20</f>
        <v>-48437</v>
      </c>
      <c r="AB20" s="322">
        <f t="shared" si="18"/>
        <v>-16372</v>
      </c>
      <c r="AC20" s="180">
        <f>ROUND(V20*2%,0)</f>
        <v>-969</v>
      </c>
      <c r="AD20" s="507">
        <v>4000</v>
      </c>
      <c r="AE20" s="507">
        <v>0</v>
      </c>
      <c r="AF20" s="507">
        <f t="shared" si="2"/>
        <v>4000</v>
      </c>
      <c r="AG20" s="507">
        <f t="shared" si="3"/>
        <v>-61778</v>
      </c>
      <c r="AH20" s="522">
        <v>0</v>
      </c>
      <c r="AI20" s="522">
        <v>0</v>
      </c>
      <c r="AJ20" s="522">
        <v>-0.14000000000000001</v>
      </c>
      <c r="AK20" s="522">
        <v>0</v>
      </c>
      <c r="AL20" s="522">
        <v>0</v>
      </c>
      <c r="AM20" s="522">
        <v>0</v>
      </c>
      <c r="AN20" s="522">
        <v>0</v>
      </c>
      <c r="AO20" s="522">
        <f t="shared" si="19"/>
        <v>-0.14000000000000001</v>
      </c>
      <c r="AP20" s="522">
        <f t="shared" si="20"/>
        <v>0</v>
      </c>
      <c r="AQ20" s="523">
        <f t="shared" si="4"/>
        <v>-0.14000000000000001</v>
      </c>
      <c r="AR20" s="520">
        <f>I20+AG20</f>
        <v>872165</v>
      </c>
      <c r="AS20" s="507">
        <f>J20+V20</f>
        <v>639297</v>
      </c>
      <c r="AT20" s="507">
        <f t="shared" si="21"/>
        <v>0</v>
      </c>
      <c r="AU20" s="507">
        <f t="shared" si="22"/>
        <v>0</v>
      </c>
      <c r="AV20" s="507">
        <f t="shared" si="23"/>
        <v>216082</v>
      </c>
      <c r="AW20" s="507">
        <f t="shared" si="23"/>
        <v>12786</v>
      </c>
      <c r="AX20" s="507">
        <f>N20+AF20</f>
        <v>4000</v>
      </c>
      <c r="AY20" s="522">
        <f>O20+AQ20</f>
        <v>1.87</v>
      </c>
      <c r="AZ20" s="522">
        <f t="shared" si="24"/>
        <v>1.87</v>
      </c>
      <c r="BA20" s="523">
        <f t="shared" si="24"/>
        <v>0</v>
      </c>
    </row>
    <row r="21" spans="1:53" s="720" customFormat="1" x14ac:dyDescent="0.2">
      <c r="A21" s="751">
        <v>3</v>
      </c>
      <c r="B21" s="752">
        <v>4409</v>
      </c>
      <c r="C21" s="752">
        <v>600074358</v>
      </c>
      <c r="D21" s="752">
        <v>70982104</v>
      </c>
      <c r="E21" s="753" t="s">
        <v>476</v>
      </c>
      <c r="F21" s="752">
        <v>3141</v>
      </c>
      <c r="G21" s="552" t="s">
        <v>89</v>
      </c>
      <c r="H21" s="754" t="s">
        <v>83</v>
      </c>
      <c r="I21" s="516">
        <v>2417565</v>
      </c>
      <c r="J21" s="517">
        <v>1765703</v>
      </c>
      <c r="K21" s="496">
        <v>5000</v>
      </c>
      <c r="L21" s="322">
        <v>598498</v>
      </c>
      <c r="M21" s="322">
        <v>35314</v>
      </c>
      <c r="N21" s="517">
        <v>13050</v>
      </c>
      <c r="O21" s="518">
        <v>6</v>
      </c>
      <c r="P21" s="432">
        <v>0</v>
      </c>
      <c r="Q21" s="746">
        <v>6</v>
      </c>
      <c r="R21" s="551">
        <f t="shared" si="16"/>
        <v>0</v>
      </c>
      <c r="S21" s="507">
        <v>0</v>
      </c>
      <c r="T21" s="507">
        <v>0</v>
      </c>
      <c r="U21" s="507">
        <v>0</v>
      </c>
      <c r="V21" s="507">
        <f t="shared" si="1"/>
        <v>0</v>
      </c>
      <c r="W21" s="507">
        <v>0</v>
      </c>
      <c r="X21" s="507">
        <v>0</v>
      </c>
      <c r="Y21" s="507">
        <v>0</v>
      </c>
      <c r="Z21" s="507">
        <f t="shared" si="17"/>
        <v>0</v>
      </c>
      <c r="AA21" s="507">
        <f>V21+Z21</f>
        <v>0</v>
      </c>
      <c r="AB21" s="322">
        <f t="shared" si="18"/>
        <v>0</v>
      </c>
      <c r="AC21" s="180">
        <f>ROUND(V21*2%,0)</f>
        <v>0</v>
      </c>
      <c r="AD21" s="507">
        <v>0</v>
      </c>
      <c r="AE21" s="507">
        <v>0</v>
      </c>
      <c r="AF21" s="507">
        <f t="shared" si="2"/>
        <v>0</v>
      </c>
      <c r="AG21" s="507">
        <f t="shared" si="3"/>
        <v>0</v>
      </c>
      <c r="AH21" s="522">
        <v>0</v>
      </c>
      <c r="AI21" s="522">
        <v>0</v>
      </c>
      <c r="AJ21" s="522">
        <v>0</v>
      </c>
      <c r="AK21" s="522">
        <v>0</v>
      </c>
      <c r="AL21" s="522">
        <v>0</v>
      </c>
      <c r="AM21" s="522">
        <v>0</v>
      </c>
      <c r="AN21" s="522">
        <v>0</v>
      </c>
      <c r="AO21" s="522">
        <f t="shared" si="19"/>
        <v>0</v>
      </c>
      <c r="AP21" s="522">
        <f t="shared" si="20"/>
        <v>0</v>
      </c>
      <c r="AQ21" s="523">
        <f t="shared" si="4"/>
        <v>0</v>
      </c>
      <c r="AR21" s="520">
        <f>I21+AG21</f>
        <v>2417565</v>
      </c>
      <c r="AS21" s="507">
        <f>J21+V21</f>
        <v>1765703</v>
      </c>
      <c r="AT21" s="507">
        <f t="shared" si="21"/>
        <v>5000</v>
      </c>
      <c r="AU21" s="507">
        <f t="shared" si="22"/>
        <v>0</v>
      </c>
      <c r="AV21" s="507">
        <f t="shared" si="23"/>
        <v>598498</v>
      </c>
      <c r="AW21" s="507">
        <f t="shared" si="23"/>
        <v>35314</v>
      </c>
      <c r="AX21" s="507">
        <f>N21+AF21</f>
        <v>13050</v>
      </c>
      <c r="AY21" s="522">
        <f>O21+AQ21</f>
        <v>6</v>
      </c>
      <c r="AZ21" s="522">
        <f t="shared" si="24"/>
        <v>0</v>
      </c>
      <c r="BA21" s="523">
        <f t="shared" si="24"/>
        <v>6</v>
      </c>
    </row>
    <row r="22" spans="1:53" s="720" customFormat="1" x14ac:dyDescent="0.2">
      <c r="A22" s="285">
        <v>3</v>
      </c>
      <c r="B22" s="27">
        <v>4409</v>
      </c>
      <c r="C22" s="27">
        <v>600074358</v>
      </c>
      <c r="D22" s="27">
        <v>70982104</v>
      </c>
      <c r="E22" s="295" t="s">
        <v>477</v>
      </c>
      <c r="F22" s="27"/>
      <c r="G22" s="284"/>
      <c r="H22" s="388"/>
      <c r="I22" s="5">
        <v>19263018</v>
      </c>
      <c r="J22" s="8">
        <v>14040941</v>
      </c>
      <c r="K22" s="8">
        <v>15000</v>
      </c>
      <c r="L22" s="8">
        <v>4750908</v>
      </c>
      <c r="M22" s="8">
        <v>280819</v>
      </c>
      <c r="N22" s="8">
        <v>175350</v>
      </c>
      <c r="O22" s="9">
        <v>36.011499999999998</v>
      </c>
      <c r="P22" s="9">
        <v>22.5</v>
      </c>
      <c r="Q22" s="33">
        <v>13.511499999999998</v>
      </c>
      <c r="R22" s="5">
        <f t="shared" ref="R22:BA22" si="25">SUM(R18:R21)</f>
        <v>0</v>
      </c>
      <c r="S22" s="8">
        <f t="shared" si="25"/>
        <v>-48437</v>
      </c>
      <c r="T22" s="8">
        <f t="shared" si="25"/>
        <v>0</v>
      </c>
      <c r="U22" s="8">
        <f t="shared" si="25"/>
        <v>0</v>
      </c>
      <c r="V22" s="8">
        <f t="shared" si="25"/>
        <v>-48437</v>
      </c>
      <c r="W22" s="8">
        <f t="shared" si="25"/>
        <v>0</v>
      </c>
      <c r="X22" s="8">
        <f t="shared" si="25"/>
        <v>0</v>
      </c>
      <c r="Y22" s="8">
        <f t="shared" ref="Y22" si="26">SUM(Y18:Y21)</f>
        <v>0</v>
      </c>
      <c r="Z22" s="8">
        <f t="shared" si="25"/>
        <v>0</v>
      </c>
      <c r="AA22" s="8">
        <f t="shared" si="25"/>
        <v>-48437</v>
      </c>
      <c r="AB22" s="8">
        <f t="shared" si="25"/>
        <v>-16372</v>
      </c>
      <c r="AC22" s="8">
        <f t="shared" si="25"/>
        <v>-969</v>
      </c>
      <c r="AD22" s="8">
        <f t="shared" si="25"/>
        <v>4000</v>
      </c>
      <c r="AE22" s="8">
        <f t="shared" si="25"/>
        <v>0</v>
      </c>
      <c r="AF22" s="8">
        <f t="shared" si="25"/>
        <v>4000</v>
      </c>
      <c r="AG22" s="8">
        <f t="shared" si="25"/>
        <v>-61778</v>
      </c>
      <c r="AH22" s="9">
        <f t="shared" si="25"/>
        <v>0</v>
      </c>
      <c r="AI22" s="9">
        <f t="shared" si="25"/>
        <v>0</v>
      </c>
      <c r="AJ22" s="9">
        <f t="shared" si="25"/>
        <v>-0.14000000000000001</v>
      </c>
      <c r="AK22" s="9">
        <f t="shared" ref="AK22:AL22" si="27">SUM(AK18:AK21)</f>
        <v>0</v>
      </c>
      <c r="AL22" s="9">
        <f t="shared" si="27"/>
        <v>0</v>
      </c>
      <c r="AM22" s="9">
        <f t="shared" si="25"/>
        <v>0</v>
      </c>
      <c r="AN22" s="9">
        <f t="shared" si="25"/>
        <v>0</v>
      </c>
      <c r="AO22" s="9">
        <f t="shared" si="25"/>
        <v>-0.14000000000000001</v>
      </c>
      <c r="AP22" s="9">
        <f t="shared" si="25"/>
        <v>0</v>
      </c>
      <c r="AQ22" s="75">
        <f t="shared" si="25"/>
        <v>-0.14000000000000001</v>
      </c>
      <c r="AR22" s="273">
        <f t="shared" si="25"/>
        <v>19201240</v>
      </c>
      <c r="AS22" s="8">
        <f t="shared" si="25"/>
        <v>13992504</v>
      </c>
      <c r="AT22" s="38">
        <f t="shared" si="25"/>
        <v>15000</v>
      </c>
      <c r="AU22" s="38">
        <f t="shared" si="25"/>
        <v>0</v>
      </c>
      <c r="AV22" s="8">
        <f t="shared" si="25"/>
        <v>4734536</v>
      </c>
      <c r="AW22" s="8">
        <f t="shared" si="25"/>
        <v>279850</v>
      </c>
      <c r="AX22" s="8">
        <f t="shared" si="25"/>
        <v>179350</v>
      </c>
      <c r="AY22" s="9">
        <f t="shared" si="25"/>
        <v>35.871499999999997</v>
      </c>
      <c r="AZ22" s="9">
        <f t="shared" si="25"/>
        <v>22.36</v>
      </c>
      <c r="BA22" s="75">
        <f t="shared" si="25"/>
        <v>13.511499999999998</v>
      </c>
    </row>
    <row r="23" spans="1:53" s="720" customFormat="1" x14ac:dyDescent="0.2">
      <c r="A23" s="751">
        <v>4</v>
      </c>
      <c r="B23" s="752">
        <v>4407</v>
      </c>
      <c r="C23" s="752">
        <v>600074552</v>
      </c>
      <c r="D23" s="752">
        <v>70982201</v>
      </c>
      <c r="E23" s="753" t="s">
        <v>478</v>
      </c>
      <c r="F23" s="752">
        <v>3111</v>
      </c>
      <c r="G23" s="552" t="s">
        <v>86</v>
      </c>
      <c r="H23" s="754" t="s">
        <v>87</v>
      </c>
      <c r="I23" s="516">
        <v>6990132</v>
      </c>
      <c r="J23" s="517">
        <v>5096011</v>
      </c>
      <c r="K23" s="517">
        <v>0</v>
      </c>
      <c r="L23" s="517">
        <v>1722451</v>
      </c>
      <c r="M23" s="517">
        <v>101920</v>
      </c>
      <c r="N23" s="517">
        <v>69750</v>
      </c>
      <c r="O23" s="518">
        <v>11.1652</v>
      </c>
      <c r="P23" s="432">
        <v>8.1999999999999993</v>
      </c>
      <c r="Q23" s="746">
        <v>2.9652000000000012</v>
      </c>
      <c r="R23" s="551">
        <f t="shared" ref="R23:R26" si="28">W23*-1</f>
        <v>0</v>
      </c>
      <c r="S23" s="507">
        <v>0</v>
      </c>
      <c r="T23" s="507">
        <v>0</v>
      </c>
      <c r="U23" s="507">
        <v>0</v>
      </c>
      <c r="V23" s="507">
        <f t="shared" si="1"/>
        <v>0</v>
      </c>
      <c r="W23" s="507">
        <v>0</v>
      </c>
      <c r="X23" s="507">
        <v>0</v>
      </c>
      <c r="Y23" s="507">
        <v>0</v>
      </c>
      <c r="Z23" s="507">
        <f t="shared" ref="Z23:Z26" si="29">SUM(W23:Y23)</f>
        <v>0</v>
      </c>
      <c r="AA23" s="507">
        <f>V23+Z23</f>
        <v>0</v>
      </c>
      <c r="AB23" s="322">
        <f t="shared" ref="AB23:AB26" si="30">ROUND((V23+W23)*33.8%,0)</f>
        <v>0</v>
      </c>
      <c r="AC23" s="180">
        <f>ROUND(V23*2%,0)</f>
        <v>0</v>
      </c>
      <c r="AD23" s="507">
        <v>0</v>
      </c>
      <c r="AE23" s="507">
        <v>0</v>
      </c>
      <c r="AF23" s="507">
        <f t="shared" si="2"/>
        <v>0</v>
      </c>
      <c r="AG23" s="507">
        <f t="shared" si="3"/>
        <v>0</v>
      </c>
      <c r="AH23" s="522">
        <v>0</v>
      </c>
      <c r="AI23" s="522">
        <v>0</v>
      </c>
      <c r="AJ23" s="522">
        <v>0</v>
      </c>
      <c r="AK23" s="522">
        <v>0</v>
      </c>
      <c r="AL23" s="522">
        <v>0</v>
      </c>
      <c r="AM23" s="522">
        <v>0</v>
      </c>
      <c r="AN23" s="522">
        <v>0</v>
      </c>
      <c r="AO23" s="522">
        <f t="shared" ref="AO23:AO26" si="31">AH23+AJ23+AK23+AM23</f>
        <v>0</v>
      </c>
      <c r="AP23" s="522">
        <f t="shared" ref="AP23:AP26" si="32">AI23+AL23+AN23</f>
        <v>0</v>
      </c>
      <c r="AQ23" s="523">
        <f t="shared" si="4"/>
        <v>0</v>
      </c>
      <c r="AR23" s="520">
        <f>I23+AG23</f>
        <v>6990132</v>
      </c>
      <c r="AS23" s="507">
        <f>J23+V23</f>
        <v>5096011</v>
      </c>
      <c r="AT23" s="507">
        <f t="shared" ref="AT23:AT26" si="33">K23+Z23</f>
        <v>0</v>
      </c>
      <c r="AU23" s="507">
        <f t="shared" ref="AU23:AU26" si="34">Y23</f>
        <v>0</v>
      </c>
      <c r="AV23" s="507">
        <f t="shared" ref="AV23:AW26" si="35">L23+AB23</f>
        <v>1722451</v>
      </c>
      <c r="AW23" s="507">
        <f t="shared" si="35"/>
        <v>101920</v>
      </c>
      <c r="AX23" s="507">
        <f>N23+AF23</f>
        <v>69750</v>
      </c>
      <c r="AY23" s="522">
        <f>O23+AQ23</f>
        <v>11.1652</v>
      </c>
      <c r="AZ23" s="522">
        <f t="shared" ref="AZ23:BA26" si="36">P23+AO23</f>
        <v>8.1999999999999993</v>
      </c>
      <c r="BA23" s="523">
        <f t="shared" si="36"/>
        <v>2.9652000000000012</v>
      </c>
    </row>
    <row r="24" spans="1:53" s="720" customFormat="1" x14ac:dyDescent="0.2">
      <c r="A24" s="751">
        <v>4</v>
      </c>
      <c r="B24" s="752">
        <v>4407</v>
      </c>
      <c r="C24" s="752">
        <v>600074552</v>
      </c>
      <c r="D24" s="752">
        <v>70982201</v>
      </c>
      <c r="E24" s="753" t="s">
        <v>478</v>
      </c>
      <c r="F24" s="752">
        <v>3111</v>
      </c>
      <c r="G24" s="552" t="s">
        <v>88</v>
      </c>
      <c r="H24" s="754" t="s">
        <v>87</v>
      </c>
      <c r="I24" s="516">
        <v>525449</v>
      </c>
      <c r="J24" s="517">
        <v>386928</v>
      </c>
      <c r="K24" s="496">
        <v>0</v>
      </c>
      <c r="L24" s="322">
        <v>130782</v>
      </c>
      <c r="M24" s="322">
        <v>7739</v>
      </c>
      <c r="N24" s="517">
        <v>0</v>
      </c>
      <c r="O24" s="518">
        <v>1</v>
      </c>
      <c r="P24" s="432">
        <v>1</v>
      </c>
      <c r="Q24" s="746">
        <v>0</v>
      </c>
      <c r="R24" s="551">
        <f t="shared" si="28"/>
        <v>0</v>
      </c>
      <c r="S24" s="507">
        <v>0</v>
      </c>
      <c r="T24" s="507">
        <v>0</v>
      </c>
      <c r="U24" s="507">
        <v>0</v>
      </c>
      <c r="V24" s="507">
        <f t="shared" si="1"/>
        <v>0</v>
      </c>
      <c r="W24" s="507">
        <v>0</v>
      </c>
      <c r="X24" s="507">
        <v>0</v>
      </c>
      <c r="Y24" s="507">
        <v>0</v>
      </c>
      <c r="Z24" s="507">
        <f t="shared" si="29"/>
        <v>0</v>
      </c>
      <c r="AA24" s="507">
        <f>V24+Z24</f>
        <v>0</v>
      </c>
      <c r="AB24" s="322">
        <f t="shared" si="30"/>
        <v>0</v>
      </c>
      <c r="AC24" s="180">
        <f>ROUND(V24*2%,0)</f>
        <v>0</v>
      </c>
      <c r="AD24" s="507">
        <v>0</v>
      </c>
      <c r="AE24" s="507">
        <v>0</v>
      </c>
      <c r="AF24" s="507">
        <f t="shared" si="2"/>
        <v>0</v>
      </c>
      <c r="AG24" s="507">
        <f t="shared" si="3"/>
        <v>0</v>
      </c>
      <c r="AH24" s="522">
        <v>0</v>
      </c>
      <c r="AI24" s="522">
        <v>0</v>
      </c>
      <c r="AJ24" s="522">
        <v>0</v>
      </c>
      <c r="AK24" s="522">
        <v>0</v>
      </c>
      <c r="AL24" s="522">
        <v>0</v>
      </c>
      <c r="AM24" s="522">
        <v>0</v>
      </c>
      <c r="AN24" s="522">
        <v>0</v>
      </c>
      <c r="AO24" s="522">
        <f t="shared" si="31"/>
        <v>0</v>
      </c>
      <c r="AP24" s="522">
        <f t="shared" si="32"/>
        <v>0</v>
      </c>
      <c r="AQ24" s="523">
        <f t="shared" si="4"/>
        <v>0</v>
      </c>
      <c r="AR24" s="520">
        <f>I24+AG24</f>
        <v>525449</v>
      </c>
      <c r="AS24" s="507">
        <f>J24+V24</f>
        <v>386928</v>
      </c>
      <c r="AT24" s="507">
        <f t="shared" si="33"/>
        <v>0</v>
      </c>
      <c r="AU24" s="507">
        <f t="shared" si="34"/>
        <v>0</v>
      </c>
      <c r="AV24" s="507">
        <f t="shared" si="35"/>
        <v>130782</v>
      </c>
      <c r="AW24" s="507">
        <f t="shared" si="35"/>
        <v>7739</v>
      </c>
      <c r="AX24" s="507">
        <f>N24+AF24</f>
        <v>0</v>
      </c>
      <c r="AY24" s="522">
        <f>O24+AQ24</f>
        <v>1</v>
      </c>
      <c r="AZ24" s="522">
        <f t="shared" si="36"/>
        <v>1</v>
      </c>
      <c r="BA24" s="523">
        <f t="shared" si="36"/>
        <v>0</v>
      </c>
    </row>
    <row r="25" spans="1:53" s="720" customFormat="1" x14ac:dyDescent="0.2">
      <c r="A25" s="751">
        <v>4</v>
      </c>
      <c r="B25" s="752">
        <v>4407</v>
      </c>
      <c r="C25" s="752">
        <v>600074552</v>
      </c>
      <c r="D25" s="752">
        <v>70982201</v>
      </c>
      <c r="E25" s="753" t="s">
        <v>478</v>
      </c>
      <c r="F25" s="752">
        <v>3111</v>
      </c>
      <c r="G25" s="552" t="s">
        <v>92</v>
      </c>
      <c r="H25" s="754" t="s">
        <v>83</v>
      </c>
      <c r="I25" s="516">
        <v>1068454</v>
      </c>
      <c r="J25" s="517">
        <v>786785</v>
      </c>
      <c r="K25" s="496">
        <v>0</v>
      </c>
      <c r="L25" s="322">
        <v>265933</v>
      </c>
      <c r="M25" s="322">
        <v>15736</v>
      </c>
      <c r="N25" s="517">
        <v>0</v>
      </c>
      <c r="O25" s="518">
        <v>2.2999999999999998</v>
      </c>
      <c r="P25" s="432">
        <v>2.2999999999999998</v>
      </c>
      <c r="Q25" s="746">
        <v>0</v>
      </c>
      <c r="R25" s="551">
        <f t="shared" si="28"/>
        <v>0</v>
      </c>
      <c r="S25" s="507">
        <v>96451</v>
      </c>
      <c r="T25" s="507">
        <v>0</v>
      </c>
      <c r="U25" s="507">
        <v>0</v>
      </c>
      <c r="V25" s="507">
        <f t="shared" si="1"/>
        <v>96451</v>
      </c>
      <c r="W25" s="507">
        <v>0</v>
      </c>
      <c r="X25" s="507">
        <v>0</v>
      </c>
      <c r="Y25" s="507">
        <v>0</v>
      </c>
      <c r="Z25" s="507">
        <f t="shared" si="29"/>
        <v>0</v>
      </c>
      <c r="AA25" s="507">
        <f>V25+Z25</f>
        <v>96451</v>
      </c>
      <c r="AB25" s="322">
        <f t="shared" si="30"/>
        <v>32600</v>
      </c>
      <c r="AC25" s="180">
        <f>ROUND(V25*2%,0)</f>
        <v>1929</v>
      </c>
      <c r="AD25" s="507">
        <v>0</v>
      </c>
      <c r="AE25" s="507">
        <v>0</v>
      </c>
      <c r="AF25" s="507">
        <f t="shared" si="2"/>
        <v>0</v>
      </c>
      <c r="AG25" s="507">
        <f t="shared" si="3"/>
        <v>130980</v>
      </c>
      <c r="AH25" s="522">
        <v>0</v>
      </c>
      <c r="AI25" s="522">
        <v>0</v>
      </c>
      <c r="AJ25" s="522">
        <v>0.32</v>
      </c>
      <c r="AK25" s="522">
        <v>0</v>
      </c>
      <c r="AL25" s="522">
        <v>0</v>
      </c>
      <c r="AM25" s="522">
        <v>0</v>
      </c>
      <c r="AN25" s="522">
        <v>0</v>
      </c>
      <c r="AO25" s="522">
        <f t="shared" si="31"/>
        <v>0.32</v>
      </c>
      <c r="AP25" s="522">
        <f t="shared" si="32"/>
        <v>0</v>
      </c>
      <c r="AQ25" s="523">
        <f t="shared" si="4"/>
        <v>0.32</v>
      </c>
      <c r="AR25" s="520">
        <f>I25+AG25</f>
        <v>1199434</v>
      </c>
      <c r="AS25" s="507">
        <f>J25+V25</f>
        <v>883236</v>
      </c>
      <c r="AT25" s="507">
        <f t="shared" si="33"/>
        <v>0</v>
      </c>
      <c r="AU25" s="507">
        <f t="shared" si="34"/>
        <v>0</v>
      </c>
      <c r="AV25" s="507">
        <f t="shared" si="35"/>
        <v>298533</v>
      </c>
      <c r="AW25" s="507">
        <f t="shared" si="35"/>
        <v>17665</v>
      </c>
      <c r="AX25" s="507">
        <f>N25+AF25</f>
        <v>0</v>
      </c>
      <c r="AY25" s="522">
        <f>O25+AQ25</f>
        <v>2.6199999999999997</v>
      </c>
      <c r="AZ25" s="522">
        <f t="shared" si="36"/>
        <v>2.6199999999999997</v>
      </c>
      <c r="BA25" s="523">
        <f t="shared" si="36"/>
        <v>0</v>
      </c>
    </row>
    <row r="26" spans="1:53" s="720" customFormat="1" x14ac:dyDescent="0.2">
      <c r="A26" s="751">
        <v>4</v>
      </c>
      <c r="B26" s="752">
        <v>4407</v>
      </c>
      <c r="C26" s="752">
        <v>600074552</v>
      </c>
      <c r="D26" s="752">
        <v>70982201</v>
      </c>
      <c r="E26" s="753" t="s">
        <v>478</v>
      </c>
      <c r="F26" s="752">
        <v>3141</v>
      </c>
      <c r="G26" s="552" t="s">
        <v>89</v>
      </c>
      <c r="H26" s="754" t="s">
        <v>83</v>
      </c>
      <c r="I26" s="516">
        <v>957662</v>
      </c>
      <c r="J26" s="517">
        <v>701314</v>
      </c>
      <c r="K26" s="496">
        <v>0</v>
      </c>
      <c r="L26" s="322">
        <v>237044</v>
      </c>
      <c r="M26" s="322">
        <v>14026</v>
      </c>
      <c r="N26" s="517">
        <v>5278</v>
      </c>
      <c r="O26" s="518">
        <v>2.39</v>
      </c>
      <c r="P26" s="432">
        <v>0</v>
      </c>
      <c r="Q26" s="746">
        <v>2.39</v>
      </c>
      <c r="R26" s="551">
        <f t="shared" si="28"/>
        <v>0</v>
      </c>
      <c r="S26" s="507">
        <v>0</v>
      </c>
      <c r="T26" s="507">
        <v>0</v>
      </c>
      <c r="U26" s="507">
        <v>0</v>
      </c>
      <c r="V26" s="507">
        <f t="shared" si="1"/>
        <v>0</v>
      </c>
      <c r="W26" s="507">
        <v>0</v>
      </c>
      <c r="X26" s="507">
        <v>0</v>
      </c>
      <c r="Y26" s="507">
        <v>0</v>
      </c>
      <c r="Z26" s="507">
        <f t="shared" si="29"/>
        <v>0</v>
      </c>
      <c r="AA26" s="507">
        <f>V26+Z26</f>
        <v>0</v>
      </c>
      <c r="AB26" s="322">
        <f t="shared" si="30"/>
        <v>0</v>
      </c>
      <c r="AC26" s="180">
        <f>ROUND(V26*2%,0)</f>
        <v>0</v>
      </c>
      <c r="AD26" s="507">
        <v>0</v>
      </c>
      <c r="AE26" s="507">
        <v>0</v>
      </c>
      <c r="AF26" s="507">
        <f t="shared" si="2"/>
        <v>0</v>
      </c>
      <c r="AG26" s="507">
        <f t="shared" si="3"/>
        <v>0</v>
      </c>
      <c r="AH26" s="522">
        <v>0</v>
      </c>
      <c r="AI26" s="522">
        <v>0</v>
      </c>
      <c r="AJ26" s="522">
        <v>0</v>
      </c>
      <c r="AK26" s="522">
        <v>0</v>
      </c>
      <c r="AL26" s="522">
        <v>0</v>
      </c>
      <c r="AM26" s="522">
        <v>0</v>
      </c>
      <c r="AN26" s="522">
        <v>0</v>
      </c>
      <c r="AO26" s="522">
        <f t="shared" si="31"/>
        <v>0</v>
      </c>
      <c r="AP26" s="522">
        <f t="shared" si="32"/>
        <v>0</v>
      </c>
      <c r="AQ26" s="523">
        <f t="shared" si="4"/>
        <v>0</v>
      </c>
      <c r="AR26" s="520">
        <f>I26+AG26</f>
        <v>957662</v>
      </c>
      <c r="AS26" s="507">
        <f>J26+V26</f>
        <v>701314</v>
      </c>
      <c r="AT26" s="507">
        <f t="shared" si="33"/>
        <v>0</v>
      </c>
      <c r="AU26" s="507">
        <f t="shared" si="34"/>
        <v>0</v>
      </c>
      <c r="AV26" s="507">
        <f t="shared" si="35"/>
        <v>237044</v>
      </c>
      <c r="AW26" s="507">
        <f t="shared" si="35"/>
        <v>14026</v>
      </c>
      <c r="AX26" s="507">
        <f>N26+AF26</f>
        <v>5278</v>
      </c>
      <c r="AY26" s="522">
        <f>O26+AQ26</f>
        <v>2.39</v>
      </c>
      <c r="AZ26" s="522">
        <f t="shared" si="36"/>
        <v>0</v>
      </c>
      <c r="BA26" s="523">
        <f t="shared" si="36"/>
        <v>2.39</v>
      </c>
    </row>
    <row r="27" spans="1:53" s="720" customFormat="1" x14ac:dyDescent="0.2">
      <c r="A27" s="285">
        <v>4</v>
      </c>
      <c r="B27" s="27">
        <v>4407</v>
      </c>
      <c r="C27" s="27">
        <v>600074552</v>
      </c>
      <c r="D27" s="27">
        <v>70982201</v>
      </c>
      <c r="E27" s="295" t="s">
        <v>479</v>
      </c>
      <c r="F27" s="27"/>
      <c r="G27" s="284"/>
      <c r="H27" s="388"/>
      <c r="I27" s="5">
        <v>9541697</v>
      </c>
      <c r="J27" s="8">
        <v>6971038</v>
      </c>
      <c r="K27" s="8">
        <v>0</v>
      </c>
      <c r="L27" s="8">
        <v>2356210</v>
      </c>
      <c r="M27" s="8">
        <v>139421</v>
      </c>
      <c r="N27" s="8">
        <v>75028</v>
      </c>
      <c r="O27" s="9">
        <v>16.8552</v>
      </c>
      <c r="P27" s="9">
        <v>11.5</v>
      </c>
      <c r="Q27" s="33">
        <v>5.3552000000000017</v>
      </c>
      <c r="R27" s="5">
        <f t="shared" ref="R27:BA27" si="37">SUM(R23:R26)</f>
        <v>0</v>
      </c>
      <c r="S27" s="8">
        <f t="shared" si="37"/>
        <v>96451</v>
      </c>
      <c r="T27" s="8">
        <f t="shared" si="37"/>
        <v>0</v>
      </c>
      <c r="U27" s="8">
        <f t="shared" si="37"/>
        <v>0</v>
      </c>
      <c r="V27" s="8">
        <f t="shared" si="37"/>
        <v>96451</v>
      </c>
      <c r="W27" s="8">
        <f t="shared" si="37"/>
        <v>0</v>
      </c>
      <c r="X27" s="8">
        <f t="shared" si="37"/>
        <v>0</v>
      </c>
      <c r="Y27" s="8">
        <f t="shared" ref="Y27" si="38">SUM(Y23:Y26)</f>
        <v>0</v>
      </c>
      <c r="Z27" s="8">
        <f t="shared" si="37"/>
        <v>0</v>
      </c>
      <c r="AA27" s="8">
        <f t="shared" si="37"/>
        <v>96451</v>
      </c>
      <c r="AB27" s="8">
        <f t="shared" si="37"/>
        <v>32600</v>
      </c>
      <c r="AC27" s="8">
        <f t="shared" si="37"/>
        <v>1929</v>
      </c>
      <c r="AD27" s="8">
        <f t="shared" si="37"/>
        <v>0</v>
      </c>
      <c r="AE27" s="8">
        <f t="shared" si="37"/>
        <v>0</v>
      </c>
      <c r="AF27" s="8">
        <f t="shared" si="37"/>
        <v>0</v>
      </c>
      <c r="AG27" s="8">
        <f t="shared" si="37"/>
        <v>130980</v>
      </c>
      <c r="AH27" s="9">
        <f t="shared" si="37"/>
        <v>0</v>
      </c>
      <c r="AI27" s="9">
        <f t="shared" si="37"/>
        <v>0</v>
      </c>
      <c r="AJ27" s="9">
        <f t="shared" si="37"/>
        <v>0.32</v>
      </c>
      <c r="AK27" s="9">
        <f t="shared" ref="AK27:AL27" si="39">SUM(AK23:AK26)</f>
        <v>0</v>
      </c>
      <c r="AL27" s="9">
        <f t="shared" si="39"/>
        <v>0</v>
      </c>
      <c r="AM27" s="9">
        <f t="shared" si="37"/>
        <v>0</v>
      </c>
      <c r="AN27" s="9">
        <f t="shared" si="37"/>
        <v>0</v>
      </c>
      <c r="AO27" s="9">
        <f t="shared" si="37"/>
        <v>0.32</v>
      </c>
      <c r="AP27" s="9">
        <f t="shared" si="37"/>
        <v>0</v>
      </c>
      <c r="AQ27" s="75">
        <f t="shared" si="37"/>
        <v>0.32</v>
      </c>
      <c r="AR27" s="273">
        <f t="shared" si="37"/>
        <v>9672677</v>
      </c>
      <c r="AS27" s="8">
        <f t="shared" si="37"/>
        <v>7067489</v>
      </c>
      <c r="AT27" s="38">
        <f t="shared" si="37"/>
        <v>0</v>
      </c>
      <c r="AU27" s="38">
        <f t="shared" si="37"/>
        <v>0</v>
      </c>
      <c r="AV27" s="8">
        <f t="shared" si="37"/>
        <v>2388810</v>
      </c>
      <c r="AW27" s="8">
        <f t="shared" si="37"/>
        <v>141350</v>
      </c>
      <c r="AX27" s="8">
        <f t="shared" si="37"/>
        <v>75028</v>
      </c>
      <c r="AY27" s="9">
        <f t="shared" si="37"/>
        <v>17.1752</v>
      </c>
      <c r="AZ27" s="9">
        <f t="shared" si="37"/>
        <v>11.819999999999999</v>
      </c>
      <c r="BA27" s="75">
        <f t="shared" si="37"/>
        <v>5.3552000000000017</v>
      </c>
    </row>
    <row r="28" spans="1:53" s="720" customFormat="1" x14ac:dyDescent="0.2">
      <c r="A28" s="751">
        <v>5</v>
      </c>
      <c r="B28" s="752">
        <v>4492</v>
      </c>
      <c r="C28" s="752">
        <v>650065221</v>
      </c>
      <c r="D28" s="752">
        <v>71173838</v>
      </c>
      <c r="E28" s="753" t="s">
        <v>480</v>
      </c>
      <c r="F28" s="752">
        <v>3111</v>
      </c>
      <c r="G28" s="552" t="s">
        <v>86</v>
      </c>
      <c r="H28" s="754" t="s">
        <v>87</v>
      </c>
      <c r="I28" s="516">
        <v>7598177</v>
      </c>
      <c r="J28" s="517">
        <v>5541515</v>
      </c>
      <c r="K28" s="517">
        <v>0</v>
      </c>
      <c r="L28" s="517">
        <v>1873032</v>
      </c>
      <c r="M28" s="517">
        <v>110830</v>
      </c>
      <c r="N28" s="517">
        <v>72800</v>
      </c>
      <c r="O28" s="518">
        <v>12.491300000000001</v>
      </c>
      <c r="P28" s="432">
        <v>9</v>
      </c>
      <c r="Q28" s="746">
        <v>3.4913000000000007</v>
      </c>
      <c r="R28" s="551">
        <f t="shared" ref="R28:R30" si="40">W28*-1</f>
        <v>0</v>
      </c>
      <c r="S28" s="507">
        <v>0</v>
      </c>
      <c r="T28" s="507">
        <v>0</v>
      </c>
      <c r="U28" s="507">
        <v>0</v>
      </c>
      <c r="V28" s="507">
        <f t="shared" si="1"/>
        <v>0</v>
      </c>
      <c r="W28" s="507">
        <v>0</v>
      </c>
      <c r="X28" s="507">
        <v>0</v>
      </c>
      <c r="Y28" s="507">
        <v>0</v>
      </c>
      <c r="Z28" s="507">
        <f t="shared" ref="Z28:Z30" si="41">SUM(W28:Y28)</f>
        <v>0</v>
      </c>
      <c r="AA28" s="507">
        <f>V28+Z28</f>
        <v>0</v>
      </c>
      <c r="AB28" s="322">
        <f t="shared" ref="AB28:AB30" si="42">ROUND((V28+W28)*33.8%,0)</f>
        <v>0</v>
      </c>
      <c r="AC28" s="180">
        <f>ROUND(V28*2%,0)</f>
        <v>0</v>
      </c>
      <c r="AD28" s="507">
        <v>0</v>
      </c>
      <c r="AE28" s="507">
        <v>0</v>
      </c>
      <c r="AF28" s="507">
        <f t="shared" si="2"/>
        <v>0</v>
      </c>
      <c r="AG28" s="507">
        <f t="shared" si="3"/>
        <v>0</v>
      </c>
      <c r="AH28" s="522">
        <v>0</v>
      </c>
      <c r="AI28" s="522">
        <v>0</v>
      </c>
      <c r="AJ28" s="522">
        <v>0</v>
      </c>
      <c r="AK28" s="522">
        <v>0</v>
      </c>
      <c r="AL28" s="522">
        <v>0</v>
      </c>
      <c r="AM28" s="522">
        <v>0</v>
      </c>
      <c r="AN28" s="522">
        <v>0</v>
      </c>
      <c r="AO28" s="522">
        <f t="shared" ref="AO28:AO30" si="43">AH28+AJ28+AK28+AM28</f>
        <v>0</v>
      </c>
      <c r="AP28" s="522">
        <f t="shared" ref="AP28:AP30" si="44">AI28+AL28+AN28</f>
        <v>0</v>
      </c>
      <c r="AQ28" s="523">
        <f t="shared" si="4"/>
        <v>0</v>
      </c>
      <c r="AR28" s="520">
        <f>I28+AG28</f>
        <v>7598177</v>
      </c>
      <c r="AS28" s="507">
        <f>J28+V28</f>
        <v>5541515</v>
      </c>
      <c r="AT28" s="507">
        <f t="shared" ref="AT28:AT30" si="45">K28+Z28</f>
        <v>0</v>
      </c>
      <c r="AU28" s="507">
        <f t="shared" ref="AU28:AU30" si="46">Y28</f>
        <v>0</v>
      </c>
      <c r="AV28" s="507">
        <f t="shared" ref="AV28:AW30" si="47">L28+AB28</f>
        <v>1873032</v>
      </c>
      <c r="AW28" s="507">
        <f t="shared" si="47"/>
        <v>110830</v>
      </c>
      <c r="AX28" s="507">
        <f>N28+AF28</f>
        <v>72800</v>
      </c>
      <c r="AY28" s="522">
        <f>O28+AQ28</f>
        <v>12.491300000000001</v>
      </c>
      <c r="AZ28" s="522">
        <f t="shared" ref="AZ28:BA30" si="48">P28+AO28</f>
        <v>9</v>
      </c>
      <c r="BA28" s="523">
        <f t="shared" si="48"/>
        <v>3.4913000000000007</v>
      </c>
    </row>
    <row r="29" spans="1:53" s="720" customFormat="1" x14ac:dyDescent="0.2">
      <c r="A29" s="751">
        <v>5</v>
      </c>
      <c r="B29" s="752">
        <v>4492</v>
      </c>
      <c r="C29" s="752">
        <v>650065221</v>
      </c>
      <c r="D29" s="752">
        <v>71173838</v>
      </c>
      <c r="E29" s="753" t="s">
        <v>480</v>
      </c>
      <c r="F29" s="752">
        <v>3111</v>
      </c>
      <c r="G29" s="552" t="s">
        <v>92</v>
      </c>
      <c r="H29" s="754" t="s">
        <v>83</v>
      </c>
      <c r="I29" s="516">
        <v>1152950</v>
      </c>
      <c r="J29" s="517">
        <v>849006</v>
      </c>
      <c r="K29" s="496">
        <v>0</v>
      </c>
      <c r="L29" s="322">
        <v>286964</v>
      </c>
      <c r="M29" s="322">
        <v>16980</v>
      </c>
      <c r="N29" s="517">
        <v>0</v>
      </c>
      <c r="O29" s="518">
        <v>2.5</v>
      </c>
      <c r="P29" s="432">
        <v>2.5</v>
      </c>
      <c r="Q29" s="746">
        <v>0</v>
      </c>
      <c r="R29" s="551">
        <f t="shared" si="40"/>
        <v>0</v>
      </c>
      <c r="S29" s="507">
        <v>-60171</v>
      </c>
      <c r="T29" s="507">
        <v>0</v>
      </c>
      <c r="U29" s="507">
        <v>0</v>
      </c>
      <c r="V29" s="507">
        <f t="shared" si="1"/>
        <v>-60171</v>
      </c>
      <c r="W29" s="507">
        <v>0</v>
      </c>
      <c r="X29" s="507">
        <v>0</v>
      </c>
      <c r="Y29" s="507">
        <v>0</v>
      </c>
      <c r="Z29" s="507">
        <f t="shared" si="41"/>
        <v>0</v>
      </c>
      <c r="AA29" s="507">
        <f>V29+Z29</f>
        <v>-60171</v>
      </c>
      <c r="AB29" s="322">
        <f t="shared" si="42"/>
        <v>-20338</v>
      </c>
      <c r="AC29" s="180">
        <f>ROUND(V29*2%,0)</f>
        <v>-1203</v>
      </c>
      <c r="AD29" s="507">
        <v>0</v>
      </c>
      <c r="AE29" s="507">
        <v>0</v>
      </c>
      <c r="AF29" s="507">
        <f t="shared" si="2"/>
        <v>0</v>
      </c>
      <c r="AG29" s="507">
        <f t="shared" si="3"/>
        <v>-81712</v>
      </c>
      <c r="AH29" s="522">
        <v>0</v>
      </c>
      <c r="AI29" s="522">
        <v>0</v>
      </c>
      <c r="AJ29" s="522">
        <v>-0.12</v>
      </c>
      <c r="AK29" s="522">
        <v>0</v>
      </c>
      <c r="AL29" s="522">
        <v>0</v>
      </c>
      <c r="AM29" s="522">
        <v>0</v>
      </c>
      <c r="AN29" s="522">
        <v>0</v>
      </c>
      <c r="AO29" s="522">
        <f t="shared" si="43"/>
        <v>-0.12</v>
      </c>
      <c r="AP29" s="522">
        <f t="shared" si="44"/>
        <v>0</v>
      </c>
      <c r="AQ29" s="523">
        <f t="shared" si="4"/>
        <v>-0.12</v>
      </c>
      <c r="AR29" s="520">
        <f>I29+AG29</f>
        <v>1071238</v>
      </c>
      <c r="AS29" s="507">
        <f>J29+V29</f>
        <v>788835</v>
      </c>
      <c r="AT29" s="507">
        <f t="shared" si="45"/>
        <v>0</v>
      </c>
      <c r="AU29" s="507">
        <f t="shared" si="46"/>
        <v>0</v>
      </c>
      <c r="AV29" s="507">
        <f t="shared" si="47"/>
        <v>266626</v>
      </c>
      <c r="AW29" s="507">
        <f t="shared" si="47"/>
        <v>15777</v>
      </c>
      <c r="AX29" s="507">
        <f>N29+AF29</f>
        <v>0</v>
      </c>
      <c r="AY29" s="522">
        <f>O29+AQ29</f>
        <v>2.38</v>
      </c>
      <c r="AZ29" s="522">
        <f t="shared" si="48"/>
        <v>2.38</v>
      </c>
      <c r="BA29" s="523">
        <f t="shared" si="48"/>
        <v>0</v>
      </c>
    </row>
    <row r="30" spans="1:53" s="720" customFormat="1" x14ac:dyDescent="0.2">
      <c r="A30" s="751">
        <v>5</v>
      </c>
      <c r="B30" s="752">
        <v>4492</v>
      </c>
      <c r="C30" s="752">
        <v>650065221</v>
      </c>
      <c r="D30" s="752">
        <v>71173838</v>
      </c>
      <c r="E30" s="753" t="s">
        <v>480</v>
      </c>
      <c r="F30" s="752">
        <v>3141</v>
      </c>
      <c r="G30" s="552" t="s">
        <v>89</v>
      </c>
      <c r="H30" s="754" t="s">
        <v>83</v>
      </c>
      <c r="I30" s="516">
        <v>972468</v>
      </c>
      <c r="J30" s="517">
        <v>712131</v>
      </c>
      <c r="K30" s="496">
        <v>0</v>
      </c>
      <c r="L30" s="322">
        <v>240700</v>
      </c>
      <c r="M30" s="322">
        <v>14243</v>
      </c>
      <c r="N30" s="517">
        <v>5394</v>
      </c>
      <c r="O30" s="518">
        <v>2.42</v>
      </c>
      <c r="P30" s="432">
        <v>0</v>
      </c>
      <c r="Q30" s="746">
        <v>2.42</v>
      </c>
      <c r="R30" s="551">
        <f t="shared" si="40"/>
        <v>0</v>
      </c>
      <c r="S30" s="507">
        <v>0</v>
      </c>
      <c r="T30" s="507">
        <v>0</v>
      </c>
      <c r="U30" s="507">
        <v>0</v>
      </c>
      <c r="V30" s="507">
        <f t="shared" si="1"/>
        <v>0</v>
      </c>
      <c r="W30" s="507">
        <v>0</v>
      </c>
      <c r="X30" s="507">
        <v>0</v>
      </c>
      <c r="Y30" s="507">
        <v>0</v>
      </c>
      <c r="Z30" s="507">
        <f t="shared" si="41"/>
        <v>0</v>
      </c>
      <c r="AA30" s="507">
        <f>V30+Z30</f>
        <v>0</v>
      </c>
      <c r="AB30" s="322">
        <f t="shared" si="42"/>
        <v>0</v>
      </c>
      <c r="AC30" s="180">
        <f>ROUND(V30*2%,0)</f>
        <v>0</v>
      </c>
      <c r="AD30" s="507">
        <v>0</v>
      </c>
      <c r="AE30" s="507">
        <v>0</v>
      </c>
      <c r="AF30" s="507">
        <f t="shared" si="2"/>
        <v>0</v>
      </c>
      <c r="AG30" s="507">
        <f t="shared" si="3"/>
        <v>0</v>
      </c>
      <c r="AH30" s="522">
        <v>0</v>
      </c>
      <c r="AI30" s="522">
        <v>0</v>
      </c>
      <c r="AJ30" s="522">
        <v>0</v>
      </c>
      <c r="AK30" s="522">
        <v>0</v>
      </c>
      <c r="AL30" s="522">
        <v>0</v>
      </c>
      <c r="AM30" s="522">
        <v>0</v>
      </c>
      <c r="AN30" s="522">
        <v>0</v>
      </c>
      <c r="AO30" s="522">
        <f t="shared" si="43"/>
        <v>0</v>
      </c>
      <c r="AP30" s="522">
        <f t="shared" si="44"/>
        <v>0</v>
      </c>
      <c r="AQ30" s="523">
        <f t="shared" si="4"/>
        <v>0</v>
      </c>
      <c r="AR30" s="520">
        <f>I30+AG30</f>
        <v>972468</v>
      </c>
      <c r="AS30" s="507">
        <f>J30+V30</f>
        <v>712131</v>
      </c>
      <c r="AT30" s="507">
        <f t="shared" si="45"/>
        <v>0</v>
      </c>
      <c r="AU30" s="507">
        <f t="shared" si="46"/>
        <v>0</v>
      </c>
      <c r="AV30" s="507">
        <f t="shared" si="47"/>
        <v>240700</v>
      </c>
      <c r="AW30" s="507">
        <f t="shared" si="47"/>
        <v>14243</v>
      </c>
      <c r="AX30" s="507">
        <f>N30+AF30</f>
        <v>5394</v>
      </c>
      <c r="AY30" s="522">
        <f>O30+AQ30</f>
        <v>2.42</v>
      </c>
      <c r="AZ30" s="522">
        <f t="shared" si="48"/>
        <v>0</v>
      </c>
      <c r="BA30" s="523">
        <f t="shared" si="48"/>
        <v>2.42</v>
      </c>
    </row>
    <row r="31" spans="1:53" s="720" customFormat="1" x14ac:dyDescent="0.2">
      <c r="A31" s="285">
        <v>5</v>
      </c>
      <c r="B31" s="27">
        <v>4492</v>
      </c>
      <c r="C31" s="27">
        <v>650065221</v>
      </c>
      <c r="D31" s="27">
        <v>71173838</v>
      </c>
      <c r="E31" s="295" t="s">
        <v>481</v>
      </c>
      <c r="F31" s="27"/>
      <c r="G31" s="284"/>
      <c r="H31" s="388"/>
      <c r="I31" s="5">
        <v>9723595</v>
      </c>
      <c r="J31" s="8">
        <v>7102652</v>
      </c>
      <c r="K31" s="8">
        <v>0</v>
      </c>
      <c r="L31" s="8">
        <v>2400696</v>
      </c>
      <c r="M31" s="8">
        <v>142053</v>
      </c>
      <c r="N31" s="8">
        <v>78194</v>
      </c>
      <c r="O31" s="9">
        <v>17.411300000000001</v>
      </c>
      <c r="P31" s="9">
        <v>11.5</v>
      </c>
      <c r="Q31" s="33">
        <v>5.9113000000000007</v>
      </c>
      <c r="R31" s="5">
        <f t="shared" ref="R31:BA31" si="49">SUM(R28:R30)</f>
        <v>0</v>
      </c>
      <c r="S31" s="8">
        <f t="shared" si="49"/>
        <v>-60171</v>
      </c>
      <c r="T31" s="8">
        <f t="shared" si="49"/>
        <v>0</v>
      </c>
      <c r="U31" s="8">
        <f t="shared" si="49"/>
        <v>0</v>
      </c>
      <c r="V31" s="8">
        <f t="shared" si="49"/>
        <v>-60171</v>
      </c>
      <c r="W31" s="8">
        <f t="shared" si="49"/>
        <v>0</v>
      </c>
      <c r="X31" s="8">
        <f t="shared" si="49"/>
        <v>0</v>
      </c>
      <c r="Y31" s="8">
        <f t="shared" ref="Y31" si="50">SUM(Y28:Y30)</f>
        <v>0</v>
      </c>
      <c r="Z31" s="8">
        <f t="shared" si="49"/>
        <v>0</v>
      </c>
      <c r="AA31" s="8">
        <f t="shared" si="49"/>
        <v>-60171</v>
      </c>
      <c r="AB31" s="8">
        <f t="shared" si="49"/>
        <v>-20338</v>
      </c>
      <c r="AC31" s="8">
        <f t="shared" si="49"/>
        <v>-1203</v>
      </c>
      <c r="AD31" s="8">
        <f t="shared" si="49"/>
        <v>0</v>
      </c>
      <c r="AE31" s="8">
        <f t="shared" si="49"/>
        <v>0</v>
      </c>
      <c r="AF31" s="8">
        <f t="shared" si="49"/>
        <v>0</v>
      </c>
      <c r="AG31" s="8">
        <f t="shared" si="49"/>
        <v>-81712</v>
      </c>
      <c r="AH31" s="9">
        <f t="shared" si="49"/>
        <v>0</v>
      </c>
      <c r="AI31" s="9">
        <f t="shared" si="49"/>
        <v>0</v>
      </c>
      <c r="AJ31" s="9">
        <f t="shared" si="49"/>
        <v>-0.12</v>
      </c>
      <c r="AK31" s="9">
        <f t="shared" ref="AK31:AL31" si="51">SUM(AK28:AK30)</f>
        <v>0</v>
      </c>
      <c r="AL31" s="9">
        <f t="shared" si="51"/>
        <v>0</v>
      </c>
      <c r="AM31" s="9">
        <f t="shared" si="49"/>
        <v>0</v>
      </c>
      <c r="AN31" s="9">
        <f t="shared" si="49"/>
        <v>0</v>
      </c>
      <c r="AO31" s="9">
        <f t="shared" si="49"/>
        <v>-0.12</v>
      </c>
      <c r="AP31" s="9">
        <f t="shared" si="49"/>
        <v>0</v>
      </c>
      <c r="AQ31" s="75">
        <f t="shared" si="49"/>
        <v>-0.12</v>
      </c>
      <c r="AR31" s="273">
        <f t="shared" si="49"/>
        <v>9641883</v>
      </c>
      <c r="AS31" s="8">
        <f t="shared" si="49"/>
        <v>7042481</v>
      </c>
      <c r="AT31" s="38">
        <f t="shared" si="49"/>
        <v>0</v>
      </c>
      <c r="AU31" s="38">
        <f t="shared" si="49"/>
        <v>0</v>
      </c>
      <c r="AV31" s="8">
        <f t="shared" si="49"/>
        <v>2380358</v>
      </c>
      <c r="AW31" s="8">
        <f t="shared" si="49"/>
        <v>140850</v>
      </c>
      <c r="AX31" s="8">
        <f t="shared" si="49"/>
        <v>78194</v>
      </c>
      <c r="AY31" s="9">
        <f t="shared" si="49"/>
        <v>17.2913</v>
      </c>
      <c r="AZ31" s="9">
        <f t="shared" si="49"/>
        <v>11.379999999999999</v>
      </c>
      <c r="BA31" s="75">
        <f t="shared" si="49"/>
        <v>5.9113000000000007</v>
      </c>
    </row>
    <row r="32" spans="1:53" s="720" customFormat="1" x14ac:dyDescent="0.2">
      <c r="A32" s="751">
        <v>6</v>
      </c>
      <c r="B32" s="752">
        <v>4408</v>
      </c>
      <c r="C32" s="752">
        <v>600074528</v>
      </c>
      <c r="D32" s="752">
        <v>70982163</v>
      </c>
      <c r="E32" s="753" t="s">
        <v>482</v>
      </c>
      <c r="F32" s="752">
        <v>3111</v>
      </c>
      <c r="G32" s="552" t="s">
        <v>86</v>
      </c>
      <c r="H32" s="754" t="s">
        <v>87</v>
      </c>
      <c r="I32" s="516">
        <v>10031473</v>
      </c>
      <c r="J32" s="517">
        <v>7310977</v>
      </c>
      <c r="K32" s="517">
        <v>7000</v>
      </c>
      <c r="L32" s="517">
        <v>2473476</v>
      </c>
      <c r="M32" s="517">
        <v>146220</v>
      </c>
      <c r="N32" s="517">
        <v>93800</v>
      </c>
      <c r="O32" s="518">
        <v>16.946400000000001</v>
      </c>
      <c r="P32" s="432">
        <v>12.741899999999999</v>
      </c>
      <c r="Q32" s="746">
        <v>4.2045000000000012</v>
      </c>
      <c r="R32" s="551">
        <f t="shared" ref="R32:R33" si="52">W32*-1</f>
        <v>2000</v>
      </c>
      <c r="S32" s="507">
        <v>0</v>
      </c>
      <c r="T32" s="507">
        <v>0</v>
      </c>
      <c r="U32" s="507">
        <v>0</v>
      </c>
      <c r="V32" s="507">
        <f t="shared" si="1"/>
        <v>2000</v>
      </c>
      <c r="W32" s="507">
        <v>-2000</v>
      </c>
      <c r="X32" s="507">
        <v>0</v>
      </c>
      <c r="Y32" s="507">
        <v>0</v>
      </c>
      <c r="Z32" s="507">
        <f t="shared" ref="Z32:Z33" si="53">SUM(W32:Y32)</f>
        <v>-2000</v>
      </c>
      <c r="AA32" s="507">
        <f>V32+Z32</f>
        <v>0</v>
      </c>
      <c r="AB32" s="322">
        <f t="shared" ref="AB32:AB33" si="54">ROUND((V32+W32)*33.8%,0)</f>
        <v>0</v>
      </c>
      <c r="AC32" s="180">
        <f>ROUND(V32*2%,0)</f>
        <v>40</v>
      </c>
      <c r="AD32" s="507">
        <v>0</v>
      </c>
      <c r="AE32" s="507">
        <v>0</v>
      </c>
      <c r="AF32" s="507">
        <f t="shared" si="2"/>
        <v>0</v>
      </c>
      <c r="AG32" s="507">
        <f t="shared" si="3"/>
        <v>40</v>
      </c>
      <c r="AH32" s="522">
        <v>0</v>
      </c>
      <c r="AI32" s="522">
        <v>0</v>
      </c>
      <c r="AJ32" s="522">
        <v>0</v>
      </c>
      <c r="AK32" s="522">
        <v>0</v>
      </c>
      <c r="AL32" s="522">
        <v>0</v>
      </c>
      <c r="AM32" s="522">
        <v>0</v>
      </c>
      <c r="AN32" s="522">
        <v>0</v>
      </c>
      <c r="AO32" s="522">
        <f t="shared" ref="AO32:AO33" si="55">AH32+AJ32+AK32+AM32</f>
        <v>0</v>
      </c>
      <c r="AP32" s="522">
        <f t="shared" ref="AP32:AP33" si="56">AI32+AL32+AN32</f>
        <v>0</v>
      </c>
      <c r="AQ32" s="523">
        <f t="shared" si="4"/>
        <v>0</v>
      </c>
      <c r="AR32" s="520">
        <f>I32+AG32</f>
        <v>10031513</v>
      </c>
      <c r="AS32" s="507">
        <f>J32+V32</f>
        <v>7312977</v>
      </c>
      <c r="AT32" s="507">
        <f t="shared" ref="AT32:AT33" si="57">K32+Z32</f>
        <v>5000</v>
      </c>
      <c r="AU32" s="507">
        <f t="shared" ref="AU32:AU33" si="58">Y32</f>
        <v>0</v>
      </c>
      <c r="AV32" s="507">
        <f>L32+AB32</f>
        <v>2473476</v>
      </c>
      <c r="AW32" s="507">
        <f>M32+AC32</f>
        <v>146260</v>
      </c>
      <c r="AX32" s="507">
        <f>N32+AF32</f>
        <v>93800</v>
      </c>
      <c r="AY32" s="522">
        <f>O32+AQ32</f>
        <v>16.946400000000001</v>
      </c>
      <c r="AZ32" s="522">
        <f>P32+AO32</f>
        <v>12.741899999999999</v>
      </c>
      <c r="BA32" s="523">
        <f>Q32+AP32</f>
        <v>4.2045000000000012</v>
      </c>
    </row>
    <row r="33" spans="1:53" s="720" customFormat="1" x14ac:dyDescent="0.2">
      <c r="A33" s="751">
        <v>6</v>
      </c>
      <c r="B33" s="752">
        <v>4408</v>
      </c>
      <c r="C33" s="752">
        <v>600074528</v>
      </c>
      <c r="D33" s="752">
        <v>70982163</v>
      </c>
      <c r="E33" s="753" t="s">
        <v>482</v>
      </c>
      <c r="F33" s="752">
        <v>3141</v>
      </c>
      <c r="G33" s="552" t="s">
        <v>89</v>
      </c>
      <c r="H33" s="754" t="s">
        <v>83</v>
      </c>
      <c r="I33" s="516">
        <v>1286640</v>
      </c>
      <c r="J33" s="517">
        <v>926950</v>
      </c>
      <c r="K33" s="496">
        <v>15000</v>
      </c>
      <c r="L33" s="322">
        <v>318379</v>
      </c>
      <c r="M33" s="322">
        <v>18539</v>
      </c>
      <c r="N33" s="517">
        <v>7772</v>
      </c>
      <c r="O33" s="518">
        <v>3.2</v>
      </c>
      <c r="P33" s="432">
        <v>0</v>
      </c>
      <c r="Q33" s="746">
        <v>3.2</v>
      </c>
      <c r="R33" s="551">
        <f t="shared" si="52"/>
        <v>10000</v>
      </c>
      <c r="S33" s="507">
        <v>0</v>
      </c>
      <c r="T33" s="507">
        <v>0</v>
      </c>
      <c r="U33" s="507">
        <v>0</v>
      </c>
      <c r="V33" s="507">
        <f t="shared" si="1"/>
        <v>10000</v>
      </c>
      <c r="W33" s="507">
        <v>-10000</v>
      </c>
      <c r="X33" s="507">
        <v>0</v>
      </c>
      <c r="Y33" s="507">
        <v>0</v>
      </c>
      <c r="Z33" s="507">
        <f t="shared" si="53"/>
        <v>-10000</v>
      </c>
      <c r="AA33" s="507">
        <f>V33+Z33</f>
        <v>0</v>
      </c>
      <c r="AB33" s="322">
        <f t="shared" si="54"/>
        <v>0</v>
      </c>
      <c r="AC33" s="180">
        <f>ROUND(V33*2%,0)</f>
        <v>200</v>
      </c>
      <c r="AD33" s="507">
        <v>0</v>
      </c>
      <c r="AE33" s="507">
        <v>0</v>
      </c>
      <c r="AF33" s="507">
        <f t="shared" si="2"/>
        <v>0</v>
      </c>
      <c r="AG33" s="507">
        <f t="shared" si="3"/>
        <v>200</v>
      </c>
      <c r="AH33" s="522">
        <v>0</v>
      </c>
      <c r="AI33" s="522">
        <v>0</v>
      </c>
      <c r="AJ33" s="522">
        <v>0</v>
      </c>
      <c r="AK33" s="522">
        <v>0</v>
      </c>
      <c r="AL33" s="522">
        <v>0</v>
      </c>
      <c r="AM33" s="522">
        <v>0</v>
      </c>
      <c r="AN33" s="522">
        <v>0</v>
      </c>
      <c r="AO33" s="522">
        <f t="shared" si="55"/>
        <v>0</v>
      </c>
      <c r="AP33" s="522">
        <f t="shared" si="56"/>
        <v>0</v>
      </c>
      <c r="AQ33" s="523">
        <f t="shared" si="4"/>
        <v>0</v>
      </c>
      <c r="AR33" s="520">
        <f>I33+AG33</f>
        <v>1286840</v>
      </c>
      <c r="AS33" s="507">
        <f>J33+V33</f>
        <v>936950</v>
      </c>
      <c r="AT33" s="507">
        <f t="shared" si="57"/>
        <v>5000</v>
      </c>
      <c r="AU33" s="507">
        <f t="shared" si="58"/>
        <v>0</v>
      </c>
      <c r="AV33" s="507">
        <f>L33+AB33</f>
        <v>318379</v>
      </c>
      <c r="AW33" s="507">
        <f>M33+AC33</f>
        <v>18739</v>
      </c>
      <c r="AX33" s="507">
        <f>N33+AF33</f>
        <v>7772</v>
      </c>
      <c r="AY33" s="522">
        <f>O33+AQ33</f>
        <v>3.2</v>
      </c>
      <c r="AZ33" s="522">
        <f>P33+AO33</f>
        <v>0</v>
      </c>
      <c r="BA33" s="523">
        <f>Q33+AP33</f>
        <v>3.2</v>
      </c>
    </row>
    <row r="34" spans="1:53" s="720" customFormat="1" x14ac:dyDescent="0.2">
      <c r="A34" s="285">
        <v>6</v>
      </c>
      <c r="B34" s="27">
        <v>4408</v>
      </c>
      <c r="C34" s="27">
        <v>600074528</v>
      </c>
      <c r="D34" s="27">
        <v>70982163</v>
      </c>
      <c r="E34" s="295" t="s">
        <v>483</v>
      </c>
      <c r="F34" s="27"/>
      <c r="G34" s="284"/>
      <c r="H34" s="388"/>
      <c r="I34" s="5">
        <v>11318113</v>
      </c>
      <c r="J34" s="8">
        <v>8237927</v>
      </c>
      <c r="K34" s="8">
        <v>22000</v>
      </c>
      <c r="L34" s="8">
        <v>2791855</v>
      </c>
      <c r="M34" s="8">
        <v>164759</v>
      </c>
      <c r="N34" s="8">
        <v>101572</v>
      </c>
      <c r="O34" s="9">
        <v>20.1464</v>
      </c>
      <c r="P34" s="9">
        <v>12.741899999999999</v>
      </c>
      <c r="Q34" s="33">
        <v>7.4045000000000014</v>
      </c>
      <c r="R34" s="5">
        <f t="shared" ref="R34:BA34" si="59">SUM(R32:R33)</f>
        <v>12000</v>
      </c>
      <c r="S34" s="8">
        <f t="shared" si="59"/>
        <v>0</v>
      </c>
      <c r="T34" s="8">
        <f t="shared" si="59"/>
        <v>0</v>
      </c>
      <c r="U34" s="8">
        <f t="shared" si="59"/>
        <v>0</v>
      </c>
      <c r="V34" s="8">
        <f t="shared" si="59"/>
        <v>12000</v>
      </c>
      <c r="W34" s="8">
        <f t="shared" si="59"/>
        <v>-12000</v>
      </c>
      <c r="X34" s="8">
        <f t="shared" si="59"/>
        <v>0</v>
      </c>
      <c r="Y34" s="8">
        <f t="shared" ref="Y34" si="60">SUM(Y32:Y33)</f>
        <v>0</v>
      </c>
      <c r="Z34" s="8">
        <f t="shared" si="59"/>
        <v>-12000</v>
      </c>
      <c r="AA34" s="8">
        <f t="shared" si="59"/>
        <v>0</v>
      </c>
      <c r="AB34" s="8">
        <f t="shared" si="59"/>
        <v>0</v>
      </c>
      <c r="AC34" s="8">
        <f t="shared" si="59"/>
        <v>240</v>
      </c>
      <c r="AD34" s="8">
        <f t="shared" si="59"/>
        <v>0</v>
      </c>
      <c r="AE34" s="8">
        <f t="shared" si="59"/>
        <v>0</v>
      </c>
      <c r="AF34" s="8">
        <f t="shared" si="59"/>
        <v>0</v>
      </c>
      <c r="AG34" s="8">
        <f t="shared" si="59"/>
        <v>240</v>
      </c>
      <c r="AH34" s="9">
        <f t="shared" si="59"/>
        <v>0</v>
      </c>
      <c r="AI34" s="9">
        <f t="shared" si="59"/>
        <v>0</v>
      </c>
      <c r="AJ34" s="9">
        <f t="shared" si="59"/>
        <v>0</v>
      </c>
      <c r="AK34" s="9">
        <f t="shared" ref="AK34:AL34" si="61">SUM(AK32:AK33)</f>
        <v>0</v>
      </c>
      <c r="AL34" s="9">
        <f t="shared" si="61"/>
        <v>0</v>
      </c>
      <c r="AM34" s="9">
        <f t="shared" si="59"/>
        <v>0</v>
      </c>
      <c r="AN34" s="9">
        <f t="shared" si="59"/>
        <v>0</v>
      </c>
      <c r="AO34" s="9">
        <f t="shared" si="59"/>
        <v>0</v>
      </c>
      <c r="AP34" s="9">
        <f t="shared" si="59"/>
        <v>0</v>
      </c>
      <c r="AQ34" s="75">
        <f t="shared" si="59"/>
        <v>0</v>
      </c>
      <c r="AR34" s="273">
        <f t="shared" si="59"/>
        <v>11318353</v>
      </c>
      <c r="AS34" s="8">
        <f t="shared" si="59"/>
        <v>8249927</v>
      </c>
      <c r="AT34" s="38">
        <f t="shared" si="59"/>
        <v>10000</v>
      </c>
      <c r="AU34" s="38">
        <f t="shared" si="59"/>
        <v>0</v>
      </c>
      <c r="AV34" s="8">
        <f t="shared" si="59"/>
        <v>2791855</v>
      </c>
      <c r="AW34" s="8">
        <f t="shared" si="59"/>
        <v>164999</v>
      </c>
      <c r="AX34" s="8">
        <f t="shared" si="59"/>
        <v>101572</v>
      </c>
      <c r="AY34" s="9">
        <f t="shared" si="59"/>
        <v>20.1464</v>
      </c>
      <c r="AZ34" s="9">
        <f t="shared" si="59"/>
        <v>12.741899999999999</v>
      </c>
      <c r="BA34" s="75">
        <f t="shared" si="59"/>
        <v>7.4045000000000014</v>
      </c>
    </row>
    <row r="35" spans="1:53" s="720" customFormat="1" x14ac:dyDescent="0.2">
      <c r="A35" s="751">
        <v>7</v>
      </c>
      <c r="B35" s="752">
        <v>4423</v>
      </c>
      <c r="C35" s="752">
        <v>600074439</v>
      </c>
      <c r="D35" s="752">
        <v>70982155</v>
      </c>
      <c r="E35" s="753" t="s">
        <v>484</v>
      </c>
      <c r="F35" s="752">
        <v>3111</v>
      </c>
      <c r="G35" s="552" t="s">
        <v>86</v>
      </c>
      <c r="H35" s="754" t="s">
        <v>87</v>
      </c>
      <c r="I35" s="516">
        <v>6724937</v>
      </c>
      <c r="J35" s="517">
        <v>4845368</v>
      </c>
      <c r="K35" s="517">
        <v>56000</v>
      </c>
      <c r="L35" s="517">
        <v>1656662</v>
      </c>
      <c r="M35" s="517">
        <v>96907</v>
      </c>
      <c r="N35" s="517">
        <v>70000</v>
      </c>
      <c r="O35" s="518">
        <v>11.0182</v>
      </c>
      <c r="P35" s="432">
        <v>8</v>
      </c>
      <c r="Q35" s="746">
        <v>3.0182000000000002</v>
      </c>
      <c r="R35" s="551">
        <f t="shared" ref="R35:R36" si="62">W35*-1</f>
        <v>0</v>
      </c>
      <c r="S35" s="507">
        <v>0</v>
      </c>
      <c r="T35" s="507">
        <v>0</v>
      </c>
      <c r="U35" s="507">
        <v>0</v>
      </c>
      <c r="V35" s="507">
        <f t="shared" si="1"/>
        <v>0</v>
      </c>
      <c r="W35" s="507">
        <v>0</v>
      </c>
      <c r="X35" s="507">
        <v>0</v>
      </c>
      <c r="Y35" s="507">
        <v>0</v>
      </c>
      <c r="Z35" s="507">
        <f t="shared" ref="Z35:Z36" si="63">SUM(W35:Y35)</f>
        <v>0</v>
      </c>
      <c r="AA35" s="507">
        <f>V35+Z35</f>
        <v>0</v>
      </c>
      <c r="AB35" s="322">
        <f t="shared" ref="AB35:AB36" si="64">ROUND((V35+W35)*33.8%,0)</f>
        <v>0</v>
      </c>
      <c r="AC35" s="180">
        <f>ROUND(V35*2%,0)</f>
        <v>0</v>
      </c>
      <c r="AD35" s="507">
        <v>0</v>
      </c>
      <c r="AE35" s="507">
        <v>0</v>
      </c>
      <c r="AF35" s="507">
        <f t="shared" si="2"/>
        <v>0</v>
      </c>
      <c r="AG35" s="507">
        <f t="shared" si="3"/>
        <v>0</v>
      </c>
      <c r="AH35" s="522">
        <v>0</v>
      </c>
      <c r="AI35" s="522">
        <v>-0.03</v>
      </c>
      <c r="AJ35" s="522">
        <v>0</v>
      </c>
      <c r="AK35" s="522">
        <v>0</v>
      </c>
      <c r="AL35" s="522">
        <v>0</v>
      </c>
      <c r="AM35" s="522">
        <v>0</v>
      </c>
      <c r="AN35" s="522">
        <v>0</v>
      </c>
      <c r="AO35" s="522">
        <f t="shared" ref="AO35:AO36" si="65">AH35+AJ35+AK35+AM35</f>
        <v>0</v>
      </c>
      <c r="AP35" s="522">
        <f t="shared" ref="AP35:AP36" si="66">AI35+AL35+AN35</f>
        <v>-0.03</v>
      </c>
      <c r="AQ35" s="523">
        <f t="shared" si="4"/>
        <v>-0.03</v>
      </c>
      <c r="AR35" s="520">
        <f>I35+AG35</f>
        <v>6724937</v>
      </c>
      <c r="AS35" s="507">
        <f>J35+V35</f>
        <v>4845368</v>
      </c>
      <c r="AT35" s="507">
        <f t="shared" ref="AT35:AT36" si="67">K35+Z35</f>
        <v>56000</v>
      </c>
      <c r="AU35" s="507">
        <f t="shared" ref="AU35:AU36" si="68">Y35</f>
        <v>0</v>
      </c>
      <c r="AV35" s="507">
        <f>L35+AB35</f>
        <v>1656662</v>
      </c>
      <c r="AW35" s="507">
        <f>M35+AC35</f>
        <v>96907</v>
      </c>
      <c r="AX35" s="507">
        <f>N35+AF35</f>
        <v>70000</v>
      </c>
      <c r="AY35" s="522">
        <f>O35+AQ35</f>
        <v>10.988200000000001</v>
      </c>
      <c r="AZ35" s="522">
        <f>P35+AO35</f>
        <v>8</v>
      </c>
      <c r="BA35" s="523">
        <f>Q35+AP35</f>
        <v>2.9882000000000004</v>
      </c>
    </row>
    <row r="36" spans="1:53" s="720" customFormat="1" x14ac:dyDescent="0.2">
      <c r="A36" s="751">
        <v>7</v>
      </c>
      <c r="B36" s="752">
        <v>4423</v>
      </c>
      <c r="C36" s="752">
        <v>600074439</v>
      </c>
      <c r="D36" s="752">
        <v>70982155</v>
      </c>
      <c r="E36" s="753" t="s">
        <v>484</v>
      </c>
      <c r="F36" s="752">
        <v>3141</v>
      </c>
      <c r="G36" s="552" t="s">
        <v>89</v>
      </c>
      <c r="H36" s="754" t="s">
        <v>83</v>
      </c>
      <c r="I36" s="516">
        <v>1223977</v>
      </c>
      <c r="J36" s="517">
        <v>851715</v>
      </c>
      <c r="K36" s="496">
        <v>46000</v>
      </c>
      <c r="L36" s="322">
        <v>303428</v>
      </c>
      <c r="M36" s="322">
        <v>17034</v>
      </c>
      <c r="N36" s="517">
        <v>5800</v>
      </c>
      <c r="O36" s="518">
        <v>2.91</v>
      </c>
      <c r="P36" s="432">
        <v>0</v>
      </c>
      <c r="Q36" s="746">
        <v>2.91</v>
      </c>
      <c r="R36" s="551">
        <f t="shared" si="62"/>
        <v>0</v>
      </c>
      <c r="S36" s="507">
        <v>0</v>
      </c>
      <c r="T36" s="507">
        <v>0</v>
      </c>
      <c r="U36" s="507">
        <v>0</v>
      </c>
      <c r="V36" s="507">
        <f t="shared" si="1"/>
        <v>0</v>
      </c>
      <c r="W36" s="507">
        <v>0</v>
      </c>
      <c r="X36" s="507">
        <v>0</v>
      </c>
      <c r="Y36" s="507">
        <v>0</v>
      </c>
      <c r="Z36" s="507">
        <f t="shared" si="63"/>
        <v>0</v>
      </c>
      <c r="AA36" s="507">
        <f>V36+Z36</f>
        <v>0</v>
      </c>
      <c r="AB36" s="322">
        <f t="shared" si="64"/>
        <v>0</v>
      </c>
      <c r="AC36" s="180">
        <f>ROUND(V36*2%,0)</f>
        <v>0</v>
      </c>
      <c r="AD36" s="507">
        <v>0</v>
      </c>
      <c r="AE36" s="507">
        <v>0</v>
      </c>
      <c r="AF36" s="507">
        <f t="shared" si="2"/>
        <v>0</v>
      </c>
      <c r="AG36" s="507">
        <f t="shared" si="3"/>
        <v>0</v>
      </c>
      <c r="AH36" s="522">
        <v>0</v>
      </c>
      <c r="AI36" s="522">
        <v>0</v>
      </c>
      <c r="AJ36" s="522">
        <v>0</v>
      </c>
      <c r="AK36" s="522">
        <v>0</v>
      </c>
      <c r="AL36" s="522">
        <v>0</v>
      </c>
      <c r="AM36" s="522">
        <v>0</v>
      </c>
      <c r="AN36" s="522">
        <v>0</v>
      </c>
      <c r="AO36" s="522">
        <f t="shared" si="65"/>
        <v>0</v>
      </c>
      <c r="AP36" s="522">
        <f t="shared" si="66"/>
        <v>0</v>
      </c>
      <c r="AQ36" s="523">
        <f t="shared" si="4"/>
        <v>0</v>
      </c>
      <c r="AR36" s="520">
        <f>I36+AG36</f>
        <v>1223977</v>
      </c>
      <c r="AS36" s="507">
        <f>J36+V36</f>
        <v>851715</v>
      </c>
      <c r="AT36" s="507">
        <f t="shared" si="67"/>
        <v>46000</v>
      </c>
      <c r="AU36" s="507">
        <f t="shared" si="68"/>
        <v>0</v>
      </c>
      <c r="AV36" s="507">
        <f>L36+AB36</f>
        <v>303428</v>
      </c>
      <c r="AW36" s="507">
        <f>M36+AC36</f>
        <v>17034</v>
      </c>
      <c r="AX36" s="507">
        <f>N36+AF36</f>
        <v>5800</v>
      </c>
      <c r="AY36" s="522">
        <f>O36+AQ36</f>
        <v>2.91</v>
      </c>
      <c r="AZ36" s="522">
        <f>P36+AO36</f>
        <v>0</v>
      </c>
      <c r="BA36" s="523">
        <f>Q36+AP36</f>
        <v>2.91</v>
      </c>
    </row>
    <row r="37" spans="1:53" s="720" customFormat="1" x14ac:dyDescent="0.2">
      <c r="A37" s="285">
        <v>7</v>
      </c>
      <c r="B37" s="27">
        <v>4423</v>
      </c>
      <c r="C37" s="27">
        <v>600074439</v>
      </c>
      <c r="D37" s="27">
        <v>70982155</v>
      </c>
      <c r="E37" s="295" t="s">
        <v>485</v>
      </c>
      <c r="F37" s="27"/>
      <c r="G37" s="284"/>
      <c r="H37" s="388"/>
      <c r="I37" s="5">
        <v>7948914</v>
      </c>
      <c r="J37" s="8">
        <v>5697083</v>
      </c>
      <c r="K37" s="8">
        <v>102000</v>
      </c>
      <c r="L37" s="8">
        <v>1960090</v>
      </c>
      <c r="M37" s="8">
        <v>113941</v>
      </c>
      <c r="N37" s="8">
        <v>75800</v>
      </c>
      <c r="O37" s="9">
        <v>13.9282</v>
      </c>
      <c r="P37" s="9">
        <v>8</v>
      </c>
      <c r="Q37" s="33">
        <v>5.9282000000000004</v>
      </c>
      <c r="R37" s="5">
        <f t="shared" ref="R37:BA37" si="69">SUM(R35:R36)</f>
        <v>0</v>
      </c>
      <c r="S37" s="8">
        <f t="shared" si="69"/>
        <v>0</v>
      </c>
      <c r="T37" s="8">
        <f t="shared" si="69"/>
        <v>0</v>
      </c>
      <c r="U37" s="8">
        <f t="shared" si="69"/>
        <v>0</v>
      </c>
      <c r="V37" s="8">
        <f t="shared" si="69"/>
        <v>0</v>
      </c>
      <c r="W37" s="8">
        <f t="shared" si="69"/>
        <v>0</v>
      </c>
      <c r="X37" s="8">
        <f t="shared" si="69"/>
        <v>0</v>
      </c>
      <c r="Y37" s="8">
        <f t="shared" ref="Y37" si="70">SUM(Y35:Y36)</f>
        <v>0</v>
      </c>
      <c r="Z37" s="8">
        <f t="shared" si="69"/>
        <v>0</v>
      </c>
      <c r="AA37" s="8">
        <f t="shared" si="69"/>
        <v>0</v>
      </c>
      <c r="AB37" s="8">
        <f t="shared" si="69"/>
        <v>0</v>
      </c>
      <c r="AC37" s="8">
        <f t="shared" si="69"/>
        <v>0</v>
      </c>
      <c r="AD37" s="8">
        <f t="shared" si="69"/>
        <v>0</v>
      </c>
      <c r="AE37" s="8">
        <f t="shared" si="69"/>
        <v>0</v>
      </c>
      <c r="AF37" s="8">
        <f t="shared" si="69"/>
        <v>0</v>
      </c>
      <c r="AG37" s="8">
        <f t="shared" si="69"/>
        <v>0</v>
      </c>
      <c r="AH37" s="9">
        <f t="shared" si="69"/>
        <v>0</v>
      </c>
      <c r="AI37" s="9">
        <f t="shared" si="69"/>
        <v>-0.03</v>
      </c>
      <c r="AJ37" s="9">
        <f t="shared" si="69"/>
        <v>0</v>
      </c>
      <c r="AK37" s="9">
        <f t="shared" ref="AK37:AL37" si="71">SUM(AK35:AK36)</f>
        <v>0</v>
      </c>
      <c r="AL37" s="9">
        <f t="shared" si="71"/>
        <v>0</v>
      </c>
      <c r="AM37" s="9">
        <f t="shared" si="69"/>
        <v>0</v>
      </c>
      <c r="AN37" s="9">
        <f t="shared" si="69"/>
        <v>0</v>
      </c>
      <c r="AO37" s="9">
        <f t="shared" si="69"/>
        <v>0</v>
      </c>
      <c r="AP37" s="9">
        <f t="shared" si="69"/>
        <v>-0.03</v>
      </c>
      <c r="AQ37" s="75">
        <f t="shared" si="69"/>
        <v>-0.03</v>
      </c>
      <c r="AR37" s="273">
        <f t="shared" si="69"/>
        <v>7948914</v>
      </c>
      <c r="AS37" s="8">
        <f t="shared" si="69"/>
        <v>5697083</v>
      </c>
      <c r="AT37" s="38">
        <f t="shared" si="69"/>
        <v>102000</v>
      </c>
      <c r="AU37" s="38">
        <f t="shared" si="69"/>
        <v>0</v>
      </c>
      <c r="AV37" s="8">
        <f t="shared" si="69"/>
        <v>1960090</v>
      </c>
      <c r="AW37" s="8">
        <f t="shared" si="69"/>
        <v>113941</v>
      </c>
      <c r="AX37" s="8">
        <f t="shared" si="69"/>
        <v>75800</v>
      </c>
      <c r="AY37" s="9">
        <f t="shared" si="69"/>
        <v>13.898200000000001</v>
      </c>
      <c r="AZ37" s="9">
        <f t="shared" si="69"/>
        <v>8</v>
      </c>
      <c r="BA37" s="75">
        <f t="shared" si="69"/>
        <v>5.898200000000001</v>
      </c>
    </row>
    <row r="38" spans="1:53" s="720" customFormat="1" x14ac:dyDescent="0.2">
      <c r="A38" s="751">
        <v>8</v>
      </c>
      <c r="B38" s="752">
        <v>4404</v>
      </c>
      <c r="C38" s="752">
        <v>600074331</v>
      </c>
      <c r="D38" s="752">
        <v>831298</v>
      </c>
      <c r="E38" s="753" t="s">
        <v>486</v>
      </c>
      <c r="F38" s="752">
        <v>3111</v>
      </c>
      <c r="G38" s="552" t="s">
        <v>86</v>
      </c>
      <c r="H38" s="754" t="s">
        <v>87</v>
      </c>
      <c r="I38" s="516">
        <v>20596527</v>
      </c>
      <c r="J38" s="517">
        <v>14831169</v>
      </c>
      <c r="K38" s="517">
        <v>0</v>
      </c>
      <c r="L38" s="517">
        <v>5012935</v>
      </c>
      <c r="M38" s="517">
        <v>296623</v>
      </c>
      <c r="N38" s="517">
        <v>455800</v>
      </c>
      <c r="O38" s="518">
        <v>35.580800000000004</v>
      </c>
      <c r="P38" s="432">
        <v>26</v>
      </c>
      <c r="Q38" s="746">
        <v>9.5808000000000035</v>
      </c>
      <c r="R38" s="551">
        <f t="shared" ref="R38:R40" si="72">W38*-1</f>
        <v>0</v>
      </c>
      <c r="S38" s="507">
        <v>0</v>
      </c>
      <c r="T38" s="507">
        <v>0</v>
      </c>
      <c r="U38" s="507">
        <v>0</v>
      </c>
      <c r="V38" s="507">
        <f t="shared" si="1"/>
        <v>0</v>
      </c>
      <c r="W38" s="507">
        <v>0</v>
      </c>
      <c r="X38" s="507">
        <v>0</v>
      </c>
      <c r="Y38" s="507">
        <v>0</v>
      </c>
      <c r="Z38" s="507">
        <f t="shared" ref="Z38:Z40" si="73">SUM(W38:Y38)</f>
        <v>0</v>
      </c>
      <c r="AA38" s="507">
        <f>V38+Z38</f>
        <v>0</v>
      </c>
      <c r="AB38" s="322">
        <f t="shared" ref="AB38:AB40" si="74">ROUND((V38+W38)*33.8%,0)</f>
        <v>0</v>
      </c>
      <c r="AC38" s="180">
        <f>ROUND(V38*2%,0)</f>
        <v>0</v>
      </c>
      <c r="AD38" s="507">
        <v>0</v>
      </c>
      <c r="AE38" s="507">
        <v>0</v>
      </c>
      <c r="AF38" s="507">
        <f t="shared" si="2"/>
        <v>0</v>
      </c>
      <c r="AG38" s="507">
        <f t="shared" si="3"/>
        <v>0</v>
      </c>
      <c r="AH38" s="522">
        <v>0</v>
      </c>
      <c r="AI38" s="522">
        <v>0</v>
      </c>
      <c r="AJ38" s="522">
        <v>0</v>
      </c>
      <c r="AK38" s="522">
        <v>0</v>
      </c>
      <c r="AL38" s="522">
        <v>0</v>
      </c>
      <c r="AM38" s="522">
        <v>0</v>
      </c>
      <c r="AN38" s="522">
        <v>0</v>
      </c>
      <c r="AO38" s="522">
        <f t="shared" ref="AO38:AO40" si="75">AH38+AJ38+AK38+AM38</f>
        <v>0</v>
      </c>
      <c r="AP38" s="522">
        <f t="shared" ref="AP38:AP40" si="76">AI38+AL38+AN38</f>
        <v>0</v>
      </c>
      <c r="AQ38" s="523">
        <f t="shared" si="4"/>
        <v>0</v>
      </c>
      <c r="AR38" s="520">
        <f>I38+AG38</f>
        <v>20596527</v>
      </c>
      <c r="AS38" s="507">
        <f>J38+V38</f>
        <v>14831169</v>
      </c>
      <c r="AT38" s="507">
        <f t="shared" ref="AT38:AT40" si="77">K38+Z38</f>
        <v>0</v>
      </c>
      <c r="AU38" s="507">
        <f t="shared" ref="AU38:AU40" si="78">Y38</f>
        <v>0</v>
      </c>
      <c r="AV38" s="507">
        <f t="shared" ref="AV38:AW40" si="79">L38+AB38</f>
        <v>5012935</v>
      </c>
      <c r="AW38" s="507">
        <f t="shared" si="79"/>
        <v>296623</v>
      </c>
      <c r="AX38" s="507">
        <f>N38+AF38</f>
        <v>455800</v>
      </c>
      <c r="AY38" s="522">
        <f>O38+AQ38</f>
        <v>35.580800000000004</v>
      </c>
      <c r="AZ38" s="522">
        <f t="shared" ref="AZ38:BA40" si="80">P38+AO38</f>
        <v>26</v>
      </c>
      <c r="BA38" s="523">
        <f t="shared" si="80"/>
        <v>9.5808000000000035</v>
      </c>
    </row>
    <row r="39" spans="1:53" s="720" customFormat="1" x14ac:dyDescent="0.2">
      <c r="A39" s="751">
        <v>8</v>
      </c>
      <c r="B39" s="752">
        <v>4404</v>
      </c>
      <c r="C39" s="752">
        <v>600074331</v>
      </c>
      <c r="D39" s="752">
        <v>831298</v>
      </c>
      <c r="E39" s="753" t="s">
        <v>486</v>
      </c>
      <c r="F39" s="752">
        <v>3111</v>
      </c>
      <c r="G39" s="552" t="s">
        <v>92</v>
      </c>
      <c r="H39" s="754" t="s">
        <v>83</v>
      </c>
      <c r="I39" s="516">
        <v>230590</v>
      </c>
      <c r="J39" s="517">
        <v>169801</v>
      </c>
      <c r="K39" s="496">
        <v>0</v>
      </c>
      <c r="L39" s="322">
        <v>57393</v>
      </c>
      <c r="M39" s="322">
        <v>3396</v>
      </c>
      <c r="N39" s="517">
        <v>0</v>
      </c>
      <c r="O39" s="518">
        <v>0.5</v>
      </c>
      <c r="P39" s="432">
        <v>0.5</v>
      </c>
      <c r="Q39" s="746">
        <v>0</v>
      </c>
      <c r="R39" s="551">
        <f t="shared" si="72"/>
        <v>0</v>
      </c>
      <c r="S39" s="507">
        <v>0</v>
      </c>
      <c r="T39" s="507">
        <v>0</v>
      </c>
      <c r="U39" s="507">
        <v>0</v>
      </c>
      <c r="V39" s="507">
        <f t="shared" si="1"/>
        <v>0</v>
      </c>
      <c r="W39" s="507">
        <v>0</v>
      </c>
      <c r="X39" s="507">
        <v>0</v>
      </c>
      <c r="Y39" s="507">
        <v>0</v>
      </c>
      <c r="Z39" s="507">
        <f t="shared" si="73"/>
        <v>0</v>
      </c>
      <c r="AA39" s="507">
        <f>V39+Z39</f>
        <v>0</v>
      </c>
      <c r="AB39" s="322">
        <f t="shared" si="74"/>
        <v>0</v>
      </c>
      <c r="AC39" s="180">
        <f>ROUND(V39*2%,0)</f>
        <v>0</v>
      </c>
      <c r="AD39" s="507">
        <v>0</v>
      </c>
      <c r="AE39" s="507">
        <v>0</v>
      </c>
      <c r="AF39" s="507">
        <f t="shared" si="2"/>
        <v>0</v>
      </c>
      <c r="AG39" s="507">
        <f t="shared" si="3"/>
        <v>0</v>
      </c>
      <c r="AH39" s="522">
        <v>0</v>
      </c>
      <c r="AI39" s="522">
        <v>0</v>
      </c>
      <c r="AJ39" s="522">
        <v>0</v>
      </c>
      <c r="AK39" s="522">
        <v>0</v>
      </c>
      <c r="AL39" s="522">
        <v>0</v>
      </c>
      <c r="AM39" s="522">
        <v>0</v>
      </c>
      <c r="AN39" s="522">
        <v>0</v>
      </c>
      <c r="AO39" s="522">
        <f t="shared" si="75"/>
        <v>0</v>
      </c>
      <c r="AP39" s="522">
        <f t="shared" si="76"/>
        <v>0</v>
      </c>
      <c r="AQ39" s="523">
        <f t="shared" si="4"/>
        <v>0</v>
      </c>
      <c r="AR39" s="520">
        <f>I39+AG39</f>
        <v>230590</v>
      </c>
      <c r="AS39" s="507">
        <f>J39+V39</f>
        <v>169801</v>
      </c>
      <c r="AT39" s="507">
        <f t="shared" si="77"/>
        <v>0</v>
      </c>
      <c r="AU39" s="507">
        <f t="shared" si="78"/>
        <v>0</v>
      </c>
      <c r="AV39" s="507">
        <f t="shared" si="79"/>
        <v>57393</v>
      </c>
      <c r="AW39" s="507">
        <f t="shared" si="79"/>
        <v>3396</v>
      </c>
      <c r="AX39" s="507">
        <f>N39+AF39</f>
        <v>0</v>
      </c>
      <c r="AY39" s="522">
        <f>O39+AQ39</f>
        <v>0.5</v>
      </c>
      <c r="AZ39" s="522">
        <f t="shared" si="80"/>
        <v>0.5</v>
      </c>
      <c r="BA39" s="523">
        <f t="shared" si="80"/>
        <v>0</v>
      </c>
    </row>
    <row r="40" spans="1:53" s="720" customFormat="1" x14ac:dyDescent="0.2">
      <c r="A40" s="751">
        <v>8</v>
      </c>
      <c r="B40" s="752">
        <v>4404</v>
      </c>
      <c r="C40" s="752">
        <v>600074331</v>
      </c>
      <c r="D40" s="752">
        <v>831298</v>
      </c>
      <c r="E40" s="753" t="s">
        <v>486</v>
      </c>
      <c r="F40" s="752">
        <v>3141</v>
      </c>
      <c r="G40" s="552" t="s">
        <v>89</v>
      </c>
      <c r="H40" s="754" t="s">
        <v>83</v>
      </c>
      <c r="I40" s="516">
        <v>3265231</v>
      </c>
      <c r="J40" s="517">
        <v>2391970</v>
      </c>
      <c r="K40" s="496">
        <v>0</v>
      </c>
      <c r="L40" s="322">
        <v>808486</v>
      </c>
      <c r="M40" s="322">
        <v>47839</v>
      </c>
      <c r="N40" s="517">
        <v>16936</v>
      </c>
      <c r="O40" s="518">
        <v>8.14</v>
      </c>
      <c r="P40" s="432">
        <v>0</v>
      </c>
      <c r="Q40" s="746">
        <v>8.14</v>
      </c>
      <c r="R40" s="551">
        <f t="shared" si="72"/>
        <v>0</v>
      </c>
      <c r="S40" s="507">
        <v>0</v>
      </c>
      <c r="T40" s="507">
        <v>0</v>
      </c>
      <c r="U40" s="507">
        <v>0</v>
      </c>
      <c r="V40" s="507">
        <f t="shared" si="1"/>
        <v>0</v>
      </c>
      <c r="W40" s="507">
        <v>0</v>
      </c>
      <c r="X40" s="507">
        <v>0</v>
      </c>
      <c r="Y40" s="507">
        <v>0</v>
      </c>
      <c r="Z40" s="507">
        <f t="shared" si="73"/>
        <v>0</v>
      </c>
      <c r="AA40" s="507">
        <f>V40+Z40</f>
        <v>0</v>
      </c>
      <c r="AB40" s="322">
        <f t="shared" si="74"/>
        <v>0</v>
      </c>
      <c r="AC40" s="180">
        <f>ROUND(V40*2%,0)</f>
        <v>0</v>
      </c>
      <c r="AD40" s="507">
        <v>0</v>
      </c>
      <c r="AE40" s="507">
        <v>0</v>
      </c>
      <c r="AF40" s="507">
        <f t="shared" si="2"/>
        <v>0</v>
      </c>
      <c r="AG40" s="507">
        <f t="shared" si="3"/>
        <v>0</v>
      </c>
      <c r="AH40" s="522">
        <v>0</v>
      </c>
      <c r="AI40" s="522">
        <v>0</v>
      </c>
      <c r="AJ40" s="522">
        <v>0</v>
      </c>
      <c r="AK40" s="522">
        <v>0</v>
      </c>
      <c r="AL40" s="522">
        <v>0</v>
      </c>
      <c r="AM40" s="522">
        <v>0</v>
      </c>
      <c r="AN40" s="522">
        <v>0</v>
      </c>
      <c r="AO40" s="522">
        <f t="shared" si="75"/>
        <v>0</v>
      </c>
      <c r="AP40" s="522">
        <f t="shared" si="76"/>
        <v>0</v>
      </c>
      <c r="AQ40" s="523">
        <f t="shared" si="4"/>
        <v>0</v>
      </c>
      <c r="AR40" s="520">
        <f>I40+AG40</f>
        <v>3265231</v>
      </c>
      <c r="AS40" s="507">
        <f>J40+V40</f>
        <v>2391970</v>
      </c>
      <c r="AT40" s="507">
        <f t="shared" si="77"/>
        <v>0</v>
      </c>
      <c r="AU40" s="507">
        <f t="shared" si="78"/>
        <v>0</v>
      </c>
      <c r="AV40" s="507">
        <f t="shared" si="79"/>
        <v>808486</v>
      </c>
      <c r="AW40" s="507">
        <f t="shared" si="79"/>
        <v>47839</v>
      </c>
      <c r="AX40" s="507">
        <f>N40+AF40</f>
        <v>16936</v>
      </c>
      <c r="AY40" s="522">
        <f>O40+AQ40</f>
        <v>8.14</v>
      </c>
      <c r="AZ40" s="522">
        <f t="shared" si="80"/>
        <v>0</v>
      </c>
      <c r="BA40" s="523">
        <f t="shared" si="80"/>
        <v>8.14</v>
      </c>
    </row>
    <row r="41" spans="1:53" s="720" customFormat="1" x14ac:dyDescent="0.2">
      <c r="A41" s="285">
        <v>8</v>
      </c>
      <c r="B41" s="27">
        <v>4404</v>
      </c>
      <c r="C41" s="27">
        <v>600074331</v>
      </c>
      <c r="D41" s="27">
        <v>831298</v>
      </c>
      <c r="E41" s="295" t="s">
        <v>487</v>
      </c>
      <c r="F41" s="27"/>
      <c r="G41" s="284"/>
      <c r="H41" s="388"/>
      <c r="I41" s="5">
        <v>24092348</v>
      </c>
      <c r="J41" s="8">
        <v>17392940</v>
      </c>
      <c r="K41" s="8">
        <v>0</v>
      </c>
      <c r="L41" s="8">
        <v>5878814</v>
      </c>
      <c r="M41" s="8">
        <v>347858</v>
      </c>
      <c r="N41" s="8">
        <v>472736</v>
      </c>
      <c r="O41" s="9">
        <v>44.220800000000004</v>
      </c>
      <c r="P41" s="9">
        <v>26.5</v>
      </c>
      <c r="Q41" s="33">
        <v>17.720800000000004</v>
      </c>
      <c r="R41" s="5">
        <f t="shared" ref="R41:BA41" si="81">SUM(R38:R40)</f>
        <v>0</v>
      </c>
      <c r="S41" s="8">
        <f t="shared" si="81"/>
        <v>0</v>
      </c>
      <c r="T41" s="8">
        <f t="shared" si="81"/>
        <v>0</v>
      </c>
      <c r="U41" s="8">
        <f t="shared" si="81"/>
        <v>0</v>
      </c>
      <c r="V41" s="8">
        <f t="shared" si="81"/>
        <v>0</v>
      </c>
      <c r="W41" s="8">
        <f t="shared" si="81"/>
        <v>0</v>
      </c>
      <c r="X41" s="8">
        <f t="shared" si="81"/>
        <v>0</v>
      </c>
      <c r="Y41" s="8">
        <f t="shared" ref="Y41" si="82">SUM(Y38:Y40)</f>
        <v>0</v>
      </c>
      <c r="Z41" s="8">
        <f t="shared" si="81"/>
        <v>0</v>
      </c>
      <c r="AA41" s="8">
        <f t="shared" si="81"/>
        <v>0</v>
      </c>
      <c r="AB41" s="8">
        <f t="shared" si="81"/>
        <v>0</v>
      </c>
      <c r="AC41" s="8">
        <f t="shared" si="81"/>
        <v>0</v>
      </c>
      <c r="AD41" s="8">
        <f t="shared" si="81"/>
        <v>0</v>
      </c>
      <c r="AE41" s="8">
        <f t="shared" si="81"/>
        <v>0</v>
      </c>
      <c r="AF41" s="8">
        <f t="shared" si="81"/>
        <v>0</v>
      </c>
      <c r="AG41" s="8">
        <f t="shared" si="81"/>
        <v>0</v>
      </c>
      <c r="AH41" s="9">
        <f t="shared" si="81"/>
        <v>0</v>
      </c>
      <c r="AI41" s="9">
        <f t="shared" si="81"/>
        <v>0</v>
      </c>
      <c r="AJ41" s="9">
        <f t="shared" si="81"/>
        <v>0</v>
      </c>
      <c r="AK41" s="9">
        <f t="shared" ref="AK41:AL41" si="83">SUM(AK38:AK40)</f>
        <v>0</v>
      </c>
      <c r="AL41" s="9">
        <f t="shared" si="83"/>
        <v>0</v>
      </c>
      <c r="AM41" s="9">
        <f t="shared" si="81"/>
        <v>0</v>
      </c>
      <c r="AN41" s="9">
        <f t="shared" si="81"/>
        <v>0</v>
      </c>
      <c r="AO41" s="9">
        <f t="shared" si="81"/>
        <v>0</v>
      </c>
      <c r="AP41" s="9">
        <f t="shared" si="81"/>
        <v>0</v>
      </c>
      <c r="AQ41" s="75">
        <f t="shared" si="81"/>
        <v>0</v>
      </c>
      <c r="AR41" s="273">
        <f t="shared" si="81"/>
        <v>24092348</v>
      </c>
      <c r="AS41" s="8">
        <f t="shared" si="81"/>
        <v>17392940</v>
      </c>
      <c r="AT41" s="38">
        <f t="shared" si="81"/>
        <v>0</v>
      </c>
      <c r="AU41" s="38">
        <f t="shared" si="81"/>
        <v>0</v>
      </c>
      <c r="AV41" s="8">
        <f t="shared" si="81"/>
        <v>5878814</v>
      </c>
      <c r="AW41" s="8">
        <f t="shared" si="81"/>
        <v>347858</v>
      </c>
      <c r="AX41" s="8">
        <f t="shared" si="81"/>
        <v>472736</v>
      </c>
      <c r="AY41" s="9">
        <f t="shared" si="81"/>
        <v>44.220800000000004</v>
      </c>
      <c r="AZ41" s="9">
        <f t="shared" si="81"/>
        <v>26.5</v>
      </c>
      <c r="BA41" s="75">
        <f t="shared" si="81"/>
        <v>17.720800000000004</v>
      </c>
    </row>
    <row r="42" spans="1:53" s="720" customFormat="1" x14ac:dyDescent="0.2">
      <c r="A42" s="751">
        <v>9</v>
      </c>
      <c r="B42" s="752">
        <v>4480</v>
      </c>
      <c r="C42" s="752">
        <v>600075249</v>
      </c>
      <c r="D42" s="752">
        <v>49864548</v>
      </c>
      <c r="E42" s="753" t="s">
        <v>488</v>
      </c>
      <c r="F42" s="752">
        <v>3141</v>
      </c>
      <c r="G42" s="552" t="s">
        <v>89</v>
      </c>
      <c r="H42" s="754" t="s">
        <v>83</v>
      </c>
      <c r="I42" s="516">
        <v>4224347</v>
      </c>
      <c r="J42" s="517">
        <v>3083214</v>
      </c>
      <c r="K42" s="496">
        <v>0</v>
      </c>
      <c r="L42" s="322">
        <v>1042127</v>
      </c>
      <c r="M42" s="322">
        <v>61664</v>
      </c>
      <c r="N42" s="517">
        <v>37342</v>
      </c>
      <c r="O42" s="518">
        <v>10.49</v>
      </c>
      <c r="P42" s="432">
        <v>0</v>
      </c>
      <c r="Q42" s="746">
        <v>10.49</v>
      </c>
      <c r="R42" s="551">
        <f>W42*-1</f>
        <v>0</v>
      </c>
      <c r="S42" s="507">
        <v>0</v>
      </c>
      <c r="T42" s="507">
        <v>0</v>
      </c>
      <c r="U42" s="507">
        <v>0</v>
      </c>
      <c r="V42" s="507">
        <f t="shared" si="1"/>
        <v>0</v>
      </c>
      <c r="W42" s="507">
        <v>0</v>
      </c>
      <c r="X42" s="507">
        <v>0</v>
      </c>
      <c r="Y42" s="507">
        <v>0</v>
      </c>
      <c r="Z42" s="507">
        <f>SUM(W42:Y42)</f>
        <v>0</v>
      </c>
      <c r="AA42" s="507">
        <f>V42+Z42</f>
        <v>0</v>
      </c>
      <c r="AB42" s="322">
        <f>ROUND((V42+W42)*33.8%,0)</f>
        <v>0</v>
      </c>
      <c r="AC42" s="180">
        <f>ROUND(V42*2%,0)</f>
        <v>0</v>
      </c>
      <c r="AD42" s="507">
        <v>0</v>
      </c>
      <c r="AE42" s="507">
        <v>0</v>
      </c>
      <c r="AF42" s="507">
        <f t="shared" si="2"/>
        <v>0</v>
      </c>
      <c r="AG42" s="507">
        <f t="shared" si="3"/>
        <v>0</v>
      </c>
      <c r="AH42" s="522">
        <v>0</v>
      </c>
      <c r="AI42" s="522">
        <v>0</v>
      </c>
      <c r="AJ42" s="522">
        <v>0</v>
      </c>
      <c r="AK42" s="522">
        <v>0</v>
      </c>
      <c r="AL42" s="522">
        <v>0</v>
      </c>
      <c r="AM42" s="522">
        <v>0</v>
      </c>
      <c r="AN42" s="522">
        <v>0</v>
      </c>
      <c r="AO42" s="522">
        <f>AH42+AJ42+AK42+AM42</f>
        <v>0</v>
      </c>
      <c r="AP42" s="522">
        <f>AI42+AL42+AN42</f>
        <v>0</v>
      </c>
      <c r="AQ42" s="523">
        <f t="shared" si="4"/>
        <v>0</v>
      </c>
      <c r="AR42" s="520">
        <f>I42+AG42</f>
        <v>4224347</v>
      </c>
      <c r="AS42" s="507">
        <f>J42+V42</f>
        <v>3083214</v>
      </c>
      <c r="AT42" s="507">
        <f>K42+Z42</f>
        <v>0</v>
      </c>
      <c r="AU42" s="507">
        <f>Y42</f>
        <v>0</v>
      </c>
      <c r="AV42" s="507">
        <f>L42+AB42</f>
        <v>1042127</v>
      </c>
      <c r="AW42" s="507">
        <f>M42+AC42</f>
        <v>61664</v>
      </c>
      <c r="AX42" s="507">
        <f>N42+AF42</f>
        <v>37342</v>
      </c>
      <c r="AY42" s="522">
        <f>O42+AQ42</f>
        <v>10.49</v>
      </c>
      <c r="AZ42" s="522">
        <f>P42+AO42</f>
        <v>0</v>
      </c>
      <c r="BA42" s="523">
        <f>Q42+AP42</f>
        <v>10.49</v>
      </c>
    </row>
    <row r="43" spans="1:53" s="720" customFormat="1" x14ac:dyDescent="0.2">
      <c r="A43" s="285">
        <v>9</v>
      </c>
      <c r="B43" s="27">
        <v>4480</v>
      </c>
      <c r="C43" s="27">
        <v>600075249</v>
      </c>
      <c r="D43" s="27">
        <v>49864548</v>
      </c>
      <c r="E43" s="295" t="s">
        <v>489</v>
      </c>
      <c r="F43" s="27"/>
      <c r="G43" s="284"/>
      <c r="H43" s="388"/>
      <c r="I43" s="5">
        <v>4224347</v>
      </c>
      <c r="J43" s="8">
        <v>3083214</v>
      </c>
      <c r="K43" s="8">
        <v>0</v>
      </c>
      <c r="L43" s="8">
        <v>1042127</v>
      </c>
      <c r="M43" s="8">
        <v>61664</v>
      </c>
      <c r="N43" s="8">
        <v>37342</v>
      </c>
      <c r="O43" s="9">
        <v>10.49</v>
      </c>
      <c r="P43" s="9">
        <v>0</v>
      </c>
      <c r="Q43" s="33">
        <v>10.49</v>
      </c>
      <c r="R43" s="5">
        <f t="shared" ref="R43:BA43" si="84">SUM(R42)</f>
        <v>0</v>
      </c>
      <c r="S43" s="8">
        <f t="shared" si="84"/>
        <v>0</v>
      </c>
      <c r="T43" s="8">
        <f t="shared" si="84"/>
        <v>0</v>
      </c>
      <c r="U43" s="8">
        <f t="shared" si="84"/>
        <v>0</v>
      </c>
      <c r="V43" s="8">
        <f t="shared" si="84"/>
        <v>0</v>
      </c>
      <c r="W43" s="8">
        <f t="shared" si="84"/>
        <v>0</v>
      </c>
      <c r="X43" s="8">
        <f t="shared" si="84"/>
        <v>0</v>
      </c>
      <c r="Y43" s="8">
        <f t="shared" si="84"/>
        <v>0</v>
      </c>
      <c r="Z43" s="8">
        <f t="shared" si="84"/>
        <v>0</v>
      </c>
      <c r="AA43" s="8">
        <f t="shared" si="84"/>
        <v>0</v>
      </c>
      <c r="AB43" s="8">
        <f t="shared" si="84"/>
        <v>0</v>
      </c>
      <c r="AC43" s="8">
        <f t="shared" si="84"/>
        <v>0</v>
      </c>
      <c r="AD43" s="8">
        <f t="shared" si="84"/>
        <v>0</v>
      </c>
      <c r="AE43" s="8">
        <f t="shared" si="84"/>
        <v>0</v>
      </c>
      <c r="AF43" s="8">
        <f t="shared" si="84"/>
        <v>0</v>
      </c>
      <c r="AG43" s="8">
        <f t="shared" si="84"/>
        <v>0</v>
      </c>
      <c r="AH43" s="9">
        <f t="shared" si="84"/>
        <v>0</v>
      </c>
      <c r="AI43" s="9">
        <f t="shared" si="84"/>
        <v>0</v>
      </c>
      <c r="AJ43" s="9">
        <f t="shared" si="84"/>
        <v>0</v>
      </c>
      <c r="AK43" s="9">
        <f t="shared" si="84"/>
        <v>0</v>
      </c>
      <c r="AL43" s="9">
        <f t="shared" si="84"/>
        <v>0</v>
      </c>
      <c r="AM43" s="9">
        <f t="shared" si="84"/>
        <v>0</v>
      </c>
      <c r="AN43" s="9">
        <f t="shared" si="84"/>
        <v>0</v>
      </c>
      <c r="AO43" s="9">
        <f t="shared" si="84"/>
        <v>0</v>
      </c>
      <c r="AP43" s="9">
        <f t="shared" si="84"/>
        <v>0</v>
      </c>
      <c r="AQ43" s="75">
        <f t="shared" si="84"/>
        <v>0</v>
      </c>
      <c r="AR43" s="273">
        <f t="shared" si="84"/>
        <v>4224347</v>
      </c>
      <c r="AS43" s="8">
        <f t="shared" si="84"/>
        <v>3083214</v>
      </c>
      <c r="AT43" s="38">
        <f t="shared" si="84"/>
        <v>0</v>
      </c>
      <c r="AU43" s="38">
        <f t="shared" si="84"/>
        <v>0</v>
      </c>
      <c r="AV43" s="8">
        <f t="shared" si="84"/>
        <v>1042127</v>
      </c>
      <c r="AW43" s="8">
        <f t="shared" si="84"/>
        <v>61664</v>
      </c>
      <c r="AX43" s="8">
        <f t="shared" si="84"/>
        <v>37342</v>
      </c>
      <c r="AY43" s="9">
        <f t="shared" si="84"/>
        <v>10.49</v>
      </c>
      <c r="AZ43" s="9">
        <f t="shared" si="84"/>
        <v>0</v>
      </c>
      <c r="BA43" s="75">
        <f t="shared" si="84"/>
        <v>10.49</v>
      </c>
    </row>
    <row r="44" spans="1:53" s="720" customFormat="1" x14ac:dyDescent="0.2">
      <c r="A44" s="751">
        <v>10</v>
      </c>
      <c r="B44" s="752">
        <v>4439</v>
      </c>
      <c r="C44" s="752">
        <v>600074951</v>
      </c>
      <c r="D44" s="752">
        <v>48283088</v>
      </c>
      <c r="E44" s="753" t="s">
        <v>490</v>
      </c>
      <c r="F44" s="752">
        <v>3111</v>
      </c>
      <c r="G44" s="552" t="s">
        <v>86</v>
      </c>
      <c r="H44" s="754" t="s">
        <v>87</v>
      </c>
      <c r="I44" s="516">
        <v>4429767</v>
      </c>
      <c r="J44" s="517">
        <v>3225896</v>
      </c>
      <c r="K44" s="496">
        <v>0</v>
      </c>
      <c r="L44" s="322">
        <v>1090353</v>
      </c>
      <c r="M44" s="322">
        <v>64518</v>
      </c>
      <c r="N44" s="517">
        <v>49000</v>
      </c>
      <c r="O44" s="518">
        <v>7.5327999999999999</v>
      </c>
      <c r="P44" s="432">
        <v>6</v>
      </c>
      <c r="Q44" s="746">
        <v>1.5327999999999999</v>
      </c>
      <c r="R44" s="551">
        <f t="shared" ref="R44:R49" si="85">W44*-1</f>
        <v>0</v>
      </c>
      <c r="S44" s="507">
        <v>0</v>
      </c>
      <c r="T44" s="507">
        <v>0</v>
      </c>
      <c r="U44" s="507">
        <v>0</v>
      </c>
      <c r="V44" s="507">
        <f t="shared" si="1"/>
        <v>0</v>
      </c>
      <c r="W44" s="507">
        <v>0</v>
      </c>
      <c r="X44" s="507">
        <v>0</v>
      </c>
      <c r="Y44" s="507">
        <v>0</v>
      </c>
      <c r="Z44" s="507">
        <f t="shared" ref="Z44:Z49" si="86">SUM(W44:Y44)</f>
        <v>0</v>
      </c>
      <c r="AA44" s="507">
        <f t="shared" ref="AA44:AA49" si="87">V44+Z44</f>
        <v>0</v>
      </c>
      <c r="AB44" s="322">
        <f t="shared" ref="AB44:AB49" si="88">ROUND((V44+W44)*33.8%,0)</f>
        <v>0</v>
      </c>
      <c r="AC44" s="180">
        <f t="shared" ref="AC44:AC49" si="89">ROUND(V44*2%,0)</f>
        <v>0</v>
      </c>
      <c r="AD44" s="507">
        <v>0</v>
      </c>
      <c r="AE44" s="507">
        <v>0</v>
      </c>
      <c r="AF44" s="507">
        <f t="shared" si="2"/>
        <v>0</v>
      </c>
      <c r="AG44" s="507">
        <f t="shared" si="3"/>
        <v>0</v>
      </c>
      <c r="AH44" s="522">
        <v>0</v>
      </c>
      <c r="AI44" s="522">
        <v>0</v>
      </c>
      <c r="AJ44" s="522">
        <v>0</v>
      </c>
      <c r="AK44" s="522">
        <v>0</v>
      </c>
      <c r="AL44" s="522">
        <v>0</v>
      </c>
      <c r="AM44" s="522">
        <v>0</v>
      </c>
      <c r="AN44" s="522">
        <v>0</v>
      </c>
      <c r="AO44" s="522">
        <f t="shared" ref="AO44:AO49" si="90">AH44+AJ44+AK44+AM44</f>
        <v>0</v>
      </c>
      <c r="AP44" s="522">
        <f t="shared" ref="AP44:AP49" si="91">AI44+AL44+AN44</f>
        <v>0</v>
      </c>
      <c r="AQ44" s="523">
        <f t="shared" si="4"/>
        <v>0</v>
      </c>
      <c r="AR44" s="520">
        <f t="shared" ref="AR44:AR49" si="92">I44+AG44</f>
        <v>4429767</v>
      </c>
      <c r="AS44" s="507">
        <f t="shared" ref="AS44:AS49" si="93">J44+V44</f>
        <v>3225896</v>
      </c>
      <c r="AT44" s="507">
        <f t="shared" ref="AT44:AT49" si="94">K44+Z44</f>
        <v>0</v>
      </c>
      <c r="AU44" s="507">
        <f t="shared" ref="AU44:AU49" si="95">Y44</f>
        <v>0</v>
      </c>
      <c r="AV44" s="507">
        <f t="shared" ref="AV44:AW49" si="96">L44+AB44</f>
        <v>1090353</v>
      </c>
      <c r="AW44" s="507">
        <f t="shared" si="96"/>
        <v>64518</v>
      </c>
      <c r="AX44" s="507">
        <f t="shared" ref="AX44:AX49" si="97">N44+AF44</f>
        <v>49000</v>
      </c>
      <c r="AY44" s="522">
        <f t="shared" ref="AY44:AY49" si="98">O44+AQ44</f>
        <v>7.5327999999999999</v>
      </c>
      <c r="AZ44" s="522">
        <f t="shared" ref="AZ44:BA49" si="99">P44+AO44</f>
        <v>6</v>
      </c>
      <c r="BA44" s="523">
        <f t="shared" si="99"/>
        <v>1.5327999999999999</v>
      </c>
    </row>
    <row r="45" spans="1:53" s="720" customFormat="1" x14ac:dyDescent="0.2">
      <c r="A45" s="751">
        <v>10</v>
      </c>
      <c r="B45" s="752">
        <v>4439</v>
      </c>
      <c r="C45" s="752">
        <v>600074951</v>
      </c>
      <c r="D45" s="752">
        <v>48283088</v>
      </c>
      <c r="E45" s="753" t="s">
        <v>490</v>
      </c>
      <c r="F45" s="752">
        <v>3113</v>
      </c>
      <c r="G45" s="552" t="s">
        <v>149</v>
      </c>
      <c r="H45" s="754" t="s">
        <v>87</v>
      </c>
      <c r="I45" s="516">
        <v>20072916</v>
      </c>
      <c r="J45" s="517">
        <v>14258995</v>
      </c>
      <c r="K45" s="517">
        <v>0</v>
      </c>
      <c r="L45" s="517">
        <v>4819541</v>
      </c>
      <c r="M45" s="517">
        <v>285180</v>
      </c>
      <c r="N45" s="517">
        <v>709200</v>
      </c>
      <c r="O45" s="518">
        <v>29.080699999999997</v>
      </c>
      <c r="P45" s="432">
        <v>21.590800000000002</v>
      </c>
      <c r="Q45" s="746">
        <v>7.4898999999999951</v>
      </c>
      <c r="R45" s="551">
        <f t="shared" si="85"/>
        <v>0</v>
      </c>
      <c r="S45" s="507">
        <v>0</v>
      </c>
      <c r="T45" s="507">
        <v>0</v>
      </c>
      <c r="U45" s="507">
        <v>0</v>
      </c>
      <c r="V45" s="507">
        <f t="shared" si="1"/>
        <v>0</v>
      </c>
      <c r="W45" s="507">
        <v>0</v>
      </c>
      <c r="X45" s="507">
        <v>0</v>
      </c>
      <c r="Y45" s="507">
        <v>131335</v>
      </c>
      <c r="Z45" s="507">
        <f t="shared" si="86"/>
        <v>131335</v>
      </c>
      <c r="AA45" s="507">
        <f t="shared" si="87"/>
        <v>131335</v>
      </c>
      <c r="AB45" s="322">
        <f t="shared" si="88"/>
        <v>0</v>
      </c>
      <c r="AC45" s="180">
        <f t="shared" si="89"/>
        <v>0</v>
      </c>
      <c r="AD45" s="507">
        <v>0</v>
      </c>
      <c r="AE45" s="507">
        <v>0</v>
      </c>
      <c r="AF45" s="507">
        <f t="shared" si="2"/>
        <v>0</v>
      </c>
      <c r="AG45" s="507">
        <f t="shared" si="3"/>
        <v>131335</v>
      </c>
      <c r="AH45" s="522">
        <v>0</v>
      </c>
      <c r="AI45" s="522">
        <v>0</v>
      </c>
      <c r="AJ45" s="522">
        <v>0</v>
      </c>
      <c r="AK45" s="522">
        <v>0</v>
      </c>
      <c r="AL45" s="522">
        <v>0</v>
      </c>
      <c r="AM45" s="522">
        <v>0</v>
      </c>
      <c r="AN45" s="522">
        <v>0</v>
      </c>
      <c r="AO45" s="522">
        <f t="shared" si="90"/>
        <v>0</v>
      </c>
      <c r="AP45" s="522">
        <f t="shared" si="91"/>
        <v>0</v>
      </c>
      <c r="AQ45" s="523">
        <f t="shared" si="4"/>
        <v>0</v>
      </c>
      <c r="AR45" s="520">
        <f t="shared" si="92"/>
        <v>20204251</v>
      </c>
      <c r="AS45" s="507">
        <f t="shared" si="93"/>
        <v>14258995</v>
      </c>
      <c r="AT45" s="507">
        <f t="shared" si="94"/>
        <v>131335</v>
      </c>
      <c r="AU45" s="507">
        <f t="shared" si="95"/>
        <v>131335</v>
      </c>
      <c r="AV45" s="507">
        <f t="shared" si="96"/>
        <v>4819541</v>
      </c>
      <c r="AW45" s="507">
        <f t="shared" si="96"/>
        <v>285180</v>
      </c>
      <c r="AX45" s="507">
        <f t="shared" si="97"/>
        <v>709200</v>
      </c>
      <c r="AY45" s="522">
        <f t="shared" si="98"/>
        <v>29.080699999999997</v>
      </c>
      <c r="AZ45" s="522">
        <f t="shared" si="99"/>
        <v>21.590800000000002</v>
      </c>
      <c r="BA45" s="523">
        <f t="shared" si="99"/>
        <v>7.4898999999999951</v>
      </c>
    </row>
    <row r="46" spans="1:53" s="720" customFormat="1" x14ac:dyDescent="0.2">
      <c r="A46" s="751">
        <v>10</v>
      </c>
      <c r="B46" s="752">
        <v>4439</v>
      </c>
      <c r="C46" s="752">
        <v>600074951</v>
      </c>
      <c r="D46" s="752">
        <v>48283088</v>
      </c>
      <c r="E46" s="753" t="s">
        <v>490</v>
      </c>
      <c r="F46" s="752">
        <v>3113</v>
      </c>
      <c r="G46" s="552" t="s">
        <v>92</v>
      </c>
      <c r="H46" s="754" t="s">
        <v>83</v>
      </c>
      <c r="I46" s="516">
        <v>1762779</v>
      </c>
      <c r="J46" s="517">
        <v>1298070</v>
      </c>
      <c r="K46" s="496">
        <v>0</v>
      </c>
      <c r="L46" s="322">
        <v>438748</v>
      </c>
      <c r="M46" s="322">
        <v>25961</v>
      </c>
      <c r="N46" s="517">
        <v>0</v>
      </c>
      <c r="O46" s="518">
        <v>3.81</v>
      </c>
      <c r="P46" s="432">
        <v>3.81</v>
      </c>
      <c r="Q46" s="746">
        <v>0</v>
      </c>
      <c r="R46" s="551">
        <f t="shared" si="85"/>
        <v>0</v>
      </c>
      <c r="S46" s="507">
        <v>44024</v>
      </c>
      <c r="T46" s="507">
        <v>0</v>
      </c>
      <c r="U46" s="507">
        <v>0</v>
      </c>
      <c r="V46" s="507">
        <f t="shared" si="1"/>
        <v>44024</v>
      </c>
      <c r="W46" s="507">
        <v>0</v>
      </c>
      <c r="X46" s="507">
        <v>0</v>
      </c>
      <c r="Y46" s="507">
        <v>0</v>
      </c>
      <c r="Z46" s="507">
        <f t="shared" si="86"/>
        <v>0</v>
      </c>
      <c r="AA46" s="507">
        <f t="shared" si="87"/>
        <v>44024</v>
      </c>
      <c r="AB46" s="322">
        <f t="shared" si="88"/>
        <v>14880</v>
      </c>
      <c r="AC46" s="180">
        <f t="shared" si="89"/>
        <v>880</v>
      </c>
      <c r="AD46" s="507">
        <v>2500</v>
      </c>
      <c r="AE46" s="507">
        <v>0</v>
      </c>
      <c r="AF46" s="507">
        <f t="shared" si="2"/>
        <v>2500</v>
      </c>
      <c r="AG46" s="507">
        <f t="shared" si="3"/>
        <v>62284</v>
      </c>
      <c r="AH46" s="522">
        <v>0</v>
      </c>
      <c r="AI46" s="522">
        <v>0</v>
      </c>
      <c r="AJ46" s="522">
        <v>0.13</v>
      </c>
      <c r="AK46" s="522">
        <v>0</v>
      </c>
      <c r="AL46" s="522">
        <v>0</v>
      </c>
      <c r="AM46" s="522">
        <v>0</v>
      </c>
      <c r="AN46" s="522">
        <v>0</v>
      </c>
      <c r="AO46" s="522">
        <f t="shared" si="90"/>
        <v>0.13</v>
      </c>
      <c r="AP46" s="522">
        <f t="shared" si="91"/>
        <v>0</v>
      </c>
      <c r="AQ46" s="523">
        <f t="shared" si="4"/>
        <v>0.13</v>
      </c>
      <c r="AR46" s="520">
        <f t="shared" si="92"/>
        <v>1825063</v>
      </c>
      <c r="AS46" s="507">
        <f t="shared" si="93"/>
        <v>1342094</v>
      </c>
      <c r="AT46" s="507">
        <f t="shared" si="94"/>
        <v>0</v>
      </c>
      <c r="AU46" s="507">
        <f t="shared" si="95"/>
        <v>0</v>
      </c>
      <c r="AV46" s="507">
        <f t="shared" si="96"/>
        <v>453628</v>
      </c>
      <c r="AW46" s="507">
        <f t="shared" si="96"/>
        <v>26841</v>
      </c>
      <c r="AX46" s="507">
        <f t="shared" si="97"/>
        <v>2500</v>
      </c>
      <c r="AY46" s="522">
        <f t="shared" si="98"/>
        <v>3.94</v>
      </c>
      <c r="AZ46" s="522">
        <f t="shared" si="99"/>
        <v>3.94</v>
      </c>
      <c r="BA46" s="523">
        <f t="shared" si="99"/>
        <v>0</v>
      </c>
    </row>
    <row r="47" spans="1:53" s="720" customFormat="1" x14ac:dyDescent="0.2">
      <c r="A47" s="751">
        <v>10</v>
      </c>
      <c r="B47" s="752">
        <v>4439</v>
      </c>
      <c r="C47" s="752">
        <v>600074951</v>
      </c>
      <c r="D47" s="752">
        <v>48283088</v>
      </c>
      <c r="E47" s="753" t="s">
        <v>490</v>
      </c>
      <c r="F47" s="752">
        <v>3141</v>
      </c>
      <c r="G47" s="552" t="s">
        <v>89</v>
      </c>
      <c r="H47" s="754" t="s">
        <v>83</v>
      </c>
      <c r="I47" s="516">
        <v>2579156</v>
      </c>
      <c r="J47" s="517">
        <v>1885827</v>
      </c>
      <c r="K47" s="496">
        <v>0</v>
      </c>
      <c r="L47" s="322">
        <v>637410</v>
      </c>
      <c r="M47" s="322">
        <v>37717</v>
      </c>
      <c r="N47" s="517">
        <v>18202</v>
      </c>
      <c r="O47" s="518">
        <v>6.41</v>
      </c>
      <c r="P47" s="432">
        <v>0</v>
      </c>
      <c r="Q47" s="746">
        <v>6.41</v>
      </c>
      <c r="R47" s="551">
        <f t="shared" si="85"/>
        <v>0</v>
      </c>
      <c r="S47" s="507">
        <v>0</v>
      </c>
      <c r="T47" s="507">
        <v>0</v>
      </c>
      <c r="U47" s="507">
        <v>0</v>
      </c>
      <c r="V47" s="507">
        <f t="shared" si="1"/>
        <v>0</v>
      </c>
      <c r="W47" s="507">
        <v>0</v>
      </c>
      <c r="X47" s="507">
        <v>0</v>
      </c>
      <c r="Y47" s="507">
        <v>0</v>
      </c>
      <c r="Z47" s="507">
        <f t="shared" si="86"/>
        <v>0</v>
      </c>
      <c r="AA47" s="507">
        <f t="shared" si="87"/>
        <v>0</v>
      </c>
      <c r="AB47" s="322">
        <f t="shared" si="88"/>
        <v>0</v>
      </c>
      <c r="AC47" s="180">
        <f t="shared" si="89"/>
        <v>0</v>
      </c>
      <c r="AD47" s="507">
        <v>0</v>
      </c>
      <c r="AE47" s="507">
        <v>0</v>
      </c>
      <c r="AF47" s="507">
        <f t="shared" si="2"/>
        <v>0</v>
      </c>
      <c r="AG47" s="507">
        <f t="shared" si="3"/>
        <v>0</v>
      </c>
      <c r="AH47" s="522">
        <v>0</v>
      </c>
      <c r="AI47" s="522">
        <v>0</v>
      </c>
      <c r="AJ47" s="522">
        <v>0</v>
      </c>
      <c r="AK47" s="522">
        <v>0</v>
      </c>
      <c r="AL47" s="522">
        <v>0</v>
      </c>
      <c r="AM47" s="522">
        <v>0</v>
      </c>
      <c r="AN47" s="522">
        <v>0</v>
      </c>
      <c r="AO47" s="522">
        <f t="shared" si="90"/>
        <v>0</v>
      </c>
      <c r="AP47" s="522">
        <f t="shared" si="91"/>
        <v>0</v>
      </c>
      <c r="AQ47" s="523">
        <f t="shared" si="4"/>
        <v>0</v>
      </c>
      <c r="AR47" s="520">
        <f t="shared" si="92"/>
        <v>2579156</v>
      </c>
      <c r="AS47" s="507">
        <f t="shared" si="93"/>
        <v>1885827</v>
      </c>
      <c r="AT47" s="507">
        <f t="shared" si="94"/>
        <v>0</v>
      </c>
      <c r="AU47" s="507">
        <f t="shared" si="95"/>
        <v>0</v>
      </c>
      <c r="AV47" s="507">
        <f t="shared" si="96"/>
        <v>637410</v>
      </c>
      <c r="AW47" s="507">
        <f t="shared" si="96"/>
        <v>37717</v>
      </c>
      <c r="AX47" s="507">
        <f t="shared" si="97"/>
        <v>18202</v>
      </c>
      <c r="AY47" s="522">
        <f t="shared" si="98"/>
        <v>6.41</v>
      </c>
      <c r="AZ47" s="522">
        <f t="shared" si="99"/>
        <v>0</v>
      </c>
      <c r="BA47" s="523">
        <f t="shared" si="99"/>
        <v>6.41</v>
      </c>
    </row>
    <row r="48" spans="1:53" s="720" customFormat="1" x14ac:dyDescent="0.2">
      <c r="A48" s="751">
        <v>10</v>
      </c>
      <c r="B48" s="752">
        <v>4439</v>
      </c>
      <c r="C48" s="752">
        <v>600074951</v>
      </c>
      <c r="D48" s="752">
        <v>48283088</v>
      </c>
      <c r="E48" s="753" t="s">
        <v>490</v>
      </c>
      <c r="F48" s="752">
        <v>3143</v>
      </c>
      <c r="G48" s="552" t="s">
        <v>150</v>
      </c>
      <c r="H48" s="727" t="s">
        <v>87</v>
      </c>
      <c r="I48" s="516">
        <v>1405278</v>
      </c>
      <c r="J48" s="517">
        <v>1034815</v>
      </c>
      <c r="K48" s="496">
        <v>0</v>
      </c>
      <c r="L48" s="322">
        <v>349767</v>
      </c>
      <c r="M48" s="322">
        <v>20696</v>
      </c>
      <c r="N48" s="517">
        <v>0</v>
      </c>
      <c r="O48" s="518">
        <v>2.4285999999999999</v>
      </c>
      <c r="P48" s="432">
        <v>2.4285999999999999</v>
      </c>
      <c r="Q48" s="746">
        <v>0</v>
      </c>
      <c r="R48" s="551">
        <f t="shared" si="85"/>
        <v>0</v>
      </c>
      <c r="S48" s="507">
        <v>0</v>
      </c>
      <c r="T48" s="507">
        <v>0</v>
      </c>
      <c r="U48" s="507">
        <v>0</v>
      </c>
      <c r="V48" s="507">
        <f t="shared" si="1"/>
        <v>0</v>
      </c>
      <c r="W48" s="507">
        <v>0</v>
      </c>
      <c r="X48" s="507">
        <v>0</v>
      </c>
      <c r="Y48" s="507">
        <v>0</v>
      </c>
      <c r="Z48" s="507">
        <f t="shared" si="86"/>
        <v>0</v>
      </c>
      <c r="AA48" s="507">
        <f t="shared" si="87"/>
        <v>0</v>
      </c>
      <c r="AB48" s="322">
        <f t="shared" si="88"/>
        <v>0</v>
      </c>
      <c r="AC48" s="180">
        <f t="shared" si="89"/>
        <v>0</v>
      </c>
      <c r="AD48" s="507">
        <v>0</v>
      </c>
      <c r="AE48" s="507">
        <v>0</v>
      </c>
      <c r="AF48" s="507">
        <f t="shared" si="2"/>
        <v>0</v>
      </c>
      <c r="AG48" s="507">
        <f t="shared" si="3"/>
        <v>0</v>
      </c>
      <c r="AH48" s="522">
        <v>0</v>
      </c>
      <c r="AI48" s="522">
        <v>0</v>
      </c>
      <c r="AJ48" s="522">
        <v>0</v>
      </c>
      <c r="AK48" s="522">
        <v>0</v>
      </c>
      <c r="AL48" s="522">
        <v>0</v>
      </c>
      <c r="AM48" s="522">
        <v>0</v>
      </c>
      <c r="AN48" s="522">
        <v>0</v>
      </c>
      <c r="AO48" s="522">
        <f t="shared" si="90"/>
        <v>0</v>
      </c>
      <c r="AP48" s="522">
        <f t="shared" si="91"/>
        <v>0</v>
      </c>
      <c r="AQ48" s="523">
        <f t="shared" si="4"/>
        <v>0</v>
      </c>
      <c r="AR48" s="520">
        <f t="shared" si="92"/>
        <v>1405278</v>
      </c>
      <c r="AS48" s="507">
        <f t="shared" si="93"/>
        <v>1034815</v>
      </c>
      <c r="AT48" s="507">
        <f t="shared" si="94"/>
        <v>0</v>
      </c>
      <c r="AU48" s="507">
        <f t="shared" si="95"/>
        <v>0</v>
      </c>
      <c r="AV48" s="507">
        <f t="shared" si="96"/>
        <v>349767</v>
      </c>
      <c r="AW48" s="507">
        <f t="shared" si="96"/>
        <v>20696</v>
      </c>
      <c r="AX48" s="507">
        <f t="shared" si="97"/>
        <v>0</v>
      </c>
      <c r="AY48" s="522">
        <f t="shared" si="98"/>
        <v>2.4285999999999999</v>
      </c>
      <c r="AZ48" s="522">
        <f t="shared" si="99"/>
        <v>2.4285999999999999</v>
      </c>
      <c r="BA48" s="523">
        <f t="shared" si="99"/>
        <v>0</v>
      </c>
    </row>
    <row r="49" spans="1:53" s="720" customFormat="1" x14ac:dyDescent="0.2">
      <c r="A49" s="751">
        <v>10</v>
      </c>
      <c r="B49" s="752">
        <v>4439</v>
      </c>
      <c r="C49" s="752">
        <v>600074951</v>
      </c>
      <c r="D49" s="752">
        <v>48283088</v>
      </c>
      <c r="E49" s="753" t="s">
        <v>490</v>
      </c>
      <c r="F49" s="752">
        <v>3143</v>
      </c>
      <c r="G49" s="552" t="s">
        <v>151</v>
      </c>
      <c r="H49" s="727" t="s">
        <v>83</v>
      </c>
      <c r="I49" s="516">
        <v>52666</v>
      </c>
      <c r="J49" s="517">
        <v>37125</v>
      </c>
      <c r="K49" s="496">
        <v>0</v>
      </c>
      <c r="L49" s="322">
        <v>12548</v>
      </c>
      <c r="M49" s="322">
        <v>743</v>
      </c>
      <c r="N49" s="517">
        <v>2250</v>
      </c>
      <c r="O49" s="518">
        <v>0.16</v>
      </c>
      <c r="P49" s="432">
        <v>0</v>
      </c>
      <c r="Q49" s="746">
        <v>0.16</v>
      </c>
      <c r="R49" s="551">
        <f t="shared" si="85"/>
        <v>0</v>
      </c>
      <c r="S49" s="507">
        <v>0</v>
      </c>
      <c r="T49" s="507">
        <v>0</v>
      </c>
      <c r="U49" s="507">
        <v>0</v>
      </c>
      <c r="V49" s="507">
        <f t="shared" si="1"/>
        <v>0</v>
      </c>
      <c r="W49" s="507">
        <v>0</v>
      </c>
      <c r="X49" s="507">
        <v>0</v>
      </c>
      <c r="Y49" s="507">
        <v>0</v>
      </c>
      <c r="Z49" s="507">
        <f t="shared" si="86"/>
        <v>0</v>
      </c>
      <c r="AA49" s="507">
        <f t="shared" si="87"/>
        <v>0</v>
      </c>
      <c r="AB49" s="322">
        <f t="shared" si="88"/>
        <v>0</v>
      </c>
      <c r="AC49" s="180">
        <f t="shared" si="89"/>
        <v>0</v>
      </c>
      <c r="AD49" s="507">
        <v>0</v>
      </c>
      <c r="AE49" s="507">
        <v>0</v>
      </c>
      <c r="AF49" s="507">
        <f t="shared" si="2"/>
        <v>0</v>
      </c>
      <c r="AG49" s="507">
        <f t="shared" si="3"/>
        <v>0</v>
      </c>
      <c r="AH49" s="522">
        <v>0</v>
      </c>
      <c r="AI49" s="522">
        <v>0</v>
      </c>
      <c r="AJ49" s="522">
        <v>0</v>
      </c>
      <c r="AK49" s="522">
        <v>0</v>
      </c>
      <c r="AL49" s="522">
        <v>0</v>
      </c>
      <c r="AM49" s="522">
        <v>0</v>
      </c>
      <c r="AN49" s="522">
        <v>0</v>
      </c>
      <c r="AO49" s="522">
        <f t="shared" si="90"/>
        <v>0</v>
      </c>
      <c r="AP49" s="522">
        <f t="shared" si="91"/>
        <v>0</v>
      </c>
      <c r="AQ49" s="523">
        <f t="shared" si="4"/>
        <v>0</v>
      </c>
      <c r="AR49" s="520">
        <f t="shared" si="92"/>
        <v>52666</v>
      </c>
      <c r="AS49" s="507">
        <f t="shared" si="93"/>
        <v>37125</v>
      </c>
      <c r="AT49" s="507">
        <f t="shared" si="94"/>
        <v>0</v>
      </c>
      <c r="AU49" s="507">
        <f t="shared" si="95"/>
        <v>0</v>
      </c>
      <c r="AV49" s="507">
        <f t="shared" si="96"/>
        <v>12548</v>
      </c>
      <c r="AW49" s="507">
        <f t="shared" si="96"/>
        <v>743</v>
      </c>
      <c r="AX49" s="507">
        <f t="shared" si="97"/>
        <v>2250</v>
      </c>
      <c r="AY49" s="522">
        <f t="shared" si="98"/>
        <v>0.16</v>
      </c>
      <c r="AZ49" s="522">
        <f t="shared" si="99"/>
        <v>0</v>
      </c>
      <c r="BA49" s="523">
        <f t="shared" si="99"/>
        <v>0.16</v>
      </c>
    </row>
    <row r="50" spans="1:53" s="720" customFormat="1" x14ac:dyDescent="0.2">
      <c r="A50" s="285">
        <v>10</v>
      </c>
      <c r="B50" s="27">
        <v>4439</v>
      </c>
      <c r="C50" s="27">
        <v>600074951</v>
      </c>
      <c r="D50" s="27">
        <v>48283088</v>
      </c>
      <c r="E50" s="295" t="s">
        <v>491</v>
      </c>
      <c r="F50" s="27"/>
      <c r="G50" s="284"/>
      <c r="H50" s="388"/>
      <c r="I50" s="5">
        <v>30302562</v>
      </c>
      <c r="J50" s="8">
        <v>21740728</v>
      </c>
      <c r="K50" s="8">
        <v>0</v>
      </c>
      <c r="L50" s="8">
        <v>7348367</v>
      </c>
      <c r="M50" s="8">
        <v>434815</v>
      </c>
      <c r="N50" s="8">
        <v>778652</v>
      </c>
      <c r="O50" s="9">
        <v>49.4221</v>
      </c>
      <c r="P50" s="9">
        <v>33.8294</v>
      </c>
      <c r="Q50" s="33">
        <v>15.592699999999995</v>
      </c>
      <c r="R50" s="5">
        <f t="shared" ref="R50:BA50" si="100">SUM(R44:R49)</f>
        <v>0</v>
      </c>
      <c r="S50" s="8">
        <f t="shared" si="100"/>
        <v>44024</v>
      </c>
      <c r="T50" s="8">
        <f t="shared" si="100"/>
        <v>0</v>
      </c>
      <c r="U50" s="8">
        <f t="shared" si="100"/>
        <v>0</v>
      </c>
      <c r="V50" s="8">
        <f t="shared" si="100"/>
        <v>44024</v>
      </c>
      <c r="W50" s="8">
        <f t="shared" si="100"/>
        <v>0</v>
      </c>
      <c r="X50" s="8">
        <f t="shared" si="100"/>
        <v>0</v>
      </c>
      <c r="Y50" s="8">
        <f t="shared" si="100"/>
        <v>131335</v>
      </c>
      <c r="Z50" s="8">
        <f t="shared" si="100"/>
        <v>131335</v>
      </c>
      <c r="AA50" s="8">
        <f t="shared" si="100"/>
        <v>175359</v>
      </c>
      <c r="AB50" s="8">
        <f t="shared" si="100"/>
        <v>14880</v>
      </c>
      <c r="AC50" s="8">
        <f t="shared" si="100"/>
        <v>880</v>
      </c>
      <c r="AD50" s="8">
        <f t="shared" si="100"/>
        <v>2500</v>
      </c>
      <c r="AE50" s="8">
        <f t="shared" si="100"/>
        <v>0</v>
      </c>
      <c r="AF50" s="8">
        <f t="shared" si="100"/>
        <v>2500</v>
      </c>
      <c r="AG50" s="8">
        <f t="shared" si="100"/>
        <v>193619</v>
      </c>
      <c r="AH50" s="9">
        <f t="shared" si="100"/>
        <v>0</v>
      </c>
      <c r="AI50" s="9">
        <f t="shared" si="100"/>
        <v>0</v>
      </c>
      <c r="AJ50" s="9">
        <f t="shared" si="100"/>
        <v>0.13</v>
      </c>
      <c r="AK50" s="9">
        <f t="shared" si="100"/>
        <v>0</v>
      </c>
      <c r="AL50" s="9">
        <f t="shared" si="100"/>
        <v>0</v>
      </c>
      <c r="AM50" s="9">
        <f t="shared" si="100"/>
        <v>0</v>
      </c>
      <c r="AN50" s="9">
        <f t="shared" si="100"/>
        <v>0</v>
      </c>
      <c r="AO50" s="9">
        <f t="shared" si="100"/>
        <v>0.13</v>
      </c>
      <c r="AP50" s="9">
        <f t="shared" si="100"/>
        <v>0</v>
      </c>
      <c r="AQ50" s="75">
        <f t="shared" si="100"/>
        <v>0.13</v>
      </c>
      <c r="AR50" s="273">
        <f t="shared" si="100"/>
        <v>30496181</v>
      </c>
      <c r="AS50" s="8">
        <f t="shared" si="100"/>
        <v>21784752</v>
      </c>
      <c r="AT50" s="38">
        <f t="shared" si="100"/>
        <v>131335</v>
      </c>
      <c r="AU50" s="38">
        <f t="shared" si="100"/>
        <v>131335</v>
      </c>
      <c r="AV50" s="8">
        <f t="shared" si="100"/>
        <v>7363247</v>
      </c>
      <c r="AW50" s="8">
        <f t="shared" si="100"/>
        <v>435695</v>
      </c>
      <c r="AX50" s="8">
        <f t="shared" si="100"/>
        <v>781152</v>
      </c>
      <c r="AY50" s="9">
        <f t="shared" si="100"/>
        <v>49.552099999999996</v>
      </c>
      <c r="AZ50" s="9">
        <f t="shared" si="100"/>
        <v>33.959400000000002</v>
      </c>
      <c r="BA50" s="75">
        <f t="shared" si="100"/>
        <v>15.592699999999995</v>
      </c>
    </row>
    <row r="51" spans="1:53" s="720" customFormat="1" x14ac:dyDescent="0.2">
      <c r="A51" s="751">
        <v>11</v>
      </c>
      <c r="B51" s="752">
        <v>4443</v>
      </c>
      <c r="C51" s="752">
        <v>600074994</v>
      </c>
      <c r="D51" s="752">
        <v>46750045</v>
      </c>
      <c r="E51" s="753" t="s">
        <v>492</v>
      </c>
      <c r="F51" s="752">
        <v>3113</v>
      </c>
      <c r="G51" s="552" t="s">
        <v>149</v>
      </c>
      <c r="H51" s="754" t="s">
        <v>87</v>
      </c>
      <c r="I51" s="516">
        <v>47912811</v>
      </c>
      <c r="J51" s="517">
        <v>33823497</v>
      </c>
      <c r="K51" s="517">
        <v>129000</v>
      </c>
      <c r="L51" s="517">
        <v>11475944</v>
      </c>
      <c r="M51" s="517">
        <v>676470</v>
      </c>
      <c r="N51" s="517">
        <v>1807900</v>
      </c>
      <c r="O51" s="518">
        <v>63.141299999999994</v>
      </c>
      <c r="P51" s="432">
        <v>50.126299999999993</v>
      </c>
      <c r="Q51" s="746">
        <v>13.015000000000001</v>
      </c>
      <c r="R51" s="551">
        <f t="shared" ref="R51:R55" si="101">W51*-1</f>
        <v>-38346</v>
      </c>
      <c r="S51" s="507">
        <v>0</v>
      </c>
      <c r="T51" s="507">
        <v>0</v>
      </c>
      <c r="U51" s="507">
        <v>0</v>
      </c>
      <c r="V51" s="507">
        <f t="shared" si="1"/>
        <v>-38346</v>
      </c>
      <c r="W51" s="507">
        <v>38346</v>
      </c>
      <c r="X51" s="507">
        <v>0</v>
      </c>
      <c r="Y51" s="507">
        <v>447330</v>
      </c>
      <c r="Z51" s="507">
        <f t="shared" ref="Z51:Z55" si="102">SUM(W51:Y51)</f>
        <v>485676</v>
      </c>
      <c r="AA51" s="507">
        <f>V51+Z51</f>
        <v>447330</v>
      </c>
      <c r="AB51" s="322">
        <f t="shared" ref="AB51:AB55" si="103">ROUND((V51+W51)*33.8%,0)</f>
        <v>0</v>
      </c>
      <c r="AC51" s="180">
        <f>ROUND(V51*2%,0)</f>
        <v>-767</v>
      </c>
      <c r="AD51" s="507">
        <v>0</v>
      </c>
      <c r="AE51" s="507">
        <v>0</v>
      </c>
      <c r="AF51" s="507">
        <f t="shared" si="2"/>
        <v>0</v>
      </c>
      <c r="AG51" s="507">
        <f t="shared" si="3"/>
        <v>446563</v>
      </c>
      <c r="AH51" s="522">
        <v>-0.03</v>
      </c>
      <c r="AI51" s="522">
        <v>-0.18</v>
      </c>
      <c r="AJ51" s="522">
        <v>0</v>
      </c>
      <c r="AK51" s="522">
        <v>0</v>
      </c>
      <c r="AL51" s="522">
        <v>0</v>
      </c>
      <c r="AM51" s="522">
        <v>0</v>
      </c>
      <c r="AN51" s="522">
        <v>0</v>
      </c>
      <c r="AO51" s="522">
        <f t="shared" ref="AO51:AO55" si="104">AH51+AJ51+AK51+AM51</f>
        <v>-0.03</v>
      </c>
      <c r="AP51" s="522">
        <f t="shared" ref="AP51:AP55" si="105">AI51+AL51+AN51</f>
        <v>-0.18</v>
      </c>
      <c r="AQ51" s="523">
        <f t="shared" si="4"/>
        <v>-0.21</v>
      </c>
      <c r="AR51" s="520">
        <f>I51+AG51</f>
        <v>48359374</v>
      </c>
      <c r="AS51" s="507">
        <f>J51+V51</f>
        <v>33785151</v>
      </c>
      <c r="AT51" s="507">
        <f t="shared" ref="AT51:AT55" si="106">K51+Z51</f>
        <v>614676</v>
      </c>
      <c r="AU51" s="507">
        <f t="shared" ref="AU51:AU55" si="107">Y51</f>
        <v>447330</v>
      </c>
      <c r="AV51" s="507">
        <f t="shared" ref="AV51:AW55" si="108">L51+AB51</f>
        <v>11475944</v>
      </c>
      <c r="AW51" s="507">
        <f t="shared" si="108"/>
        <v>675703</v>
      </c>
      <c r="AX51" s="507">
        <f>N51+AF51</f>
        <v>1807900</v>
      </c>
      <c r="AY51" s="522">
        <f>O51+AQ51</f>
        <v>62.931299999999993</v>
      </c>
      <c r="AZ51" s="522">
        <f t="shared" ref="AZ51:BA55" si="109">P51+AO51</f>
        <v>50.096299999999992</v>
      </c>
      <c r="BA51" s="523">
        <f t="shared" si="109"/>
        <v>12.835000000000001</v>
      </c>
    </row>
    <row r="52" spans="1:53" s="720" customFormat="1" x14ac:dyDescent="0.2">
      <c r="A52" s="751">
        <v>11</v>
      </c>
      <c r="B52" s="752">
        <v>4443</v>
      </c>
      <c r="C52" s="752">
        <v>600074994</v>
      </c>
      <c r="D52" s="752">
        <v>46750045</v>
      </c>
      <c r="E52" s="753" t="s">
        <v>492</v>
      </c>
      <c r="F52" s="752">
        <v>3113</v>
      </c>
      <c r="G52" s="552" t="s">
        <v>92</v>
      </c>
      <c r="H52" s="754" t="s">
        <v>83</v>
      </c>
      <c r="I52" s="516">
        <v>3827021</v>
      </c>
      <c r="J52" s="517">
        <v>2813160</v>
      </c>
      <c r="K52" s="496">
        <v>0</v>
      </c>
      <c r="L52" s="322">
        <v>950848</v>
      </c>
      <c r="M52" s="322">
        <v>56263</v>
      </c>
      <c r="N52" s="517">
        <v>6750</v>
      </c>
      <c r="O52" s="518">
        <v>8.24</v>
      </c>
      <c r="P52" s="432">
        <v>8.24</v>
      </c>
      <c r="Q52" s="746">
        <v>0</v>
      </c>
      <c r="R52" s="551">
        <f t="shared" si="101"/>
        <v>0</v>
      </c>
      <c r="S52" s="507">
        <v>484875</v>
      </c>
      <c r="T52" s="507">
        <v>0</v>
      </c>
      <c r="U52" s="507">
        <v>0</v>
      </c>
      <c r="V52" s="507">
        <f t="shared" si="1"/>
        <v>484875</v>
      </c>
      <c r="W52" s="507">
        <v>0</v>
      </c>
      <c r="X52" s="507">
        <v>0</v>
      </c>
      <c r="Y52" s="507">
        <v>0</v>
      </c>
      <c r="Z52" s="507">
        <f t="shared" si="102"/>
        <v>0</v>
      </c>
      <c r="AA52" s="507">
        <f>V52+Z52</f>
        <v>484875</v>
      </c>
      <c r="AB52" s="322">
        <f t="shared" si="103"/>
        <v>163888</v>
      </c>
      <c r="AC52" s="180">
        <f>ROUND(V52*2%,0)</f>
        <v>9698</v>
      </c>
      <c r="AD52" s="507">
        <v>0</v>
      </c>
      <c r="AE52" s="507">
        <v>0</v>
      </c>
      <c r="AF52" s="507">
        <f t="shared" si="2"/>
        <v>0</v>
      </c>
      <c r="AG52" s="507">
        <f t="shared" si="3"/>
        <v>658461</v>
      </c>
      <c r="AH52" s="522">
        <v>0</v>
      </c>
      <c r="AI52" s="522">
        <v>0</v>
      </c>
      <c r="AJ52" s="522">
        <v>1.47</v>
      </c>
      <c r="AK52" s="522">
        <v>0</v>
      </c>
      <c r="AL52" s="522">
        <v>0</v>
      </c>
      <c r="AM52" s="522">
        <v>0</v>
      </c>
      <c r="AN52" s="522">
        <v>0</v>
      </c>
      <c r="AO52" s="522">
        <f t="shared" si="104"/>
        <v>1.47</v>
      </c>
      <c r="AP52" s="522">
        <f t="shared" si="105"/>
        <v>0</v>
      </c>
      <c r="AQ52" s="523">
        <f t="shared" si="4"/>
        <v>1.47</v>
      </c>
      <c r="AR52" s="520">
        <f>I52+AG52</f>
        <v>4485482</v>
      </c>
      <c r="AS52" s="507">
        <f>J52+V52</f>
        <v>3298035</v>
      </c>
      <c r="AT52" s="507">
        <f t="shared" si="106"/>
        <v>0</v>
      </c>
      <c r="AU52" s="507">
        <f t="shared" si="107"/>
        <v>0</v>
      </c>
      <c r="AV52" s="507">
        <f t="shared" si="108"/>
        <v>1114736</v>
      </c>
      <c r="AW52" s="507">
        <f t="shared" si="108"/>
        <v>65961</v>
      </c>
      <c r="AX52" s="507">
        <f>N52+AF52</f>
        <v>6750</v>
      </c>
      <c r="AY52" s="522">
        <f>O52+AQ52</f>
        <v>9.7100000000000009</v>
      </c>
      <c r="AZ52" s="522">
        <f t="shared" si="109"/>
        <v>9.7100000000000009</v>
      </c>
      <c r="BA52" s="523">
        <f t="shared" si="109"/>
        <v>0</v>
      </c>
    </row>
    <row r="53" spans="1:53" s="720" customFormat="1" x14ac:dyDescent="0.2">
      <c r="A53" s="751">
        <v>11</v>
      </c>
      <c r="B53" s="752">
        <v>4443</v>
      </c>
      <c r="C53" s="752">
        <v>600074994</v>
      </c>
      <c r="D53" s="752">
        <v>46750045</v>
      </c>
      <c r="E53" s="753" t="s">
        <v>492</v>
      </c>
      <c r="F53" s="752">
        <v>3143</v>
      </c>
      <c r="G53" s="552" t="s">
        <v>150</v>
      </c>
      <c r="H53" s="727" t="s">
        <v>87</v>
      </c>
      <c r="I53" s="516">
        <v>4313605</v>
      </c>
      <c r="J53" s="517">
        <v>3161661</v>
      </c>
      <c r="K53" s="496">
        <v>15000</v>
      </c>
      <c r="L53" s="322">
        <v>1073711</v>
      </c>
      <c r="M53" s="322">
        <v>63233</v>
      </c>
      <c r="N53" s="517">
        <v>0</v>
      </c>
      <c r="O53" s="518">
        <v>6.5313999999999997</v>
      </c>
      <c r="P53" s="432">
        <v>6.5313999999999997</v>
      </c>
      <c r="Q53" s="746">
        <v>0</v>
      </c>
      <c r="R53" s="551">
        <f t="shared" si="101"/>
        <v>3000</v>
      </c>
      <c r="S53" s="507">
        <v>0</v>
      </c>
      <c r="T53" s="507">
        <v>0</v>
      </c>
      <c r="U53" s="507">
        <v>0</v>
      </c>
      <c r="V53" s="507">
        <f t="shared" si="1"/>
        <v>3000</v>
      </c>
      <c r="W53" s="507">
        <v>-3000</v>
      </c>
      <c r="X53" s="507">
        <v>0</v>
      </c>
      <c r="Y53" s="507">
        <v>0</v>
      </c>
      <c r="Z53" s="507">
        <f t="shared" si="102"/>
        <v>-3000</v>
      </c>
      <c r="AA53" s="507">
        <f>V53+Z53</f>
        <v>0</v>
      </c>
      <c r="AB53" s="322">
        <f t="shared" si="103"/>
        <v>0</v>
      </c>
      <c r="AC53" s="180">
        <f>ROUND(V53*2%,0)</f>
        <v>60</v>
      </c>
      <c r="AD53" s="507">
        <v>0</v>
      </c>
      <c r="AE53" s="507">
        <v>0</v>
      </c>
      <c r="AF53" s="507">
        <f t="shared" si="2"/>
        <v>0</v>
      </c>
      <c r="AG53" s="507">
        <f t="shared" si="3"/>
        <v>60</v>
      </c>
      <c r="AH53" s="522">
        <v>0.01</v>
      </c>
      <c r="AI53" s="522">
        <v>0</v>
      </c>
      <c r="AJ53" s="522">
        <v>0</v>
      </c>
      <c r="AK53" s="522">
        <v>0</v>
      </c>
      <c r="AL53" s="522">
        <v>0</v>
      </c>
      <c r="AM53" s="522">
        <v>0</v>
      </c>
      <c r="AN53" s="522">
        <v>0</v>
      </c>
      <c r="AO53" s="522">
        <f t="shared" si="104"/>
        <v>0.01</v>
      </c>
      <c r="AP53" s="522">
        <f t="shared" si="105"/>
        <v>0</v>
      </c>
      <c r="AQ53" s="523">
        <f t="shared" si="4"/>
        <v>0.01</v>
      </c>
      <c r="AR53" s="520">
        <f>I53+AG53</f>
        <v>4313665</v>
      </c>
      <c r="AS53" s="507">
        <f>J53+V53</f>
        <v>3164661</v>
      </c>
      <c r="AT53" s="507">
        <f t="shared" si="106"/>
        <v>12000</v>
      </c>
      <c r="AU53" s="507">
        <f t="shared" si="107"/>
        <v>0</v>
      </c>
      <c r="AV53" s="507">
        <f t="shared" si="108"/>
        <v>1073711</v>
      </c>
      <c r="AW53" s="507">
        <f t="shared" si="108"/>
        <v>63293</v>
      </c>
      <c r="AX53" s="507">
        <f>N53+AF53</f>
        <v>0</v>
      </c>
      <c r="AY53" s="522">
        <f>O53+AQ53</f>
        <v>6.5413999999999994</v>
      </c>
      <c r="AZ53" s="522">
        <f t="shared" si="109"/>
        <v>6.5413999999999994</v>
      </c>
      <c r="BA53" s="523">
        <f t="shared" si="109"/>
        <v>0</v>
      </c>
    </row>
    <row r="54" spans="1:53" s="720" customFormat="1" x14ac:dyDescent="0.2">
      <c r="A54" s="751">
        <v>11</v>
      </c>
      <c r="B54" s="752">
        <v>4443</v>
      </c>
      <c r="C54" s="752">
        <v>600074994</v>
      </c>
      <c r="D54" s="752">
        <v>46750045</v>
      </c>
      <c r="E54" s="753" t="s">
        <v>492</v>
      </c>
      <c r="F54" s="752">
        <v>3143</v>
      </c>
      <c r="G54" s="552" t="s">
        <v>151</v>
      </c>
      <c r="H54" s="727" t="s">
        <v>83</v>
      </c>
      <c r="I54" s="516">
        <v>150976</v>
      </c>
      <c r="J54" s="517">
        <v>106425</v>
      </c>
      <c r="K54" s="496">
        <v>0</v>
      </c>
      <c r="L54" s="322">
        <v>35972</v>
      </c>
      <c r="M54" s="322">
        <v>2129</v>
      </c>
      <c r="N54" s="517">
        <v>6450</v>
      </c>
      <c r="O54" s="518">
        <v>0.45</v>
      </c>
      <c r="P54" s="432">
        <v>0</v>
      </c>
      <c r="Q54" s="746">
        <v>0.45</v>
      </c>
      <c r="R54" s="551">
        <f t="shared" si="101"/>
        <v>0</v>
      </c>
      <c r="S54" s="507">
        <v>0</v>
      </c>
      <c r="T54" s="507">
        <v>0</v>
      </c>
      <c r="U54" s="507">
        <v>0</v>
      </c>
      <c r="V54" s="507">
        <f t="shared" si="1"/>
        <v>0</v>
      </c>
      <c r="W54" s="507">
        <v>0</v>
      </c>
      <c r="X54" s="507">
        <v>0</v>
      </c>
      <c r="Y54" s="507">
        <v>0</v>
      </c>
      <c r="Z54" s="507">
        <f t="shared" si="102"/>
        <v>0</v>
      </c>
      <c r="AA54" s="507">
        <f>V54+Z54</f>
        <v>0</v>
      </c>
      <c r="AB54" s="322">
        <f t="shared" si="103"/>
        <v>0</v>
      </c>
      <c r="AC54" s="180">
        <f>ROUND(V54*2%,0)</f>
        <v>0</v>
      </c>
      <c r="AD54" s="507">
        <v>0</v>
      </c>
      <c r="AE54" s="507">
        <v>0</v>
      </c>
      <c r="AF54" s="507">
        <f t="shared" si="2"/>
        <v>0</v>
      </c>
      <c r="AG54" s="507">
        <f t="shared" si="3"/>
        <v>0</v>
      </c>
      <c r="AH54" s="522">
        <v>0</v>
      </c>
      <c r="AI54" s="522">
        <v>0</v>
      </c>
      <c r="AJ54" s="522">
        <v>0</v>
      </c>
      <c r="AK54" s="522">
        <v>0</v>
      </c>
      <c r="AL54" s="522">
        <v>0</v>
      </c>
      <c r="AM54" s="522">
        <v>0</v>
      </c>
      <c r="AN54" s="522">
        <v>0</v>
      </c>
      <c r="AO54" s="522">
        <f t="shared" si="104"/>
        <v>0</v>
      </c>
      <c r="AP54" s="522">
        <f t="shared" si="105"/>
        <v>0</v>
      </c>
      <c r="AQ54" s="523">
        <f t="shared" si="4"/>
        <v>0</v>
      </c>
      <c r="AR54" s="520">
        <f>I54+AG54</f>
        <v>150976</v>
      </c>
      <c r="AS54" s="507">
        <f>J54+V54</f>
        <v>106425</v>
      </c>
      <c r="AT54" s="507">
        <f t="shared" si="106"/>
        <v>0</v>
      </c>
      <c r="AU54" s="507">
        <f t="shared" si="107"/>
        <v>0</v>
      </c>
      <c r="AV54" s="507">
        <f t="shared" si="108"/>
        <v>35972</v>
      </c>
      <c r="AW54" s="507">
        <f t="shared" si="108"/>
        <v>2129</v>
      </c>
      <c r="AX54" s="507">
        <f>N54+AF54</f>
        <v>6450</v>
      </c>
      <c r="AY54" s="522">
        <f>O54+AQ54</f>
        <v>0.45</v>
      </c>
      <c r="AZ54" s="522">
        <f t="shared" si="109"/>
        <v>0</v>
      </c>
      <c r="BA54" s="523">
        <f t="shared" si="109"/>
        <v>0.45</v>
      </c>
    </row>
    <row r="55" spans="1:53" s="720" customFormat="1" x14ac:dyDescent="0.2">
      <c r="A55" s="751">
        <v>11</v>
      </c>
      <c r="B55" s="752">
        <v>4443</v>
      </c>
      <c r="C55" s="752">
        <v>600074994</v>
      </c>
      <c r="D55" s="752">
        <v>46750045</v>
      </c>
      <c r="E55" s="753" t="s">
        <v>492</v>
      </c>
      <c r="F55" s="752">
        <v>3143</v>
      </c>
      <c r="G55" s="552" t="s">
        <v>169</v>
      </c>
      <c r="H55" s="727" t="s">
        <v>83</v>
      </c>
      <c r="I55" s="516">
        <v>335579</v>
      </c>
      <c r="J55" s="517">
        <v>246450</v>
      </c>
      <c r="K55" s="496">
        <v>0</v>
      </c>
      <c r="L55" s="322">
        <v>83300</v>
      </c>
      <c r="M55" s="322">
        <v>4929</v>
      </c>
      <c r="N55" s="517">
        <v>900</v>
      </c>
      <c r="O55" s="518">
        <v>0.56000000000000005</v>
      </c>
      <c r="P55" s="432">
        <v>0.5</v>
      </c>
      <c r="Q55" s="746">
        <v>0.06</v>
      </c>
      <c r="R55" s="551">
        <f t="shared" si="101"/>
        <v>0</v>
      </c>
      <c r="S55" s="507">
        <v>0</v>
      </c>
      <c r="T55" s="507">
        <v>0</v>
      </c>
      <c r="U55" s="507">
        <v>0</v>
      </c>
      <c r="V55" s="507">
        <f t="shared" si="1"/>
        <v>0</v>
      </c>
      <c r="W55" s="507">
        <v>0</v>
      </c>
      <c r="X55" s="507">
        <v>0</v>
      </c>
      <c r="Y55" s="507">
        <v>0</v>
      </c>
      <c r="Z55" s="507">
        <f t="shared" si="102"/>
        <v>0</v>
      </c>
      <c r="AA55" s="507">
        <f>V55+Z55</f>
        <v>0</v>
      </c>
      <c r="AB55" s="322">
        <f t="shared" si="103"/>
        <v>0</v>
      </c>
      <c r="AC55" s="180">
        <f>ROUND(V55*2%,0)</f>
        <v>0</v>
      </c>
      <c r="AD55" s="507">
        <v>0</v>
      </c>
      <c r="AE55" s="507">
        <v>0</v>
      </c>
      <c r="AF55" s="507">
        <f t="shared" si="2"/>
        <v>0</v>
      </c>
      <c r="AG55" s="507">
        <f t="shared" si="3"/>
        <v>0</v>
      </c>
      <c r="AH55" s="522">
        <v>0</v>
      </c>
      <c r="AI55" s="522">
        <v>0</v>
      </c>
      <c r="AJ55" s="522">
        <v>0</v>
      </c>
      <c r="AK55" s="522">
        <v>0</v>
      </c>
      <c r="AL55" s="522">
        <v>0</v>
      </c>
      <c r="AM55" s="522">
        <v>0</v>
      </c>
      <c r="AN55" s="522">
        <v>0</v>
      </c>
      <c r="AO55" s="522">
        <f t="shared" si="104"/>
        <v>0</v>
      </c>
      <c r="AP55" s="522">
        <f t="shared" si="105"/>
        <v>0</v>
      </c>
      <c r="AQ55" s="523">
        <f t="shared" si="4"/>
        <v>0</v>
      </c>
      <c r="AR55" s="520">
        <f>I55+AG55</f>
        <v>335579</v>
      </c>
      <c r="AS55" s="507">
        <f>J55+V55</f>
        <v>246450</v>
      </c>
      <c r="AT55" s="507">
        <f t="shared" si="106"/>
        <v>0</v>
      </c>
      <c r="AU55" s="507">
        <f t="shared" si="107"/>
        <v>0</v>
      </c>
      <c r="AV55" s="507">
        <f t="shared" si="108"/>
        <v>83300</v>
      </c>
      <c r="AW55" s="507">
        <f t="shared" si="108"/>
        <v>4929</v>
      </c>
      <c r="AX55" s="507">
        <f>N55+AF55</f>
        <v>900</v>
      </c>
      <c r="AY55" s="522">
        <f>O55+AQ55</f>
        <v>0.56000000000000005</v>
      </c>
      <c r="AZ55" s="522">
        <f t="shared" si="109"/>
        <v>0.5</v>
      </c>
      <c r="BA55" s="523">
        <f t="shared" si="109"/>
        <v>0.06</v>
      </c>
    </row>
    <row r="56" spans="1:53" s="720" customFormat="1" x14ac:dyDescent="0.2">
      <c r="A56" s="285">
        <v>11</v>
      </c>
      <c r="B56" s="27">
        <v>4443</v>
      </c>
      <c r="C56" s="27">
        <v>600074994</v>
      </c>
      <c r="D56" s="27">
        <v>46750045</v>
      </c>
      <c r="E56" s="295" t="s">
        <v>493</v>
      </c>
      <c r="F56" s="27"/>
      <c r="G56" s="284"/>
      <c r="H56" s="388"/>
      <c r="I56" s="5">
        <v>56539992</v>
      </c>
      <c r="J56" s="8">
        <v>40151193</v>
      </c>
      <c r="K56" s="8">
        <v>144000</v>
      </c>
      <c r="L56" s="8">
        <v>13619775</v>
      </c>
      <c r="M56" s="8">
        <v>803024</v>
      </c>
      <c r="N56" s="8">
        <v>1822000</v>
      </c>
      <c r="O56" s="9">
        <v>78.922700000000006</v>
      </c>
      <c r="P56" s="9">
        <v>65.3977</v>
      </c>
      <c r="Q56" s="33">
        <v>13.525</v>
      </c>
      <c r="R56" s="5">
        <f t="shared" ref="R56:BA56" si="110">SUM(R51:R55)</f>
        <v>-35346</v>
      </c>
      <c r="S56" s="8">
        <f t="shared" si="110"/>
        <v>484875</v>
      </c>
      <c r="T56" s="8">
        <f t="shared" si="110"/>
        <v>0</v>
      </c>
      <c r="U56" s="8">
        <f t="shared" si="110"/>
        <v>0</v>
      </c>
      <c r="V56" s="8">
        <f t="shared" si="110"/>
        <v>449529</v>
      </c>
      <c r="W56" s="8">
        <f t="shared" si="110"/>
        <v>35346</v>
      </c>
      <c r="X56" s="8">
        <f t="shared" si="110"/>
        <v>0</v>
      </c>
      <c r="Y56" s="8">
        <f t="shared" ref="Y56" si="111">SUM(Y51:Y55)</f>
        <v>447330</v>
      </c>
      <c r="Z56" s="8">
        <f t="shared" si="110"/>
        <v>482676</v>
      </c>
      <c r="AA56" s="8">
        <f t="shared" si="110"/>
        <v>932205</v>
      </c>
      <c r="AB56" s="8">
        <f t="shared" si="110"/>
        <v>163888</v>
      </c>
      <c r="AC56" s="8">
        <f t="shared" si="110"/>
        <v>8991</v>
      </c>
      <c r="AD56" s="8">
        <f t="shared" si="110"/>
        <v>0</v>
      </c>
      <c r="AE56" s="8">
        <f t="shared" si="110"/>
        <v>0</v>
      </c>
      <c r="AF56" s="8">
        <f t="shared" si="110"/>
        <v>0</v>
      </c>
      <c r="AG56" s="8">
        <f t="shared" si="110"/>
        <v>1105084</v>
      </c>
      <c r="AH56" s="9">
        <f t="shared" si="110"/>
        <v>-1.9999999999999997E-2</v>
      </c>
      <c r="AI56" s="9">
        <f t="shared" si="110"/>
        <v>-0.18</v>
      </c>
      <c r="AJ56" s="9">
        <f t="shared" si="110"/>
        <v>1.47</v>
      </c>
      <c r="AK56" s="9">
        <f t="shared" ref="AK56:AL56" si="112">SUM(AK51:AK55)</f>
        <v>0</v>
      </c>
      <c r="AL56" s="9">
        <f t="shared" si="112"/>
        <v>0</v>
      </c>
      <c r="AM56" s="9">
        <f t="shared" si="110"/>
        <v>0</v>
      </c>
      <c r="AN56" s="9">
        <f t="shared" si="110"/>
        <v>0</v>
      </c>
      <c r="AO56" s="9">
        <f t="shared" si="110"/>
        <v>1.45</v>
      </c>
      <c r="AP56" s="9">
        <f t="shared" si="110"/>
        <v>-0.18</v>
      </c>
      <c r="AQ56" s="75">
        <f t="shared" si="110"/>
        <v>1.27</v>
      </c>
      <c r="AR56" s="273">
        <f t="shared" si="110"/>
        <v>57645076</v>
      </c>
      <c r="AS56" s="8">
        <f t="shared" si="110"/>
        <v>40600722</v>
      </c>
      <c r="AT56" s="38">
        <f t="shared" si="110"/>
        <v>626676</v>
      </c>
      <c r="AU56" s="38">
        <f t="shared" si="110"/>
        <v>447330</v>
      </c>
      <c r="AV56" s="8">
        <f t="shared" si="110"/>
        <v>13783663</v>
      </c>
      <c r="AW56" s="8">
        <f t="shared" si="110"/>
        <v>812015</v>
      </c>
      <c r="AX56" s="8">
        <f t="shared" si="110"/>
        <v>1822000</v>
      </c>
      <c r="AY56" s="9">
        <f t="shared" si="110"/>
        <v>80.192700000000002</v>
      </c>
      <c r="AZ56" s="9">
        <f t="shared" si="110"/>
        <v>66.847699999999989</v>
      </c>
      <c r="BA56" s="75">
        <f t="shared" si="110"/>
        <v>13.345000000000001</v>
      </c>
    </row>
    <row r="57" spans="1:53" s="720" customFormat="1" x14ac:dyDescent="0.2">
      <c r="A57" s="751">
        <v>12</v>
      </c>
      <c r="B57" s="752">
        <v>4438</v>
      </c>
      <c r="C57" s="752">
        <v>600074871</v>
      </c>
      <c r="D57" s="752">
        <v>49864599</v>
      </c>
      <c r="E57" s="753" t="s">
        <v>494</v>
      </c>
      <c r="F57" s="752">
        <v>3113</v>
      </c>
      <c r="G57" s="552" t="s">
        <v>149</v>
      </c>
      <c r="H57" s="754" t="s">
        <v>87</v>
      </c>
      <c r="I57" s="516">
        <v>33544620</v>
      </c>
      <c r="J57" s="517">
        <v>23710088</v>
      </c>
      <c r="K57" s="517">
        <v>40000</v>
      </c>
      <c r="L57" s="517">
        <v>8027530</v>
      </c>
      <c r="M57" s="517">
        <v>474202</v>
      </c>
      <c r="N57" s="517">
        <v>1292800</v>
      </c>
      <c r="O57" s="518">
        <v>45.0242</v>
      </c>
      <c r="P57" s="432">
        <v>35.358699999999999</v>
      </c>
      <c r="Q57" s="746">
        <v>9.6655000000000015</v>
      </c>
      <c r="R57" s="551">
        <f t="shared" ref="R57:R62" si="113">W57*-1</f>
        <v>-70000</v>
      </c>
      <c r="S57" s="507">
        <v>0</v>
      </c>
      <c r="T57" s="507">
        <v>0</v>
      </c>
      <c r="U57" s="507">
        <v>0</v>
      </c>
      <c r="V57" s="507">
        <f t="shared" si="1"/>
        <v>-70000</v>
      </c>
      <c r="W57" s="507">
        <v>70000</v>
      </c>
      <c r="X57" s="507">
        <v>0</v>
      </c>
      <c r="Y57" s="507">
        <v>245073</v>
      </c>
      <c r="Z57" s="507">
        <f t="shared" ref="Z57:Z62" si="114">SUM(W57:Y57)</f>
        <v>315073</v>
      </c>
      <c r="AA57" s="507">
        <f t="shared" ref="AA57:AA62" si="115">V57+Z57</f>
        <v>245073</v>
      </c>
      <c r="AB57" s="322">
        <f t="shared" ref="AB57:AB62" si="116">ROUND((V57+W57)*33.8%,0)</f>
        <v>0</v>
      </c>
      <c r="AC57" s="180">
        <f t="shared" ref="AC57:AC62" si="117">ROUND(V57*2%,0)</f>
        <v>-1400</v>
      </c>
      <c r="AD57" s="507">
        <v>0</v>
      </c>
      <c r="AE57" s="507">
        <v>0</v>
      </c>
      <c r="AF57" s="507">
        <f t="shared" si="2"/>
        <v>0</v>
      </c>
      <c r="AG57" s="507">
        <f t="shared" si="3"/>
        <v>243673</v>
      </c>
      <c r="AH57" s="522">
        <v>-0.18</v>
      </c>
      <c r="AI57" s="522">
        <v>0</v>
      </c>
      <c r="AJ57" s="522">
        <v>0</v>
      </c>
      <c r="AK57" s="522">
        <v>0</v>
      </c>
      <c r="AL57" s="522">
        <v>0</v>
      </c>
      <c r="AM57" s="522">
        <v>0</v>
      </c>
      <c r="AN57" s="522">
        <v>0</v>
      </c>
      <c r="AO57" s="522">
        <f t="shared" ref="AO57:AO62" si="118">AH57+AJ57+AK57+AM57</f>
        <v>-0.18</v>
      </c>
      <c r="AP57" s="522">
        <f t="shared" ref="AP57:AP62" si="119">AI57+AL57+AN57</f>
        <v>0</v>
      </c>
      <c r="AQ57" s="523">
        <f t="shared" si="4"/>
        <v>-0.18</v>
      </c>
      <c r="AR57" s="520">
        <f t="shared" ref="AR57:AR62" si="120">I57+AG57</f>
        <v>33788293</v>
      </c>
      <c r="AS57" s="507">
        <f t="shared" ref="AS57:AS62" si="121">J57+V57</f>
        <v>23640088</v>
      </c>
      <c r="AT57" s="507">
        <f t="shared" ref="AT57:AT62" si="122">K57+Z57</f>
        <v>355073</v>
      </c>
      <c r="AU57" s="507">
        <f t="shared" ref="AU57:AU62" si="123">Y57</f>
        <v>245073</v>
      </c>
      <c r="AV57" s="507">
        <f t="shared" ref="AV57:AW62" si="124">L57+AB57</f>
        <v>8027530</v>
      </c>
      <c r="AW57" s="507">
        <f t="shared" si="124"/>
        <v>472802</v>
      </c>
      <c r="AX57" s="507">
        <f t="shared" ref="AX57:AX62" si="125">N57+AF57</f>
        <v>1292800</v>
      </c>
      <c r="AY57" s="522">
        <f t="shared" ref="AY57:AY62" si="126">O57+AQ57</f>
        <v>44.844200000000001</v>
      </c>
      <c r="AZ57" s="522">
        <f t="shared" ref="AZ57:BA62" si="127">P57+AO57</f>
        <v>35.178699999999999</v>
      </c>
      <c r="BA57" s="523">
        <f t="shared" si="127"/>
        <v>9.6655000000000015</v>
      </c>
    </row>
    <row r="58" spans="1:53" s="720" customFormat="1" x14ac:dyDescent="0.2">
      <c r="A58" s="751">
        <v>12</v>
      </c>
      <c r="B58" s="752">
        <v>4438</v>
      </c>
      <c r="C58" s="752">
        <v>600074871</v>
      </c>
      <c r="D58" s="752">
        <v>49864599</v>
      </c>
      <c r="E58" s="753" t="s">
        <v>494</v>
      </c>
      <c r="F58" s="752">
        <v>3113</v>
      </c>
      <c r="G58" s="552" t="s">
        <v>92</v>
      </c>
      <c r="H58" s="754" t="s">
        <v>83</v>
      </c>
      <c r="I58" s="516">
        <v>3109980</v>
      </c>
      <c r="J58" s="517">
        <v>2274654</v>
      </c>
      <c r="K58" s="496">
        <v>0</v>
      </c>
      <c r="L58" s="322">
        <v>768833</v>
      </c>
      <c r="M58" s="322">
        <v>45493</v>
      </c>
      <c r="N58" s="517">
        <v>21000</v>
      </c>
      <c r="O58" s="518">
        <v>6.6</v>
      </c>
      <c r="P58" s="432">
        <v>6.6</v>
      </c>
      <c r="Q58" s="746">
        <v>0</v>
      </c>
      <c r="R58" s="551">
        <f t="shared" si="113"/>
        <v>0</v>
      </c>
      <c r="S58" s="507">
        <v>128924</v>
      </c>
      <c r="T58" s="507">
        <v>0</v>
      </c>
      <c r="U58" s="507">
        <v>0</v>
      </c>
      <c r="V58" s="507">
        <f t="shared" si="1"/>
        <v>128924</v>
      </c>
      <c r="W58" s="507">
        <v>0</v>
      </c>
      <c r="X58" s="507">
        <v>0</v>
      </c>
      <c r="Y58" s="507">
        <v>0</v>
      </c>
      <c r="Z58" s="507">
        <f t="shared" si="114"/>
        <v>0</v>
      </c>
      <c r="AA58" s="507">
        <f t="shared" si="115"/>
        <v>128924</v>
      </c>
      <c r="AB58" s="322">
        <f t="shared" si="116"/>
        <v>43576</v>
      </c>
      <c r="AC58" s="180">
        <f t="shared" si="117"/>
        <v>2578</v>
      </c>
      <c r="AD58" s="507">
        <v>1000</v>
      </c>
      <c r="AE58" s="507">
        <v>0</v>
      </c>
      <c r="AF58" s="507">
        <f t="shared" si="2"/>
        <v>1000</v>
      </c>
      <c r="AG58" s="507">
        <f t="shared" si="3"/>
        <v>176078</v>
      </c>
      <c r="AH58" s="522">
        <v>0</v>
      </c>
      <c r="AI58" s="522">
        <v>0</v>
      </c>
      <c r="AJ58" s="522">
        <v>0.38</v>
      </c>
      <c r="AK58" s="522">
        <v>0</v>
      </c>
      <c r="AL58" s="522">
        <v>0</v>
      </c>
      <c r="AM58" s="522">
        <v>0</v>
      </c>
      <c r="AN58" s="522">
        <v>0</v>
      </c>
      <c r="AO58" s="522">
        <f t="shared" si="118"/>
        <v>0.38</v>
      </c>
      <c r="AP58" s="522">
        <f t="shared" si="119"/>
        <v>0</v>
      </c>
      <c r="AQ58" s="523">
        <f t="shared" si="4"/>
        <v>0.38</v>
      </c>
      <c r="AR58" s="520">
        <f t="shared" si="120"/>
        <v>3286058</v>
      </c>
      <c r="AS58" s="507">
        <f t="shared" si="121"/>
        <v>2403578</v>
      </c>
      <c r="AT58" s="507">
        <f t="shared" si="122"/>
        <v>0</v>
      </c>
      <c r="AU58" s="507">
        <f t="shared" si="123"/>
        <v>0</v>
      </c>
      <c r="AV58" s="507">
        <f t="shared" si="124"/>
        <v>812409</v>
      </c>
      <c r="AW58" s="507">
        <f t="shared" si="124"/>
        <v>48071</v>
      </c>
      <c r="AX58" s="507">
        <f t="shared" si="125"/>
        <v>22000</v>
      </c>
      <c r="AY58" s="522">
        <f t="shared" si="126"/>
        <v>6.9799999999999995</v>
      </c>
      <c r="AZ58" s="522">
        <f t="shared" si="127"/>
        <v>6.9799999999999995</v>
      </c>
      <c r="BA58" s="523">
        <f t="shared" si="127"/>
        <v>0</v>
      </c>
    </row>
    <row r="59" spans="1:53" s="720" customFormat="1" x14ac:dyDescent="0.2">
      <c r="A59" s="751">
        <v>12</v>
      </c>
      <c r="B59" s="752">
        <v>4438</v>
      </c>
      <c r="C59" s="752">
        <v>600074871</v>
      </c>
      <c r="D59" s="752">
        <v>49864599</v>
      </c>
      <c r="E59" s="753" t="s">
        <v>494</v>
      </c>
      <c r="F59" s="752">
        <v>3141</v>
      </c>
      <c r="G59" s="552" t="s">
        <v>89</v>
      </c>
      <c r="H59" s="754" t="s">
        <v>83</v>
      </c>
      <c r="I59" s="516">
        <v>2925383</v>
      </c>
      <c r="J59" s="517">
        <v>2115247</v>
      </c>
      <c r="K59" s="496">
        <v>20000</v>
      </c>
      <c r="L59" s="322">
        <v>721713</v>
      </c>
      <c r="M59" s="322">
        <v>42305</v>
      </c>
      <c r="N59" s="517">
        <v>26118</v>
      </c>
      <c r="O59" s="518">
        <v>7.26</v>
      </c>
      <c r="P59" s="432">
        <v>0</v>
      </c>
      <c r="Q59" s="746">
        <v>7.26</v>
      </c>
      <c r="R59" s="551">
        <f t="shared" si="113"/>
        <v>10000</v>
      </c>
      <c r="S59" s="507">
        <v>0</v>
      </c>
      <c r="T59" s="507">
        <v>0</v>
      </c>
      <c r="U59" s="507">
        <v>0</v>
      </c>
      <c r="V59" s="507">
        <f t="shared" si="1"/>
        <v>10000</v>
      </c>
      <c r="W59" s="507">
        <v>-10000</v>
      </c>
      <c r="X59" s="507">
        <v>0</v>
      </c>
      <c r="Y59" s="507">
        <v>0</v>
      </c>
      <c r="Z59" s="507">
        <f t="shared" si="114"/>
        <v>-10000</v>
      </c>
      <c r="AA59" s="507">
        <f t="shared" si="115"/>
        <v>0</v>
      </c>
      <c r="AB59" s="322">
        <f t="shared" si="116"/>
        <v>0</v>
      </c>
      <c r="AC59" s="180">
        <f t="shared" si="117"/>
        <v>200</v>
      </c>
      <c r="AD59" s="507">
        <v>0</v>
      </c>
      <c r="AE59" s="507">
        <v>0</v>
      </c>
      <c r="AF59" s="507">
        <f t="shared" si="2"/>
        <v>0</v>
      </c>
      <c r="AG59" s="507">
        <f t="shared" si="3"/>
        <v>200</v>
      </c>
      <c r="AH59" s="522">
        <v>0</v>
      </c>
      <c r="AI59" s="522">
        <v>0</v>
      </c>
      <c r="AJ59" s="522">
        <v>0</v>
      </c>
      <c r="AK59" s="522">
        <v>0</v>
      </c>
      <c r="AL59" s="522">
        <v>0</v>
      </c>
      <c r="AM59" s="522">
        <v>0</v>
      </c>
      <c r="AN59" s="522">
        <v>0</v>
      </c>
      <c r="AO59" s="522">
        <f t="shared" si="118"/>
        <v>0</v>
      </c>
      <c r="AP59" s="522">
        <f t="shared" si="119"/>
        <v>0</v>
      </c>
      <c r="AQ59" s="523">
        <f t="shared" si="4"/>
        <v>0</v>
      </c>
      <c r="AR59" s="520">
        <f t="shared" si="120"/>
        <v>2925583</v>
      </c>
      <c r="AS59" s="507">
        <f t="shared" si="121"/>
        <v>2125247</v>
      </c>
      <c r="AT59" s="507">
        <f t="shared" si="122"/>
        <v>10000</v>
      </c>
      <c r="AU59" s="507">
        <f t="shared" si="123"/>
        <v>0</v>
      </c>
      <c r="AV59" s="507">
        <f t="shared" si="124"/>
        <v>721713</v>
      </c>
      <c r="AW59" s="507">
        <f t="shared" si="124"/>
        <v>42505</v>
      </c>
      <c r="AX59" s="507">
        <f t="shared" si="125"/>
        <v>26118</v>
      </c>
      <c r="AY59" s="522">
        <f t="shared" si="126"/>
        <v>7.26</v>
      </c>
      <c r="AZ59" s="522">
        <f t="shared" si="127"/>
        <v>0</v>
      </c>
      <c r="BA59" s="523">
        <f t="shared" si="127"/>
        <v>7.26</v>
      </c>
    </row>
    <row r="60" spans="1:53" s="720" customFormat="1" x14ac:dyDescent="0.2">
      <c r="A60" s="751">
        <v>12</v>
      </c>
      <c r="B60" s="752">
        <v>4438</v>
      </c>
      <c r="C60" s="752">
        <v>600074871</v>
      </c>
      <c r="D60" s="752">
        <v>49864599</v>
      </c>
      <c r="E60" s="753" t="s">
        <v>494</v>
      </c>
      <c r="F60" s="752">
        <v>3143</v>
      </c>
      <c r="G60" s="552" t="s">
        <v>150</v>
      </c>
      <c r="H60" s="727" t="s">
        <v>87</v>
      </c>
      <c r="I60" s="516">
        <v>2631547</v>
      </c>
      <c r="J60" s="517">
        <v>1927958</v>
      </c>
      <c r="K60" s="496">
        <v>10000</v>
      </c>
      <c r="L60" s="322">
        <v>655030</v>
      </c>
      <c r="M60" s="322">
        <v>38559</v>
      </c>
      <c r="N60" s="517">
        <v>0</v>
      </c>
      <c r="O60" s="518">
        <v>4.4278000000000004</v>
      </c>
      <c r="P60" s="432">
        <v>4.4278000000000004</v>
      </c>
      <c r="Q60" s="746">
        <v>0</v>
      </c>
      <c r="R60" s="551">
        <f t="shared" si="113"/>
        <v>10000</v>
      </c>
      <c r="S60" s="507">
        <v>0</v>
      </c>
      <c r="T60" s="507">
        <v>0</v>
      </c>
      <c r="U60" s="507">
        <v>0</v>
      </c>
      <c r="V60" s="507">
        <f t="shared" si="1"/>
        <v>10000</v>
      </c>
      <c r="W60" s="507">
        <v>-10000</v>
      </c>
      <c r="X60" s="507">
        <v>0</v>
      </c>
      <c r="Y60" s="507">
        <v>0</v>
      </c>
      <c r="Z60" s="507">
        <f t="shared" si="114"/>
        <v>-10000</v>
      </c>
      <c r="AA60" s="507">
        <f t="shared" si="115"/>
        <v>0</v>
      </c>
      <c r="AB60" s="322">
        <f t="shared" si="116"/>
        <v>0</v>
      </c>
      <c r="AC60" s="180">
        <f t="shared" si="117"/>
        <v>200</v>
      </c>
      <c r="AD60" s="507">
        <v>0</v>
      </c>
      <c r="AE60" s="507">
        <v>0</v>
      </c>
      <c r="AF60" s="507">
        <f t="shared" si="2"/>
        <v>0</v>
      </c>
      <c r="AG60" s="507">
        <f t="shared" si="3"/>
        <v>200</v>
      </c>
      <c r="AH60" s="522">
        <v>0</v>
      </c>
      <c r="AI60" s="522">
        <v>0</v>
      </c>
      <c r="AJ60" s="522">
        <v>0</v>
      </c>
      <c r="AK60" s="522">
        <v>0</v>
      </c>
      <c r="AL60" s="522">
        <v>0</v>
      </c>
      <c r="AM60" s="522">
        <v>0</v>
      </c>
      <c r="AN60" s="522">
        <v>0</v>
      </c>
      <c r="AO60" s="522">
        <f t="shared" si="118"/>
        <v>0</v>
      </c>
      <c r="AP60" s="522">
        <f t="shared" si="119"/>
        <v>0</v>
      </c>
      <c r="AQ60" s="523">
        <f t="shared" si="4"/>
        <v>0</v>
      </c>
      <c r="AR60" s="520">
        <f t="shared" si="120"/>
        <v>2631747</v>
      </c>
      <c r="AS60" s="507">
        <f t="shared" si="121"/>
        <v>1937958</v>
      </c>
      <c r="AT60" s="507">
        <f t="shared" si="122"/>
        <v>0</v>
      </c>
      <c r="AU60" s="507">
        <f t="shared" si="123"/>
        <v>0</v>
      </c>
      <c r="AV60" s="507">
        <f t="shared" si="124"/>
        <v>655030</v>
      </c>
      <c r="AW60" s="507">
        <f t="shared" si="124"/>
        <v>38759</v>
      </c>
      <c r="AX60" s="507">
        <f t="shared" si="125"/>
        <v>0</v>
      </c>
      <c r="AY60" s="522">
        <f t="shared" si="126"/>
        <v>4.4278000000000004</v>
      </c>
      <c r="AZ60" s="522">
        <f t="shared" si="127"/>
        <v>4.4278000000000004</v>
      </c>
      <c r="BA60" s="523">
        <f t="shared" si="127"/>
        <v>0</v>
      </c>
    </row>
    <row r="61" spans="1:53" s="720" customFormat="1" x14ac:dyDescent="0.2">
      <c r="A61" s="751">
        <v>12</v>
      </c>
      <c r="B61" s="752">
        <v>4438</v>
      </c>
      <c r="C61" s="752">
        <v>600074871</v>
      </c>
      <c r="D61" s="752">
        <v>49864599</v>
      </c>
      <c r="E61" s="753" t="s">
        <v>494</v>
      </c>
      <c r="F61" s="752">
        <v>3143</v>
      </c>
      <c r="G61" s="552" t="s">
        <v>151</v>
      </c>
      <c r="H61" s="727" t="s">
        <v>83</v>
      </c>
      <c r="I61" s="516">
        <v>90585</v>
      </c>
      <c r="J61" s="517">
        <v>63855</v>
      </c>
      <c r="K61" s="496">
        <v>0</v>
      </c>
      <c r="L61" s="322">
        <v>21583</v>
      </c>
      <c r="M61" s="322">
        <v>1277</v>
      </c>
      <c r="N61" s="517">
        <v>3870</v>
      </c>
      <c r="O61" s="518">
        <v>0.27</v>
      </c>
      <c r="P61" s="432">
        <v>0</v>
      </c>
      <c r="Q61" s="746">
        <v>0.27</v>
      </c>
      <c r="R61" s="551">
        <f t="shared" si="113"/>
        <v>0</v>
      </c>
      <c r="S61" s="507">
        <v>0</v>
      </c>
      <c r="T61" s="507">
        <v>0</v>
      </c>
      <c r="U61" s="507">
        <v>0</v>
      </c>
      <c r="V61" s="507">
        <f t="shared" si="1"/>
        <v>0</v>
      </c>
      <c r="W61" s="507">
        <v>0</v>
      </c>
      <c r="X61" s="507">
        <v>0</v>
      </c>
      <c r="Y61" s="507">
        <v>0</v>
      </c>
      <c r="Z61" s="507">
        <f t="shared" si="114"/>
        <v>0</v>
      </c>
      <c r="AA61" s="507">
        <f t="shared" si="115"/>
        <v>0</v>
      </c>
      <c r="AB61" s="322">
        <f t="shared" si="116"/>
        <v>0</v>
      </c>
      <c r="AC61" s="180">
        <f t="shared" si="117"/>
        <v>0</v>
      </c>
      <c r="AD61" s="507">
        <v>0</v>
      </c>
      <c r="AE61" s="507">
        <v>0</v>
      </c>
      <c r="AF61" s="507">
        <f t="shared" si="2"/>
        <v>0</v>
      </c>
      <c r="AG61" s="507">
        <f t="shared" si="3"/>
        <v>0</v>
      </c>
      <c r="AH61" s="522">
        <v>0</v>
      </c>
      <c r="AI61" s="522">
        <v>0</v>
      </c>
      <c r="AJ61" s="522">
        <v>0</v>
      </c>
      <c r="AK61" s="522">
        <v>0</v>
      </c>
      <c r="AL61" s="522">
        <v>0</v>
      </c>
      <c r="AM61" s="522">
        <v>0</v>
      </c>
      <c r="AN61" s="522">
        <v>0</v>
      </c>
      <c r="AO61" s="522">
        <f t="shared" si="118"/>
        <v>0</v>
      </c>
      <c r="AP61" s="522">
        <f t="shared" si="119"/>
        <v>0</v>
      </c>
      <c r="AQ61" s="523">
        <f t="shared" si="4"/>
        <v>0</v>
      </c>
      <c r="AR61" s="520">
        <f t="shared" si="120"/>
        <v>90585</v>
      </c>
      <c r="AS61" s="507">
        <f t="shared" si="121"/>
        <v>63855</v>
      </c>
      <c r="AT61" s="507">
        <f t="shared" si="122"/>
        <v>0</v>
      </c>
      <c r="AU61" s="507">
        <f t="shared" si="123"/>
        <v>0</v>
      </c>
      <c r="AV61" s="507">
        <f t="shared" si="124"/>
        <v>21583</v>
      </c>
      <c r="AW61" s="507">
        <f t="shared" si="124"/>
        <v>1277</v>
      </c>
      <c r="AX61" s="507">
        <f t="shared" si="125"/>
        <v>3870</v>
      </c>
      <c r="AY61" s="522">
        <f t="shared" si="126"/>
        <v>0.27</v>
      </c>
      <c r="AZ61" s="522">
        <f t="shared" si="127"/>
        <v>0</v>
      </c>
      <c r="BA61" s="523">
        <f t="shared" si="127"/>
        <v>0.27</v>
      </c>
    </row>
    <row r="62" spans="1:53" s="720" customFormat="1" x14ac:dyDescent="0.2">
      <c r="A62" s="751">
        <v>12</v>
      </c>
      <c r="B62" s="752">
        <v>4438</v>
      </c>
      <c r="C62" s="752">
        <v>600074871</v>
      </c>
      <c r="D62" s="752">
        <v>49864599</v>
      </c>
      <c r="E62" s="753" t="s">
        <v>494</v>
      </c>
      <c r="F62" s="752">
        <v>3143</v>
      </c>
      <c r="G62" s="552" t="s">
        <v>169</v>
      </c>
      <c r="H62" s="727" t="s">
        <v>83</v>
      </c>
      <c r="I62" s="516">
        <v>333974</v>
      </c>
      <c r="J62" s="517">
        <v>235460</v>
      </c>
      <c r="K62" s="496">
        <v>10000</v>
      </c>
      <c r="L62" s="322">
        <v>82965</v>
      </c>
      <c r="M62" s="322">
        <v>4709</v>
      </c>
      <c r="N62" s="517">
        <v>840</v>
      </c>
      <c r="O62" s="518">
        <v>0.56000000000000005</v>
      </c>
      <c r="P62" s="432">
        <v>0.5</v>
      </c>
      <c r="Q62" s="746">
        <v>0.06</v>
      </c>
      <c r="R62" s="551">
        <f t="shared" si="113"/>
        <v>10000</v>
      </c>
      <c r="S62" s="507">
        <v>0</v>
      </c>
      <c r="T62" s="507">
        <v>0</v>
      </c>
      <c r="U62" s="507">
        <v>0</v>
      </c>
      <c r="V62" s="507">
        <f t="shared" si="1"/>
        <v>10000</v>
      </c>
      <c r="W62" s="507">
        <v>-10000</v>
      </c>
      <c r="X62" s="507">
        <v>0</v>
      </c>
      <c r="Y62" s="507">
        <v>0</v>
      </c>
      <c r="Z62" s="507">
        <f t="shared" si="114"/>
        <v>-10000</v>
      </c>
      <c r="AA62" s="507">
        <f t="shared" si="115"/>
        <v>0</v>
      </c>
      <c r="AB62" s="322">
        <f t="shared" si="116"/>
        <v>0</v>
      </c>
      <c r="AC62" s="180">
        <f t="shared" si="117"/>
        <v>200</v>
      </c>
      <c r="AD62" s="507">
        <v>0</v>
      </c>
      <c r="AE62" s="507">
        <v>0</v>
      </c>
      <c r="AF62" s="507">
        <f t="shared" si="2"/>
        <v>0</v>
      </c>
      <c r="AG62" s="507">
        <f t="shared" si="3"/>
        <v>200</v>
      </c>
      <c r="AH62" s="522">
        <v>0</v>
      </c>
      <c r="AI62" s="522">
        <v>0</v>
      </c>
      <c r="AJ62" s="522">
        <v>0</v>
      </c>
      <c r="AK62" s="522">
        <v>0</v>
      </c>
      <c r="AL62" s="522">
        <v>0</v>
      </c>
      <c r="AM62" s="522">
        <v>0</v>
      </c>
      <c r="AN62" s="522">
        <v>0</v>
      </c>
      <c r="AO62" s="522">
        <f t="shared" si="118"/>
        <v>0</v>
      </c>
      <c r="AP62" s="522">
        <f t="shared" si="119"/>
        <v>0</v>
      </c>
      <c r="AQ62" s="523">
        <f t="shared" si="4"/>
        <v>0</v>
      </c>
      <c r="AR62" s="520">
        <f t="shared" si="120"/>
        <v>334174</v>
      </c>
      <c r="AS62" s="507">
        <f t="shared" si="121"/>
        <v>245460</v>
      </c>
      <c r="AT62" s="507">
        <f t="shared" si="122"/>
        <v>0</v>
      </c>
      <c r="AU62" s="507">
        <f t="shared" si="123"/>
        <v>0</v>
      </c>
      <c r="AV62" s="507">
        <f t="shared" si="124"/>
        <v>82965</v>
      </c>
      <c r="AW62" s="507">
        <f t="shared" si="124"/>
        <v>4909</v>
      </c>
      <c r="AX62" s="507">
        <f t="shared" si="125"/>
        <v>840</v>
      </c>
      <c r="AY62" s="522">
        <f t="shared" si="126"/>
        <v>0.56000000000000005</v>
      </c>
      <c r="AZ62" s="522">
        <f t="shared" si="127"/>
        <v>0.5</v>
      </c>
      <c r="BA62" s="523">
        <f t="shared" si="127"/>
        <v>0.06</v>
      </c>
    </row>
    <row r="63" spans="1:53" s="720" customFormat="1" x14ac:dyDescent="0.2">
      <c r="A63" s="285">
        <v>12</v>
      </c>
      <c r="B63" s="27">
        <v>4438</v>
      </c>
      <c r="C63" s="27">
        <v>600074871</v>
      </c>
      <c r="D63" s="27">
        <v>49864599</v>
      </c>
      <c r="E63" s="295" t="s">
        <v>495</v>
      </c>
      <c r="F63" s="27"/>
      <c r="G63" s="284"/>
      <c r="H63" s="388"/>
      <c r="I63" s="5">
        <v>42636089</v>
      </c>
      <c r="J63" s="8">
        <v>30327262</v>
      </c>
      <c r="K63" s="8">
        <v>80000</v>
      </c>
      <c r="L63" s="8">
        <v>10277654</v>
      </c>
      <c r="M63" s="8">
        <v>606545</v>
      </c>
      <c r="N63" s="8">
        <v>1344628</v>
      </c>
      <c r="O63" s="9">
        <v>64.141999999999996</v>
      </c>
      <c r="P63" s="9">
        <v>46.886499999999998</v>
      </c>
      <c r="Q63" s="33">
        <v>17.255499999999998</v>
      </c>
      <c r="R63" s="5">
        <f t="shared" ref="R63:BA63" si="128">SUM(R57:R62)</f>
        <v>-40000</v>
      </c>
      <c r="S63" s="8">
        <f t="shared" si="128"/>
        <v>128924</v>
      </c>
      <c r="T63" s="8">
        <f t="shared" si="128"/>
        <v>0</v>
      </c>
      <c r="U63" s="8">
        <f t="shared" si="128"/>
        <v>0</v>
      </c>
      <c r="V63" s="8">
        <f t="shared" si="128"/>
        <v>88924</v>
      </c>
      <c r="W63" s="8">
        <f t="shared" si="128"/>
        <v>40000</v>
      </c>
      <c r="X63" s="8">
        <f t="shared" si="128"/>
        <v>0</v>
      </c>
      <c r="Y63" s="8">
        <f t="shared" si="128"/>
        <v>245073</v>
      </c>
      <c r="Z63" s="8">
        <f t="shared" si="128"/>
        <v>285073</v>
      </c>
      <c r="AA63" s="8">
        <f t="shared" si="128"/>
        <v>373997</v>
      </c>
      <c r="AB63" s="8">
        <f t="shared" si="128"/>
        <v>43576</v>
      </c>
      <c r="AC63" s="8">
        <f t="shared" si="128"/>
        <v>1778</v>
      </c>
      <c r="AD63" s="8">
        <f t="shared" si="128"/>
        <v>1000</v>
      </c>
      <c r="AE63" s="8">
        <f t="shared" si="128"/>
        <v>0</v>
      </c>
      <c r="AF63" s="8">
        <f t="shared" si="128"/>
        <v>1000</v>
      </c>
      <c r="AG63" s="8">
        <f t="shared" si="128"/>
        <v>420351</v>
      </c>
      <c r="AH63" s="9">
        <f t="shared" si="128"/>
        <v>-0.18</v>
      </c>
      <c r="AI63" s="9">
        <f t="shared" si="128"/>
        <v>0</v>
      </c>
      <c r="AJ63" s="9">
        <f t="shared" si="128"/>
        <v>0.38</v>
      </c>
      <c r="AK63" s="9">
        <f t="shared" si="128"/>
        <v>0</v>
      </c>
      <c r="AL63" s="9">
        <f t="shared" si="128"/>
        <v>0</v>
      </c>
      <c r="AM63" s="9">
        <f t="shared" si="128"/>
        <v>0</v>
      </c>
      <c r="AN63" s="9">
        <f t="shared" si="128"/>
        <v>0</v>
      </c>
      <c r="AO63" s="9">
        <f t="shared" si="128"/>
        <v>0.2</v>
      </c>
      <c r="AP63" s="9">
        <f t="shared" si="128"/>
        <v>0</v>
      </c>
      <c r="AQ63" s="75">
        <f t="shared" si="128"/>
        <v>0.2</v>
      </c>
      <c r="AR63" s="273">
        <f t="shared" si="128"/>
        <v>43056440</v>
      </c>
      <c r="AS63" s="8">
        <f t="shared" si="128"/>
        <v>30416186</v>
      </c>
      <c r="AT63" s="38">
        <f t="shared" si="128"/>
        <v>365073</v>
      </c>
      <c r="AU63" s="38">
        <f t="shared" si="128"/>
        <v>245073</v>
      </c>
      <c r="AV63" s="8">
        <f t="shared" si="128"/>
        <v>10321230</v>
      </c>
      <c r="AW63" s="8">
        <f t="shared" si="128"/>
        <v>608323</v>
      </c>
      <c r="AX63" s="8">
        <f t="shared" si="128"/>
        <v>1345628</v>
      </c>
      <c r="AY63" s="9">
        <f t="shared" si="128"/>
        <v>64.341999999999999</v>
      </c>
      <c r="AZ63" s="9">
        <f t="shared" si="128"/>
        <v>47.086499999999994</v>
      </c>
      <c r="BA63" s="75">
        <f t="shared" si="128"/>
        <v>17.255499999999998</v>
      </c>
    </row>
    <row r="64" spans="1:53" s="720" customFormat="1" x14ac:dyDescent="0.2">
      <c r="A64" s="751">
        <v>13</v>
      </c>
      <c r="B64" s="752">
        <v>4455</v>
      </c>
      <c r="C64" s="752">
        <v>600074889</v>
      </c>
      <c r="D64" s="752">
        <v>49864611</v>
      </c>
      <c r="E64" s="753" t="s">
        <v>496</v>
      </c>
      <c r="F64" s="752">
        <v>3113</v>
      </c>
      <c r="G64" s="552" t="s">
        <v>149</v>
      </c>
      <c r="H64" s="754" t="s">
        <v>87</v>
      </c>
      <c r="I64" s="516">
        <v>37699726</v>
      </c>
      <c r="J64" s="517">
        <v>26643083</v>
      </c>
      <c r="K64" s="517">
        <v>90000</v>
      </c>
      <c r="L64" s="517">
        <v>9035781</v>
      </c>
      <c r="M64" s="517">
        <v>532862</v>
      </c>
      <c r="N64" s="517">
        <v>1398000</v>
      </c>
      <c r="O64" s="518">
        <v>49.363500000000002</v>
      </c>
      <c r="P64" s="432">
        <v>39.140799999999999</v>
      </c>
      <c r="Q64" s="746">
        <v>10.2227</v>
      </c>
      <c r="R64" s="551">
        <f t="shared" ref="R64:R69" si="129">W64*-1</f>
        <v>0</v>
      </c>
      <c r="S64" s="507">
        <v>0</v>
      </c>
      <c r="T64" s="507">
        <v>0</v>
      </c>
      <c r="U64" s="507">
        <v>0</v>
      </c>
      <c r="V64" s="507">
        <f t="shared" si="1"/>
        <v>0</v>
      </c>
      <c r="W64" s="507">
        <v>0</v>
      </c>
      <c r="X64" s="507">
        <v>0</v>
      </c>
      <c r="Y64" s="507">
        <v>207082</v>
      </c>
      <c r="Z64" s="507">
        <f t="shared" ref="Z64:Z69" si="130">SUM(W64:Y64)</f>
        <v>207082</v>
      </c>
      <c r="AA64" s="507">
        <f t="shared" ref="AA64:AA69" si="131">V64+Z64</f>
        <v>207082</v>
      </c>
      <c r="AB64" s="322">
        <f t="shared" ref="AB64:AB69" si="132">ROUND((V64+W64)*33.8%,0)</f>
        <v>0</v>
      </c>
      <c r="AC64" s="180">
        <f t="shared" ref="AC64:AC69" si="133">ROUND(V64*2%,0)</f>
        <v>0</v>
      </c>
      <c r="AD64" s="507">
        <v>0</v>
      </c>
      <c r="AE64" s="507">
        <v>0</v>
      </c>
      <c r="AF64" s="507">
        <f t="shared" si="2"/>
        <v>0</v>
      </c>
      <c r="AG64" s="507">
        <f t="shared" si="3"/>
        <v>207082</v>
      </c>
      <c r="AH64" s="522">
        <v>0</v>
      </c>
      <c r="AI64" s="522">
        <v>0</v>
      </c>
      <c r="AJ64" s="522">
        <v>0</v>
      </c>
      <c r="AK64" s="522">
        <v>0</v>
      </c>
      <c r="AL64" s="522">
        <v>0</v>
      </c>
      <c r="AM64" s="522">
        <v>0</v>
      </c>
      <c r="AN64" s="522">
        <v>0</v>
      </c>
      <c r="AO64" s="522">
        <f t="shared" ref="AO64:AO69" si="134">AH64+AJ64+AK64+AM64</f>
        <v>0</v>
      </c>
      <c r="AP64" s="522">
        <f t="shared" ref="AP64:AP69" si="135">AI64+AL64+AN64</f>
        <v>0</v>
      </c>
      <c r="AQ64" s="523">
        <f t="shared" si="4"/>
        <v>0</v>
      </c>
      <c r="AR64" s="520">
        <f t="shared" ref="AR64:AR69" si="136">I64+AG64</f>
        <v>37906808</v>
      </c>
      <c r="AS64" s="507">
        <f t="shared" ref="AS64:AS69" si="137">J64+V64</f>
        <v>26643083</v>
      </c>
      <c r="AT64" s="507">
        <f t="shared" ref="AT64:AT69" si="138">K64+Z64</f>
        <v>297082</v>
      </c>
      <c r="AU64" s="507">
        <f t="shared" ref="AU64:AU69" si="139">Y64</f>
        <v>207082</v>
      </c>
      <c r="AV64" s="507">
        <f t="shared" ref="AV64:AW69" si="140">L64+AB64</f>
        <v>9035781</v>
      </c>
      <c r="AW64" s="507">
        <f t="shared" si="140"/>
        <v>532862</v>
      </c>
      <c r="AX64" s="507">
        <f t="shared" ref="AX64:AX69" si="141">N64+AF64</f>
        <v>1398000</v>
      </c>
      <c r="AY64" s="522">
        <f t="shared" ref="AY64:AY69" si="142">O64+AQ64</f>
        <v>49.363500000000002</v>
      </c>
      <c r="AZ64" s="522">
        <f t="shared" ref="AZ64:BA69" si="143">P64+AO64</f>
        <v>39.140799999999999</v>
      </c>
      <c r="BA64" s="523">
        <f t="shared" si="143"/>
        <v>10.2227</v>
      </c>
    </row>
    <row r="65" spans="1:53" s="720" customFormat="1" x14ac:dyDescent="0.2">
      <c r="A65" s="751">
        <v>13</v>
      </c>
      <c r="B65" s="752">
        <v>4455</v>
      </c>
      <c r="C65" s="752">
        <v>600074889</v>
      </c>
      <c r="D65" s="752">
        <v>49864611</v>
      </c>
      <c r="E65" s="753" t="s">
        <v>496</v>
      </c>
      <c r="F65" s="752">
        <v>3113</v>
      </c>
      <c r="G65" s="552" t="s">
        <v>92</v>
      </c>
      <c r="H65" s="754" t="s">
        <v>83</v>
      </c>
      <c r="I65" s="516">
        <v>1990200</v>
      </c>
      <c r="J65" s="517">
        <v>1462224</v>
      </c>
      <c r="K65" s="496">
        <v>0</v>
      </c>
      <c r="L65" s="322">
        <v>494232</v>
      </c>
      <c r="M65" s="322">
        <v>29244</v>
      </c>
      <c r="N65" s="517">
        <v>4500</v>
      </c>
      <c r="O65" s="518">
        <v>4.4800000000000004</v>
      </c>
      <c r="P65" s="432">
        <v>4.4800000000000004</v>
      </c>
      <c r="Q65" s="746">
        <v>0</v>
      </c>
      <c r="R65" s="551">
        <f t="shared" si="129"/>
        <v>0</v>
      </c>
      <c r="S65" s="507">
        <v>0</v>
      </c>
      <c r="T65" s="507">
        <v>0</v>
      </c>
      <c r="U65" s="507">
        <v>0</v>
      </c>
      <c r="V65" s="507">
        <f t="shared" si="1"/>
        <v>0</v>
      </c>
      <c r="W65" s="507">
        <v>0</v>
      </c>
      <c r="X65" s="507">
        <v>0</v>
      </c>
      <c r="Y65" s="507">
        <v>0</v>
      </c>
      <c r="Z65" s="507">
        <f t="shared" si="130"/>
        <v>0</v>
      </c>
      <c r="AA65" s="507">
        <f t="shared" si="131"/>
        <v>0</v>
      </c>
      <c r="AB65" s="322">
        <f t="shared" si="132"/>
        <v>0</v>
      </c>
      <c r="AC65" s="180">
        <f t="shared" si="133"/>
        <v>0</v>
      </c>
      <c r="AD65" s="507">
        <v>2000</v>
      </c>
      <c r="AE65" s="507">
        <v>0</v>
      </c>
      <c r="AF65" s="507">
        <f t="shared" si="2"/>
        <v>2000</v>
      </c>
      <c r="AG65" s="507">
        <f t="shared" si="3"/>
        <v>2000</v>
      </c>
      <c r="AH65" s="522">
        <v>0</v>
      </c>
      <c r="AI65" s="522">
        <v>0</v>
      </c>
      <c r="AJ65" s="522">
        <v>0</v>
      </c>
      <c r="AK65" s="522">
        <v>0</v>
      </c>
      <c r="AL65" s="522">
        <v>0</v>
      </c>
      <c r="AM65" s="522">
        <v>0</v>
      </c>
      <c r="AN65" s="522">
        <v>0</v>
      </c>
      <c r="AO65" s="522">
        <f t="shared" si="134"/>
        <v>0</v>
      </c>
      <c r="AP65" s="522">
        <f t="shared" si="135"/>
        <v>0</v>
      </c>
      <c r="AQ65" s="523">
        <f t="shared" si="4"/>
        <v>0</v>
      </c>
      <c r="AR65" s="520">
        <f t="shared" si="136"/>
        <v>1992200</v>
      </c>
      <c r="AS65" s="507">
        <f t="shared" si="137"/>
        <v>1462224</v>
      </c>
      <c r="AT65" s="507">
        <f t="shared" si="138"/>
        <v>0</v>
      </c>
      <c r="AU65" s="507">
        <f t="shared" si="139"/>
        <v>0</v>
      </c>
      <c r="AV65" s="507">
        <f t="shared" si="140"/>
        <v>494232</v>
      </c>
      <c r="AW65" s="507">
        <f t="shared" si="140"/>
        <v>29244</v>
      </c>
      <c r="AX65" s="507">
        <f t="shared" si="141"/>
        <v>6500</v>
      </c>
      <c r="AY65" s="522">
        <f t="shared" si="142"/>
        <v>4.4800000000000004</v>
      </c>
      <c r="AZ65" s="522">
        <f t="shared" si="143"/>
        <v>4.4800000000000004</v>
      </c>
      <c r="BA65" s="523">
        <f t="shared" si="143"/>
        <v>0</v>
      </c>
    </row>
    <row r="66" spans="1:53" s="720" customFormat="1" x14ac:dyDescent="0.2">
      <c r="A66" s="751">
        <v>13</v>
      </c>
      <c r="B66" s="752">
        <v>4455</v>
      </c>
      <c r="C66" s="752">
        <v>600074889</v>
      </c>
      <c r="D66" s="752">
        <v>49864611</v>
      </c>
      <c r="E66" s="753" t="s">
        <v>496</v>
      </c>
      <c r="F66" s="752">
        <v>3141</v>
      </c>
      <c r="G66" s="552" t="s">
        <v>89</v>
      </c>
      <c r="H66" s="754" t="s">
        <v>83</v>
      </c>
      <c r="I66" s="516">
        <v>3075980</v>
      </c>
      <c r="J66" s="517">
        <v>2244275</v>
      </c>
      <c r="K66" s="496">
        <v>0</v>
      </c>
      <c r="L66" s="322">
        <v>758565</v>
      </c>
      <c r="M66" s="322">
        <v>44886</v>
      </c>
      <c r="N66" s="517">
        <v>28254</v>
      </c>
      <c r="O66" s="518">
        <v>7.63</v>
      </c>
      <c r="P66" s="432">
        <v>0</v>
      </c>
      <c r="Q66" s="746">
        <v>7.63</v>
      </c>
      <c r="R66" s="551">
        <f t="shared" si="129"/>
        <v>0</v>
      </c>
      <c r="S66" s="507">
        <v>0</v>
      </c>
      <c r="T66" s="507">
        <v>0</v>
      </c>
      <c r="U66" s="507">
        <v>0</v>
      </c>
      <c r="V66" s="507">
        <f t="shared" si="1"/>
        <v>0</v>
      </c>
      <c r="W66" s="507">
        <v>0</v>
      </c>
      <c r="X66" s="507">
        <v>0</v>
      </c>
      <c r="Y66" s="507">
        <v>0</v>
      </c>
      <c r="Z66" s="507">
        <f t="shared" si="130"/>
        <v>0</v>
      </c>
      <c r="AA66" s="507">
        <f t="shared" si="131"/>
        <v>0</v>
      </c>
      <c r="AB66" s="322">
        <f t="shared" si="132"/>
        <v>0</v>
      </c>
      <c r="AC66" s="180">
        <f t="shared" si="133"/>
        <v>0</v>
      </c>
      <c r="AD66" s="507">
        <v>0</v>
      </c>
      <c r="AE66" s="507">
        <v>0</v>
      </c>
      <c r="AF66" s="507">
        <f t="shared" si="2"/>
        <v>0</v>
      </c>
      <c r="AG66" s="507">
        <f t="shared" si="3"/>
        <v>0</v>
      </c>
      <c r="AH66" s="522">
        <v>0</v>
      </c>
      <c r="AI66" s="522">
        <v>0</v>
      </c>
      <c r="AJ66" s="522">
        <v>0</v>
      </c>
      <c r="AK66" s="522">
        <v>0</v>
      </c>
      <c r="AL66" s="522">
        <v>0</v>
      </c>
      <c r="AM66" s="522">
        <v>0</v>
      </c>
      <c r="AN66" s="522">
        <v>0</v>
      </c>
      <c r="AO66" s="522">
        <f t="shared" si="134"/>
        <v>0</v>
      </c>
      <c r="AP66" s="522">
        <f t="shared" si="135"/>
        <v>0</v>
      </c>
      <c r="AQ66" s="523">
        <f t="shared" si="4"/>
        <v>0</v>
      </c>
      <c r="AR66" s="520">
        <f t="shared" si="136"/>
        <v>3075980</v>
      </c>
      <c r="AS66" s="507">
        <f t="shared" si="137"/>
        <v>2244275</v>
      </c>
      <c r="AT66" s="507">
        <f t="shared" si="138"/>
        <v>0</v>
      </c>
      <c r="AU66" s="507">
        <f t="shared" si="139"/>
        <v>0</v>
      </c>
      <c r="AV66" s="507">
        <f t="shared" si="140"/>
        <v>758565</v>
      </c>
      <c r="AW66" s="507">
        <f t="shared" si="140"/>
        <v>44886</v>
      </c>
      <c r="AX66" s="507">
        <f t="shared" si="141"/>
        <v>28254</v>
      </c>
      <c r="AY66" s="522">
        <f t="shared" si="142"/>
        <v>7.63</v>
      </c>
      <c r="AZ66" s="522">
        <f t="shared" si="143"/>
        <v>0</v>
      </c>
      <c r="BA66" s="523">
        <f t="shared" si="143"/>
        <v>7.63</v>
      </c>
    </row>
    <row r="67" spans="1:53" s="720" customFormat="1" x14ac:dyDescent="0.2">
      <c r="A67" s="751">
        <v>13</v>
      </c>
      <c r="B67" s="752">
        <v>4455</v>
      </c>
      <c r="C67" s="752">
        <v>600074889</v>
      </c>
      <c r="D67" s="752">
        <v>49864611</v>
      </c>
      <c r="E67" s="753" t="s">
        <v>496</v>
      </c>
      <c r="F67" s="752">
        <v>3143</v>
      </c>
      <c r="G67" s="552" t="s">
        <v>150</v>
      </c>
      <c r="H67" s="727" t="s">
        <v>87</v>
      </c>
      <c r="I67" s="516">
        <v>3585673</v>
      </c>
      <c r="J67" s="517">
        <v>2640407</v>
      </c>
      <c r="K67" s="496">
        <v>0</v>
      </c>
      <c r="L67" s="322">
        <v>892458</v>
      </c>
      <c r="M67" s="322">
        <v>52808</v>
      </c>
      <c r="N67" s="517">
        <v>0</v>
      </c>
      <c r="O67" s="518">
        <v>5.6429999999999998</v>
      </c>
      <c r="P67" s="432">
        <v>5.6429999999999998</v>
      </c>
      <c r="Q67" s="746">
        <v>0</v>
      </c>
      <c r="R67" s="551">
        <f t="shared" si="129"/>
        <v>0</v>
      </c>
      <c r="S67" s="507">
        <v>0</v>
      </c>
      <c r="T67" s="507">
        <v>0</v>
      </c>
      <c r="U67" s="507">
        <v>0</v>
      </c>
      <c r="V67" s="507">
        <f t="shared" si="1"/>
        <v>0</v>
      </c>
      <c r="W67" s="507">
        <v>0</v>
      </c>
      <c r="X67" s="507">
        <v>0</v>
      </c>
      <c r="Y67" s="507">
        <v>0</v>
      </c>
      <c r="Z67" s="507">
        <f t="shared" si="130"/>
        <v>0</v>
      </c>
      <c r="AA67" s="507">
        <f t="shared" si="131"/>
        <v>0</v>
      </c>
      <c r="AB67" s="322">
        <f t="shared" si="132"/>
        <v>0</v>
      </c>
      <c r="AC67" s="180">
        <f t="shared" si="133"/>
        <v>0</v>
      </c>
      <c r="AD67" s="507">
        <v>0</v>
      </c>
      <c r="AE67" s="507">
        <v>0</v>
      </c>
      <c r="AF67" s="507">
        <f t="shared" si="2"/>
        <v>0</v>
      </c>
      <c r="AG67" s="507">
        <f t="shared" si="3"/>
        <v>0</v>
      </c>
      <c r="AH67" s="522">
        <v>0</v>
      </c>
      <c r="AI67" s="522">
        <v>0</v>
      </c>
      <c r="AJ67" s="522">
        <v>0</v>
      </c>
      <c r="AK67" s="522">
        <v>0</v>
      </c>
      <c r="AL67" s="522">
        <v>0</v>
      </c>
      <c r="AM67" s="522">
        <v>0</v>
      </c>
      <c r="AN67" s="522">
        <v>0</v>
      </c>
      <c r="AO67" s="522">
        <f t="shared" si="134"/>
        <v>0</v>
      </c>
      <c r="AP67" s="522">
        <f t="shared" si="135"/>
        <v>0</v>
      </c>
      <c r="AQ67" s="523">
        <f t="shared" si="4"/>
        <v>0</v>
      </c>
      <c r="AR67" s="520">
        <f t="shared" si="136"/>
        <v>3585673</v>
      </c>
      <c r="AS67" s="507">
        <f t="shared" si="137"/>
        <v>2640407</v>
      </c>
      <c r="AT67" s="507">
        <f t="shared" si="138"/>
        <v>0</v>
      </c>
      <c r="AU67" s="507">
        <f t="shared" si="139"/>
        <v>0</v>
      </c>
      <c r="AV67" s="507">
        <f t="shared" si="140"/>
        <v>892458</v>
      </c>
      <c r="AW67" s="507">
        <f t="shared" si="140"/>
        <v>52808</v>
      </c>
      <c r="AX67" s="507">
        <f t="shared" si="141"/>
        <v>0</v>
      </c>
      <c r="AY67" s="522">
        <f t="shared" si="142"/>
        <v>5.6429999999999998</v>
      </c>
      <c r="AZ67" s="522">
        <f t="shared" si="143"/>
        <v>5.6429999999999998</v>
      </c>
      <c r="BA67" s="523">
        <f t="shared" si="143"/>
        <v>0</v>
      </c>
    </row>
    <row r="68" spans="1:53" s="720" customFormat="1" x14ac:dyDescent="0.2">
      <c r="A68" s="751">
        <v>13</v>
      </c>
      <c r="B68" s="752">
        <v>4455</v>
      </c>
      <c r="C68" s="752">
        <v>600074889</v>
      </c>
      <c r="D68" s="752">
        <v>49864611</v>
      </c>
      <c r="E68" s="753" t="s">
        <v>496</v>
      </c>
      <c r="F68" s="752">
        <v>3143</v>
      </c>
      <c r="G68" s="552" t="s">
        <v>151</v>
      </c>
      <c r="H68" s="727" t="s">
        <v>83</v>
      </c>
      <c r="I68" s="516">
        <v>106736</v>
      </c>
      <c r="J68" s="517">
        <v>75240</v>
      </c>
      <c r="K68" s="496">
        <v>0</v>
      </c>
      <c r="L68" s="322">
        <v>25431</v>
      </c>
      <c r="M68" s="322">
        <v>1505</v>
      </c>
      <c r="N68" s="517">
        <v>4560</v>
      </c>
      <c r="O68" s="518">
        <v>0.32</v>
      </c>
      <c r="P68" s="432">
        <v>0</v>
      </c>
      <c r="Q68" s="746">
        <v>0.32</v>
      </c>
      <c r="R68" s="551">
        <f t="shared" si="129"/>
        <v>0</v>
      </c>
      <c r="S68" s="507">
        <v>0</v>
      </c>
      <c r="T68" s="507">
        <v>0</v>
      </c>
      <c r="U68" s="507">
        <v>0</v>
      </c>
      <c r="V68" s="507">
        <f t="shared" si="1"/>
        <v>0</v>
      </c>
      <c r="W68" s="507">
        <v>0</v>
      </c>
      <c r="X68" s="507">
        <v>0</v>
      </c>
      <c r="Y68" s="507">
        <v>0</v>
      </c>
      <c r="Z68" s="507">
        <f t="shared" si="130"/>
        <v>0</v>
      </c>
      <c r="AA68" s="507">
        <f t="shared" si="131"/>
        <v>0</v>
      </c>
      <c r="AB68" s="322">
        <f t="shared" si="132"/>
        <v>0</v>
      </c>
      <c r="AC68" s="180">
        <f t="shared" si="133"/>
        <v>0</v>
      </c>
      <c r="AD68" s="507">
        <v>0</v>
      </c>
      <c r="AE68" s="507">
        <v>0</v>
      </c>
      <c r="AF68" s="507">
        <f t="shared" si="2"/>
        <v>0</v>
      </c>
      <c r="AG68" s="507">
        <f t="shared" si="3"/>
        <v>0</v>
      </c>
      <c r="AH68" s="522">
        <v>0</v>
      </c>
      <c r="AI68" s="522">
        <v>0</v>
      </c>
      <c r="AJ68" s="522">
        <v>0</v>
      </c>
      <c r="AK68" s="522">
        <v>0</v>
      </c>
      <c r="AL68" s="522">
        <v>0</v>
      </c>
      <c r="AM68" s="522">
        <v>0</v>
      </c>
      <c r="AN68" s="522">
        <v>0</v>
      </c>
      <c r="AO68" s="522">
        <f t="shared" si="134"/>
        <v>0</v>
      </c>
      <c r="AP68" s="522">
        <f t="shared" si="135"/>
        <v>0</v>
      </c>
      <c r="AQ68" s="523">
        <f t="shared" si="4"/>
        <v>0</v>
      </c>
      <c r="AR68" s="520">
        <f t="shared" si="136"/>
        <v>106736</v>
      </c>
      <c r="AS68" s="507">
        <f t="shared" si="137"/>
        <v>75240</v>
      </c>
      <c r="AT68" s="507">
        <f t="shared" si="138"/>
        <v>0</v>
      </c>
      <c r="AU68" s="507">
        <f t="shared" si="139"/>
        <v>0</v>
      </c>
      <c r="AV68" s="507">
        <f t="shared" si="140"/>
        <v>25431</v>
      </c>
      <c r="AW68" s="507">
        <f t="shared" si="140"/>
        <v>1505</v>
      </c>
      <c r="AX68" s="507">
        <f t="shared" si="141"/>
        <v>4560</v>
      </c>
      <c r="AY68" s="522">
        <f t="shared" si="142"/>
        <v>0.32</v>
      </c>
      <c r="AZ68" s="522">
        <f t="shared" si="143"/>
        <v>0</v>
      </c>
      <c r="BA68" s="523">
        <f t="shared" si="143"/>
        <v>0.32</v>
      </c>
    </row>
    <row r="69" spans="1:53" s="720" customFormat="1" x14ac:dyDescent="0.2">
      <c r="A69" s="751">
        <v>13</v>
      </c>
      <c r="B69" s="752">
        <v>4455</v>
      </c>
      <c r="C69" s="752">
        <v>600074889</v>
      </c>
      <c r="D69" s="752">
        <v>49864611</v>
      </c>
      <c r="E69" s="753" t="s">
        <v>496</v>
      </c>
      <c r="F69" s="752">
        <v>3143</v>
      </c>
      <c r="G69" s="552" t="s">
        <v>169</v>
      </c>
      <c r="H69" s="727" t="s">
        <v>83</v>
      </c>
      <c r="I69" s="516">
        <v>329962</v>
      </c>
      <c r="J69" s="517">
        <v>242490</v>
      </c>
      <c r="K69" s="496">
        <v>0</v>
      </c>
      <c r="L69" s="322">
        <v>81962</v>
      </c>
      <c r="M69" s="322">
        <v>4850</v>
      </c>
      <c r="N69" s="517">
        <v>660</v>
      </c>
      <c r="O69" s="518">
        <v>0.55000000000000004</v>
      </c>
      <c r="P69" s="432">
        <v>0.5</v>
      </c>
      <c r="Q69" s="746">
        <v>0.05</v>
      </c>
      <c r="R69" s="551">
        <f t="shared" si="129"/>
        <v>0</v>
      </c>
      <c r="S69" s="507">
        <v>0</v>
      </c>
      <c r="T69" s="507">
        <v>0</v>
      </c>
      <c r="U69" s="507">
        <v>0</v>
      </c>
      <c r="V69" s="507">
        <f t="shared" si="1"/>
        <v>0</v>
      </c>
      <c r="W69" s="507">
        <v>0</v>
      </c>
      <c r="X69" s="507">
        <v>0</v>
      </c>
      <c r="Y69" s="507">
        <v>0</v>
      </c>
      <c r="Z69" s="507">
        <f t="shared" si="130"/>
        <v>0</v>
      </c>
      <c r="AA69" s="507">
        <f t="shared" si="131"/>
        <v>0</v>
      </c>
      <c r="AB69" s="322">
        <f t="shared" si="132"/>
        <v>0</v>
      </c>
      <c r="AC69" s="180">
        <f t="shared" si="133"/>
        <v>0</v>
      </c>
      <c r="AD69" s="507">
        <v>0</v>
      </c>
      <c r="AE69" s="507">
        <v>0</v>
      </c>
      <c r="AF69" s="507">
        <f t="shared" si="2"/>
        <v>0</v>
      </c>
      <c r="AG69" s="507">
        <f t="shared" si="3"/>
        <v>0</v>
      </c>
      <c r="AH69" s="522">
        <v>0</v>
      </c>
      <c r="AI69" s="522">
        <v>0</v>
      </c>
      <c r="AJ69" s="522">
        <v>0</v>
      </c>
      <c r="AK69" s="522">
        <v>0</v>
      </c>
      <c r="AL69" s="522">
        <v>0</v>
      </c>
      <c r="AM69" s="522">
        <v>0</v>
      </c>
      <c r="AN69" s="522">
        <v>0</v>
      </c>
      <c r="AO69" s="522">
        <f t="shared" si="134"/>
        <v>0</v>
      </c>
      <c r="AP69" s="522">
        <f t="shared" si="135"/>
        <v>0</v>
      </c>
      <c r="AQ69" s="523">
        <f t="shared" si="4"/>
        <v>0</v>
      </c>
      <c r="AR69" s="520">
        <f t="shared" si="136"/>
        <v>329962</v>
      </c>
      <c r="AS69" s="507">
        <f t="shared" si="137"/>
        <v>242490</v>
      </c>
      <c r="AT69" s="507">
        <f t="shared" si="138"/>
        <v>0</v>
      </c>
      <c r="AU69" s="507">
        <f t="shared" si="139"/>
        <v>0</v>
      </c>
      <c r="AV69" s="507">
        <f t="shared" si="140"/>
        <v>81962</v>
      </c>
      <c r="AW69" s="507">
        <f t="shared" si="140"/>
        <v>4850</v>
      </c>
      <c r="AX69" s="507">
        <f t="shared" si="141"/>
        <v>660</v>
      </c>
      <c r="AY69" s="522">
        <f t="shared" si="142"/>
        <v>0.55000000000000004</v>
      </c>
      <c r="AZ69" s="522">
        <f t="shared" si="143"/>
        <v>0.5</v>
      </c>
      <c r="BA69" s="523">
        <f t="shared" si="143"/>
        <v>0.05</v>
      </c>
    </row>
    <row r="70" spans="1:53" s="720" customFormat="1" x14ac:dyDescent="0.2">
      <c r="A70" s="285">
        <v>13</v>
      </c>
      <c r="B70" s="27">
        <v>4455</v>
      </c>
      <c r="C70" s="27">
        <v>600074889</v>
      </c>
      <c r="D70" s="27">
        <v>49864611</v>
      </c>
      <c r="E70" s="295" t="s">
        <v>497</v>
      </c>
      <c r="F70" s="27"/>
      <c r="G70" s="284"/>
      <c r="H70" s="388"/>
      <c r="I70" s="5">
        <v>46788277</v>
      </c>
      <c r="J70" s="8">
        <v>33307719</v>
      </c>
      <c r="K70" s="8">
        <v>90000</v>
      </c>
      <c r="L70" s="8">
        <v>11288429</v>
      </c>
      <c r="M70" s="8">
        <v>666155</v>
      </c>
      <c r="N70" s="8">
        <v>1435974</v>
      </c>
      <c r="O70" s="9">
        <v>67.986499999999992</v>
      </c>
      <c r="P70" s="9">
        <v>49.763800000000003</v>
      </c>
      <c r="Q70" s="33">
        <v>18.2227</v>
      </c>
      <c r="R70" s="5">
        <f t="shared" ref="R70:BA70" si="144">SUM(R64:R69)</f>
        <v>0</v>
      </c>
      <c r="S70" s="8">
        <f t="shared" si="144"/>
        <v>0</v>
      </c>
      <c r="T70" s="8">
        <f t="shared" si="144"/>
        <v>0</v>
      </c>
      <c r="U70" s="8">
        <f t="shared" si="144"/>
        <v>0</v>
      </c>
      <c r="V70" s="8">
        <f t="shared" si="144"/>
        <v>0</v>
      </c>
      <c r="W70" s="8">
        <f t="shared" si="144"/>
        <v>0</v>
      </c>
      <c r="X70" s="8">
        <f t="shared" si="144"/>
        <v>0</v>
      </c>
      <c r="Y70" s="8">
        <f t="shared" si="144"/>
        <v>207082</v>
      </c>
      <c r="Z70" s="8">
        <f t="shared" si="144"/>
        <v>207082</v>
      </c>
      <c r="AA70" s="8">
        <f t="shared" si="144"/>
        <v>207082</v>
      </c>
      <c r="AB70" s="8">
        <f t="shared" si="144"/>
        <v>0</v>
      </c>
      <c r="AC70" s="8">
        <f t="shared" si="144"/>
        <v>0</v>
      </c>
      <c r="AD70" s="8">
        <f t="shared" si="144"/>
        <v>2000</v>
      </c>
      <c r="AE70" s="8">
        <f t="shared" si="144"/>
        <v>0</v>
      </c>
      <c r="AF70" s="8">
        <f t="shared" si="144"/>
        <v>2000</v>
      </c>
      <c r="AG70" s="8">
        <f t="shared" si="144"/>
        <v>209082</v>
      </c>
      <c r="AH70" s="9">
        <f t="shared" si="144"/>
        <v>0</v>
      </c>
      <c r="AI70" s="9">
        <f t="shared" si="144"/>
        <v>0</v>
      </c>
      <c r="AJ70" s="9">
        <f t="shared" si="144"/>
        <v>0</v>
      </c>
      <c r="AK70" s="9">
        <f t="shared" si="144"/>
        <v>0</v>
      </c>
      <c r="AL70" s="9">
        <f t="shared" si="144"/>
        <v>0</v>
      </c>
      <c r="AM70" s="9">
        <f t="shared" si="144"/>
        <v>0</v>
      </c>
      <c r="AN70" s="9">
        <f t="shared" si="144"/>
        <v>0</v>
      </c>
      <c r="AO70" s="9">
        <f t="shared" si="144"/>
        <v>0</v>
      </c>
      <c r="AP70" s="9">
        <f t="shared" si="144"/>
        <v>0</v>
      </c>
      <c r="AQ70" s="75">
        <f t="shared" si="144"/>
        <v>0</v>
      </c>
      <c r="AR70" s="273">
        <f t="shared" si="144"/>
        <v>46997359</v>
      </c>
      <c r="AS70" s="8">
        <f t="shared" si="144"/>
        <v>33307719</v>
      </c>
      <c r="AT70" s="38">
        <f t="shared" si="144"/>
        <v>297082</v>
      </c>
      <c r="AU70" s="38">
        <f t="shared" si="144"/>
        <v>207082</v>
      </c>
      <c r="AV70" s="8">
        <f t="shared" si="144"/>
        <v>11288429</v>
      </c>
      <c r="AW70" s="8">
        <f t="shared" si="144"/>
        <v>666155</v>
      </c>
      <c r="AX70" s="8">
        <f t="shared" si="144"/>
        <v>1437974</v>
      </c>
      <c r="AY70" s="9">
        <f t="shared" si="144"/>
        <v>67.986499999999992</v>
      </c>
      <c r="AZ70" s="9">
        <f t="shared" si="144"/>
        <v>49.763800000000003</v>
      </c>
      <c r="BA70" s="75">
        <f t="shared" si="144"/>
        <v>18.2227</v>
      </c>
    </row>
    <row r="71" spans="1:53" s="720" customFormat="1" x14ac:dyDescent="0.2">
      <c r="A71" s="751">
        <v>14</v>
      </c>
      <c r="B71" s="752">
        <v>4440</v>
      </c>
      <c r="C71" s="752">
        <v>600074897</v>
      </c>
      <c r="D71" s="752">
        <v>48283029</v>
      </c>
      <c r="E71" s="753" t="s">
        <v>498</v>
      </c>
      <c r="F71" s="752">
        <v>3113</v>
      </c>
      <c r="G71" s="552" t="s">
        <v>149</v>
      </c>
      <c r="H71" s="754" t="s">
        <v>87</v>
      </c>
      <c r="I71" s="516">
        <v>28600208</v>
      </c>
      <c r="J71" s="517">
        <v>20264778</v>
      </c>
      <c r="K71" s="517">
        <v>80000</v>
      </c>
      <c r="L71" s="517">
        <v>6876535</v>
      </c>
      <c r="M71" s="517">
        <v>405295</v>
      </c>
      <c r="N71" s="517">
        <v>973600</v>
      </c>
      <c r="O71" s="518">
        <v>39.043099999999995</v>
      </c>
      <c r="P71" s="432">
        <v>30.233700000000002</v>
      </c>
      <c r="Q71" s="746">
        <v>8.8093999999999983</v>
      </c>
      <c r="R71" s="551">
        <f t="shared" ref="R71:R75" si="145">W71*-1</f>
        <v>-80000</v>
      </c>
      <c r="S71" s="507">
        <v>0</v>
      </c>
      <c r="T71" s="507">
        <v>0</v>
      </c>
      <c r="U71" s="507">
        <v>0</v>
      </c>
      <c r="V71" s="507">
        <f t="shared" si="1"/>
        <v>-80000</v>
      </c>
      <c r="W71" s="507">
        <v>80000</v>
      </c>
      <c r="X71" s="507">
        <v>0</v>
      </c>
      <c r="Y71" s="507">
        <v>65416</v>
      </c>
      <c r="Z71" s="507">
        <f t="shared" ref="Z71:Z75" si="146">SUM(W71:Y71)</f>
        <v>145416</v>
      </c>
      <c r="AA71" s="507">
        <f>V71+Z71</f>
        <v>65416</v>
      </c>
      <c r="AB71" s="322">
        <f t="shared" ref="AB71:AB75" si="147">ROUND((V71+W71)*33.8%,0)</f>
        <v>0</v>
      </c>
      <c r="AC71" s="180">
        <f>ROUND(V71*2%,0)</f>
        <v>-1600</v>
      </c>
      <c r="AD71" s="507">
        <v>0</v>
      </c>
      <c r="AE71" s="507">
        <v>0</v>
      </c>
      <c r="AF71" s="507">
        <f t="shared" si="2"/>
        <v>0</v>
      </c>
      <c r="AG71" s="507">
        <f t="shared" si="3"/>
        <v>63816</v>
      </c>
      <c r="AH71" s="522">
        <v>0.11</v>
      </c>
      <c r="AI71" s="522">
        <v>0.03</v>
      </c>
      <c r="AJ71" s="522">
        <v>0</v>
      </c>
      <c r="AK71" s="522">
        <v>0</v>
      </c>
      <c r="AL71" s="522">
        <v>0</v>
      </c>
      <c r="AM71" s="522">
        <v>0</v>
      </c>
      <c r="AN71" s="522">
        <v>0</v>
      </c>
      <c r="AO71" s="522">
        <f t="shared" ref="AO71:AO75" si="148">AH71+AJ71+AK71+AM71</f>
        <v>0.11</v>
      </c>
      <c r="AP71" s="522">
        <f t="shared" ref="AP71:AP75" si="149">AI71+AL71+AN71</f>
        <v>0.03</v>
      </c>
      <c r="AQ71" s="523">
        <f t="shared" si="4"/>
        <v>0.14000000000000001</v>
      </c>
      <c r="AR71" s="520">
        <f>I71+AG71</f>
        <v>28664024</v>
      </c>
      <c r="AS71" s="507">
        <f>J71+V71</f>
        <v>20184778</v>
      </c>
      <c r="AT71" s="507">
        <f t="shared" ref="AT71:AT75" si="150">K71+Z71</f>
        <v>225416</v>
      </c>
      <c r="AU71" s="507">
        <f t="shared" ref="AU71:AU75" si="151">Y71</f>
        <v>65416</v>
      </c>
      <c r="AV71" s="507">
        <f t="shared" ref="AV71:AW75" si="152">L71+AB71</f>
        <v>6876535</v>
      </c>
      <c r="AW71" s="507">
        <f t="shared" si="152"/>
        <v>403695</v>
      </c>
      <c r="AX71" s="507">
        <f>N71+AF71</f>
        <v>973600</v>
      </c>
      <c r="AY71" s="522">
        <f>O71+AQ71</f>
        <v>39.183099999999996</v>
      </c>
      <c r="AZ71" s="522">
        <f t="shared" ref="AZ71:BA75" si="153">P71+AO71</f>
        <v>30.343700000000002</v>
      </c>
      <c r="BA71" s="523">
        <f t="shared" si="153"/>
        <v>8.8393999999999977</v>
      </c>
    </row>
    <row r="72" spans="1:53" s="720" customFormat="1" x14ac:dyDescent="0.2">
      <c r="A72" s="751">
        <v>14</v>
      </c>
      <c r="B72" s="752">
        <v>4440</v>
      </c>
      <c r="C72" s="752">
        <v>600074897</v>
      </c>
      <c r="D72" s="752">
        <v>48283029</v>
      </c>
      <c r="E72" s="753" t="s">
        <v>498</v>
      </c>
      <c r="F72" s="752">
        <v>3113</v>
      </c>
      <c r="G72" s="552" t="s">
        <v>92</v>
      </c>
      <c r="H72" s="754" t="s">
        <v>83</v>
      </c>
      <c r="I72" s="516">
        <v>2824401</v>
      </c>
      <c r="J72" s="517">
        <v>2079824</v>
      </c>
      <c r="K72" s="496">
        <v>0</v>
      </c>
      <c r="L72" s="322">
        <v>702981</v>
      </c>
      <c r="M72" s="322">
        <v>41596</v>
      </c>
      <c r="N72" s="517">
        <v>0</v>
      </c>
      <c r="O72" s="518">
        <v>6.26</v>
      </c>
      <c r="P72" s="432">
        <v>6.26</v>
      </c>
      <c r="Q72" s="746">
        <v>0</v>
      </c>
      <c r="R72" s="551">
        <f t="shared" si="145"/>
        <v>0</v>
      </c>
      <c r="S72" s="507">
        <v>-18435</v>
      </c>
      <c r="T72" s="507">
        <v>0</v>
      </c>
      <c r="U72" s="507">
        <v>0</v>
      </c>
      <c r="V72" s="507">
        <f t="shared" si="1"/>
        <v>-18435</v>
      </c>
      <c r="W72" s="507">
        <v>0</v>
      </c>
      <c r="X72" s="507">
        <v>0</v>
      </c>
      <c r="Y72" s="507">
        <v>0</v>
      </c>
      <c r="Z72" s="507">
        <f t="shared" si="146"/>
        <v>0</v>
      </c>
      <c r="AA72" s="507">
        <f>V72+Z72</f>
        <v>-18435</v>
      </c>
      <c r="AB72" s="322">
        <f t="shared" si="147"/>
        <v>-6231</v>
      </c>
      <c r="AC72" s="180">
        <f>ROUND(V72*2%,0)</f>
        <v>-369</v>
      </c>
      <c r="AD72" s="507">
        <v>19200</v>
      </c>
      <c r="AE72" s="507">
        <v>0</v>
      </c>
      <c r="AF72" s="507">
        <f t="shared" si="2"/>
        <v>19200</v>
      </c>
      <c r="AG72" s="507">
        <f t="shared" si="3"/>
        <v>-5835</v>
      </c>
      <c r="AH72" s="522">
        <v>0</v>
      </c>
      <c r="AI72" s="522">
        <v>0</v>
      </c>
      <c r="AJ72" s="522">
        <v>-0.12</v>
      </c>
      <c r="AK72" s="522">
        <v>0</v>
      </c>
      <c r="AL72" s="522">
        <v>0</v>
      </c>
      <c r="AM72" s="522">
        <v>0</v>
      </c>
      <c r="AN72" s="522">
        <v>0</v>
      </c>
      <c r="AO72" s="522">
        <f t="shared" si="148"/>
        <v>-0.12</v>
      </c>
      <c r="AP72" s="522">
        <f t="shared" si="149"/>
        <v>0</v>
      </c>
      <c r="AQ72" s="523">
        <f t="shared" si="4"/>
        <v>-0.12</v>
      </c>
      <c r="AR72" s="520">
        <f>I72+AG72</f>
        <v>2818566</v>
      </c>
      <c r="AS72" s="507">
        <f>J72+V72</f>
        <v>2061389</v>
      </c>
      <c r="AT72" s="507">
        <f t="shared" si="150"/>
        <v>0</v>
      </c>
      <c r="AU72" s="507">
        <f t="shared" si="151"/>
        <v>0</v>
      </c>
      <c r="AV72" s="507">
        <f t="shared" si="152"/>
        <v>696750</v>
      </c>
      <c r="AW72" s="507">
        <f t="shared" si="152"/>
        <v>41227</v>
      </c>
      <c r="AX72" s="507">
        <f>N72+AF72</f>
        <v>19200</v>
      </c>
      <c r="AY72" s="522">
        <f>O72+AQ72</f>
        <v>6.14</v>
      </c>
      <c r="AZ72" s="522">
        <f t="shared" si="153"/>
        <v>6.14</v>
      </c>
      <c r="BA72" s="523">
        <f t="shared" si="153"/>
        <v>0</v>
      </c>
    </row>
    <row r="73" spans="1:53" s="720" customFormat="1" x14ac:dyDescent="0.2">
      <c r="A73" s="751">
        <v>14</v>
      </c>
      <c r="B73" s="752">
        <v>4440</v>
      </c>
      <c r="C73" s="752">
        <v>600074897</v>
      </c>
      <c r="D73" s="752">
        <v>48283029</v>
      </c>
      <c r="E73" s="753" t="s">
        <v>498</v>
      </c>
      <c r="F73" s="752">
        <v>3141</v>
      </c>
      <c r="G73" s="552" t="s">
        <v>89</v>
      </c>
      <c r="H73" s="754" t="s">
        <v>83</v>
      </c>
      <c r="I73" s="516">
        <v>2846164</v>
      </c>
      <c r="J73" s="517">
        <v>2077153</v>
      </c>
      <c r="K73" s="496">
        <v>0</v>
      </c>
      <c r="L73" s="322">
        <v>702078</v>
      </c>
      <c r="M73" s="322">
        <v>41543</v>
      </c>
      <c r="N73" s="517">
        <v>25390</v>
      </c>
      <c r="O73" s="518">
        <v>7.07</v>
      </c>
      <c r="P73" s="432">
        <v>0</v>
      </c>
      <c r="Q73" s="746">
        <v>7.07</v>
      </c>
      <c r="R73" s="551">
        <f t="shared" si="145"/>
        <v>0</v>
      </c>
      <c r="S73" s="507">
        <v>0</v>
      </c>
      <c r="T73" s="507">
        <v>0</v>
      </c>
      <c r="U73" s="507">
        <v>0</v>
      </c>
      <c r="V73" s="507">
        <f t="shared" si="1"/>
        <v>0</v>
      </c>
      <c r="W73" s="507">
        <v>0</v>
      </c>
      <c r="X73" s="507">
        <v>0</v>
      </c>
      <c r="Y73" s="507">
        <v>0</v>
      </c>
      <c r="Z73" s="507">
        <f t="shared" si="146"/>
        <v>0</v>
      </c>
      <c r="AA73" s="507">
        <f>V73+Z73</f>
        <v>0</v>
      </c>
      <c r="AB73" s="322">
        <f t="shared" si="147"/>
        <v>0</v>
      </c>
      <c r="AC73" s="180">
        <f>ROUND(V73*2%,0)</f>
        <v>0</v>
      </c>
      <c r="AD73" s="507">
        <v>0</v>
      </c>
      <c r="AE73" s="507">
        <v>0</v>
      </c>
      <c r="AF73" s="507">
        <f t="shared" si="2"/>
        <v>0</v>
      </c>
      <c r="AG73" s="507">
        <f t="shared" si="3"/>
        <v>0</v>
      </c>
      <c r="AH73" s="522">
        <v>0</v>
      </c>
      <c r="AI73" s="522">
        <v>0</v>
      </c>
      <c r="AJ73" s="522">
        <v>0</v>
      </c>
      <c r="AK73" s="522">
        <v>0</v>
      </c>
      <c r="AL73" s="522">
        <v>0</v>
      </c>
      <c r="AM73" s="522">
        <v>0</v>
      </c>
      <c r="AN73" s="522">
        <v>0</v>
      </c>
      <c r="AO73" s="522">
        <f t="shared" si="148"/>
        <v>0</v>
      </c>
      <c r="AP73" s="522">
        <f t="shared" si="149"/>
        <v>0</v>
      </c>
      <c r="AQ73" s="523">
        <f t="shared" si="4"/>
        <v>0</v>
      </c>
      <c r="AR73" s="520">
        <f>I73+AG73</f>
        <v>2846164</v>
      </c>
      <c r="AS73" s="507">
        <f>J73+V73</f>
        <v>2077153</v>
      </c>
      <c r="AT73" s="507">
        <f t="shared" si="150"/>
        <v>0</v>
      </c>
      <c r="AU73" s="507">
        <f t="shared" si="151"/>
        <v>0</v>
      </c>
      <c r="AV73" s="507">
        <f t="shared" si="152"/>
        <v>702078</v>
      </c>
      <c r="AW73" s="507">
        <f t="shared" si="152"/>
        <v>41543</v>
      </c>
      <c r="AX73" s="507">
        <f>N73+AF73</f>
        <v>25390</v>
      </c>
      <c r="AY73" s="522">
        <f>O73+AQ73</f>
        <v>7.07</v>
      </c>
      <c r="AZ73" s="522">
        <f t="shared" si="153"/>
        <v>0</v>
      </c>
      <c r="BA73" s="523">
        <f t="shared" si="153"/>
        <v>7.07</v>
      </c>
    </row>
    <row r="74" spans="1:53" s="720" customFormat="1" x14ac:dyDescent="0.2">
      <c r="A74" s="751">
        <v>14</v>
      </c>
      <c r="B74" s="752">
        <v>4440</v>
      </c>
      <c r="C74" s="752">
        <v>600074897</v>
      </c>
      <c r="D74" s="752">
        <v>48283029</v>
      </c>
      <c r="E74" s="753" t="s">
        <v>498</v>
      </c>
      <c r="F74" s="752">
        <v>3143</v>
      </c>
      <c r="G74" s="552" t="s">
        <v>150</v>
      </c>
      <c r="H74" s="727" t="s">
        <v>87</v>
      </c>
      <c r="I74" s="516">
        <v>2064080</v>
      </c>
      <c r="J74" s="517">
        <v>1519941</v>
      </c>
      <c r="K74" s="496">
        <v>0</v>
      </c>
      <c r="L74" s="322">
        <v>513740</v>
      </c>
      <c r="M74" s="322">
        <v>30399</v>
      </c>
      <c r="N74" s="517">
        <v>0</v>
      </c>
      <c r="O74" s="518">
        <v>3.3572000000000002</v>
      </c>
      <c r="P74" s="432">
        <v>3.3572000000000002</v>
      </c>
      <c r="Q74" s="746">
        <v>0</v>
      </c>
      <c r="R74" s="551">
        <f t="shared" si="145"/>
        <v>-4000</v>
      </c>
      <c r="S74" s="507">
        <v>0</v>
      </c>
      <c r="T74" s="507">
        <v>0</v>
      </c>
      <c r="U74" s="507">
        <v>0</v>
      </c>
      <c r="V74" s="507">
        <f t="shared" si="1"/>
        <v>-4000</v>
      </c>
      <c r="W74" s="507">
        <v>4000</v>
      </c>
      <c r="X74" s="507">
        <v>0</v>
      </c>
      <c r="Y74" s="507">
        <v>0</v>
      </c>
      <c r="Z74" s="507">
        <f t="shared" si="146"/>
        <v>4000</v>
      </c>
      <c r="AA74" s="507">
        <f>V74+Z74</f>
        <v>0</v>
      </c>
      <c r="AB74" s="322">
        <f t="shared" si="147"/>
        <v>0</v>
      </c>
      <c r="AC74" s="180">
        <f>ROUND(V74*2%,0)</f>
        <v>-80</v>
      </c>
      <c r="AD74" s="507">
        <v>0</v>
      </c>
      <c r="AE74" s="507">
        <v>0</v>
      </c>
      <c r="AF74" s="507">
        <f t="shared" si="2"/>
        <v>0</v>
      </c>
      <c r="AG74" s="507">
        <f t="shared" si="3"/>
        <v>-80</v>
      </c>
      <c r="AH74" s="522">
        <v>-0.01</v>
      </c>
      <c r="AI74" s="522">
        <v>0</v>
      </c>
      <c r="AJ74" s="522">
        <v>0</v>
      </c>
      <c r="AK74" s="522">
        <v>0</v>
      </c>
      <c r="AL74" s="522">
        <v>0</v>
      </c>
      <c r="AM74" s="522">
        <v>0</v>
      </c>
      <c r="AN74" s="522">
        <v>0</v>
      </c>
      <c r="AO74" s="522">
        <f t="shared" si="148"/>
        <v>-0.01</v>
      </c>
      <c r="AP74" s="522">
        <f t="shared" si="149"/>
        <v>0</v>
      </c>
      <c r="AQ74" s="523">
        <f t="shared" si="4"/>
        <v>-0.01</v>
      </c>
      <c r="AR74" s="520">
        <f>I74+AG74</f>
        <v>2064000</v>
      </c>
      <c r="AS74" s="507">
        <f>J74+V74</f>
        <v>1515941</v>
      </c>
      <c r="AT74" s="507">
        <f t="shared" si="150"/>
        <v>4000</v>
      </c>
      <c r="AU74" s="507">
        <f t="shared" si="151"/>
        <v>0</v>
      </c>
      <c r="AV74" s="507">
        <f t="shared" si="152"/>
        <v>513740</v>
      </c>
      <c r="AW74" s="507">
        <f t="shared" si="152"/>
        <v>30319</v>
      </c>
      <c r="AX74" s="507">
        <f>N74+AF74</f>
        <v>0</v>
      </c>
      <c r="AY74" s="522">
        <f>O74+AQ74</f>
        <v>3.3472000000000004</v>
      </c>
      <c r="AZ74" s="522">
        <f t="shared" si="153"/>
        <v>3.3472000000000004</v>
      </c>
      <c r="BA74" s="523">
        <f t="shared" si="153"/>
        <v>0</v>
      </c>
    </row>
    <row r="75" spans="1:53" s="720" customFormat="1" x14ac:dyDescent="0.2">
      <c r="A75" s="751">
        <v>14</v>
      </c>
      <c r="B75" s="752">
        <v>4440</v>
      </c>
      <c r="C75" s="752">
        <v>600074897</v>
      </c>
      <c r="D75" s="752">
        <v>48283029</v>
      </c>
      <c r="E75" s="753" t="s">
        <v>498</v>
      </c>
      <c r="F75" s="752">
        <v>3143</v>
      </c>
      <c r="G75" s="552" t="s">
        <v>151</v>
      </c>
      <c r="H75" s="727" t="s">
        <v>83</v>
      </c>
      <c r="I75" s="516">
        <v>82158</v>
      </c>
      <c r="J75" s="517">
        <v>57915</v>
      </c>
      <c r="K75" s="496">
        <v>0</v>
      </c>
      <c r="L75" s="322">
        <v>19575</v>
      </c>
      <c r="M75" s="322">
        <v>1158</v>
      </c>
      <c r="N75" s="517">
        <v>3510</v>
      </c>
      <c r="O75" s="518">
        <v>0.24</v>
      </c>
      <c r="P75" s="432">
        <v>0</v>
      </c>
      <c r="Q75" s="746">
        <v>0.24</v>
      </c>
      <c r="R75" s="551">
        <f t="shared" si="145"/>
        <v>0</v>
      </c>
      <c r="S75" s="507">
        <v>0</v>
      </c>
      <c r="T75" s="507">
        <v>0</v>
      </c>
      <c r="U75" s="507">
        <v>0</v>
      </c>
      <c r="V75" s="507">
        <f t="shared" si="1"/>
        <v>0</v>
      </c>
      <c r="W75" s="507">
        <v>0</v>
      </c>
      <c r="X75" s="507">
        <v>0</v>
      </c>
      <c r="Y75" s="507">
        <v>0</v>
      </c>
      <c r="Z75" s="507">
        <f t="shared" si="146"/>
        <v>0</v>
      </c>
      <c r="AA75" s="507">
        <f>V75+Z75</f>
        <v>0</v>
      </c>
      <c r="AB75" s="322">
        <f t="shared" si="147"/>
        <v>0</v>
      </c>
      <c r="AC75" s="180">
        <f>ROUND(V75*2%,0)</f>
        <v>0</v>
      </c>
      <c r="AD75" s="507">
        <v>0</v>
      </c>
      <c r="AE75" s="507">
        <v>0</v>
      </c>
      <c r="AF75" s="507">
        <f t="shared" si="2"/>
        <v>0</v>
      </c>
      <c r="AG75" s="507">
        <f t="shared" si="3"/>
        <v>0</v>
      </c>
      <c r="AH75" s="522">
        <v>0</v>
      </c>
      <c r="AI75" s="522">
        <v>0</v>
      </c>
      <c r="AJ75" s="522">
        <v>0</v>
      </c>
      <c r="AK75" s="522">
        <v>0</v>
      </c>
      <c r="AL75" s="522">
        <v>0</v>
      </c>
      <c r="AM75" s="522">
        <v>0</v>
      </c>
      <c r="AN75" s="522">
        <v>0</v>
      </c>
      <c r="AO75" s="522">
        <f t="shared" si="148"/>
        <v>0</v>
      </c>
      <c r="AP75" s="522">
        <f t="shared" si="149"/>
        <v>0</v>
      </c>
      <c r="AQ75" s="523">
        <f t="shared" si="4"/>
        <v>0</v>
      </c>
      <c r="AR75" s="520">
        <f>I75+AG75</f>
        <v>82158</v>
      </c>
      <c r="AS75" s="507">
        <f>J75+V75</f>
        <v>57915</v>
      </c>
      <c r="AT75" s="507">
        <f t="shared" si="150"/>
        <v>0</v>
      </c>
      <c r="AU75" s="507">
        <f t="shared" si="151"/>
        <v>0</v>
      </c>
      <c r="AV75" s="507">
        <f t="shared" si="152"/>
        <v>19575</v>
      </c>
      <c r="AW75" s="507">
        <f t="shared" si="152"/>
        <v>1158</v>
      </c>
      <c r="AX75" s="507">
        <f>N75+AF75</f>
        <v>3510</v>
      </c>
      <c r="AY75" s="522">
        <f>O75+AQ75</f>
        <v>0.24</v>
      </c>
      <c r="AZ75" s="522">
        <f t="shared" si="153"/>
        <v>0</v>
      </c>
      <c r="BA75" s="523">
        <f t="shared" si="153"/>
        <v>0.24</v>
      </c>
    </row>
    <row r="76" spans="1:53" s="720" customFormat="1" x14ac:dyDescent="0.2">
      <c r="A76" s="285">
        <v>14</v>
      </c>
      <c r="B76" s="27">
        <v>4440</v>
      </c>
      <c r="C76" s="27">
        <v>600074897</v>
      </c>
      <c r="D76" s="27">
        <v>48283029</v>
      </c>
      <c r="E76" s="295" t="s">
        <v>499</v>
      </c>
      <c r="F76" s="27"/>
      <c r="G76" s="284"/>
      <c r="H76" s="388"/>
      <c r="I76" s="5">
        <v>36417011</v>
      </c>
      <c r="J76" s="8">
        <v>25999611</v>
      </c>
      <c r="K76" s="8">
        <v>80000</v>
      </c>
      <c r="L76" s="8">
        <v>8814909</v>
      </c>
      <c r="M76" s="8">
        <v>519991</v>
      </c>
      <c r="N76" s="8">
        <v>1002500</v>
      </c>
      <c r="O76" s="9">
        <v>55.970299999999995</v>
      </c>
      <c r="P76" s="9">
        <v>39.850900000000003</v>
      </c>
      <c r="Q76" s="33">
        <v>16.119399999999999</v>
      </c>
      <c r="R76" s="5">
        <f t="shared" ref="R76:BA76" si="154">SUM(R71:R75)</f>
        <v>-84000</v>
      </c>
      <c r="S76" s="8">
        <f t="shared" si="154"/>
        <v>-18435</v>
      </c>
      <c r="T76" s="8">
        <f t="shared" si="154"/>
        <v>0</v>
      </c>
      <c r="U76" s="8">
        <f t="shared" si="154"/>
        <v>0</v>
      </c>
      <c r="V76" s="8">
        <f t="shared" si="154"/>
        <v>-102435</v>
      </c>
      <c r="W76" s="8">
        <f t="shared" si="154"/>
        <v>84000</v>
      </c>
      <c r="X76" s="8">
        <f t="shared" si="154"/>
        <v>0</v>
      </c>
      <c r="Y76" s="8">
        <f t="shared" ref="Y76" si="155">SUM(Y71:Y75)</f>
        <v>65416</v>
      </c>
      <c r="Z76" s="8">
        <f t="shared" si="154"/>
        <v>149416</v>
      </c>
      <c r="AA76" s="8">
        <f t="shared" si="154"/>
        <v>46981</v>
      </c>
      <c r="AB76" s="8">
        <f t="shared" si="154"/>
        <v>-6231</v>
      </c>
      <c r="AC76" s="8">
        <f t="shared" si="154"/>
        <v>-2049</v>
      </c>
      <c r="AD76" s="8">
        <f t="shared" si="154"/>
        <v>19200</v>
      </c>
      <c r="AE76" s="8">
        <f t="shared" si="154"/>
        <v>0</v>
      </c>
      <c r="AF76" s="8">
        <f t="shared" si="154"/>
        <v>19200</v>
      </c>
      <c r="AG76" s="8">
        <f t="shared" si="154"/>
        <v>57901</v>
      </c>
      <c r="AH76" s="9">
        <f t="shared" si="154"/>
        <v>0.1</v>
      </c>
      <c r="AI76" s="9">
        <f t="shared" si="154"/>
        <v>0.03</v>
      </c>
      <c r="AJ76" s="9">
        <f t="shared" si="154"/>
        <v>-0.12</v>
      </c>
      <c r="AK76" s="9">
        <f t="shared" ref="AK76:AL76" si="156">SUM(AK71:AK75)</f>
        <v>0</v>
      </c>
      <c r="AL76" s="9">
        <f t="shared" si="156"/>
        <v>0</v>
      </c>
      <c r="AM76" s="9">
        <f t="shared" si="154"/>
        <v>0</v>
      </c>
      <c r="AN76" s="9">
        <f t="shared" si="154"/>
        <v>0</v>
      </c>
      <c r="AO76" s="9">
        <f t="shared" si="154"/>
        <v>-1.9999999999999997E-2</v>
      </c>
      <c r="AP76" s="9">
        <f t="shared" si="154"/>
        <v>0.03</v>
      </c>
      <c r="AQ76" s="75">
        <f t="shared" si="154"/>
        <v>1.0000000000000018E-2</v>
      </c>
      <c r="AR76" s="273">
        <f t="shared" si="154"/>
        <v>36474912</v>
      </c>
      <c r="AS76" s="8">
        <f t="shared" si="154"/>
        <v>25897176</v>
      </c>
      <c r="AT76" s="38">
        <f t="shared" si="154"/>
        <v>229416</v>
      </c>
      <c r="AU76" s="38">
        <f t="shared" si="154"/>
        <v>65416</v>
      </c>
      <c r="AV76" s="8">
        <f t="shared" si="154"/>
        <v>8808678</v>
      </c>
      <c r="AW76" s="8">
        <f t="shared" si="154"/>
        <v>517942</v>
      </c>
      <c r="AX76" s="8">
        <f t="shared" si="154"/>
        <v>1021700</v>
      </c>
      <c r="AY76" s="9">
        <f t="shared" si="154"/>
        <v>55.9803</v>
      </c>
      <c r="AZ76" s="9">
        <f t="shared" si="154"/>
        <v>39.8309</v>
      </c>
      <c r="BA76" s="75">
        <f t="shared" si="154"/>
        <v>16.149399999999996</v>
      </c>
    </row>
    <row r="77" spans="1:53" s="720" customFormat="1" x14ac:dyDescent="0.2">
      <c r="A77" s="751">
        <v>15</v>
      </c>
      <c r="B77" s="752">
        <v>4442</v>
      </c>
      <c r="C77" s="752">
        <v>600074901</v>
      </c>
      <c r="D77" s="752">
        <v>48283061</v>
      </c>
      <c r="E77" s="753" t="s">
        <v>500</v>
      </c>
      <c r="F77" s="752">
        <v>3113</v>
      </c>
      <c r="G77" s="552" t="s">
        <v>149</v>
      </c>
      <c r="H77" s="754" t="s">
        <v>87</v>
      </c>
      <c r="I77" s="516">
        <v>19884464</v>
      </c>
      <c r="J77" s="517">
        <v>14137499</v>
      </c>
      <c r="K77" s="517">
        <v>30000</v>
      </c>
      <c r="L77" s="517">
        <v>4788615</v>
      </c>
      <c r="M77" s="517">
        <v>282750</v>
      </c>
      <c r="N77" s="517">
        <v>645600</v>
      </c>
      <c r="O77" s="518">
        <v>24.967099999999999</v>
      </c>
      <c r="P77" s="432">
        <v>18.73</v>
      </c>
      <c r="Q77" s="746">
        <v>6.2370999999999981</v>
      </c>
      <c r="R77" s="551">
        <f t="shared" ref="R77:R82" si="157">W77*-1</f>
        <v>18000</v>
      </c>
      <c r="S77" s="507">
        <v>0</v>
      </c>
      <c r="T77" s="507">
        <v>0</v>
      </c>
      <c r="U77" s="507">
        <v>0</v>
      </c>
      <c r="V77" s="507">
        <f t="shared" si="1"/>
        <v>18000</v>
      </c>
      <c r="W77" s="507">
        <v>-18000</v>
      </c>
      <c r="X77" s="507">
        <v>0</v>
      </c>
      <c r="Y77" s="507">
        <v>43512</v>
      </c>
      <c r="Z77" s="507">
        <f t="shared" ref="Z77:Z82" si="158">SUM(W77:Y77)</f>
        <v>25512</v>
      </c>
      <c r="AA77" s="507">
        <f t="shared" ref="AA77:AA82" si="159">V77+Z77</f>
        <v>43512</v>
      </c>
      <c r="AB77" s="322">
        <f t="shared" ref="AB77:AB82" si="160">ROUND((V77+W77)*33.8%,0)</f>
        <v>0</v>
      </c>
      <c r="AC77" s="180">
        <f t="shared" ref="AC77:AC82" si="161">ROUND(V77*2%,0)</f>
        <v>360</v>
      </c>
      <c r="AD77" s="507">
        <v>0</v>
      </c>
      <c r="AE77" s="507">
        <v>0</v>
      </c>
      <c r="AF77" s="507">
        <f t="shared" si="2"/>
        <v>0</v>
      </c>
      <c r="AG77" s="507">
        <f t="shared" si="3"/>
        <v>43872</v>
      </c>
      <c r="AH77" s="522">
        <v>0</v>
      </c>
      <c r="AI77" s="522">
        <v>0</v>
      </c>
      <c r="AJ77" s="522">
        <v>0</v>
      </c>
      <c r="AK77" s="522">
        <v>0</v>
      </c>
      <c r="AL77" s="522">
        <v>0</v>
      </c>
      <c r="AM77" s="522">
        <v>0</v>
      </c>
      <c r="AN77" s="522">
        <v>0</v>
      </c>
      <c r="AO77" s="522">
        <f t="shared" ref="AO77:AO82" si="162">AH77+AJ77+AK77+AM77</f>
        <v>0</v>
      </c>
      <c r="AP77" s="522">
        <f t="shared" ref="AP77:AP82" si="163">AI77+AL77+AN77</f>
        <v>0</v>
      </c>
      <c r="AQ77" s="523">
        <f t="shared" si="4"/>
        <v>0</v>
      </c>
      <c r="AR77" s="520">
        <f t="shared" ref="AR77:AR82" si="164">I77+AG77</f>
        <v>19928336</v>
      </c>
      <c r="AS77" s="507">
        <f t="shared" ref="AS77:AS82" si="165">J77+V77</f>
        <v>14155499</v>
      </c>
      <c r="AT77" s="507">
        <f t="shared" ref="AT77:AT82" si="166">K77+Z77</f>
        <v>55512</v>
      </c>
      <c r="AU77" s="507">
        <f t="shared" ref="AU77:AU82" si="167">Y77</f>
        <v>43512</v>
      </c>
      <c r="AV77" s="507">
        <f t="shared" ref="AV77:AW82" si="168">L77+AB77</f>
        <v>4788615</v>
      </c>
      <c r="AW77" s="507">
        <f t="shared" si="168"/>
        <v>283110</v>
      </c>
      <c r="AX77" s="507">
        <f t="shared" ref="AX77:AX82" si="169">N77+AF77</f>
        <v>645600</v>
      </c>
      <c r="AY77" s="522">
        <f t="shared" ref="AY77:AY82" si="170">O77+AQ77</f>
        <v>24.967099999999999</v>
      </c>
      <c r="AZ77" s="522">
        <f t="shared" ref="AZ77:BA82" si="171">P77+AO77</f>
        <v>18.73</v>
      </c>
      <c r="BA77" s="523">
        <f t="shared" si="171"/>
        <v>6.2370999999999981</v>
      </c>
    </row>
    <row r="78" spans="1:53" s="720" customFormat="1" x14ac:dyDescent="0.2">
      <c r="A78" s="751">
        <v>15</v>
      </c>
      <c r="B78" s="752">
        <v>4442</v>
      </c>
      <c r="C78" s="752">
        <v>600074901</v>
      </c>
      <c r="D78" s="752">
        <v>48283061</v>
      </c>
      <c r="E78" s="753" t="s">
        <v>500</v>
      </c>
      <c r="F78" s="752">
        <v>3113</v>
      </c>
      <c r="G78" s="552" t="s">
        <v>92</v>
      </c>
      <c r="H78" s="754" t="s">
        <v>83</v>
      </c>
      <c r="I78" s="516">
        <v>589308</v>
      </c>
      <c r="J78" s="517">
        <v>433953</v>
      </c>
      <c r="K78" s="496">
        <v>0</v>
      </c>
      <c r="L78" s="322">
        <v>146676</v>
      </c>
      <c r="M78" s="322">
        <v>8679</v>
      </c>
      <c r="N78" s="517">
        <v>0</v>
      </c>
      <c r="O78" s="518">
        <v>1.27</v>
      </c>
      <c r="P78" s="432">
        <v>1.27</v>
      </c>
      <c r="Q78" s="746">
        <v>0</v>
      </c>
      <c r="R78" s="551">
        <f t="shared" si="157"/>
        <v>0</v>
      </c>
      <c r="S78" s="507">
        <v>84901</v>
      </c>
      <c r="T78" s="507">
        <v>0</v>
      </c>
      <c r="U78" s="507">
        <v>0</v>
      </c>
      <c r="V78" s="507">
        <f t="shared" ref="V78:V141" si="172">SUM(R78:U78)</f>
        <v>84901</v>
      </c>
      <c r="W78" s="507">
        <v>0</v>
      </c>
      <c r="X78" s="507">
        <v>0</v>
      </c>
      <c r="Y78" s="507">
        <v>0</v>
      </c>
      <c r="Z78" s="507">
        <f t="shared" si="158"/>
        <v>0</v>
      </c>
      <c r="AA78" s="507">
        <f t="shared" si="159"/>
        <v>84901</v>
      </c>
      <c r="AB78" s="322">
        <f t="shared" si="160"/>
        <v>28697</v>
      </c>
      <c r="AC78" s="180">
        <f t="shared" si="161"/>
        <v>1698</v>
      </c>
      <c r="AD78" s="507">
        <v>0</v>
      </c>
      <c r="AE78" s="507">
        <v>0</v>
      </c>
      <c r="AF78" s="507">
        <f t="shared" si="2"/>
        <v>0</v>
      </c>
      <c r="AG78" s="507">
        <f t="shared" si="3"/>
        <v>115296</v>
      </c>
      <c r="AH78" s="522">
        <v>0</v>
      </c>
      <c r="AI78" s="522">
        <v>0</v>
      </c>
      <c r="AJ78" s="522">
        <v>0.25</v>
      </c>
      <c r="AK78" s="522">
        <v>0</v>
      </c>
      <c r="AL78" s="522">
        <v>0</v>
      </c>
      <c r="AM78" s="522">
        <v>0</v>
      </c>
      <c r="AN78" s="522">
        <v>0</v>
      </c>
      <c r="AO78" s="522">
        <f t="shared" si="162"/>
        <v>0.25</v>
      </c>
      <c r="AP78" s="522">
        <f t="shared" si="163"/>
        <v>0</v>
      </c>
      <c r="AQ78" s="523">
        <f t="shared" si="4"/>
        <v>0.25</v>
      </c>
      <c r="AR78" s="520">
        <f t="shared" si="164"/>
        <v>704604</v>
      </c>
      <c r="AS78" s="507">
        <f t="shared" si="165"/>
        <v>518854</v>
      </c>
      <c r="AT78" s="507">
        <f t="shared" si="166"/>
        <v>0</v>
      </c>
      <c r="AU78" s="507">
        <f t="shared" si="167"/>
        <v>0</v>
      </c>
      <c r="AV78" s="507">
        <f t="shared" si="168"/>
        <v>175373</v>
      </c>
      <c r="AW78" s="507">
        <f t="shared" si="168"/>
        <v>10377</v>
      </c>
      <c r="AX78" s="507">
        <f t="shared" si="169"/>
        <v>0</v>
      </c>
      <c r="AY78" s="522">
        <f t="shared" si="170"/>
        <v>1.52</v>
      </c>
      <c r="AZ78" s="522">
        <f t="shared" si="171"/>
        <v>1.52</v>
      </c>
      <c r="BA78" s="523">
        <f t="shared" si="171"/>
        <v>0</v>
      </c>
    </row>
    <row r="79" spans="1:53" s="720" customFormat="1" x14ac:dyDescent="0.2">
      <c r="A79" s="751">
        <v>15</v>
      </c>
      <c r="B79" s="752">
        <v>4442</v>
      </c>
      <c r="C79" s="752">
        <v>600074901</v>
      </c>
      <c r="D79" s="752">
        <v>48283061</v>
      </c>
      <c r="E79" s="753" t="s">
        <v>500</v>
      </c>
      <c r="F79" s="752">
        <v>3141</v>
      </c>
      <c r="G79" s="552" t="s">
        <v>89</v>
      </c>
      <c r="H79" s="754" t="s">
        <v>83</v>
      </c>
      <c r="I79" s="516">
        <v>1599998</v>
      </c>
      <c r="J79" s="517">
        <v>1164181</v>
      </c>
      <c r="K79" s="496">
        <v>4000</v>
      </c>
      <c r="L79" s="322">
        <v>394845</v>
      </c>
      <c r="M79" s="322">
        <v>23284</v>
      </c>
      <c r="N79" s="517">
        <v>13688</v>
      </c>
      <c r="O79" s="518">
        <v>3.97</v>
      </c>
      <c r="P79" s="432">
        <v>0</v>
      </c>
      <c r="Q79" s="746">
        <v>3.97</v>
      </c>
      <c r="R79" s="551">
        <f t="shared" si="157"/>
        <v>4000</v>
      </c>
      <c r="S79" s="507">
        <v>0</v>
      </c>
      <c r="T79" s="507">
        <v>0</v>
      </c>
      <c r="U79" s="507">
        <v>0</v>
      </c>
      <c r="V79" s="507">
        <f t="shared" si="172"/>
        <v>4000</v>
      </c>
      <c r="W79" s="507">
        <v>-4000</v>
      </c>
      <c r="X79" s="507">
        <v>0</v>
      </c>
      <c r="Y79" s="507">
        <v>0</v>
      </c>
      <c r="Z79" s="507">
        <f t="shared" si="158"/>
        <v>-4000</v>
      </c>
      <c r="AA79" s="507">
        <f t="shared" si="159"/>
        <v>0</v>
      </c>
      <c r="AB79" s="322">
        <f t="shared" si="160"/>
        <v>0</v>
      </c>
      <c r="AC79" s="180">
        <f t="shared" si="161"/>
        <v>80</v>
      </c>
      <c r="AD79" s="507">
        <v>0</v>
      </c>
      <c r="AE79" s="507">
        <v>0</v>
      </c>
      <c r="AF79" s="507">
        <f t="shared" ref="AF79:AF141" si="173">SUM(AD79:AE79)</f>
        <v>0</v>
      </c>
      <c r="AG79" s="507">
        <f t="shared" ref="AG79:AG141" si="174">AA79+AB79+AC79+AF79</f>
        <v>80</v>
      </c>
      <c r="AH79" s="522">
        <v>0</v>
      </c>
      <c r="AI79" s="522">
        <v>0</v>
      </c>
      <c r="AJ79" s="522">
        <v>0</v>
      </c>
      <c r="AK79" s="522">
        <v>0</v>
      </c>
      <c r="AL79" s="522">
        <v>0</v>
      </c>
      <c r="AM79" s="522">
        <v>0</v>
      </c>
      <c r="AN79" s="522">
        <v>0</v>
      </c>
      <c r="AO79" s="522">
        <f t="shared" si="162"/>
        <v>0</v>
      </c>
      <c r="AP79" s="522">
        <f t="shared" si="163"/>
        <v>0</v>
      </c>
      <c r="AQ79" s="523">
        <f t="shared" ref="AQ79:AQ141" si="175">SUM(AO79:AP79)</f>
        <v>0</v>
      </c>
      <c r="AR79" s="520">
        <f t="shared" si="164"/>
        <v>1600078</v>
      </c>
      <c r="AS79" s="507">
        <f t="shared" si="165"/>
        <v>1168181</v>
      </c>
      <c r="AT79" s="507">
        <f t="shared" si="166"/>
        <v>0</v>
      </c>
      <c r="AU79" s="507">
        <f t="shared" si="167"/>
        <v>0</v>
      </c>
      <c r="AV79" s="507">
        <f t="shared" si="168"/>
        <v>394845</v>
      </c>
      <c r="AW79" s="507">
        <f t="shared" si="168"/>
        <v>23364</v>
      </c>
      <c r="AX79" s="507">
        <f t="shared" si="169"/>
        <v>13688</v>
      </c>
      <c r="AY79" s="522">
        <f t="shared" si="170"/>
        <v>3.97</v>
      </c>
      <c r="AZ79" s="522">
        <f t="shared" si="171"/>
        <v>0</v>
      </c>
      <c r="BA79" s="523">
        <f t="shared" si="171"/>
        <v>3.97</v>
      </c>
    </row>
    <row r="80" spans="1:53" s="720" customFormat="1" x14ac:dyDescent="0.2">
      <c r="A80" s="751">
        <v>15</v>
      </c>
      <c r="B80" s="752">
        <v>4442</v>
      </c>
      <c r="C80" s="752">
        <v>600074901</v>
      </c>
      <c r="D80" s="752">
        <v>48283061</v>
      </c>
      <c r="E80" s="740" t="s">
        <v>500</v>
      </c>
      <c r="F80" s="752">
        <v>3143</v>
      </c>
      <c r="G80" s="552" t="s">
        <v>150</v>
      </c>
      <c r="H80" s="727" t="s">
        <v>87</v>
      </c>
      <c r="I80" s="516">
        <v>1483010</v>
      </c>
      <c r="J80" s="517">
        <v>1080231</v>
      </c>
      <c r="K80" s="496">
        <v>12000</v>
      </c>
      <c r="L80" s="322">
        <v>369174</v>
      </c>
      <c r="M80" s="322">
        <v>21605</v>
      </c>
      <c r="N80" s="517">
        <v>0</v>
      </c>
      <c r="O80" s="518">
        <v>2.2757999999999998</v>
      </c>
      <c r="P80" s="432">
        <v>2.2757999999999998</v>
      </c>
      <c r="Q80" s="746">
        <v>0</v>
      </c>
      <c r="R80" s="551">
        <f t="shared" si="157"/>
        <v>-2000</v>
      </c>
      <c r="S80" s="507">
        <v>0</v>
      </c>
      <c r="T80" s="507">
        <v>0</v>
      </c>
      <c r="U80" s="507">
        <v>0</v>
      </c>
      <c r="V80" s="507">
        <f t="shared" si="172"/>
        <v>-2000</v>
      </c>
      <c r="W80" s="507">
        <v>2000</v>
      </c>
      <c r="X80" s="507">
        <v>0</v>
      </c>
      <c r="Y80" s="507">
        <v>0</v>
      </c>
      <c r="Z80" s="507">
        <f t="shared" si="158"/>
        <v>2000</v>
      </c>
      <c r="AA80" s="507">
        <f t="shared" si="159"/>
        <v>0</v>
      </c>
      <c r="AB80" s="322">
        <f t="shared" si="160"/>
        <v>0</v>
      </c>
      <c r="AC80" s="180">
        <f t="shared" si="161"/>
        <v>-40</v>
      </c>
      <c r="AD80" s="507">
        <v>0</v>
      </c>
      <c r="AE80" s="507">
        <v>0</v>
      </c>
      <c r="AF80" s="507">
        <f t="shared" si="173"/>
        <v>0</v>
      </c>
      <c r="AG80" s="507">
        <f t="shared" si="174"/>
        <v>-40</v>
      </c>
      <c r="AH80" s="522">
        <v>0</v>
      </c>
      <c r="AI80" s="522">
        <v>0</v>
      </c>
      <c r="AJ80" s="522">
        <v>0</v>
      </c>
      <c r="AK80" s="522">
        <v>0</v>
      </c>
      <c r="AL80" s="522">
        <v>0</v>
      </c>
      <c r="AM80" s="522">
        <v>0</v>
      </c>
      <c r="AN80" s="522">
        <v>0</v>
      </c>
      <c r="AO80" s="522">
        <f t="shared" si="162"/>
        <v>0</v>
      </c>
      <c r="AP80" s="522">
        <f t="shared" si="163"/>
        <v>0</v>
      </c>
      <c r="AQ80" s="523">
        <f t="shared" si="175"/>
        <v>0</v>
      </c>
      <c r="AR80" s="520">
        <f t="shared" si="164"/>
        <v>1482970</v>
      </c>
      <c r="AS80" s="507">
        <f t="shared" si="165"/>
        <v>1078231</v>
      </c>
      <c r="AT80" s="507">
        <f t="shared" si="166"/>
        <v>14000</v>
      </c>
      <c r="AU80" s="507">
        <f t="shared" si="167"/>
        <v>0</v>
      </c>
      <c r="AV80" s="507">
        <f t="shared" si="168"/>
        <v>369174</v>
      </c>
      <c r="AW80" s="507">
        <f t="shared" si="168"/>
        <v>21565</v>
      </c>
      <c r="AX80" s="507">
        <f t="shared" si="169"/>
        <v>0</v>
      </c>
      <c r="AY80" s="522">
        <f t="shared" si="170"/>
        <v>2.2757999999999998</v>
      </c>
      <c r="AZ80" s="522">
        <f t="shared" si="171"/>
        <v>2.2757999999999998</v>
      </c>
      <c r="BA80" s="523">
        <f t="shared" si="171"/>
        <v>0</v>
      </c>
    </row>
    <row r="81" spans="1:53" s="720" customFormat="1" x14ac:dyDescent="0.2">
      <c r="A81" s="751">
        <v>15</v>
      </c>
      <c r="B81" s="752">
        <v>4442</v>
      </c>
      <c r="C81" s="752">
        <v>600074901</v>
      </c>
      <c r="D81" s="752">
        <v>48283061</v>
      </c>
      <c r="E81" s="740" t="s">
        <v>500</v>
      </c>
      <c r="F81" s="752">
        <v>3143</v>
      </c>
      <c r="G81" s="552" t="s">
        <v>151</v>
      </c>
      <c r="H81" s="727" t="s">
        <v>83</v>
      </c>
      <c r="I81" s="516">
        <v>53368</v>
      </c>
      <c r="J81" s="517">
        <v>37620</v>
      </c>
      <c r="K81" s="496">
        <v>0</v>
      </c>
      <c r="L81" s="322">
        <v>12716</v>
      </c>
      <c r="M81" s="322">
        <v>752</v>
      </c>
      <c r="N81" s="517">
        <v>2280</v>
      </c>
      <c r="O81" s="518">
        <v>0.16</v>
      </c>
      <c r="P81" s="432">
        <v>0</v>
      </c>
      <c r="Q81" s="746">
        <v>0.16</v>
      </c>
      <c r="R81" s="551">
        <f t="shared" si="157"/>
        <v>0</v>
      </c>
      <c r="S81" s="507">
        <v>0</v>
      </c>
      <c r="T81" s="507">
        <v>0</v>
      </c>
      <c r="U81" s="507">
        <v>0</v>
      </c>
      <c r="V81" s="507">
        <f t="shared" si="172"/>
        <v>0</v>
      </c>
      <c r="W81" s="507">
        <v>0</v>
      </c>
      <c r="X81" s="507">
        <v>0</v>
      </c>
      <c r="Y81" s="507">
        <v>0</v>
      </c>
      <c r="Z81" s="507">
        <f t="shared" si="158"/>
        <v>0</v>
      </c>
      <c r="AA81" s="507">
        <f t="shared" si="159"/>
        <v>0</v>
      </c>
      <c r="AB81" s="322">
        <f t="shared" si="160"/>
        <v>0</v>
      </c>
      <c r="AC81" s="180">
        <f t="shared" si="161"/>
        <v>0</v>
      </c>
      <c r="AD81" s="507">
        <v>0</v>
      </c>
      <c r="AE81" s="507">
        <v>0</v>
      </c>
      <c r="AF81" s="507">
        <f t="shared" si="173"/>
        <v>0</v>
      </c>
      <c r="AG81" s="507">
        <f t="shared" si="174"/>
        <v>0</v>
      </c>
      <c r="AH81" s="522">
        <v>0</v>
      </c>
      <c r="AI81" s="522">
        <v>0</v>
      </c>
      <c r="AJ81" s="522">
        <v>0</v>
      </c>
      <c r="AK81" s="522">
        <v>0</v>
      </c>
      <c r="AL81" s="522">
        <v>0</v>
      </c>
      <c r="AM81" s="522">
        <v>0</v>
      </c>
      <c r="AN81" s="522">
        <v>0</v>
      </c>
      <c r="AO81" s="522">
        <f t="shared" si="162"/>
        <v>0</v>
      </c>
      <c r="AP81" s="522">
        <f t="shared" si="163"/>
        <v>0</v>
      </c>
      <c r="AQ81" s="523">
        <f t="shared" si="175"/>
        <v>0</v>
      </c>
      <c r="AR81" s="520">
        <f t="shared" si="164"/>
        <v>53368</v>
      </c>
      <c r="AS81" s="507">
        <f t="shared" si="165"/>
        <v>37620</v>
      </c>
      <c r="AT81" s="507">
        <f t="shared" si="166"/>
        <v>0</v>
      </c>
      <c r="AU81" s="507">
        <f t="shared" si="167"/>
        <v>0</v>
      </c>
      <c r="AV81" s="507">
        <f t="shared" si="168"/>
        <v>12716</v>
      </c>
      <c r="AW81" s="507">
        <f t="shared" si="168"/>
        <v>752</v>
      </c>
      <c r="AX81" s="507">
        <f t="shared" si="169"/>
        <v>2280</v>
      </c>
      <c r="AY81" s="522">
        <f t="shared" si="170"/>
        <v>0.16</v>
      </c>
      <c r="AZ81" s="522">
        <f t="shared" si="171"/>
        <v>0</v>
      </c>
      <c r="BA81" s="523">
        <f t="shared" si="171"/>
        <v>0.16</v>
      </c>
    </row>
    <row r="82" spans="1:53" s="720" customFormat="1" x14ac:dyDescent="0.2">
      <c r="A82" s="751">
        <v>15</v>
      </c>
      <c r="B82" s="752">
        <v>4442</v>
      </c>
      <c r="C82" s="752">
        <v>600074901</v>
      </c>
      <c r="D82" s="752">
        <v>48283061</v>
      </c>
      <c r="E82" s="740" t="s">
        <v>500</v>
      </c>
      <c r="F82" s="752">
        <v>3143</v>
      </c>
      <c r="G82" s="552" t="s">
        <v>169</v>
      </c>
      <c r="H82" s="727" t="s">
        <v>83</v>
      </c>
      <c r="I82" s="516">
        <v>323642</v>
      </c>
      <c r="J82" s="517">
        <v>238035</v>
      </c>
      <c r="K82" s="496">
        <v>0</v>
      </c>
      <c r="L82" s="322">
        <v>80456</v>
      </c>
      <c r="M82" s="322">
        <v>4761</v>
      </c>
      <c r="N82" s="517">
        <v>390</v>
      </c>
      <c r="O82" s="518">
        <v>0.53</v>
      </c>
      <c r="P82" s="432">
        <v>0.5</v>
      </c>
      <c r="Q82" s="746">
        <v>0.03</v>
      </c>
      <c r="R82" s="551">
        <f t="shared" si="157"/>
        <v>0</v>
      </c>
      <c r="S82" s="507">
        <v>0</v>
      </c>
      <c r="T82" s="507">
        <v>0</v>
      </c>
      <c r="U82" s="507">
        <v>0</v>
      </c>
      <c r="V82" s="507">
        <f t="shared" si="172"/>
        <v>0</v>
      </c>
      <c r="W82" s="507">
        <v>0</v>
      </c>
      <c r="X82" s="507">
        <v>0</v>
      </c>
      <c r="Y82" s="507">
        <v>0</v>
      </c>
      <c r="Z82" s="507">
        <f t="shared" si="158"/>
        <v>0</v>
      </c>
      <c r="AA82" s="507">
        <f t="shared" si="159"/>
        <v>0</v>
      </c>
      <c r="AB82" s="322">
        <f t="shared" si="160"/>
        <v>0</v>
      </c>
      <c r="AC82" s="180">
        <f t="shared" si="161"/>
        <v>0</v>
      </c>
      <c r="AD82" s="507">
        <v>0</v>
      </c>
      <c r="AE82" s="507">
        <v>0</v>
      </c>
      <c r="AF82" s="507">
        <f t="shared" si="173"/>
        <v>0</v>
      </c>
      <c r="AG82" s="507">
        <f t="shared" si="174"/>
        <v>0</v>
      </c>
      <c r="AH82" s="522">
        <v>0</v>
      </c>
      <c r="AI82" s="522">
        <v>0</v>
      </c>
      <c r="AJ82" s="522">
        <v>0</v>
      </c>
      <c r="AK82" s="522">
        <v>0</v>
      </c>
      <c r="AL82" s="522">
        <v>0</v>
      </c>
      <c r="AM82" s="522">
        <v>0</v>
      </c>
      <c r="AN82" s="522">
        <v>0</v>
      </c>
      <c r="AO82" s="522">
        <f t="shared" si="162"/>
        <v>0</v>
      </c>
      <c r="AP82" s="522">
        <f t="shared" si="163"/>
        <v>0</v>
      </c>
      <c r="AQ82" s="523">
        <f t="shared" si="175"/>
        <v>0</v>
      </c>
      <c r="AR82" s="520">
        <f t="shared" si="164"/>
        <v>323642</v>
      </c>
      <c r="AS82" s="507">
        <f t="shared" si="165"/>
        <v>238035</v>
      </c>
      <c r="AT82" s="507">
        <f t="shared" si="166"/>
        <v>0</v>
      </c>
      <c r="AU82" s="507">
        <f t="shared" si="167"/>
        <v>0</v>
      </c>
      <c r="AV82" s="507">
        <f t="shared" si="168"/>
        <v>80456</v>
      </c>
      <c r="AW82" s="507">
        <f t="shared" si="168"/>
        <v>4761</v>
      </c>
      <c r="AX82" s="507">
        <f t="shared" si="169"/>
        <v>390</v>
      </c>
      <c r="AY82" s="522">
        <f t="shared" si="170"/>
        <v>0.53</v>
      </c>
      <c r="AZ82" s="522">
        <f t="shared" si="171"/>
        <v>0.5</v>
      </c>
      <c r="BA82" s="523">
        <f t="shared" si="171"/>
        <v>0.03</v>
      </c>
    </row>
    <row r="83" spans="1:53" s="720" customFormat="1" x14ac:dyDescent="0.2">
      <c r="A83" s="285">
        <v>15</v>
      </c>
      <c r="B83" s="27">
        <v>4442</v>
      </c>
      <c r="C83" s="27">
        <v>600074901</v>
      </c>
      <c r="D83" s="27">
        <v>48283061</v>
      </c>
      <c r="E83" s="295" t="s">
        <v>501</v>
      </c>
      <c r="F83" s="27"/>
      <c r="G83" s="284"/>
      <c r="H83" s="388"/>
      <c r="I83" s="5">
        <v>23933790</v>
      </c>
      <c r="J83" s="8">
        <v>17091519</v>
      </c>
      <c r="K83" s="8">
        <v>46000</v>
      </c>
      <c r="L83" s="8">
        <v>5792482</v>
      </c>
      <c r="M83" s="8">
        <v>341831</v>
      </c>
      <c r="N83" s="8">
        <v>661958</v>
      </c>
      <c r="O83" s="9">
        <v>33.172899999999991</v>
      </c>
      <c r="P83" s="9">
        <v>22.7758</v>
      </c>
      <c r="Q83" s="33">
        <v>10.397099999999998</v>
      </c>
      <c r="R83" s="5">
        <f t="shared" ref="R83:BA83" si="176">SUM(R77:R82)</f>
        <v>20000</v>
      </c>
      <c r="S83" s="8">
        <f t="shared" si="176"/>
        <v>84901</v>
      </c>
      <c r="T83" s="8">
        <f t="shared" si="176"/>
        <v>0</v>
      </c>
      <c r="U83" s="8">
        <f t="shared" si="176"/>
        <v>0</v>
      </c>
      <c r="V83" s="8">
        <f t="shared" si="176"/>
        <v>104901</v>
      </c>
      <c r="W83" s="8">
        <f t="shared" si="176"/>
        <v>-20000</v>
      </c>
      <c r="X83" s="8">
        <f t="shared" si="176"/>
        <v>0</v>
      </c>
      <c r="Y83" s="8">
        <f t="shared" si="176"/>
        <v>43512</v>
      </c>
      <c r="Z83" s="8">
        <f t="shared" si="176"/>
        <v>23512</v>
      </c>
      <c r="AA83" s="8">
        <f t="shared" si="176"/>
        <v>128413</v>
      </c>
      <c r="AB83" s="8">
        <f t="shared" si="176"/>
        <v>28697</v>
      </c>
      <c r="AC83" s="8">
        <f t="shared" si="176"/>
        <v>2098</v>
      </c>
      <c r="AD83" s="8">
        <f t="shared" si="176"/>
        <v>0</v>
      </c>
      <c r="AE83" s="8">
        <f t="shared" si="176"/>
        <v>0</v>
      </c>
      <c r="AF83" s="8">
        <f t="shared" si="176"/>
        <v>0</v>
      </c>
      <c r="AG83" s="8">
        <f t="shared" si="176"/>
        <v>159208</v>
      </c>
      <c r="AH83" s="9">
        <f t="shared" si="176"/>
        <v>0</v>
      </c>
      <c r="AI83" s="9">
        <f t="shared" si="176"/>
        <v>0</v>
      </c>
      <c r="AJ83" s="9">
        <f t="shared" si="176"/>
        <v>0.25</v>
      </c>
      <c r="AK83" s="9">
        <f t="shared" si="176"/>
        <v>0</v>
      </c>
      <c r="AL83" s="9">
        <f t="shared" si="176"/>
        <v>0</v>
      </c>
      <c r="AM83" s="9">
        <f t="shared" si="176"/>
        <v>0</v>
      </c>
      <c r="AN83" s="9">
        <f t="shared" si="176"/>
        <v>0</v>
      </c>
      <c r="AO83" s="9">
        <f t="shared" si="176"/>
        <v>0.25</v>
      </c>
      <c r="AP83" s="9">
        <f t="shared" si="176"/>
        <v>0</v>
      </c>
      <c r="AQ83" s="75">
        <f t="shared" si="176"/>
        <v>0.25</v>
      </c>
      <c r="AR83" s="273">
        <f t="shared" si="176"/>
        <v>24092998</v>
      </c>
      <c r="AS83" s="8">
        <f t="shared" si="176"/>
        <v>17196420</v>
      </c>
      <c r="AT83" s="38">
        <f t="shared" si="176"/>
        <v>69512</v>
      </c>
      <c r="AU83" s="38">
        <f t="shared" si="176"/>
        <v>43512</v>
      </c>
      <c r="AV83" s="8">
        <f t="shared" si="176"/>
        <v>5821179</v>
      </c>
      <c r="AW83" s="8">
        <f t="shared" si="176"/>
        <v>343929</v>
      </c>
      <c r="AX83" s="8">
        <f t="shared" si="176"/>
        <v>661958</v>
      </c>
      <c r="AY83" s="9">
        <f t="shared" si="176"/>
        <v>33.422899999999991</v>
      </c>
      <c r="AZ83" s="9">
        <f t="shared" si="176"/>
        <v>23.0258</v>
      </c>
      <c r="BA83" s="75">
        <f t="shared" si="176"/>
        <v>10.397099999999998</v>
      </c>
    </row>
    <row r="84" spans="1:53" s="720" customFormat="1" x14ac:dyDescent="0.2">
      <c r="A84" s="751">
        <v>16</v>
      </c>
      <c r="B84" s="752">
        <v>4436</v>
      </c>
      <c r="C84" s="752">
        <v>600074986</v>
      </c>
      <c r="D84" s="752">
        <v>70982198</v>
      </c>
      <c r="E84" s="753" t="s">
        <v>502</v>
      </c>
      <c r="F84" s="752">
        <v>3113</v>
      </c>
      <c r="G84" s="552" t="s">
        <v>149</v>
      </c>
      <c r="H84" s="754" t="s">
        <v>87</v>
      </c>
      <c r="I84" s="516">
        <v>28639573</v>
      </c>
      <c r="J84" s="517">
        <v>20289288</v>
      </c>
      <c r="K84" s="517">
        <v>40000</v>
      </c>
      <c r="L84" s="517">
        <v>6871299</v>
      </c>
      <c r="M84" s="517">
        <v>405786</v>
      </c>
      <c r="N84" s="517">
        <v>1033200</v>
      </c>
      <c r="O84" s="518">
        <v>38.982300000000002</v>
      </c>
      <c r="P84" s="432">
        <v>30.192700000000002</v>
      </c>
      <c r="Q84" s="746">
        <v>8.7896000000000001</v>
      </c>
      <c r="R84" s="551">
        <f t="shared" ref="R84:R88" si="177">W84*-1</f>
        <v>5000</v>
      </c>
      <c r="S84" s="507">
        <v>0</v>
      </c>
      <c r="T84" s="507">
        <v>0</v>
      </c>
      <c r="U84" s="507">
        <v>0</v>
      </c>
      <c r="V84" s="507">
        <f t="shared" si="172"/>
        <v>5000</v>
      </c>
      <c r="W84" s="507">
        <v>-5000</v>
      </c>
      <c r="X84" s="507">
        <v>0</v>
      </c>
      <c r="Y84" s="507">
        <v>67044</v>
      </c>
      <c r="Z84" s="507">
        <f t="shared" ref="Z84:Z88" si="178">SUM(W84:Y84)</f>
        <v>62044</v>
      </c>
      <c r="AA84" s="507">
        <f>V84+Z84</f>
        <v>67044</v>
      </c>
      <c r="AB84" s="322">
        <f t="shared" ref="AB84:AB88" si="179">ROUND((V84+W84)*33.8%,0)</f>
        <v>0</v>
      </c>
      <c r="AC84" s="180">
        <f>ROUND(V84*2%,0)</f>
        <v>100</v>
      </c>
      <c r="AD84" s="507">
        <v>0</v>
      </c>
      <c r="AE84" s="507">
        <v>0</v>
      </c>
      <c r="AF84" s="507">
        <f t="shared" si="173"/>
        <v>0</v>
      </c>
      <c r="AG84" s="507">
        <f t="shared" si="174"/>
        <v>67144</v>
      </c>
      <c r="AH84" s="522">
        <v>0.01</v>
      </c>
      <c r="AI84" s="522">
        <v>0</v>
      </c>
      <c r="AJ84" s="522">
        <v>0</v>
      </c>
      <c r="AK84" s="522">
        <v>0</v>
      </c>
      <c r="AL84" s="522">
        <v>0</v>
      </c>
      <c r="AM84" s="522">
        <v>0</v>
      </c>
      <c r="AN84" s="522">
        <v>0</v>
      </c>
      <c r="AO84" s="522">
        <f t="shared" ref="AO84:AO88" si="180">AH84+AJ84+AK84+AM84</f>
        <v>0.01</v>
      </c>
      <c r="AP84" s="522">
        <f t="shared" ref="AP84:AP88" si="181">AI84+AL84+AN84</f>
        <v>0</v>
      </c>
      <c r="AQ84" s="523">
        <f t="shared" si="175"/>
        <v>0.01</v>
      </c>
      <c r="AR84" s="520">
        <f>I84+AG84</f>
        <v>28706717</v>
      </c>
      <c r="AS84" s="507">
        <f>J84+V84</f>
        <v>20294288</v>
      </c>
      <c r="AT84" s="507">
        <f t="shared" ref="AT84:AT88" si="182">K84+Z84</f>
        <v>102044</v>
      </c>
      <c r="AU84" s="507">
        <f t="shared" ref="AU84:AU88" si="183">Y84</f>
        <v>67044</v>
      </c>
      <c r="AV84" s="507">
        <f t="shared" ref="AV84:AW88" si="184">L84+AB84</f>
        <v>6871299</v>
      </c>
      <c r="AW84" s="507">
        <f t="shared" si="184"/>
        <v>405886</v>
      </c>
      <c r="AX84" s="507">
        <f>N84+AF84</f>
        <v>1033200</v>
      </c>
      <c r="AY84" s="522">
        <f>O84+AQ84</f>
        <v>38.9923</v>
      </c>
      <c r="AZ84" s="522">
        <f t="shared" ref="AZ84:BA88" si="185">P84+AO84</f>
        <v>30.202700000000004</v>
      </c>
      <c r="BA84" s="523">
        <f t="shared" si="185"/>
        <v>8.7896000000000001</v>
      </c>
    </row>
    <row r="85" spans="1:53" s="720" customFormat="1" x14ac:dyDescent="0.2">
      <c r="A85" s="751">
        <v>16</v>
      </c>
      <c r="B85" s="752">
        <v>4436</v>
      </c>
      <c r="C85" s="752">
        <v>600074986</v>
      </c>
      <c r="D85" s="752">
        <v>70982198</v>
      </c>
      <c r="E85" s="753" t="s">
        <v>502</v>
      </c>
      <c r="F85" s="752">
        <v>3113</v>
      </c>
      <c r="G85" s="552" t="s">
        <v>92</v>
      </c>
      <c r="H85" s="754" t="s">
        <v>83</v>
      </c>
      <c r="I85" s="516">
        <v>2000229</v>
      </c>
      <c r="J85" s="517">
        <v>1472923</v>
      </c>
      <c r="K85" s="496">
        <v>0</v>
      </c>
      <c r="L85" s="322">
        <v>497848</v>
      </c>
      <c r="M85" s="322">
        <v>29458</v>
      </c>
      <c r="N85" s="517">
        <v>0</v>
      </c>
      <c r="O85" s="518">
        <v>4.33</v>
      </c>
      <c r="P85" s="432">
        <v>4.33</v>
      </c>
      <c r="Q85" s="746">
        <v>0</v>
      </c>
      <c r="R85" s="551">
        <f t="shared" si="177"/>
        <v>0</v>
      </c>
      <c r="S85" s="507">
        <v>12577</v>
      </c>
      <c r="T85" s="507">
        <v>0</v>
      </c>
      <c r="U85" s="507">
        <v>0</v>
      </c>
      <c r="V85" s="507">
        <f t="shared" si="172"/>
        <v>12577</v>
      </c>
      <c r="W85" s="507">
        <v>0</v>
      </c>
      <c r="X85" s="507">
        <v>0</v>
      </c>
      <c r="Y85" s="507">
        <v>0</v>
      </c>
      <c r="Z85" s="507">
        <f t="shared" si="178"/>
        <v>0</v>
      </c>
      <c r="AA85" s="507">
        <f>V85+Z85</f>
        <v>12577</v>
      </c>
      <c r="AB85" s="322">
        <f t="shared" si="179"/>
        <v>4251</v>
      </c>
      <c r="AC85" s="180">
        <f>ROUND(V85*2%,0)</f>
        <v>252</v>
      </c>
      <c r="AD85" s="507">
        <v>0</v>
      </c>
      <c r="AE85" s="507">
        <v>0</v>
      </c>
      <c r="AF85" s="507">
        <f t="shared" si="173"/>
        <v>0</v>
      </c>
      <c r="AG85" s="507">
        <f t="shared" si="174"/>
        <v>17080</v>
      </c>
      <c r="AH85" s="522">
        <v>0</v>
      </c>
      <c r="AI85" s="522">
        <v>0</v>
      </c>
      <c r="AJ85" s="522">
        <v>0.04</v>
      </c>
      <c r="AK85" s="522">
        <v>0</v>
      </c>
      <c r="AL85" s="522">
        <v>0</v>
      </c>
      <c r="AM85" s="522">
        <v>0</v>
      </c>
      <c r="AN85" s="522">
        <v>0</v>
      </c>
      <c r="AO85" s="522">
        <f t="shared" si="180"/>
        <v>0.04</v>
      </c>
      <c r="AP85" s="522">
        <f t="shared" si="181"/>
        <v>0</v>
      </c>
      <c r="AQ85" s="523">
        <f t="shared" si="175"/>
        <v>0.04</v>
      </c>
      <c r="AR85" s="520">
        <f>I85+AG85</f>
        <v>2017309</v>
      </c>
      <c r="AS85" s="507">
        <f>J85+V85</f>
        <v>1485500</v>
      </c>
      <c r="AT85" s="507">
        <f t="shared" si="182"/>
        <v>0</v>
      </c>
      <c r="AU85" s="507">
        <f t="shared" si="183"/>
        <v>0</v>
      </c>
      <c r="AV85" s="507">
        <f t="shared" si="184"/>
        <v>502099</v>
      </c>
      <c r="AW85" s="507">
        <f t="shared" si="184"/>
        <v>29710</v>
      </c>
      <c r="AX85" s="507">
        <f>N85+AF85</f>
        <v>0</v>
      </c>
      <c r="AY85" s="522">
        <f>O85+AQ85</f>
        <v>4.37</v>
      </c>
      <c r="AZ85" s="522">
        <f t="shared" si="185"/>
        <v>4.37</v>
      </c>
      <c r="BA85" s="523">
        <f t="shared" si="185"/>
        <v>0</v>
      </c>
    </row>
    <row r="86" spans="1:53" s="720" customFormat="1" x14ac:dyDescent="0.2">
      <c r="A86" s="751">
        <v>16</v>
      </c>
      <c r="B86" s="752">
        <v>4436</v>
      </c>
      <c r="C86" s="752">
        <v>600074986</v>
      </c>
      <c r="D86" s="752">
        <v>70982198</v>
      </c>
      <c r="E86" s="753" t="s">
        <v>502</v>
      </c>
      <c r="F86" s="752">
        <v>3141</v>
      </c>
      <c r="G86" s="552" t="s">
        <v>89</v>
      </c>
      <c r="H86" s="754" t="s">
        <v>83</v>
      </c>
      <c r="I86" s="516">
        <v>1937223</v>
      </c>
      <c r="J86" s="517">
        <v>1413714</v>
      </c>
      <c r="K86" s="496">
        <v>0</v>
      </c>
      <c r="L86" s="322">
        <v>477835</v>
      </c>
      <c r="M86" s="322">
        <v>28274</v>
      </c>
      <c r="N86" s="517">
        <v>17400</v>
      </c>
      <c r="O86" s="518">
        <v>4.8099999999999996</v>
      </c>
      <c r="P86" s="432">
        <v>0</v>
      </c>
      <c r="Q86" s="746">
        <v>4.8099999999999996</v>
      </c>
      <c r="R86" s="551">
        <f t="shared" si="177"/>
        <v>0</v>
      </c>
      <c r="S86" s="507">
        <v>0</v>
      </c>
      <c r="T86" s="507">
        <v>0</v>
      </c>
      <c r="U86" s="507">
        <v>0</v>
      </c>
      <c r="V86" s="507">
        <f t="shared" si="172"/>
        <v>0</v>
      </c>
      <c r="W86" s="507">
        <v>0</v>
      </c>
      <c r="X86" s="507">
        <v>0</v>
      </c>
      <c r="Y86" s="507">
        <v>0</v>
      </c>
      <c r="Z86" s="507">
        <f t="shared" si="178"/>
        <v>0</v>
      </c>
      <c r="AA86" s="507">
        <f>V86+Z86</f>
        <v>0</v>
      </c>
      <c r="AB86" s="322">
        <f t="shared" si="179"/>
        <v>0</v>
      </c>
      <c r="AC86" s="180">
        <f>ROUND(V86*2%,0)</f>
        <v>0</v>
      </c>
      <c r="AD86" s="507">
        <v>0</v>
      </c>
      <c r="AE86" s="507">
        <v>0</v>
      </c>
      <c r="AF86" s="507">
        <f t="shared" si="173"/>
        <v>0</v>
      </c>
      <c r="AG86" s="507">
        <f t="shared" si="174"/>
        <v>0</v>
      </c>
      <c r="AH86" s="522">
        <v>0</v>
      </c>
      <c r="AI86" s="522">
        <v>0</v>
      </c>
      <c r="AJ86" s="522">
        <v>0</v>
      </c>
      <c r="AK86" s="522">
        <v>0</v>
      </c>
      <c r="AL86" s="522">
        <v>0</v>
      </c>
      <c r="AM86" s="522">
        <v>0</v>
      </c>
      <c r="AN86" s="522">
        <v>0</v>
      </c>
      <c r="AO86" s="522">
        <f t="shared" si="180"/>
        <v>0</v>
      </c>
      <c r="AP86" s="522">
        <f t="shared" si="181"/>
        <v>0</v>
      </c>
      <c r="AQ86" s="523">
        <f t="shared" si="175"/>
        <v>0</v>
      </c>
      <c r="AR86" s="520">
        <f>I86+AG86</f>
        <v>1937223</v>
      </c>
      <c r="AS86" s="507">
        <f>J86+V86</f>
        <v>1413714</v>
      </c>
      <c r="AT86" s="507">
        <f t="shared" si="182"/>
        <v>0</v>
      </c>
      <c r="AU86" s="507">
        <f t="shared" si="183"/>
        <v>0</v>
      </c>
      <c r="AV86" s="507">
        <f t="shared" si="184"/>
        <v>477835</v>
      </c>
      <c r="AW86" s="507">
        <f t="shared" si="184"/>
        <v>28274</v>
      </c>
      <c r="AX86" s="507">
        <f>N86+AF86</f>
        <v>17400</v>
      </c>
      <c r="AY86" s="522">
        <f>O86+AQ86</f>
        <v>4.8099999999999996</v>
      </c>
      <c r="AZ86" s="522">
        <f t="shared" si="185"/>
        <v>0</v>
      </c>
      <c r="BA86" s="523">
        <f t="shared" si="185"/>
        <v>4.8099999999999996</v>
      </c>
    </row>
    <row r="87" spans="1:53" s="720" customFormat="1" x14ac:dyDescent="0.2">
      <c r="A87" s="751">
        <v>16</v>
      </c>
      <c r="B87" s="752">
        <v>4436</v>
      </c>
      <c r="C87" s="752">
        <v>600074986</v>
      </c>
      <c r="D87" s="752">
        <v>70982198</v>
      </c>
      <c r="E87" s="740" t="s">
        <v>502</v>
      </c>
      <c r="F87" s="752">
        <v>3143</v>
      </c>
      <c r="G87" s="552" t="s">
        <v>150</v>
      </c>
      <c r="H87" s="727" t="s">
        <v>87</v>
      </c>
      <c r="I87" s="516">
        <v>2953675</v>
      </c>
      <c r="J87" s="517">
        <v>2165166</v>
      </c>
      <c r="K87" s="496">
        <v>10000</v>
      </c>
      <c r="L87" s="322">
        <v>735206</v>
      </c>
      <c r="M87" s="322">
        <v>43303</v>
      </c>
      <c r="N87" s="517">
        <v>0</v>
      </c>
      <c r="O87" s="518">
        <v>4.5651999999999999</v>
      </c>
      <c r="P87" s="432">
        <v>4.5651999999999999</v>
      </c>
      <c r="Q87" s="746">
        <v>0</v>
      </c>
      <c r="R87" s="551">
        <f t="shared" si="177"/>
        <v>5000</v>
      </c>
      <c r="S87" s="507">
        <v>0</v>
      </c>
      <c r="T87" s="507">
        <v>0</v>
      </c>
      <c r="U87" s="507">
        <v>0</v>
      </c>
      <c r="V87" s="507">
        <f t="shared" si="172"/>
        <v>5000</v>
      </c>
      <c r="W87" s="507">
        <v>-5000</v>
      </c>
      <c r="X87" s="507">
        <v>0</v>
      </c>
      <c r="Y87" s="507">
        <v>0</v>
      </c>
      <c r="Z87" s="507">
        <f t="shared" si="178"/>
        <v>-5000</v>
      </c>
      <c r="AA87" s="507">
        <f>V87+Z87</f>
        <v>0</v>
      </c>
      <c r="AB87" s="322">
        <f t="shared" si="179"/>
        <v>0</v>
      </c>
      <c r="AC87" s="180">
        <f>ROUND(V87*2%,0)</f>
        <v>100</v>
      </c>
      <c r="AD87" s="507">
        <v>0</v>
      </c>
      <c r="AE87" s="507">
        <v>0</v>
      </c>
      <c r="AF87" s="507">
        <f t="shared" si="173"/>
        <v>0</v>
      </c>
      <c r="AG87" s="507">
        <f t="shared" si="174"/>
        <v>100</v>
      </c>
      <c r="AH87" s="522">
        <v>-0.01</v>
      </c>
      <c r="AI87" s="522">
        <v>0</v>
      </c>
      <c r="AJ87" s="522">
        <v>0</v>
      </c>
      <c r="AK87" s="522">
        <v>0</v>
      </c>
      <c r="AL87" s="522">
        <v>0</v>
      </c>
      <c r="AM87" s="522">
        <v>0</v>
      </c>
      <c r="AN87" s="522">
        <v>0</v>
      </c>
      <c r="AO87" s="522">
        <f t="shared" si="180"/>
        <v>-0.01</v>
      </c>
      <c r="AP87" s="522">
        <f t="shared" si="181"/>
        <v>0</v>
      </c>
      <c r="AQ87" s="523">
        <f t="shared" si="175"/>
        <v>-0.01</v>
      </c>
      <c r="AR87" s="520">
        <f>I87+AG87</f>
        <v>2953775</v>
      </c>
      <c r="AS87" s="507">
        <f>J87+V87</f>
        <v>2170166</v>
      </c>
      <c r="AT87" s="507">
        <f t="shared" si="182"/>
        <v>5000</v>
      </c>
      <c r="AU87" s="507">
        <f t="shared" si="183"/>
        <v>0</v>
      </c>
      <c r="AV87" s="507">
        <f t="shared" si="184"/>
        <v>735206</v>
      </c>
      <c r="AW87" s="507">
        <f t="shared" si="184"/>
        <v>43403</v>
      </c>
      <c r="AX87" s="507">
        <f>N87+AF87</f>
        <v>0</v>
      </c>
      <c r="AY87" s="522">
        <f>O87+AQ87</f>
        <v>4.5552000000000001</v>
      </c>
      <c r="AZ87" s="522">
        <f t="shared" si="185"/>
        <v>4.5552000000000001</v>
      </c>
      <c r="BA87" s="523">
        <f t="shared" si="185"/>
        <v>0</v>
      </c>
    </row>
    <row r="88" spans="1:53" s="720" customFormat="1" x14ac:dyDescent="0.2">
      <c r="A88" s="751">
        <v>16</v>
      </c>
      <c r="B88" s="752">
        <v>4436</v>
      </c>
      <c r="C88" s="752">
        <v>600074986</v>
      </c>
      <c r="D88" s="752">
        <v>70982198</v>
      </c>
      <c r="E88" s="740" t="s">
        <v>502</v>
      </c>
      <c r="F88" s="752">
        <v>3143</v>
      </c>
      <c r="G88" s="552" t="s">
        <v>151</v>
      </c>
      <c r="H88" s="727" t="s">
        <v>83</v>
      </c>
      <c r="I88" s="516">
        <v>89883</v>
      </c>
      <c r="J88" s="517">
        <v>63360</v>
      </c>
      <c r="K88" s="496">
        <v>0</v>
      </c>
      <c r="L88" s="322">
        <v>21416</v>
      </c>
      <c r="M88" s="322">
        <v>1267</v>
      </c>
      <c r="N88" s="517">
        <v>3840</v>
      </c>
      <c r="O88" s="518">
        <v>0.27</v>
      </c>
      <c r="P88" s="432">
        <v>0</v>
      </c>
      <c r="Q88" s="746">
        <v>0.27</v>
      </c>
      <c r="R88" s="551">
        <f t="shared" si="177"/>
        <v>0</v>
      </c>
      <c r="S88" s="507">
        <v>0</v>
      </c>
      <c r="T88" s="507">
        <v>0</v>
      </c>
      <c r="U88" s="507">
        <v>0</v>
      </c>
      <c r="V88" s="507">
        <f t="shared" si="172"/>
        <v>0</v>
      </c>
      <c r="W88" s="507">
        <v>0</v>
      </c>
      <c r="X88" s="507">
        <v>0</v>
      </c>
      <c r="Y88" s="507">
        <v>0</v>
      </c>
      <c r="Z88" s="507">
        <f t="shared" si="178"/>
        <v>0</v>
      </c>
      <c r="AA88" s="507">
        <f>V88+Z88</f>
        <v>0</v>
      </c>
      <c r="AB88" s="322">
        <f t="shared" si="179"/>
        <v>0</v>
      </c>
      <c r="AC88" s="180">
        <f>ROUND(V88*2%,0)</f>
        <v>0</v>
      </c>
      <c r="AD88" s="507">
        <v>0</v>
      </c>
      <c r="AE88" s="507">
        <v>0</v>
      </c>
      <c r="AF88" s="507">
        <f t="shared" si="173"/>
        <v>0</v>
      </c>
      <c r="AG88" s="507">
        <f t="shared" si="174"/>
        <v>0</v>
      </c>
      <c r="AH88" s="522">
        <v>0</v>
      </c>
      <c r="AI88" s="522">
        <v>0</v>
      </c>
      <c r="AJ88" s="522">
        <v>0</v>
      </c>
      <c r="AK88" s="522">
        <v>0</v>
      </c>
      <c r="AL88" s="522">
        <v>0</v>
      </c>
      <c r="AM88" s="522">
        <v>0</v>
      </c>
      <c r="AN88" s="522">
        <v>0</v>
      </c>
      <c r="AO88" s="522">
        <f t="shared" si="180"/>
        <v>0</v>
      </c>
      <c r="AP88" s="522">
        <f t="shared" si="181"/>
        <v>0</v>
      </c>
      <c r="AQ88" s="523">
        <f t="shared" si="175"/>
        <v>0</v>
      </c>
      <c r="AR88" s="520">
        <f>I88+AG88</f>
        <v>89883</v>
      </c>
      <c r="AS88" s="507">
        <f>J88+V88</f>
        <v>63360</v>
      </c>
      <c r="AT88" s="507">
        <f t="shared" si="182"/>
        <v>0</v>
      </c>
      <c r="AU88" s="507">
        <f t="shared" si="183"/>
        <v>0</v>
      </c>
      <c r="AV88" s="507">
        <f t="shared" si="184"/>
        <v>21416</v>
      </c>
      <c r="AW88" s="507">
        <f t="shared" si="184"/>
        <v>1267</v>
      </c>
      <c r="AX88" s="507">
        <f>N88+AF88</f>
        <v>3840</v>
      </c>
      <c r="AY88" s="522">
        <f>O88+AQ88</f>
        <v>0.27</v>
      </c>
      <c r="AZ88" s="522">
        <f t="shared" si="185"/>
        <v>0</v>
      </c>
      <c r="BA88" s="523">
        <f t="shared" si="185"/>
        <v>0.27</v>
      </c>
    </row>
    <row r="89" spans="1:53" s="720" customFormat="1" x14ac:dyDescent="0.2">
      <c r="A89" s="285">
        <v>16</v>
      </c>
      <c r="B89" s="27">
        <v>4436</v>
      </c>
      <c r="C89" s="27">
        <v>600074986</v>
      </c>
      <c r="D89" s="27">
        <v>70982198</v>
      </c>
      <c r="E89" s="295" t="s">
        <v>503</v>
      </c>
      <c r="F89" s="27"/>
      <c r="G89" s="284"/>
      <c r="H89" s="388"/>
      <c r="I89" s="5">
        <v>35620583</v>
      </c>
      <c r="J89" s="8">
        <v>25404451</v>
      </c>
      <c r="K89" s="8">
        <v>50000</v>
      </c>
      <c r="L89" s="8">
        <v>8603604</v>
      </c>
      <c r="M89" s="8">
        <v>508088</v>
      </c>
      <c r="N89" s="8">
        <v>1054440</v>
      </c>
      <c r="O89" s="9">
        <v>52.957500000000003</v>
      </c>
      <c r="P89" s="9">
        <v>39.087899999999998</v>
      </c>
      <c r="Q89" s="33">
        <v>13.869599999999998</v>
      </c>
      <c r="R89" s="5">
        <f t="shared" ref="R89:BA89" si="186">SUM(R84:R88)</f>
        <v>10000</v>
      </c>
      <c r="S89" s="8">
        <f t="shared" si="186"/>
        <v>12577</v>
      </c>
      <c r="T89" s="8">
        <f t="shared" si="186"/>
        <v>0</v>
      </c>
      <c r="U89" s="8">
        <f t="shared" si="186"/>
        <v>0</v>
      </c>
      <c r="V89" s="8">
        <f t="shared" si="186"/>
        <v>22577</v>
      </c>
      <c r="W89" s="8">
        <f t="shared" si="186"/>
        <v>-10000</v>
      </c>
      <c r="X89" s="8">
        <f t="shared" si="186"/>
        <v>0</v>
      </c>
      <c r="Y89" s="8">
        <f t="shared" ref="Y89" si="187">SUM(Y84:Y88)</f>
        <v>67044</v>
      </c>
      <c r="Z89" s="8">
        <f t="shared" si="186"/>
        <v>57044</v>
      </c>
      <c r="AA89" s="8">
        <f t="shared" si="186"/>
        <v>79621</v>
      </c>
      <c r="AB89" s="8">
        <f t="shared" si="186"/>
        <v>4251</v>
      </c>
      <c r="AC89" s="8">
        <f t="shared" si="186"/>
        <v>452</v>
      </c>
      <c r="AD89" s="8">
        <f t="shared" si="186"/>
        <v>0</v>
      </c>
      <c r="AE89" s="8">
        <f t="shared" si="186"/>
        <v>0</v>
      </c>
      <c r="AF89" s="8">
        <f t="shared" si="186"/>
        <v>0</v>
      </c>
      <c r="AG89" s="8">
        <f t="shared" si="186"/>
        <v>84324</v>
      </c>
      <c r="AH89" s="9">
        <f t="shared" si="186"/>
        <v>0</v>
      </c>
      <c r="AI89" s="9">
        <f t="shared" si="186"/>
        <v>0</v>
      </c>
      <c r="AJ89" s="9">
        <f t="shared" si="186"/>
        <v>0.04</v>
      </c>
      <c r="AK89" s="9">
        <f t="shared" ref="AK89:AL89" si="188">SUM(AK84:AK88)</f>
        <v>0</v>
      </c>
      <c r="AL89" s="9">
        <f t="shared" si="188"/>
        <v>0</v>
      </c>
      <c r="AM89" s="9">
        <f t="shared" si="186"/>
        <v>0</v>
      </c>
      <c r="AN89" s="9">
        <f t="shared" si="186"/>
        <v>0</v>
      </c>
      <c r="AO89" s="9">
        <f t="shared" si="186"/>
        <v>0.04</v>
      </c>
      <c r="AP89" s="9">
        <f t="shared" si="186"/>
        <v>0</v>
      </c>
      <c r="AQ89" s="75">
        <f t="shared" si="186"/>
        <v>0.04</v>
      </c>
      <c r="AR89" s="273">
        <f t="shared" si="186"/>
        <v>35704907</v>
      </c>
      <c r="AS89" s="8">
        <f t="shared" si="186"/>
        <v>25427028</v>
      </c>
      <c r="AT89" s="38">
        <f t="shared" si="186"/>
        <v>107044</v>
      </c>
      <c r="AU89" s="38">
        <f t="shared" si="186"/>
        <v>67044</v>
      </c>
      <c r="AV89" s="8">
        <f t="shared" si="186"/>
        <v>8607855</v>
      </c>
      <c r="AW89" s="8">
        <f t="shared" si="186"/>
        <v>508540</v>
      </c>
      <c r="AX89" s="8">
        <f t="shared" si="186"/>
        <v>1054440</v>
      </c>
      <c r="AY89" s="9">
        <f t="shared" si="186"/>
        <v>52.997500000000002</v>
      </c>
      <c r="AZ89" s="9">
        <f t="shared" si="186"/>
        <v>39.127900000000004</v>
      </c>
      <c r="BA89" s="75">
        <f t="shared" si="186"/>
        <v>13.869599999999998</v>
      </c>
    </row>
    <row r="90" spans="1:53" s="720" customFormat="1" x14ac:dyDescent="0.2">
      <c r="A90" s="751">
        <v>17</v>
      </c>
      <c r="B90" s="752">
        <v>4454</v>
      </c>
      <c r="C90" s="752">
        <v>600074811</v>
      </c>
      <c r="D90" s="752">
        <v>48283070</v>
      </c>
      <c r="E90" s="753" t="s">
        <v>504</v>
      </c>
      <c r="F90" s="752">
        <v>3113</v>
      </c>
      <c r="G90" s="552" t="s">
        <v>149</v>
      </c>
      <c r="H90" s="754" t="s">
        <v>87</v>
      </c>
      <c r="I90" s="516">
        <v>25919648</v>
      </c>
      <c r="J90" s="517">
        <v>18382179</v>
      </c>
      <c r="K90" s="517">
        <v>25000</v>
      </c>
      <c r="L90" s="517">
        <v>6221626</v>
      </c>
      <c r="M90" s="517">
        <v>367643</v>
      </c>
      <c r="N90" s="517">
        <v>923200</v>
      </c>
      <c r="O90" s="518">
        <v>33.708200000000005</v>
      </c>
      <c r="P90" s="432">
        <v>25.586399999999998</v>
      </c>
      <c r="Q90" s="746">
        <v>8.1218000000000039</v>
      </c>
      <c r="R90" s="551">
        <f t="shared" ref="R90:R94" si="189">W90*-1</f>
        <v>13000</v>
      </c>
      <c r="S90" s="507">
        <v>0</v>
      </c>
      <c r="T90" s="507">
        <v>0</v>
      </c>
      <c r="U90" s="507">
        <v>0</v>
      </c>
      <c r="V90" s="507">
        <f t="shared" si="172"/>
        <v>13000</v>
      </c>
      <c r="W90" s="507">
        <v>-13000</v>
      </c>
      <c r="X90" s="507">
        <v>0</v>
      </c>
      <c r="Y90" s="507">
        <v>60088</v>
      </c>
      <c r="Z90" s="507">
        <f t="shared" ref="Z90:Z94" si="190">SUM(W90:Y90)</f>
        <v>47088</v>
      </c>
      <c r="AA90" s="507">
        <f>V90+Z90</f>
        <v>60088</v>
      </c>
      <c r="AB90" s="322">
        <f t="shared" ref="AB90:AB94" si="191">ROUND((V90+W90)*33.8%,0)</f>
        <v>0</v>
      </c>
      <c r="AC90" s="180">
        <f>ROUND(V90*2%,0)</f>
        <v>260</v>
      </c>
      <c r="AD90" s="507">
        <v>0</v>
      </c>
      <c r="AE90" s="507">
        <v>0</v>
      </c>
      <c r="AF90" s="507">
        <f t="shared" si="173"/>
        <v>0</v>
      </c>
      <c r="AG90" s="507">
        <f t="shared" si="174"/>
        <v>60348</v>
      </c>
      <c r="AH90" s="522">
        <v>0.03</v>
      </c>
      <c r="AI90" s="522">
        <v>0</v>
      </c>
      <c r="AJ90" s="522">
        <v>0</v>
      </c>
      <c r="AK90" s="522">
        <v>0</v>
      </c>
      <c r="AL90" s="522">
        <v>0</v>
      </c>
      <c r="AM90" s="522">
        <v>0</v>
      </c>
      <c r="AN90" s="522">
        <v>0</v>
      </c>
      <c r="AO90" s="522">
        <f t="shared" ref="AO90:AO94" si="192">AH90+AJ90+AK90+AM90</f>
        <v>0.03</v>
      </c>
      <c r="AP90" s="522">
        <f t="shared" ref="AP90:AP94" si="193">AI90+AL90+AN90</f>
        <v>0</v>
      </c>
      <c r="AQ90" s="523">
        <f t="shared" si="175"/>
        <v>0.03</v>
      </c>
      <c r="AR90" s="520">
        <f>I90+AG90</f>
        <v>25979996</v>
      </c>
      <c r="AS90" s="507">
        <f>J90+V90</f>
        <v>18395179</v>
      </c>
      <c r="AT90" s="507">
        <f t="shared" ref="AT90:AT94" si="194">K90+Z90</f>
        <v>72088</v>
      </c>
      <c r="AU90" s="507">
        <f t="shared" ref="AU90:AU94" si="195">Y90</f>
        <v>60088</v>
      </c>
      <c r="AV90" s="507">
        <f t="shared" ref="AV90:AW94" si="196">L90+AB90</f>
        <v>6221626</v>
      </c>
      <c r="AW90" s="507">
        <f t="shared" si="196"/>
        <v>367903</v>
      </c>
      <c r="AX90" s="507">
        <f>N90+AF90</f>
        <v>923200</v>
      </c>
      <c r="AY90" s="522">
        <f>O90+AQ90</f>
        <v>33.738200000000006</v>
      </c>
      <c r="AZ90" s="522">
        <f t="shared" ref="AZ90:BA94" si="197">P90+AO90</f>
        <v>25.616399999999999</v>
      </c>
      <c r="BA90" s="523">
        <f t="shared" si="197"/>
        <v>8.1218000000000039</v>
      </c>
    </row>
    <row r="91" spans="1:53" s="720" customFormat="1" x14ac:dyDescent="0.2">
      <c r="A91" s="751">
        <v>17</v>
      </c>
      <c r="B91" s="752">
        <v>4454</v>
      </c>
      <c r="C91" s="752">
        <v>600074811</v>
      </c>
      <c r="D91" s="752">
        <v>48283070</v>
      </c>
      <c r="E91" s="753" t="s">
        <v>504</v>
      </c>
      <c r="F91" s="752">
        <v>3113</v>
      </c>
      <c r="G91" s="552" t="s">
        <v>92</v>
      </c>
      <c r="H91" s="754" t="s">
        <v>83</v>
      </c>
      <c r="I91" s="516">
        <v>2888175</v>
      </c>
      <c r="J91" s="517">
        <v>2113163</v>
      </c>
      <c r="K91" s="496">
        <v>0</v>
      </c>
      <c r="L91" s="322">
        <v>714249</v>
      </c>
      <c r="M91" s="322">
        <v>42263</v>
      </c>
      <c r="N91" s="517">
        <v>18500</v>
      </c>
      <c r="O91" s="518">
        <v>6.18</v>
      </c>
      <c r="P91" s="432">
        <v>6.18</v>
      </c>
      <c r="Q91" s="746">
        <v>0</v>
      </c>
      <c r="R91" s="551">
        <f t="shared" si="189"/>
        <v>0</v>
      </c>
      <c r="S91" s="507">
        <v>128321</v>
      </c>
      <c r="T91" s="507">
        <v>0</v>
      </c>
      <c r="U91" s="507">
        <v>0</v>
      </c>
      <c r="V91" s="507">
        <f t="shared" si="172"/>
        <v>128321</v>
      </c>
      <c r="W91" s="507">
        <v>0</v>
      </c>
      <c r="X91" s="507">
        <v>0</v>
      </c>
      <c r="Y91" s="507">
        <v>0</v>
      </c>
      <c r="Z91" s="507">
        <f t="shared" si="190"/>
        <v>0</v>
      </c>
      <c r="AA91" s="507">
        <f>V91+Z91</f>
        <v>128321</v>
      </c>
      <c r="AB91" s="322">
        <f t="shared" si="191"/>
        <v>43372</v>
      </c>
      <c r="AC91" s="180">
        <f>ROUND(V91*2%,0)</f>
        <v>2566</v>
      </c>
      <c r="AD91" s="507">
        <v>3500</v>
      </c>
      <c r="AE91" s="507">
        <v>0</v>
      </c>
      <c r="AF91" s="507">
        <f t="shared" si="173"/>
        <v>3500</v>
      </c>
      <c r="AG91" s="507">
        <f t="shared" si="174"/>
        <v>177759</v>
      </c>
      <c r="AH91" s="522">
        <v>0</v>
      </c>
      <c r="AI91" s="522">
        <v>0</v>
      </c>
      <c r="AJ91" s="522">
        <v>0.37</v>
      </c>
      <c r="AK91" s="522">
        <v>0</v>
      </c>
      <c r="AL91" s="522">
        <v>0</v>
      </c>
      <c r="AM91" s="522">
        <v>0</v>
      </c>
      <c r="AN91" s="522">
        <v>0</v>
      </c>
      <c r="AO91" s="522">
        <f t="shared" si="192"/>
        <v>0.37</v>
      </c>
      <c r="AP91" s="522">
        <f t="shared" si="193"/>
        <v>0</v>
      </c>
      <c r="AQ91" s="523">
        <f t="shared" si="175"/>
        <v>0.37</v>
      </c>
      <c r="AR91" s="520">
        <f>I91+AG91</f>
        <v>3065934</v>
      </c>
      <c r="AS91" s="507">
        <f>J91+V91</f>
        <v>2241484</v>
      </c>
      <c r="AT91" s="507">
        <f t="shared" si="194"/>
        <v>0</v>
      </c>
      <c r="AU91" s="507">
        <f t="shared" si="195"/>
        <v>0</v>
      </c>
      <c r="AV91" s="507">
        <f t="shared" si="196"/>
        <v>757621</v>
      </c>
      <c r="AW91" s="507">
        <f t="shared" si="196"/>
        <v>44829</v>
      </c>
      <c r="AX91" s="507">
        <f>N91+AF91</f>
        <v>22000</v>
      </c>
      <c r="AY91" s="522">
        <f>O91+AQ91</f>
        <v>6.55</v>
      </c>
      <c r="AZ91" s="522">
        <f t="shared" si="197"/>
        <v>6.55</v>
      </c>
      <c r="BA91" s="523">
        <f t="shared" si="197"/>
        <v>0</v>
      </c>
    </row>
    <row r="92" spans="1:53" s="720" customFormat="1" x14ac:dyDescent="0.2">
      <c r="A92" s="751">
        <v>17</v>
      </c>
      <c r="B92" s="752">
        <v>4454</v>
      </c>
      <c r="C92" s="752">
        <v>600074811</v>
      </c>
      <c r="D92" s="752">
        <v>48283070</v>
      </c>
      <c r="E92" s="753" t="s">
        <v>504</v>
      </c>
      <c r="F92" s="752">
        <v>3141</v>
      </c>
      <c r="G92" s="552" t="s">
        <v>89</v>
      </c>
      <c r="H92" s="754" t="s">
        <v>83</v>
      </c>
      <c r="I92" s="516">
        <v>2880851</v>
      </c>
      <c r="J92" s="517">
        <v>2100379</v>
      </c>
      <c r="K92" s="496">
        <v>0</v>
      </c>
      <c r="L92" s="322">
        <v>709928</v>
      </c>
      <c r="M92" s="322">
        <v>42008</v>
      </c>
      <c r="N92" s="517">
        <v>28536</v>
      </c>
      <c r="O92" s="518">
        <v>7.14</v>
      </c>
      <c r="P92" s="432">
        <v>0</v>
      </c>
      <c r="Q92" s="746">
        <v>7.14</v>
      </c>
      <c r="R92" s="551">
        <f t="shared" si="189"/>
        <v>0</v>
      </c>
      <c r="S92" s="507">
        <v>0</v>
      </c>
      <c r="T92" s="507">
        <v>0</v>
      </c>
      <c r="U92" s="507">
        <v>0</v>
      </c>
      <c r="V92" s="507">
        <f t="shared" si="172"/>
        <v>0</v>
      </c>
      <c r="W92" s="507">
        <v>0</v>
      </c>
      <c r="X92" s="507">
        <v>0</v>
      </c>
      <c r="Y92" s="507">
        <v>0</v>
      </c>
      <c r="Z92" s="507">
        <f t="shared" si="190"/>
        <v>0</v>
      </c>
      <c r="AA92" s="507">
        <f>V92+Z92</f>
        <v>0</v>
      </c>
      <c r="AB92" s="322">
        <f t="shared" si="191"/>
        <v>0</v>
      </c>
      <c r="AC92" s="180">
        <f>ROUND(V92*2%,0)</f>
        <v>0</v>
      </c>
      <c r="AD92" s="507">
        <v>0</v>
      </c>
      <c r="AE92" s="507">
        <v>0</v>
      </c>
      <c r="AF92" s="507">
        <f t="shared" si="173"/>
        <v>0</v>
      </c>
      <c r="AG92" s="507">
        <f t="shared" si="174"/>
        <v>0</v>
      </c>
      <c r="AH92" s="522">
        <v>0</v>
      </c>
      <c r="AI92" s="522">
        <v>0</v>
      </c>
      <c r="AJ92" s="522">
        <v>0</v>
      </c>
      <c r="AK92" s="522">
        <v>0</v>
      </c>
      <c r="AL92" s="522">
        <v>0</v>
      </c>
      <c r="AM92" s="522">
        <v>0</v>
      </c>
      <c r="AN92" s="522">
        <v>0</v>
      </c>
      <c r="AO92" s="522">
        <f t="shared" si="192"/>
        <v>0</v>
      </c>
      <c r="AP92" s="522">
        <f t="shared" si="193"/>
        <v>0</v>
      </c>
      <c r="AQ92" s="523">
        <f t="shared" si="175"/>
        <v>0</v>
      </c>
      <c r="AR92" s="520">
        <f>I92+AG92</f>
        <v>2880851</v>
      </c>
      <c r="AS92" s="507">
        <f>J92+V92</f>
        <v>2100379</v>
      </c>
      <c r="AT92" s="507">
        <f t="shared" si="194"/>
        <v>0</v>
      </c>
      <c r="AU92" s="507">
        <f t="shared" si="195"/>
        <v>0</v>
      </c>
      <c r="AV92" s="507">
        <f t="shared" si="196"/>
        <v>709928</v>
      </c>
      <c r="AW92" s="507">
        <f t="shared" si="196"/>
        <v>42008</v>
      </c>
      <c r="AX92" s="507">
        <f>N92+AF92</f>
        <v>28536</v>
      </c>
      <c r="AY92" s="522">
        <f>O92+AQ92</f>
        <v>7.14</v>
      </c>
      <c r="AZ92" s="522">
        <f t="shared" si="197"/>
        <v>0</v>
      </c>
      <c r="BA92" s="523">
        <f t="shared" si="197"/>
        <v>7.14</v>
      </c>
    </row>
    <row r="93" spans="1:53" s="720" customFormat="1" x14ac:dyDescent="0.2">
      <c r="A93" s="751">
        <v>17</v>
      </c>
      <c r="B93" s="752">
        <v>4454</v>
      </c>
      <c r="C93" s="752">
        <v>600074811</v>
      </c>
      <c r="D93" s="752">
        <v>48283070</v>
      </c>
      <c r="E93" s="740" t="s">
        <v>504</v>
      </c>
      <c r="F93" s="752">
        <v>3143</v>
      </c>
      <c r="G93" s="552" t="s">
        <v>150</v>
      </c>
      <c r="H93" s="727" t="s">
        <v>87</v>
      </c>
      <c r="I93" s="516">
        <v>2428979</v>
      </c>
      <c r="J93" s="517">
        <v>1756130</v>
      </c>
      <c r="K93" s="496">
        <v>33000</v>
      </c>
      <c r="L93" s="322">
        <v>604726</v>
      </c>
      <c r="M93" s="322">
        <v>35123</v>
      </c>
      <c r="N93" s="517">
        <v>0</v>
      </c>
      <c r="O93" s="518">
        <v>3.5613000000000001</v>
      </c>
      <c r="P93" s="432">
        <v>3.5613000000000001</v>
      </c>
      <c r="Q93" s="746">
        <v>0</v>
      </c>
      <c r="R93" s="551">
        <f t="shared" si="189"/>
        <v>4850</v>
      </c>
      <c r="S93" s="507">
        <v>0</v>
      </c>
      <c r="T93" s="507">
        <v>0</v>
      </c>
      <c r="U93" s="507">
        <v>0</v>
      </c>
      <c r="V93" s="507">
        <f t="shared" si="172"/>
        <v>4850</v>
      </c>
      <c r="W93" s="507">
        <v>-4850</v>
      </c>
      <c r="X93" s="507">
        <v>0</v>
      </c>
      <c r="Y93" s="507">
        <v>0</v>
      </c>
      <c r="Z93" s="507">
        <f t="shared" si="190"/>
        <v>-4850</v>
      </c>
      <c r="AA93" s="507">
        <f>V93+Z93</f>
        <v>0</v>
      </c>
      <c r="AB93" s="322">
        <f t="shared" si="191"/>
        <v>0</v>
      </c>
      <c r="AC93" s="180">
        <f>ROUND(V93*2%,0)</f>
        <v>97</v>
      </c>
      <c r="AD93" s="507">
        <v>0</v>
      </c>
      <c r="AE93" s="507">
        <v>0</v>
      </c>
      <c r="AF93" s="507">
        <f t="shared" si="173"/>
        <v>0</v>
      </c>
      <c r="AG93" s="507">
        <f t="shared" si="174"/>
        <v>97</v>
      </c>
      <c r="AH93" s="522">
        <v>0.01</v>
      </c>
      <c r="AI93" s="522">
        <v>0</v>
      </c>
      <c r="AJ93" s="522">
        <v>0</v>
      </c>
      <c r="AK93" s="522">
        <v>0</v>
      </c>
      <c r="AL93" s="522">
        <v>0</v>
      </c>
      <c r="AM93" s="522">
        <v>0</v>
      </c>
      <c r="AN93" s="522">
        <v>0</v>
      </c>
      <c r="AO93" s="522">
        <f t="shared" si="192"/>
        <v>0.01</v>
      </c>
      <c r="AP93" s="522">
        <f t="shared" si="193"/>
        <v>0</v>
      </c>
      <c r="AQ93" s="523">
        <f t="shared" si="175"/>
        <v>0.01</v>
      </c>
      <c r="AR93" s="520">
        <f>I93+AG93</f>
        <v>2429076</v>
      </c>
      <c r="AS93" s="507">
        <f>J93+V93</f>
        <v>1760980</v>
      </c>
      <c r="AT93" s="507">
        <f t="shared" si="194"/>
        <v>28150</v>
      </c>
      <c r="AU93" s="507">
        <f t="shared" si="195"/>
        <v>0</v>
      </c>
      <c r="AV93" s="507">
        <f t="shared" si="196"/>
        <v>604726</v>
      </c>
      <c r="AW93" s="507">
        <f t="shared" si="196"/>
        <v>35220</v>
      </c>
      <c r="AX93" s="507">
        <f>N93+AF93</f>
        <v>0</v>
      </c>
      <c r="AY93" s="522">
        <f>O93+AQ93</f>
        <v>3.5712999999999999</v>
      </c>
      <c r="AZ93" s="522">
        <f t="shared" si="197"/>
        <v>3.5712999999999999</v>
      </c>
      <c r="BA93" s="523">
        <f t="shared" si="197"/>
        <v>0</v>
      </c>
    </row>
    <row r="94" spans="1:53" s="720" customFormat="1" x14ac:dyDescent="0.2">
      <c r="A94" s="751">
        <v>17</v>
      </c>
      <c r="B94" s="752">
        <v>4454</v>
      </c>
      <c r="C94" s="752">
        <v>600074811</v>
      </c>
      <c r="D94" s="752">
        <v>48283070</v>
      </c>
      <c r="E94" s="740" t="s">
        <v>504</v>
      </c>
      <c r="F94" s="752">
        <v>3143</v>
      </c>
      <c r="G94" s="552" t="s">
        <v>151</v>
      </c>
      <c r="H94" s="727" t="s">
        <v>83</v>
      </c>
      <c r="I94" s="516">
        <v>84265</v>
      </c>
      <c r="J94" s="517">
        <v>59400</v>
      </c>
      <c r="K94" s="496">
        <v>0</v>
      </c>
      <c r="L94" s="322">
        <v>20077</v>
      </c>
      <c r="M94" s="322">
        <v>1188</v>
      </c>
      <c r="N94" s="517">
        <v>3600</v>
      </c>
      <c r="O94" s="518">
        <v>0.25</v>
      </c>
      <c r="P94" s="432">
        <v>0</v>
      </c>
      <c r="Q94" s="746">
        <v>0.25</v>
      </c>
      <c r="R94" s="551">
        <f t="shared" si="189"/>
        <v>0</v>
      </c>
      <c r="S94" s="507">
        <v>0</v>
      </c>
      <c r="T94" s="507">
        <v>0</v>
      </c>
      <c r="U94" s="507">
        <v>0</v>
      </c>
      <c r="V94" s="507">
        <f t="shared" si="172"/>
        <v>0</v>
      </c>
      <c r="W94" s="507">
        <v>0</v>
      </c>
      <c r="X94" s="507">
        <v>0</v>
      </c>
      <c r="Y94" s="507">
        <v>0</v>
      </c>
      <c r="Z94" s="507">
        <f t="shared" si="190"/>
        <v>0</v>
      </c>
      <c r="AA94" s="507">
        <f>V94+Z94</f>
        <v>0</v>
      </c>
      <c r="AB94" s="322">
        <f t="shared" si="191"/>
        <v>0</v>
      </c>
      <c r="AC94" s="180">
        <f>ROUND(V94*2%,0)</f>
        <v>0</v>
      </c>
      <c r="AD94" s="507">
        <v>0</v>
      </c>
      <c r="AE94" s="507">
        <v>0</v>
      </c>
      <c r="AF94" s="507">
        <f t="shared" si="173"/>
        <v>0</v>
      </c>
      <c r="AG94" s="507">
        <f t="shared" si="174"/>
        <v>0</v>
      </c>
      <c r="AH94" s="522">
        <v>0</v>
      </c>
      <c r="AI94" s="522">
        <v>0</v>
      </c>
      <c r="AJ94" s="522">
        <v>0</v>
      </c>
      <c r="AK94" s="522">
        <v>0</v>
      </c>
      <c r="AL94" s="522">
        <v>0</v>
      </c>
      <c r="AM94" s="522">
        <v>0</v>
      </c>
      <c r="AN94" s="522">
        <v>0</v>
      </c>
      <c r="AO94" s="522">
        <f t="shared" si="192"/>
        <v>0</v>
      </c>
      <c r="AP94" s="522">
        <f t="shared" si="193"/>
        <v>0</v>
      </c>
      <c r="AQ94" s="523">
        <f t="shared" si="175"/>
        <v>0</v>
      </c>
      <c r="AR94" s="520">
        <f>I94+AG94</f>
        <v>84265</v>
      </c>
      <c r="AS94" s="507">
        <f>J94+V94</f>
        <v>59400</v>
      </c>
      <c r="AT94" s="507">
        <f t="shared" si="194"/>
        <v>0</v>
      </c>
      <c r="AU94" s="507">
        <f t="shared" si="195"/>
        <v>0</v>
      </c>
      <c r="AV94" s="507">
        <f t="shared" si="196"/>
        <v>20077</v>
      </c>
      <c r="AW94" s="507">
        <f t="shared" si="196"/>
        <v>1188</v>
      </c>
      <c r="AX94" s="507">
        <f>N94+AF94</f>
        <v>3600</v>
      </c>
      <c r="AY94" s="522">
        <f>O94+AQ94</f>
        <v>0.25</v>
      </c>
      <c r="AZ94" s="522">
        <f t="shared" si="197"/>
        <v>0</v>
      </c>
      <c r="BA94" s="523">
        <f t="shared" si="197"/>
        <v>0.25</v>
      </c>
    </row>
    <row r="95" spans="1:53" s="720" customFormat="1" x14ac:dyDescent="0.2">
      <c r="A95" s="285">
        <v>17</v>
      </c>
      <c r="B95" s="27">
        <v>4454</v>
      </c>
      <c r="C95" s="27">
        <v>600074811</v>
      </c>
      <c r="D95" s="27">
        <v>48283070</v>
      </c>
      <c r="E95" s="295" t="s">
        <v>505</v>
      </c>
      <c r="F95" s="27"/>
      <c r="G95" s="284"/>
      <c r="H95" s="388"/>
      <c r="I95" s="5">
        <v>34201918</v>
      </c>
      <c r="J95" s="8">
        <v>24411251</v>
      </c>
      <c r="K95" s="8">
        <v>58000</v>
      </c>
      <c r="L95" s="8">
        <v>8270606</v>
      </c>
      <c r="M95" s="8">
        <v>488225</v>
      </c>
      <c r="N95" s="8">
        <v>973836</v>
      </c>
      <c r="O95" s="9">
        <v>50.839500000000008</v>
      </c>
      <c r="P95" s="9">
        <v>35.3277</v>
      </c>
      <c r="Q95" s="33">
        <v>15.511800000000004</v>
      </c>
      <c r="R95" s="5">
        <f t="shared" ref="R95:BA95" si="198">SUM(R90:R94)</f>
        <v>17850</v>
      </c>
      <c r="S95" s="8">
        <f t="shared" si="198"/>
        <v>128321</v>
      </c>
      <c r="T95" s="8">
        <f t="shared" si="198"/>
        <v>0</v>
      </c>
      <c r="U95" s="8">
        <f t="shared" si="198"/>
        <v>0</v>
      </c>
      <c r="V95" s="8">
        <f t="shared" si="198"/>
        <v>146171</v>
      </c>
      <c r="W95" s="8">
        <f t="shared" si="198"/>
        <v>-17850</v>
      </c>
      <c r="X95" s="8">
        <f t="shared" si="198"/>
        <v>0</v>
      </c>
      <c r="Y95" s="8">
        <f t="shared" ref="Y95" si="199">SUM(Y90:Y94)</f>
        <v>60088</v>
      </c>
      <c r="Z95" s="8">
        <f t="shared" si="198"/>
        <v>42238</v>
      </c>
      <c r="AA95" s="8">
        <f t="shared" si="198"/>
        <v>188409</v>
      </c>
      <c r="AB95" s="8">
        <f t="shared" si="198"/>
        <v>43372</v>
      </c>
      <c r="AC95" s="8">
        <f t="shared" si="198"/>
        <v>2923</v>
      </c>
      <c r="AD95" s="8">
        <f t="shared" si="198"/>
        <v>3500</v>
      </c>
      <c r="AE95" s="8">
        <f t="shared" si="198"/>
        <v>0</v>
      </c>
      <c r="AF95" s="8">
        <f t="shared" si="198"/>
        <v>3500</v>
      </c>
      <c r="AG95" s="8">
        <f t="shared" si="198"/>
        <v>238204</v>
      </c>
      <c r="AH95" s="9">
        <f t="shared" si="198"/>
        <v>0.04</v>
      </c>
      <c r="AI95" s="9">
        <f t="shared" si="198"/>
        <v>0</v>
      </c>
      <c r="AJ95" s="9">
        <f t="shared" si="198"/>
        <v>0.37</v>
      </c>
      <c r="AK95" s="9">
        <f t="shared" ref="AK95:AL95" si="200">SUM(AK90:AK94)</f>
        <v>0</v>
      </c>
      <c r="AL95" s="9">
        <f t="shared" si="200"/>
        <v>0</v>
      </c>
      <c r="AM95" s="9">
        <f t="shared" si="198"/>
        <v>0</v>
      </c>
      <c r="AN95" s="9">
        <f t="shared" si="198"/>
        <v>0</v>
      </c>
      <c r="AO95" s="9">
        <f t="shared" si="198"/>
        <v>0.41000000000000003</v>
      </c>
      <c r="AP95" s="9">
        <f t="shared" si="198"/>
        <v>0</v>
      </c>
      <c r="AQ95" s="75">
        <f t="shared" si="198"/>
        <v>0.41000000000000003</v>
      </c>
      <c r="AR95" s="273">
        <f t="shared" si="198"/>
        <v>34440122</v>
      </c>
      <c r="AS95" s="8">
        <f t="shared" si="198"/>
        <v>24557422</v>
      </c>
      <c r="AT95" s="38">
        <f t="shared" si="198"/>
        <v>100238</v>
      </c>
      <c r="AU95" s="38">
        <f t="shared" si="198"/>
        <v>60088</v>
      </c>
      <c r="AV95" s="8">
        <f t="shared" si="198"/>
        <v>8313978</v>
      </c>
      <c r="AW95" s="8">
        <f t="shared" si="198"/>
        <v>491148</v>
      </c>
      <c r="AX95" s="8">
        <f t="shared" si="198"/>
        <v>977336</v>
      </c>
      <c r="AY95" s="9">
        <f t="shared" si="198"/>
        <v>51.249500000000005</v>
      </c>
      <c r="AZ95" s="9">
        <f t="shared" si="198"/>
        <v>35.737699999999997</v>
      </c>
      <c r="BA95" s="75">
        <f t="shared" si="198"/>
        <v>15.511800000000004</v>
      </c>
    </row>
    <row r="96" spans="1:53" s="720" customFormat="1" x14ac:dyDescent="0.2">
      <c r="A96" s="751">
        <v>18</v>
      </c>
      <c r="B96" s="752">
        <v>4479</v>
      </c>
      <c r="C96" s="752">
        <v>600075150</v>
      </c>
      <c r="D96" s="752">
        <v>70982228</v>
      </c>
      <c r="E96" s="753" t="s">
        <v>506</v>
      </c>
      <c r="F96" s="752">
        <v>3111</v>
      </c>
      <c r="G96" s="552" t="s">
        <v>86</v>
      </c>
      <c r="H96" s="754" t="s">
        <v>87</v>
      </c>
      <c r="I96" s="516">
        <v>1620712</v>
      </c>
      <c r="J96" s="517">
        <v>1180569</v>
      </c>
      <c r="K96" s="496">
        <v>0</v>
      </c>
      <c r="L96" s="322">
        <v>399032</v>
      </c>
      <c r="M96" s="322">
        <v>23611</v>
      </c>
      <c r="N96" s="517">
        <v>17500</v>
      </c>
      <c r="O96" s="518">
        <v>2.5108999999999999</v>
      </c>
      <c r="P96" s="432">
        <v>2</v>
      </c>
      <c r="Q96" s="746">
        <v>0.51090000000000002</v>
      </c>
      <c r="R96" s="551">
        <f t="shared" ref="R96:R104" si="201">W96*-1</f>
        <v>0</v>
      </c>
      <c r="S96" s="507">
        <v>0</v>
      </c>
      <c r="T96" s="507">
        <v>0</v>
      </c>
      <c r="U96" s="507">
        <v>0</v>
      </c>
      <c r="V96" s="507">
        <f t="shared" si="172"/>
        <v>0</v>
      </c>
      <c r="W96" s="507">
        <v>0</v>
      </c>
      <c r="X96" s="507">
        <v>0</v>
      </c>
      <c r="Y96" s="507">
        <v>0</v>
      </c>
      <c r="Z96" s="507">
        <f t="shared" ref="Z96:Z104" si="202">SUM(W96:Y96)</f>
        <v>0</v>
      </c>
      <c r="AA96" s="507">
        <f t="shared" ref="AA96:AA104" si="203">V96+Z96</f>
        <v>0</v>
      </c>
      <c r="AB96" s="322">
        <f t="shared" ref="AB96:AB104" si="204">ROUND((V96+W96)*33.8%,0)</f>
        <v>0</v>
      </c>
      <c r="AC96" s="180">
        <f t="shared" ref="AC96:AC104" si="205">ROUND(V96*2%,0)</f>
        <v>0</v>
      </c>
      <c r="AD96" s="507">
        <v>0</v>
      </c>
      <c r="AE96" s="507">
        <v>0</v>
      </c>
      <c r="AF96" s="507">
        <f t="shared" si="173"/>
        <v>0</v>
      </c>
      <c r="AG96" s="507">
        <f t="shared" si="174"/>
        <v>0</v>
      </c>
      <c r="AH96" s="522">
        <v>0</v>
      </c>
      <c r="AI96" s="522">
        <v>0</v>
      </c>
      <c r="AJ96" s="522">
        <v>0</v>
      </c>
      <c r="AK96" s="522">
        <v>0</v>
      </c>
      <c r="AL96" s="522">
        <v>0</v>
      </c>
      <c r="AM96" s="522">
        <v>0</v>
      </c>
      <c r="AN96" s="522">
        <v>0</v>
      </c>
      <c r="AO96" s="522">
        <f t="shared" ref="AO96:AO104" si="206">AH96+AJ96+AK96+AM96</f>
        <v>0</v>
      </c>
      <c r="AP96" s="522">
        <f t="shared" ref="AP96:AP104" si="207">AI96+AL96+AN96</f>
        <v>0</v>
      </c>
      <c r="AQ96" s="523">
        <f t="shared" si="175"/>
        <v>0</v>
      </c>
      <c r="AR96" s="520">
        <f t="shared" ref="AR96:AR104" si="208">I96+AG96</f>
        <v>1620712</v>
      </c>
      <c r="AS96" s="507">
        <f t="shared" ref="AS96:AS104" si="209">J96+V96</f>
        <v>1180569</v>
      </c>
      <c r="AT96" s="507">
        <f t="shared" ref="AT96:AT104" si="210">K96+Z96</f>
        <v>0</v>
      </c>
      <c r="AU96" s="507">
        <f t="shared" ref="AU96:AU104" si="211">Y96</f>
        <v>0</v>
      </c>
      <c r="AV96" s="507">
        <f t="shared" ref="AV96:AW104" si="212">L96+AB96</f>
        <v>399032</v>
      </c>
      <c r="AW96" s="507">
        <f t="shared" si="212"/>
        <v>23611</v>
      </c>
      <c r="AX96" s="507">
        <f t="shared" ref="AX96:AX104" si="213">N96+AF96</f>
        <v>17500</v>
      </c>
      <c r="AY96" s="522">
        <f t="shared" ref="AY96:AY104" si="214">O96+AQ96</f>
        <v>2.5108999999999999</v>
      </c>
      <c r="AZ96" s="522">
        <f t="shared" ref="AZ96:BA104" si="215">P96+AO96</f>
        <v>2</v>
      </c>
      <c r="BA96" s="523">
        <f t="shared" si="215"/>
        <v>0.51090000000000002</v>
      </c>
    </row>
    <row r="97" spans="1:53" s="720" customFormat="1" x14ac:dyDescent="0.2">
      <c r="A97" s="751">
        <v>18</v>
      </c>
      <c r="B97" s="752">
        <v>4479</v>
      </c>
      <c r="C97" s="752">
        <v>600075150</v>
      </c>
      <c r="D97" s="752">
        <v>70982228</v>
      </c>
      <c r="E97" s="753" t="s">
        <v>506</v>
      </c>
      <c r="F97" s="752">
        <v>3114</v>
      </c>
      <c r="G97" s="552" t="s">
        <v>507</v>
      </c>
      <c r="H97" s="754" t="s">
        <v>87</v>
      </c>
      <c r="I97" s="516">
        <v>32726911</v>
      </c>
      <c r="J97" s="517">
        <v>23620920</v>
      </c>
      <c r="K97" s="517">
        <v>0</v>
      </c>
      <c r="L97" s="517">
        <v>7983871</v>
      </c>
      <c r="M97" s="517">
        <v>472420</v>
      </c>
      <c r="N97" s="517">
        <v>649700</v>
      </c>
      <c r="O97" s="518">
        <v>43.760199999999998</v>
      </c>
      <c r="P97" s="432">
        <v>32.700000000000003</v>
      </c>
      <c r="Q97" s="746">
        <v>11.060199999999995</v>
      </c>
      <c r="R97" s="551">
        <f t="shared" si="201"/>
        <v>0</v>
      </c>
      <c r="S97" s="507">
        <v>0</v>
      </c>
      <c r="T97" s="507">
        <v>0</v>
      </c>
      <c r="U97" s="507">
        <v>18736</v>
      </c>
      <c r="V97" s="507">
        <f t="shared" si="172"/>
        <v>18736</v>
      </c>
      <c r="W97" s="507">
        <v>0</v>
      </c>
      <c r="X97" s="507">
        <v>0</v>
      </c>
      <c r="Y97" s="507">
        <v>71632</v>
      </c>
      <c r="Z97" s="507">
        <f t="shared" si="202"/>
        <v>71632</v>
      </c>
      <c r="AA97" s="507">
        <f t="shared" si="203"/>
        <v>90368</v>
      </c>
      <c r="AB97" s="322">
        <f t="shared" si="204"/>
        <v>6333</v>
      </c>
      <c r="AC97" s="180">
        <f t="shared" si="205"/>
        <v>375</v>
      </c>
      <c r="AD97" s="507">
        <v>0</v>
      </c>
      <c r="AE97" s="507">
        <v>0</v>
      </c>
      <c r="AF97" s="507">
        <f t="shared" si="173"/>
        <v>0</v>
      </c>
      <c r="AG97" s="507">
        <f t="shared" si="174"/>
        <v>97076</v>
      </c>
      <c r="AH97" s="522">
        <v>0</v>
      </c>
      <c r="AI97" s="522">
        <v>0</v>
      </c>
      <c r="AJ97" s="522">
        <v>0</v>
      </c>
      <c r="AK97" s="522">
        <v>0</v>
      </c>
      <c r="AL97" s="522">
        <v>0</v>
      </c>
      <c r="AM97" s="522">
        <v>0.03</v>
      </c>
      <c r="AN97" s="522">
        <v>0</v>
      </c>
      <c r="AO97" s="522">
        <f t="shared" si="206"/>
        <v>0.03</v>
      </c>
      <c r="AP97" s="522">
        <f t="shared" si="207"/>
        <v>0</v>
      </c>
      <c r="AQ97" s="523">
        <f t="shared" si="175"/>
        <v>0.03</v>
      </c>
      <c r="AR97" s="520">
        <f t="shared" si="208"/>
        <v>32823987</v>
      </c>
      <c r="AS97" s="507">
        <f t="shared" si="209"/>
        <v>23639656</v>
      </c>
      <c r="AT97" s="507">
        <f t="shared" si="210"/>
        <v>71632</v>
      </c>
      <c r="AU97" s="507">
        <f t="shared" si="211"/>
        <v>71632</v>
      </c>
      <c r="AV97" s="507">
        <f t="shared" si="212"/>
        <v>7990204</v>
      </c>
      <c r="AW97" s="507">
        <f t="shared" si="212"/>
        <v>472795</v>
      </c>
      <c r="AX97" s="507">
        <f t="shared" si="213"/>
        <v>649700</v>
      </c>
      <c r="AY97" s="522">
        <f t="shared" si="214"/>
        <v>43.790199999999999</v>
      </c>
      <c r="AZ97" s="522">
        <f t="shared" si="215"/>
        <v>32.730000000000004</v>
      </c>
      <c r="BA97" s="523">
        <f t="shared" si="215"/>
        <v>11.060199999999995</v>
      </c>
    </row>
    <row r="98" spans="1:53" s="720" customFormat="1" x14ac:dyDescent="0.2">
      <c r="A98" s="751">
        <v>18</v>
      </c>
      <c r="B98" s="752">
        <v>4479</v>
      </c>
      <c r="C98" s="752">
        <v>600075150</v>
      </c>
      <c r="D98" s="752">
        <v>70982228</v>
      </c>
      <c r="E98" s="753" t="s">
        <v>506</v>
      </c>
      <c r="F98" s="752">
        <v>3114</v>
      </c>
      <c r="G98" s="552" t="s">
        <v>88</v>
      </c>
      <c r="H98" s="754" t="s">
        <v>87</v>
      </c>
      <c r="I98" s="516">
        <v>9244336</v>
      </c>
      <c r="J98" s="517">
        <v>6807317</v>
      </c>
      <c r="K98" s="496">
        <v>0</v>
      </c>
      <c r="L98" s="322">
        <v>2300873</v>
      </c>
      <c r="M98" s="322">
        <v>136146</v>
      </c>
      <c r="N98" s="517">
        <v>0</v>
      </c>
      <c r="O98" s="518">
        <v>19.260100000000001</v>
      </c>
      <c r="P98" s="432">
        <v>19.260100000000001</v>
      </c>
      <c r="Q98" s="746">
        <v>0</v>
      </c>
      <c r="R98" s="551">
        <f t="shared" si="201"/>
        <v>0</v>
      </c>
      <c r="S98" s="507">
        <v>0</v>
      </c>
      <c r="T98" s="507">
        <v>0</v>
      </c>
      <c r="U98" s="507">
        <v>0</v>
      </c>
      <c r="V98" s="507">
        <f t="shared" si="172"/>
        <v>0</v>
      </c>
      <c r="W98" s="507">
        <v>0</v>
      </c>
      <c r="X98" s="507">
        <v>0</v>
      </c>
      <c r="Y98" s="507">
        <v>0</v>
      </c>
      <c r="Z98" s="507">
        <f t="shared" si="202"/>
        <v>0</v>
      </c>
      <c r="AA98" s="507">
        <f t="shared" si="203"/>
        <v>0</v>
      </c>
      <c r="AB98" s="322">
        <f t="shared" si="204"/>
        <v>0</v>
      </c>
      <c r="AC98" s="180">
        <f t="shared" si="205"/>
        <v>0</v>
      </c>
      <c r="AD98" s="507">
        <v>0</v>
      </c>
      <c r="AE98" s="507">
        <v>0</v>
      </c>
      <c r="AF98" s="507">
        <f t="shared" si="173"/>
        <v>0</v>
      </c>
      <c r="AG98" s="507">
        <f t="shared" si="174"/>
        <v>0</v>
      </c>
      <c r="AH98" s="522">
        <v>0</v>
      </c>
      <c r="AI98" s="522">
        <v>0</v>
      </c>
      <c r="AJ98" s="522">
        <v>0</v>
      </c>
      <c r="AK98" s="522">
        <v>0</v>
      </c>
      <c r="AL98" s="522">
        <v>0</v>
      </c>
      <c r="AM98" s="522">
        <v>0</v>
      </c>
      <c r="AN98" s="522">
        <v>0</v>
      </c>
      <c r="AO98" s="522">
        <f t="shared" si="206"/>
        <v>0</v>
      </c>
      <c r="AP98" s="522">
        <f t="shared" si="207"/>
        <v>0</v>
      </c>
      <c r="AQ98" s="523">
        <f t="shared" si="175"/>
        <v>0</v>
      </c>
      <c r="AR98" s="520">
        <f t="shared" si="208"/>
        <v>9244336</v>
      </c>
      <c r="AS98" s="507">
        <f t="shared" si="209"/>
        <v>6807317</v>
      </c>
      <c r="AT98" s="507">
        <f t="shared" si="210"/>
        <v>0</v>
      </c>
      <c r="AU98" s="507">
        <f t="shared" si="211"/>
        <v>0</v>
      </c>
      <c r="AV98" s="507">
        <f t="shared" si="212"/>
        <v>2300873</v>
      </c>
      <c r="AW98" s="507">
        <f t="shared" si="212"/>
        <v>136146</v>
      </c>
      <c r="AX98" s="507">
        <f t="shared" si="213"/>
        <v>0</v>
      </c>
      <c r="AY98" s="522">
        <f t="shared" si="214"/>
        <v>19.260100000000001</v>
      </c>
      <c r="AZ98" s="522">
        <f t="shared" si="215"/>
        <v>19.260100000000001</v>
      </c>
      <c r="BA98" s="523">
        <f t="shared" si="215"/>
        <v>0</v>
      </c>
    </row>
    <row r="99" spans="1:53" s="720" customFormat="1" x14ac:dyDescent="0.2">
      <c r="A99" s="751">
        <v>18</v>
      </c>
      <c r="B99" s="752">
        <v>4479</v>
      </c>
      <c r="C99" s="752">
        <v>600075150</v>
      </c>
      <c r="D99" s="752">
        <v>70982228</v>
      </c>
      <c r="E99" s="753" t="s">
        <v>506</v>
      </c>
      <c r="F99" s="752">
        <v>3124</v>
      </c>
      <c r="G99" s="552" t="s">
        <v>508</v>
      </c>
      <c r="H99" s="754" t="s">
        <v>87</v>
      </c>
      <c r="I99" s="516">
        <v>2866011</v>
      </c>
      <c r="J99" s="517">
        <v>2088668</v>
      </c>
      <c r="K99" s="496">
        <v>0</v>
      </c>
      <c r="L99" s="322">
        <v>705970</v>
      </c>
      <c r="M99" s="322">
        <v>41773</v>
      </c>
      <c r="N99" s="517">
        <v>29600</v>
      </c>
      <c r="O99" s="518">
        <v>3.7629999999999999</v>
      </c>
      <c r="P99" s="432">
        <v>3</v>
      </c>
      <c r="Q99" s="746">
        <v>0.76300000000000001</v>
      </c>
      <c r="R99" s="551">
        <f t="shared" si="201"/>
        <v>0</v>
      </c>
      <c r="S99" s="507">
        <v>0</v>
      </c>
      <c r="T99" s="507">
        <v>0</v>
      </c>
      <c r="U99" s="507">
        <v>0</v>
      </c>
      <c r="V99" s="507">
        <f t="shared" si="172"/>
        <v>0</v>
      </c>
      <c r="W99" s="507">
        <v>0</v>
      </c>
      <c r="X99" s="507">
        <v>0</v>
      </c>
      <c r="Y99" s="507">
        <v>444</v>
      </c>
      <c r="Z99" s="507">
        <f t="shared" si="202"/>
        <v>444</v>
      </c>
      <c r="AA99" s="507">
        <f t="shared" si="203"/>
        <v>444</v>
      </c>
      <c r="AB99" s="322">
        <f t="shared" si="204"/>
        <v>0</v>
      </c>
      <c r="AC99" s="180">
        <f t="shared" si="205"/>
        <v>0</v>
      </c>
      <c r="AD99" s="507">
        <v>0</v>
      </c>
      <c r="AE99" s="507">
        <v>0</v>
      </c>
      <c r="AF99" s="507">
        <f t="shared" si="173"/>
        <v>0</v>
      </c>
      <c r="AG99" s="507">
        <f t="shared" si="174"/>
        <v>444</v>
      </c>
      <c r="AH99" s="522">
        <v>0</v>
      </c>
      <c r="AI99" s="522">
        <v>0</v>
      </c>
      <c r="AJ99" s="522">
        <v>0</v>
      </c>
      <c r="AK99" s="522">
        <v>0</v>
      </c>
      <c r="AL99" s="522">
        <v>0</v>
      </c>
      <c r="AM99" s="522">
        <v>0</v>
      </c>
      <c r="AN99" s="522">
        <v>0</v>
      </c>
      <c r="AO99" s="522">
        <f t="shared" si="206"/>
        <v>0</v>
      </c>
      <c r="AP99" s="522">
        <f t="shared" si="207"/>
        <v>0</v>
      </c>
      <c r="AQ99" s="523">
        <f t="shared" si="175"/>
        <v>0</v>
      </c>
      <c r="AR99" s="520">
        <f t="shared" si="208"/>
        <v>2866455</v>
      </c>
      <c r="AS99" s="507">
        <f t="shared" si="209"/>
        <v>2088668</v>
      </c>
      <c r="AT99" s="507">
        <f t="shared" si="210"/>
        <v>444</v>
      </c>
      <c r="AU99" s="507">
        <f t="shared" si="211"/>
        <v>444</v>
      </c>
      <c r="AV99" s="507">
        <f t="shared" si="212"/>
        <v>705970</v>
      </c>
      <c r="AW99" s="507">
        <f t="shared" si="212"/>
        <v>41773</v>
      </c>
      <c r="AX99" s="507">
        <f t="shared" si="213"/>
        <v>29600</v>
      </c>
      <c r="AY99" s="522">
        <f t="shared" si="214"/>
        <v>3.7629999999999999</v>
      </c>
      <c r="AZ99" s="522">
        <f t="shared" si="215"/>
        <v>3</v>
      </c>
      <c r="BA99" s="523">
        <f t="shared" si="215"/>
        <v>0.76300000000000001</v>
      </c>
    </row>
    <row r="100" spans="1:53" s="720" customFormat="1" x14ac:dyDescent="0.2">
      <c r="A100" s="751">
        <v>18</v>
      </c>
      <c r="B100" s="752">
        <v>4479</v>
      </c>
      <c r="C100" s="752">
        <v>600075150</v>
      </c>
      <c r="D100" s="752">
        <v>70982228</v>
      </c>
      <c r="E100" s="753" t="s">
        <v>506</v>
      </c>
      <c r="F100" s="752">
        <v>3124</v>
      </c>
      <c r="G100" s="552" t="s">
        <v>509</v>
      </c>
      <c r="H100" s="754" t="s">
        <v>87</v>
      </c>
      <c r="I100" s="516">
        <v>635203</v>
      </c>
      <c r="J100" s="517">
        <v>467749</v>
      </c>
      <c r="K100" s="496">
        <v>0</v>
      </c>
      <c r="L100" s="322">
        <v>158099</v>
      </c>
      <c r="M100" s="322">
        <v>9355</v>
      </c>
      <c r="N100" s="517">
        <v>0</v>
      </c>
      <c r="O100" s="518">
        <v>1.4999</v>
      </c>
      <c r="P100" s="432">
        <v>1.4999</v>
      </c>
      <c r="Q100" s="746">
        <v>0</v>
      </c>
      <c r="R100" s="551">
        <f t="shared" si="201"/>
        <v>0</v>
      </c>
      <c r="S100" s="507">
        <v>0</v>
      </c>
      <c r="T100" s="507">
        <v>0</v>
      </c>
      <c r="U100" s="507">
        <v>0</v>
      </c>
      <c r="V100" s="507">
        <f t="shared" si="172"/>
        <v>0</v>
      </c>
      <c r="W100" s="507">
        <v>0</v>
      </c>
      <c r="X100" s="507">
        <v>0</v>
      </c>
      <c r="Y100" s="507">
        <v>0</v>
      </c>
      <c r="Z100" s="507">
        <f t="shared" si="202"/>
        <v>0</v>
      </c>
      <c r="AA100" s="507">
        <f t="shared" si="203"/>
        <v>0</v>
      </c>
      <c r="AB100" s="322">
        <f t="shared" si="204"/>
        <v>0</v>
      </c>
      <c r="AC100" s="180">
        <f t="shared" si="205"/>
        <v>0</v>
      </c>
      <c r="AD100" s="507">
        <v>0</v>
      </c>
      <c r="AE100" s="507">
        <v>0</v>
      </c>
      <c r="AF100" s="507">
        <f t="shared" si="173"/>
        <v>0</v>
      </c>
      <c r="AG100" s="507">
        <f t="shared" si="174"/>
        <v>0</v>
      </c>
      <c r="AH100" s="522">
        <v>0</v>
      </c>
      <c r="AI100" s="522">
        <v>0</v>
      </c>
      <c r="AJ100" s="522">
        <v>0</v>
      </c>
      <c r="AK100" s="522">
        <v>0</v>
      </c>
      <c r="AL100" s="522">
        <v>0</v>
      </c>
      <c r="AM100" s="522">
        <v>0</v>
      </c>
      <c r="AN100" s="522">
        <v>0</v>
      </c>
      <c r="AO100" s="522">
        <f t="shared" si="206"/>
        <v>0</v>
      </c>
      <c r="AP100" s="522">
        <f t="shared" si="207"/>
        <v>0</v>
      </c>
      <c r="AQ100" s="523">
        <f t="shared" si="175"/>
        <v>0</v>
      </c>
      <c r="AR100" s="520">
        <f t="shared" si="208"/>
        <v>635203</v>
      </c>
      <c r="AS100" s="507">
        <f t="shared" si="209"/>
        <v>467749</v>
      </c>
      <c r="AT100" s="507">
        <f t="shared" si="210"/>
        <v>0</v>
      </c>
      <c r="AU100" s="507">
        <f t="shared" si="211"/>
        <v>0</v>
      </c>
      <c r="AV100" s="507">
        <f t="shared" si="212"/>
        <v>158099</v>
      </c>
      <c r="AW100" s="507">
        <f t="shared" si="212"/>
        <v>9355</v>
      </c>
      <c r="AX100" s="507">
        <f t="shared" si="213"/>
        <v>0</v>
      </c>
      <c r="AY100" s="522">
        <f t="shared" si="214"/>
        <v>1.4999</v>
      </c>
      <c r="AZ100" s="522">
        <f t="shared" si="215"/>
        <v>1.4999</v>
      </c>
      <c r="BA100" s="523">
        <f t="shared" si="215"/>
        <v>0</v>
      </c>
    </row>
    <row r="101" spans="1:53" s="720" customFormat="1" x14ac:dyDescent="0.2">
      <c r="A101" s="751">
        <v>18</v>
      </c>
      <c r="B101" s="752">
        <v>4479</v>
      </c>
      <c r="C101" s="752">
        <v>600075150</v>
      </c>
      <c r="D101" s="752">
        <v>70982228</v>
      </c>
      <c r="E101" s="740" t="s">
        <v>506</v>
      </c>
      <c r="F101" s="752">
        <v>3141</v>
      </c>
      <c r="G101" s="552" t="s">
        <v>89</v>
      </c>
      <c r="H101" s="754" t="s">
        <v>83</v>
      </c>
      <c r="I101" s="516">
        <v>1516329</v>
      </c>
      <c r="J101" s="517">
        <v>1109341</v>
      </c>
      <c r="K101" s="496">
        <v>0</v>
      </c>
      <c r="L101" s="322">
        <v>374957</v>
      </c>
      <c r="M101" s="322">
        <v>22187</v>
      </c>
      <c r="N101" s="517">
        <v>9844</v>
      </c>
      <c r="O101" s="518">
        <v>3.77</v>
      </c>
      <c r="P101" s="432">
        <v>0</v>
      </c>
      <c r="Q101" s="746">
        <v>3.77</v>
      </c>
      <c r="R101" s="551">
        <f t="shared" si="201"/>
        <v>0</v>
      </c>
      <c r="S101" s="507">
        <v>0</v>
      </c>
      <c r="T101" s="507">
        <v>0</v>
      </c>
      <c r="U101" s="507">
        <v>0</v>
      </c>
      <c r="V101" s="507">
        <f t="shared" si="172"/>
        <v>0</v>
      </c>
      <c r="W101" s="507">
        <v>0</v>
      </c>
      <c r="X101" s="507">
        <v>0</v>
      </c>
      <c r="Y101" s="507">
        <v>0</v>
      </c>
      <c r="Z101" s="507">
        <f t="shared" si="202"/>
        <v>0</v>
      </c>
      <c r="AA101" s="507">
        <f t="shared" si="203"/>
        <v>0</v>
      </c>
      <c r="AB101" s="322">
        <f t="shared" si="204"/>
        <v>0</v>
      </c>
      <c r="AC101" s="180">
        <f t="shared" si="205"/>
        <v>0</v>
      </c>
      <c r="AD101" s="507">
        <v>0</v>
      </c>
      <c r="AE101" s="507">
        <v>0</v>
      </c>
      <c r="AF101" s="507">
        <f t="shared" si="173"/>
        <v>0</v>
      </c>
      <c r="AG101" s="507">
        <f t="shared" si="174"/>
        <v>0</v>
      </c>
      <c r="AH101" s="522">
        <v>0</v>
      </c>
      <c r="AI101" s="522">
        <v>0</v>
      </c>
      <c r="AJ101" s="522">
        <v>0</v>
      </c>
      <c r="AK101" s="522">
        <v>0</v>
      </c>
      <c r="AL101" s="522">
        <v>0</v>
      </c>
      <c r="AM101" s="522">
        <v>0</v>
      </c>
      <c r="AN101" s="522">
        <v>0</v>
      </c>
      <c r="AO101" s="522">
        <f t="shared" si="206"/>
        <v>0</v>
      </c>
      <c r="AP101" s="522">
        <f t="shared" si="207"/>
        <v>0</v>
      </c>
      <c r="AQ101" s="523">
        <f t="shared" si="175"/>
        <v>0</v>
      </c>
      <c r="AR101" s="520">
        <f t="shared" si="208"/>
        <v>1516329</v>
      </c>
      <c r="AS101" s="507">
        <f t="shared" si="209"/>
        <v>1109341</v>
      </c>
      <c r="AT101" s="507">
        <f t="shared" si="210"/>
        <v>0</v>
      </c>
      <c r="AU101" s="507">
        <f t="shared" si="211"/>
        <v>0</v>
      </c>
      <c r="AV101" s="507">
        <f t="shared" si="212"/>
        <v>374957</v>
      </c>
      <c r="AW101" s="507">
        <f t="shared" si="212"/>
        <v>22187</v>
      </c>
      <c r="AX101" s="507">
        <f t="shared" si="213"/>
        <v>9844</v>
      </c>
      <c r="AY101" s="522">
        <f t="shared" si="214"/>
        <v>3.77</v>
      </c>
      <c r="AZ101" s="522">
        <f t="shared" si="215"/>
        <v>0</v>
      </c>
      <c r="BA101" s="523">
        <f t="shared" si="215"/>
        <v>3.77</v>
      </c>
    </row>
    <row r="102" spans="1:53" s="720" customFormat="1" x14ac:dyDescent="0.2">
      <c r="A102" s="751">
        <v>18</v>
      </c>
      <c r="B102" s="752">
        <v>4479</v>
      </c>
      <c r="C102" s="752">
        <v>600075150</v>
      </c>
      <c r="D102" s="752">
        <v>70982228</v>
      </c>
      <c r="E102" s="753" t="s">
        <v>506</v>
      </c>
      <c r="F102" s="752">
        <v>3143</v>
      </c>
      <c r="G102" s="552" t="s">
        <v>150</v>
      </c>
      <c r="H102" s="727" t="s">
        <v>87</v>
      </c>
      <c r="I102" s="516">
        <v>2175182</v>
      </c>
      <c r="J102" s="517">
        <v>1601754</v>
      </c>
      <c r="K102" s="496">
        <v>0</v>
      </c>
      <c r="L102" s="322">
        <v>541393</v>
      </c>
      <c r="M102" s="322">
        <v>32035</v>
      </c>
      <c r="N102" s="517">
        <v>0</v>
      </c>
      <c r="O102" s="518">
        <v>3.4786999999999999</v>
      </c>
      <c r="P102" s="432">
        <v>3.4786999999999999</v>
      </c>
      <c r="Q102" s="746">
        <v>0</v>
      </c>
      <c r="R102" s="551">
        <f t="shared" si="201"/>
        <v>0</v>
      </c>
      <c r="S102" s="507">
        <v>0</v>
      </c>
      <c r="T102" s="507">
        <v>0</v>
      </c>
      <c r="U102" s="507">
        <v>0</v>
      </c>
      <c r="V102" s="507">
        <f t="shared" si="172"/>
        <v>0</v>
      </c>
      <c r="W102" s="507">
        <v>0</v>
      </c>
      <c r="X102" s="507">
        <v>0</v>
      </c>
      <c r="Y102" s="507">
        <v>0</v>
      </c>
      <c r="Z102" s="507">
        <f t="shared" si="202"/>
        <v>0</v>
      </c>
      <c r="AA102" s="507">
        <f t="shared" si="203"/>
        <v>0</v>
      </c>
      <c r="AB102" s="322">
        <f t="shared" si="204"/>
        <v>0</v>
      </c>
      <c r="AC102" s="180">
        <f t="shared" si="205"/>
        <v>0</v>
      </c>
      <c r="AD102" s="507">
        <v>0</v>
      </c>
      <c r="AE102" s="507">
        <v>0</v>
      </c>
      <c r="AF102" s="507">
        <f t="shared" si="173"/>
        <v>0</v>
      </c>
      <c r="AG102" s="507">
        <f t="shared" si="174"/>
        <v>0</v>
      </c>
      <c r="AH102" s="522">
        <v>0</v>
      </c>
      <c r="AI102" s="522">
        <v>0</v>
      </c>
      <c r="AJ102" s="522">
        <v>0</v>
      </c>
      <c r="AK102" s="522">
        <v>0</v>
      </c>
      <c r="AL102" s="522">
        <v>0</v>
      </c>
      <c r="AM102" s="522">
        <v>0</v>
      </c>
      <c r="AN102" s="522">
        <v>0</v>
      </c>
      <c r="AO102" s="522">
        <f t="shared" si="206"/>
        <v>0</v>
      </c>
      <c r="AP102" s="522">
        <f t="shared" si="207"/>
        <v>0</v>
      </c>
      <c r="AQ102" s="523">
        <f t="shared" si="175"/>
        <v>0</v>
      </c>
      <c r="AR102" s="520">
        <f t="shared" si="208"/>
        <v>2175182</v>
      </c>
      <c r="AS102" s="507">
        <f t="shared" si="209"/>
        <v>1601754</v>
      </c>
      <c r="AT102" s="507">
        <f t="shared" si="210"/>
        <v>0</v>
      </c>
      <c r="AU102" s="507">
        <f t="shared" si="211"/>
        <v>0</v>
      </c>
      <c r="AV102" s="507">
        <f t="shared" si="212"/>
        <v>541393</v>
      </c>
      <c r="AW102" s="507">
        <f t="shared" si="212"/>
        <v>32035</v>
      </c>
      <c r="AX102" s="507">
        <f t="shared" si="213"/>
        <v>0</v>
      </c>
      <c r="AY102" s="522">
        <f t="shared" si="214"/>
        <v>3.4786999999999999</v>
      </c>
      <c r="AZ102" s="522">
        <f t="shared" si="215"/>
        <v>3.4786999999999999</v>
      </c>
      <c r="BA102" s="523">
        <f t="shared" si="215"/>
        <v>0</v>
      </c>
    </row>
    <row r="103" spans="1:53" s="720" customFormat="1" x14ac:dyDescent="0.2">
      <c r="A103" s="751">
        <v>18</v>
      </c>
      <c r="B103" s="752">
        <v>4479</v>
      </c>
      <c r="C103" s="752">
        <v>600075150</v>
      </c>
      <c r="D103" s="752">
        <v>70982228</v>
      </c>
      <c r="E103" s="753" t="s">
        <v>506</v>
      </c>
      <c r="F103" s="752">
        <v>3143</v>
      </c>
      <c r="G103" s="552" t="s">
        <v>151</v>
      </c>
      <c r="H103" s="727" t="s">
        <v>83</v>
      </c>
      <c r="I103" s="516">
        <v>29493</v>
      </c>
      <c r="J103" s="517">
        <v>20790</v>
      </c>
      <c r="K103" s="496">
        <v>0</v>
      </c>
      <c r="L103" s="322">
        <v>7027</v>
      </c>
      <c r="M103" s="322">
        <v>416</v>
      </c>
      <c r="N103" s="517">
        <v>1260</v>
      </c>
      <c r="O103" s="518">
        <v>0.08</v>
      </c>
      <c r="P103" s="432">
        <v>0</v>
      </c>
      <c r="Q103" s="746">
        <v>0.08</v>
      </c>
      <c r="R103" s="551">
        <f t="shared" si="201"/>
        <v>0</v>
      </c>
      <c r="S103" s="507">
        <v>0</v>
      </c>
      <c r="T103" s="507">
        <v>0</v>
      </c>
      <c r="U103" s="507">
        <v>0</v>
      </c>
      <c r="V103" s="507">
        <f t="shared" si="172"/>
        <v>0</v>
      </c>
      <c r="W103" s="507">
        <v>0</v>
      </c>
      <c r="X103" s="507">
        <v>0</v>
      </c>
      <c r="Y103" s="507">
        <v>0</v>
      </c>
      <c r="Z103" s="507">
        <f t="shared" si="202"/>
        <v>0</v>
      </c>
      <c r="AA103" s="507">
        <f t="shared" si="203"/>
        <v>0</v>
      </c>
      <c r="AB103" s="322">
        <f t="shared" si="204"/>
        <v>0</v>
      </c>
      <c r="AC103" s="180">
        <f t="shared" si="205"/>
        <v>0</v>
      </c>
      <c r="AD103" s="507">
        <v>0</v>
      </c>
      <c r="AE103" s="507">
        <v>0</v>
      </c>
      <c r="AF103" s="507">
        <f t="shared" si="173"/>
        <v>0</v>
      </c>
      <c r="AG103" s="507">
        <f t="shared" si="174"/>
        <v>0</v>
      </c>
      <c r="AH103" s="522">
        <v>0</v>
      </c>
      <c r="AI103" s="522">
        <v>0</v>
      </c>
      <c r="AJ103" s="522">
        <v>0</v>
      </c>
      <c r="AK103" s="522">
        <v>0</v>
      </c>
      <c r="AL103" s="522">
        <v>0</v>
      </c>
      <c r="AM103" s="522">
        <v>0</v>
      </c>
      <c r="AN103" s="522">
        <v>0</v>
      </c>
      <c r="AO103" s="522">
        <f t="shared" si="206"/>
        <v>0</v>
      </c>
      <c r="AP103" s="522">
        <f t="shared" si="207"/>
        <v>0</v>
      </c>
      <c r="AQ103" s="523">
        <f t="shared" si="175"/>
        <v>0</v>
      </c>
      <c r="AR103" s="520">
        <f t="shared" si="208"/>
        <v>29493</v>
      </c>
      <c r="AS103" s="507">
        <f t="shared" si="209"/>
        <v>20790</v>
      </c>
      <c r="AT103" s="507">
        <f t="shared" si="210"/>
        <v>0</v>
      </c>
      <c r="AU103" s="507">
        <f t="shared" si="211"/>
        <v>0</v>
      </c>
      <c r="AV103" s="507">
        <f t="shared" si="212"/>
        <v>7027</v>
      </c>
      <c r="AW103" s="507">
        <f t="shared" si="212"/>
        <v>416</v>
      </c>
      <c r="AX103" s="507">
        <f t="shared" si="213"/>
        <v>1260</v>
      </c>
      <c r="AY103" s="522">
        <f t="shared" si="214"/>
        <v>0.08</v>
      </c>
      <c r="AZ103" s="522">
        <f t="shared" si="215"/>
        <v>0</v>
      </c>
      <c r="BA103" s="523">
        <f t="shared" si="215"/>
        <v>0.08</v>
      </c>
    </row>
    <row r="104" spans="1:53" s="720" customFormat="1" x14ac:dyDescent="0.2">
      <c r="A104" s="751">
        <v>18</v>
      </c>
      <c r="B104" s="752">
        <v>4479</v>
      </c>
      <c r="C104" s="752">
        <v>600075150</v>
      </c>
      <c r="D104" s="752">
        <v>70982228</v>
      </c>
      <c r="E104" s="753" t="s">
        <v>506</v>
      </c>
      <c r="F104" s="752">
        <v>3143</v>
      </c>
      <c r="G104" s="552" t="s">
        <v>169</v>
      </c>
      <c r="H104" s="727" t="s">
        <v>83</v>
      </c>
      <c r="I104" s="516">
        <v>327152</v>
      </c>
      <c r="J104" s="517">
        <v>240510</v>
      </c>
      <c r="K104" s="496">
        <v>0</v>
      </c>
      <c r="L104" s="322">
        <v>81292</v>
      </c>
      <c r="M104" s="322">
        <v>4810</v>
      </c>
      <c r="N104" s="517">
        <v>540</v>
      </c>
      <c r="O104" s="518">
        <v>0.54</v>
      </c>
      <c r="P104" s="432">
        <v>0.5</v>
      </c>
      <c r="Q104" s="746">
        <v>0.04</v>
      </c>
      <c r="R104" s="551">
        <f t="shared" si="201"/>
        <v>0</v>
      </c>
      <c r="S104" s="507">
        <v>0</v>
      </c>
      <c r="T104" s="507">
        <v>0</v>
      </c>
      <c r="U104" s="507">
        <v>0</v>
      </c>
      <c r="V104" s="507">
        <f t="shared" si="172"/>
        <v>0</v>
      </c>
      <c r="W104" s="507">
        <v>0</v>
      </c>
      <c r="X104" s="507">
        <v>0</v>
      </c>
      <c r="Y104" s="507">
        <v>0</v>
      </c>
      <c r="Z104" s="507">
        <f t="shared" si="202"/>
        <v>0</v>
      </c>
      <c r="AA104" s="507">
        <f t="shared" si="203"/>
        <v>0</v>
      </c>
      <c r="AB104" s="322">
        <f t="shared" si="204"/>
        <v>0</v>
      </c>
      <c r="AC104" s="180">
        <f t="shared" si="205"/>
        <v>0</v>
      </c>
      <c r="AD104" s="507">
        <v>0</v>
      </c>
      <c r="AE104" s="507">
        <v>0</v>
      </c>
      <c r="AF104" s="507">
        <f t="shared" si="173"/>
        <v>0</v>
      </c>
      <c r="AG104" s="507">
        <f t="shared" si="174"/>
        <v>0</v>
      </c>
      <c r="AH104" s="522">
        <v>0</v>
      </c>
      <c r="AI104" s="522">
        <v>0</v>
      </c>
      <c r="AJ104" s="522">
        <v>0</v>
      </c>
      <c r="AK104" s="522">
        <v>0</v>
      </c>
      <c r="AL104" s="522">
        <v>0</v>
      </c>
      <c r="AM104" s="522">
        <v>0</v>
      </c>
      <c r="AN104" s="522">
        <v>0</v>
      </c>
      <c r="AO104" s="522">
        <f t="shared" si="206"/>
        <v>0</v>
      </c>
      <c r="AP104" s="522">
        <f t="shared" si="207"/>
        <v>0</v>
      </c>
      <c r="AQ104" s="523">
        <f t="shared" si="175"/>
        <v>0</v>
      </c>
      <c r="AR104" s="520">
        <f t="shared" si="208"/>
        <v>327152</v>
      </c>
      <c r="AS104" s="507">
        <f t="shared" si="209"/>
        <v>240510</v>
      </c>
      <c r="AT104" s="507">
        <f t="shared" si="210"/>
        <v>0</v>
      </c>
      <c r="AU104" s="507">
        <f t="shared" si="211"/>
        <v>0</v>
      </c>
      <c r="AV104" s="507">
        <f t="shared" si="212"/>
        <v>81292</v>
      </c>
      <c r="AW104" s="507">
        <f t="shared" si="212"/>
        <v>4810</v>
      </c>
      <c r="AX104" s="507">
        <f t="shared" si="213"/>
        <v>540</v>
      </c>
      <c r="AY104" s="522">
        <f t="shared" si="214"/>
        <v>0.54</v>
      </c>
      <c r="AZ104" s="522">
        <f t="shared" si="215"/>
        <v>0.5</v>
      </c>
      <c r="BA104" s="523">
        <f t="shared" si="215"/>
        <v>0.04</v>
      </c>
    </row>
    <row r="105" spans="1:53" s="720" customFormat="1" x14ac:dyDescent="0.2">
      <c r="A105" s="285">
        <v>18</v>
      </c>
      <c r="B105" s="27">
        <v>4479</v>
      </c>
      <c r="C105" s="27">
        <v>600075150</v>
      </c>
      <c r="D105" s="27">
        <v>70982228</v>
      </c>
      <c r="E105" s="295" t="s">
        <v>510</v>
      </c>
      <c r="F105" s="27"/>
      <c r="G105" s="284"/>
      <c r="H105" s="388"/>
      <c r="I105" s="5">
        <v>51141329</v>
      </c>
      <c r="J105" s="8">
        <v>37137618</v>
      </c>
      <c r="K105" s="8">
        <v>0</v>
      </c>
      <c r="L105" s="8">
        <v>12552514</v>
      </c>
      <c r="M105" s="8">
        <v>742753</v>
      </c>
      <c r="N105" s="8">
        <v>708444</v>
      </c>
      <c r="O105" s="9">
        <v>78.662800000000004</v>
      </c>
      <c r="P105" s="9">
        <v>62.438699999999997</v>
      </c>
      <c r="Q105" s="33">
        <v>16.224099999999993</v>
      </c>
      <c r="R105" s="5">
        <f t="shared" ref="R105:BA105" si="216">SUM(R96:R104)</f>
        <v>0</v>
      </c>
      <c r="S105" s="8">
        <f t="shared" si="216"/>
        <v>0</v>
      </c>
      <c r="T105" s="8">
        <f t="shared" si="216"/>
        <v>0</v>
      </c>
      <c r="U105" s="8">
        <f t="shared" si="216"/>
        <v>18736</v>
      </c>
      <c r="V105" s="8">
        <f t="shared" si="216"/>
        <v>18736</v>
      </c>
      <c r="W105" s="8">
        <f t="shared" si="216"/>
        <v>0</v>
      </c>
      <c r="X105" s="8">
        <f t="shared" si="216"/>
        <v>0</v>
      </c>
      <c r="Y105" s="8">
        <f t="shared" si="216"/>
        <v>72076</v>
      </c>
      <c r="Z105" s="8">
        <f t="shared" si="216"/>
        <v>72076</v>
      </c>
      <c r="AA105" s="8">
        <f t="shared" si="216"/>
        <v>90812</v>
      </c>
      <c r="AB105" s="8">
        <f t="shared" si="216"/>
        <v>6333</v>
      </c>
      <c r="AC105" s="8">
        <f t="shared" si="216"/>
        <v>375</v>
      </c>
      <c r="AD105" s="8">
        <f t="shared" si="216"/>
        <v>0</v>
      </c>
      <c r="AE105" s="8">
        <f t="shared" si="216"/>
        <v>0</v>
      </c>
      <c r="AF105" s="8">
        <f t="shared" si="216"/>
        <v>0</v>
      </c>
      <c r="AG105" s="8">
        <f t="shared" si="216"/>
        <v>97520</v>
      </c>
      <c r="AH105" s="9">
        <f t="shared" si="216"/>
        <v>0</v>
      </c>
      <c r="AI105" s="9">
        <f t="shared" si="216"/>
        <v>0</v>
      </c>
      <c r="AJ105" s="9">
        <f t="shared" si="216"/>
        <v>0</v>
      </c>
      <c r="AK105" s="9">
        <f t="shared" si="216"/>
        <v>0</v>
      </c>
      <c r="AL105" s="9">
        <f t="shared" si="216"/>
        <v>0</v>
      </c>
      <c r="AM105" s="9">
        <f t="shared" si="216"/>
        <v>0.03</v>
      </c>
      <c r="AN105" s="9">
        <f t="shared" si="216"/>
        <v>0</v>
      </c>
      <c r="AO105" s="9">
        <f t="shared" si="216"/>
        <v>0.03</v>
      </c>
      <c r="AP105" s="9">
        <f t="shared" si="216"/>
        <v>0</v>
      </c>
      <c r="AQ105" s="75">
        <f t="shared" si="216"/>
        <v>0.03</v>
      </c>
      <c r="AR105" s="273">
        <f t="shared" si="216"/>
        <v>51238849</v>
      </c>
      <c r="AS105" s="8">
        <f t="shared" si="216"/>
        <v>37156354</v>
      </c>
      <c r="AT105" s="38">
        <f t="shared" si="216"/>
        <v>72076</v>
      </c>
      <c r="AU105" s="38">
        <f t="shared" si="216"/>
        <v>72076</v>
      </c>
      <c r="AV105" s="8">
        <f t="shared" si="216"/>
        <v>12558847</v>
      </c>
      <c r="AW105" s="8">
        <f t="shared" si="216"/>
        <v>743128</v>
      </c>
      <c r="AX105" s="8">
        <f t="shared" si="216"/>
        <v>708444</v>
      </c>
      <c r="AY105" s="9">
        <f t="shared" si="216"/>
        <v>78.692800000000005</v>
      </c>
      <c r="AZ105" s="9">
        <f t="shared" si="216"/>
        <v>62.468699999999998</v>
      </c>
      <c r="BA105" s="75">
        <f t="shared" si="216"/>
        <v>16.224099999999993</v>
      </c>
    </row>
    <row r="106" spans="1:53" s="720" customFormat="1" x14ac:dyDescent="0.2">
      <c r="A106" s="751">
        <v>19</v>
      </c>
      <c r="B106" s="752">
        <v>4473</v>
      </c>
      <c r="C106" s="752">
        <v>600075117</v>
      </c>
      <c r="D106" s="752">
        <v>62237021</v>
      </c>
      <c r="E106" s="753" t="s">
        <v>511</v>
      </c>
      <c r="F106" s="752">
        <v>3231</v>
      </c>
      <c r="G106" s="552" t="s">
        <v>154</v>
      </c>
      <c r="H106" s="754" t="s">
        <v>87</v>
      </c>
      <c r="I106" s="516">
        <v>30188155</v>
      </c>
      <c r="J106" s="517">
        <v>22129555</v>
      </c>
      <c r="K106" s="517">
        <v>33800</v>
      </c>
      <c r="L106" s="517">
        <v>7491214</v>
      </c>
      <c r="M106" s="517">
        <v>442591</v>
      </c>
      <c r="N106" s="517">
        <v>90995</v>
      </c>
      <c r="O106" s="518">
        <v>43.269500000000001</v>
      </c>
      <c r="P106" s="432">
        <v>38.951799999999999</v>
      </c>
      <c r="Q106" s="746">
        <v>4.3177000000000003</v>
      </c>
      <c r="R106" s="551">
        <f>W106*-1</f>
        <v>0</v>
      </c>
      <c r="S106" s="507">
        <v>0</v>
      </c>
      <c r="T106" s="507">
        <v>0</v>
      </c>
      <c r="U106" s="507">
        <v>0</v>
      </c>
      <c r="V106" s="507">
        <f t="shared" si="172"/>
        <v>0</v>
      </c>
      <c r="W106" s="507">
        <v>0</v>
      </c>
      <c r="X106" s="507">
        <v>0</v>
      </c>
      <c r="Y106" s="507">
        <v>0</v>
      </c>
      <c r="Z106" s="507">
        <f>SUM(W106:Y106)</f>
        <v>0</v>
      </c>
      <c r="AA106" s="507">
        <f>V106+Z106</f>
        <v>0</v>
      </c>
      <c r="AB106" s="322">
        <f>ROUND((V106+W106)*33.8%,0)</f>
        <v>0</v>
      </c>
      <c r="AC106" s="180">
        <f>ROUND(V106*2%,0)</f>
        <v>0</v>
      </c>
      <c r="AD106" s="507">
        <v>0</v>
      </c>
      <c r="AE106" s="507">
        <v>0</v>
      </c>
      <c r="AF106" s="507">
        <f t="shared" si="173"/>
        <v>0</v>
      </c>
      <c r="AG106" s="507">
        <f t="shared" si="174"/>
        <v>0</v>
      </c>
      <c r="AH106" s="522">
        <v>0</v>
      </c>
      <c r="AI106" s="522">
        <v>0</v>
      </c>
      <c r="AJ106" s="522">
        <v>0</v>
      </c>
      <c r="AK106" s="522">
        <v>0</v>
      </c>
      <c r="AL106" s="522">
        <v>0</v>
      </c>
      <c r="AM106" s="522">
        <v>0</v>
      </c>
      <c r="AN106" s="522">
        <v>0</v>
      </c>
      <c r="AO106" s="522">
        <f>AH106+AJ106+AK106+AM106</f>
        <v>0</v>
      </c>
      <c r="AP106" s="522">
        <f>AI106+AL106+AN106</f>
        <v>0</v>
      </c>
      <c r="AQ106" s="523">
        <f t="shared" si="175"/>
        <v>0</v>
      </c>
      <c r="AR106" s="520">
        <f>I106+AG106</f>
        <v>30188155</v>
      </c>
      <c r="AS106" s="507">
        <f>J106+V106</f>
        <v>22129555</v>
      </c>
      <c r="AT106" s="507">
        <f>K106+Z106</f>
        <v>33800</v>
      </c>
      <c r="AU106" s="507">
        <f>Y106</f>
        <v>0</v>
      </c>
      <c r="AV106" s="507">
        <f>L106+AB106</f>
        <v>7491214</v>
      </c>
      <c r="AW106" s="507">
        <f>M106+AC106</f>
        <v>442591</v>
      </c>
      <c r="AX106" s="507">
        <f>N106+AF106</f>
        <v>90995</v>
      </c>
      <c r="AY106" s="522">
        <f>O106+AQ106</f>
        <v>43.269500000000001</v>
      </c>
      <c r="AZ106" s="522">
        <f>P106+AO106</f>
        <v>38.951799999999999</v>
      </c>
      <c r="BA106" s="523">
        <f>Q106+AP106</f>
        <v>4.3177000000000003</v>
      </c>
    </row>
    <row r="107" spans="1:53" s="720" customFormat="1" x14ac:dyDescent="0.2">
      <c r="A107" s="285">
        <v>19</v>
      </c>
      <c r="B107" s="27">
        <v>4473</v>
      </c>
      <c r="C107" s="27">
        <v>600075117</v>
      </c>
      <c r="D107" s="27">
        <v>62237021</v>
      </c>
      <c r="E107" s="295" t="s">
        <v>512</v>
      </c>
      <c r="F107" s="27"/>
      <c r="G107" s="284"/>
      <c r="H107" s="388"/>
      <c r="I107" s="5">
        <v>30188155</v>
      </c>
      <c r="J107" s="8">
        <v>22129555</v>
      </c>
      <c r="K107" s="8">
        <v>33800</v>
      </c>
      <c r="L107" s="8">
        <v>7491214</v>
      </c>
      <c r="M107" s="8">
        <v>442591</v>
      </c>
      <c r="N107" s="8">
        <v>90995</v>
      </c>
      <c r="O107" s="9">
        <v>43.269500000000001</v>
      </c>
      <c r="P107" s="9">
        <v>38.951799999999999</v>
      </c>
      <c r="Q107" s="33">
        <v>4.3177000000000003</v>
      </c>
      <c r="R107" s="5">
        <f t="shared" ref="R107:BA107" si="217">SUM(R106)</f>
        <v>0</v>
      </c>
      <c r="S107" s="8">
        <f t="shared" si="217"/>
        <v>0</v>
      </c>
      <c r="T107" s="8">
        <f t="shared" si="217"/>
        <v>0</v>
      </c>
      <c r="U107" s="8">
        <f t="shared" si="217"/>
        <v>0</v>
      </c>
      <c r="V107" s="8">
        <f t="shared" si="217"/>
        <v>0</v>
      </c>
      <c r="W107" s="8">
        <f t="shared" si="217"/>
        <v>0</v>
      </c>
      <c r="X107" s="8">
        <f t="shared" si="217"/>
        <v>0</v>
      </c>
      <c r="Y107" s="8">
        <f t="shared" si="217"/>
        <v>0</v>
      </c>
      <c r="Z107" s="8">
        <f t="shared" si="217"/>
        <v>0</v>
      </c>
      <c r="AA107" s="8">
        <f t="shared" si="217"/>
        <v>0</v>
      </c>
      <c r="AB107" s="8">
        <f t="shared" si="217"/>
        <v>0</v>
      </c>
      <c r="AC107" s="8">
        <f t="shared" si="217"/>
        <v>0</v>
      </c>
      <c r="AD107" s="8">
        <f t="shared" si="217"/>
        <v>0</v>
      </c>
      <c r="AE107" s="8">
        <f t="shared" si="217"/>
        <v>0</v>
      </c>
      <c r="AF107" s="8">
        <f t="shared" si="217"/>
        <v>0</v>
      </c>
      <c r="AG107" s="8">
        <f t="shared" si="217"/>
        <v>0</v>
      </c>
      <c r="AH107" s="9">
        <f t="shared" si="217"/>
        <v>0</v>
      </c>
      <c r="AI107" s="9">
        <f t="shared" si="217"/>
        <v>0</v>
      </c>
      <c r="AJ107" s="9">
        <f t="shared" si="217"/>
        <v>0</v>
      </c>
      <c r="AK107" s="9">
        <f t="shared" si="217"/>
        <v>0</v>
      </c>
      <c r="AL107" s="9">
        <f t="shared" si="217"/>
        <v>0</v>
      </c>
      <c r="AM107" s="9">
        <f t="shared" si="217"/>
        <v>0</v>
      </c>
      <c r="AN107" s="9">
        <f t="shared" si="217"/>
        <v>0</v>
      </c>
      <c r="AO107" s="9">
        <f t="shared" si="217"/>
        <v>0</v>
      </c>
      <c r="AP107" s="9">
        <f t="shared" si="217"/>
        <v>0</v>
      </c>
      <c r="AQ107" s="75">
        <f t="shared" si="217"/>
        <v>0</v>
      </c>
      <c r="AR107" s="273">
        <f t="shared" si="217"/>
        <v>30188155</v>
      </c>
      <c r="AS107" s="8">
        <f t="shared" si="217"/>
        <v>22129555</v>
      </c>
      <c r="AT107" s="38">
        <f t="shared" si="217"/>
        <v>33800</v>
      </c>
      <c r="AU107" s="38">
        <f t="shared" si="217"/>
        <v>0</v>
      </c>
      <c r="AV107" s="8">
        <f t="shared" si="217"/>
        <v>7491214</v>
      </c>
      <c r="AW107" s="8">
        <f t="shared" si="217"/>
        <v>442591</v>
      </c>
      <c r="AX107" s="8">
        <f t="shared" si="217"/>
        <v>90995</v>
      </c>
      <c r="AY107" s="9">
        <f t="shared" si="217"/>
        <v>43.269500000000001</v>
      </c>
      <c r="AZ107" s="9">
        <f t="shared" si="217"/>
        <v>38.951799999999999</v>
      </c>
      <c r="BA107" s="75">
        <f t="shared" si="217"/>
        <v>4.3177000000000003</v>
      </c>
    </row>
    <row r="108" spans="1:53" s="720" customFormat="1" x14ac:dyDescent="0.2">
      <c r="A108" s="751">
        <v>20</v>
      </c>
      <c r="B108" s="752">
        <v>4485</v>
      </c>
      <c r="C108" s="752">
        <v>600074102</v>
      </c>
      <c r="D108" s="752">
        <v>70695113</v>
      </c>
      <c r="E108" s="753" t="s">
        <v>513</v>
      </c>
      <c r="F108" s="752">
        <v>3111</v>
      </c>
      <c r="G108" s="552" t="s">
        <v>86</v>
      </c>
      <c r="H108" s="754" t="s">
        <v>87</v>
      </c>
      <c r="I108" s="516">
        <v>2654397</v>
      </c>
      <c r="J108" s="517">
        <v>1865793</v>
      </c>
      <c r="K108" s="517">
        <v>75000</v>
      </c>
      <c r="L108" s="517">
        <v>655988</v>
      </c>
      <c r="M108" s="517">
        <v>37316</v>
      </c>
      <c r="N108" s="517">
        <v>20300</v>
      </c>
      <c r="O108" s="518">
        <v>4.6349999999999998</v>
      </c>
      <c r="P108" s="432">
        <v>3.6452</v>
      </c>
      <c r="Q108" s="746">
        <v>0.98980000000000001</v>
      </c>
      <c r="R108" s="551">
        <f t="shared" ref="R108:R110" si="218">W108*-1</f>
        <v>0</v>
      </c>
      <c r="S108" s="507">
        <v>0</v>
      </c>
      <c r="T108" s="507">
        <v>0</v>
      </c>
      <c r="U108" s="507">
        <v>0</v>
      </c>
      <c r="V108" s="507">
        <f t="shared" si="172"/>
        <v>0</v>
      </c>
      <c r="W108" s="507">
        <v>0</v>
      </c>
      <c r="X108" s="507">
        <v>0</v>
      </c>
      <c r="Y108" s="507">
        <v>0</v>
      </c>
      <c r="Z108" s="507">
        <f t="shared" ref="Z108:Z110" si="219">SUM(W108:Y108)</f>
        <v>0</v>
      </c>
      <c r="AA108" s="507">
        <f>V108+Z108</f>
        <v>0</v>
      </c>
      <c r="AB108" s="322">
        <f t="shared" ref="AB108:AB110" si="220">ROUND((V108+W108)*33.8%,0)</f>
        <v>0</v>
      </c>
      <c r="AC108" s="180">
        <f>ROUND(V108*2%,0)</f>
        <v>0</v>
      </c>
      <c r="AD108" s="507">
        <v>0</v>
      </c>
      <c r="AE108" s="507">
        <v>0</v>
      </c>
      <c r="AF108" s="507">
        <f t="shared" si="173"/>
        <v>0</v>
      </c>
      <c r="AG108" s="507">
        <f t="shared" si="174"/>
        <v>0</v>
      </c>
      <c r="AH108" s="522">
        <v>0</v>
      </c>
      <c r="AI108" s="522">
        <v>0</v>
      </c>
      <c r="AJ108" s="522">
        <v>0</v>
      </c>
      <c r="AK108" s="522">
        <v>0</v>
      </c>
      <c r="AL108" s="522">
        <v>0</v>
      </c>
      <c r="AM108" s="522">
        <v>0</v>
      </c>
      <c r="AN108" s="522">
        <v>0</v>
      </c>
      <c r="AO108" s="522">
        <f t="shared" ref="AO108:AO110" si="221">AH108+AJ108+AK108+AM108</f>
        <v>0</v>
      </c>
      <c r="AP108" s="522">
        <f t="shared" ref="AP108:AP110" si="222">AI108+AL108+AN108</f>
        <v>0</v>
      </c>
      <c r="AQ108" s="523">
        <f t="shared" si="175"/>
        <v>0</v>
      </c>
      <c r="AR108" s="520">
        <f>I108+AG108</f>
        <v>2654397</v>
      </c>
      <c r="AS108" s="507">
        <f>J108+V108</f>
        <v>1865793</v>
      </c>
      <c r="AT108" s="507">
        <f t="shared" ref="AT108:AT110" si="223">K108+Z108</f>
        <v>75000</v>
      </c>
      <c r="AU108" s="507">
        <f t="shared" ref="AU108:AU110" si="224">Y108</f>
        <v>0</v>
      </c>
      <c r="AV108" s="507">
        <f t="shared" ref="AV108:AW110" si="225">L108+AB108</f>
        <v>655988</v>
      </c>
      <c r="AW108" s="507">
        <f t="shared" si="225"/>
        <v>37316</v>
      </c>
      <c r="AX108" s="507">
        <f>N108+AF108</f>
        <v>20300</v>
      </c>
      <c r="AY108" s="522">
        <f>O108+AQ108</f>
        <v>4.6349999999999998</v>
      </c>
      <c r="AZ108" s="522">
        <f t="shared" ref="AZ108:BA110" si="226">P108+AO108</f>
        <v>3.6452</v>
      </c>
      <c r="BA108" s="523">
        <f t="shared" si="226"/>
        <v>0.98980000000000001</v>
      </c>
    </row>
    <row r="109" spans="1:53" s="720" customFormat="1" x14ac:dyDescent="0.2">
      <c r="A109" s="751">
        <v>20</v>
      </c>
      <c r="B109" s="752">
        <v>4485</v>
      </c>
      <c r="C109" s="752">
        <v>600074102</v>
      </c>
      <c r="D109" s="752">
        <v>70695113</v>
      </c>
      <c r="E109" s="753" t="s">
        <v>513</v>
      </c>
      <c r="F109" s="752">
        <v>3111</v>
      </c>
      <c r="G109" s="552" t="s">
        <v>92</v>
      </c>
      <c r="H109" s="754" t="s">
        <v>83</v>
      </c>
      <c r="I109" s="516">
        <v>461179</v>
      </c>
      <c r="J109" s="517">
        <v>339602</v>
      </c>
      <c r="K109" s="496">
        <v>0</v>
      </c>
      <c r="L109" s="322">
        <v>114785</v>
      </c>
      <c r="M109" s="322">
        <v>6792</v>
      </c>
      <c r="N109" s="517">
        <v>0</v>
      </c>
      <c r="O109" s="518">
        <v>1</v>
      </c>
      <c r="P109" s="432">
        <v>1</v>
      </c>
      <c r="Q109" s="746">
        <v>0</v>
      </c>
      <c r="R109" s="551">
        <f t="shared" si="218"/>
        <v>0</v>
      </c>
      <c r="S109" s="507">
        <v>0</v>
      </c>
      <c r="T109" s="507">
        <v>0</v>
      </c>
      <c r="U109" s="507">
        <v>0</v>
      </c>
      <c r="V109" s="507">
        <f t="shared" si="172"/>
        <v>0</v>
      </c>
      <c r="W109" s="507">
        <v>0</v>
      </c>
      <c r="X109" s="507">
        <v>0</v>
      </c>
      <c r="Y109" s="507">
        <v>0</v>
      </c>
      <c r="Z109" s="507">
        <f t="shared" si="219"/>
        <v>0</v>
      </c>
      <c r="AA109" s="507">
        <f>V109+Z109</f>
        <v>0</v>
      </c>
      <c r="AB109" s="322">
        <f t="shared" si="220"/>
        <v>0</v>
      </c>
      <c r="AC109" s="180">
        <f>ROUND(V109*2%,0)</f>
        <v>0</v>
      </c>
      <c r="AD109" s="507">
        <v>0</v>
      </c>
      <c r="AE109" s="507">
        <v>0</v>
      </c>
      <c r="AF109" s="507">
        <f t="shared" si="173"/>
        <v>0</v>
      </c>
      <c r="AG109" s="507">
        <f t="shared" si="174"/>
        <v>0</v>
      </c>
      <c r="AH109" s="522">
        <v>0</v>
      </c>
      <c r="AI109" s="522">
        <v>0</v>
      </c>
      <c r="AJ109" s="522">
        <v>0</v>
      </c>
      <c r="AK109" s="522">
        <v>0</v>
      </c>
      <c r="AL109" s="522">
        <v>0</v>
      </c>
      <c r="AM109" s="522">
        <v>0</v>
      </c>
      <c r="AN109" s="522">
        <v>0</v>
      </c>
      <c r="AO109" s="522">
        <f t="shared" si="221"/>
        <v>0</v>
      </c>
      <c r="AP109" s="522">
        <f t="shared" si="222"/>
        <v>0</v>
      </c>
      <c r="AQ109" s="523">
        <f t="shared" si="175"/>
        <v>0</v>
      </c>
      <c r="AR109" s="520">
        <f>I109+AG109</f>
        <v>461179</v>
      </c>
      <c r="AS109" s="507">
        <f>J109+V109</f>
        <v>339602</v>
      </c>
      <c r="AT109" s="507">
        <f t="shared" si="223"/>
        <v>0</v>
      </c>
      <c r="AU109" s="507">
        <f t="shared" si="224"/>
        <v>0</v>
      </c>
      <c r="AV109" s="507">
        <f t="shared" si="225"/>
        <v>114785</v>
      </c>
      <c r="AW109" s="507">
        <f t="shared" si="225"/>
        <v>6792</v>
      </c>
      <c r="AX109" s="507">
        <f>N109+AF109</f>
        <v>0</v>
      </c>
      <c r="AY109" s="522">
        <f>O109+AQ109</f>
        <v>1</v>
      </c>
      <c r="AZ109" s="522">
        <f t="shared" si="226"/>
        <v>1</v>
      </c>
      <c r="BA109" s="523">
        <f t="shared" si="226"/>
        <v>0</v>
      </c>
    </row>
    <row r="110" spans="1:53" s="720" customFormat="1" x14ac:dyDescent="0.2">
      <c r="A110" s="751">
        <v>20</v>
      </c>
      <c r="B110" s="752">
        <v>4485</v>
      </c>
      <c r="C110" s="752">
        <v>600074102</v>
      </c>
      <c r="D110" s="752">
        <v>70695113</v>
      </c>
      <c r="E110" s="753" t="s">
        <v>513</v>
      </c>
      <c r="F110" s="752">
        <v>3141</v>
      </c>
      <c r="G110" s="552" t="s">
        <v>89</v>
      </c>
      <c r="H110" s="754" t="s">
        <v>83</v>
      </c>
      <c r="I110" s="516">
        <v>784804</v>
      </c>
      <c r="J110" s="517">
        <v>575457</v>
      </c>
      <c r="K110" s="496">
        <v>0</v>
      </c>
      <c r="L110" s="322">
        <v>194504</v>
      </c>
      <c r="M110" s="322">
        <v>11509</v>
      </c>
      <c r="N110" s="517">
        <v>3334</v>
      </c>
      <c r="O110" s="518">
        <v>1.96</v>
      </c>
      <c r="P110" s="432">
        <v>0</v>
      </c>
      <c r="Q110" s="746">
        <v>1.96</v>
      </c>
      <c r="R110" s="551">
        <f t="shared" si="218"/>
        <v>0</v>
      </c>
      <c r="S110" s="507">
        <v>0</v>
      </c>
      <c r="T110" s="507">
        <v>0</v>
      </c>
      <c r="U110" s="507">
        <v>0</v>
      </c>
      <c r="V110" s="507">
        <f t="shared" si="172"/>
        <v>0</v>
      </c>
      <c r="W110" s="507">
        <v>0</v>
      </c>
      <c r="X110" s="507">
        <v>0</v>
      </c>
      <c r="Y110" s="507">
        <v>0</v>
      </c>
      <c r="Z110" s="507">
        <f t="shared" si="219"/>
        <v>0</v>
      </c>
      <c r="AA110" s="507">
        <f>V110+Z110</f>
        <v>0</v>
      </c>
      <c r="AB110" s="322">
        <f t="shared" si="220"/>
        <v>0</v>
      </c>
      <c r="AC110" s="180">
        <f>ROUND(V110*2%,0)</f>
        <v>0</v>
      </c>
      <c r="AD110" s="507">
        <v>0</v>
      </c>
      <c r="AE110" s="507">
        <v>0</v>
      </c>
      <c r="AF110" s="507">
        <f t="shared" si="173"/>
        <v>0</v>
      </c>
      <c r="AG110" s="507">
        <f t="shared" si="174"/>
        <v>0</v>
      </c>
      <c r="AH110" s="522">
        <v>0</v>
      </c>
      <c r="AI110" s="522">
        <v>0</v>
      </c>
      <c r="AJ110" s="522">
        <v>0</v>
      </c>
      <c r="AK110" s="522">
        <v>0</v>
      </c>
      <c r="AL110" s="522">
        <v>0</v>
      </c>
      <c r="AM110" s="522">
        <v>0</v>
      </c>
      <c r="AN110" s="522">
        <v>0</v>
      </c>
      <c r="AO110" s="522">
        <f t="shared" si="221"/>
        <v>0</v>
      </c>
      <c r="AP110" s="522">
        <f t="shared" si="222"/>
        <v>0</v>
      </c>
      <c r="AQ110" s="523">
        <f t="shared" si="175"/>
        <v>0</v>
      </c>
      <c r="AR110" s="520">
        <f>I110+AG110</f>
        <v>784804</v>
      </c>
      <c r="AS110" s="507">
        <f>J110+V110</f>
        <v>575457</v>
      </c>
      <c r="AT110" s="507">
        <f t="shared" si="223"/>
        <v>0</v>
      </c>
      <c r="AU110" s="507">
        <f t="shared" si="224"/>
        <v>0</v>
      </c>
      <c r="AV110" s="507">
        <f t="shared" si="225"/>
        <v>194504</v>
      </c>
      <c r="AW110" s="507">
        <f t="shared" si="225"/>
        <v>11509</v>
      </c>
      <c r="AX110" s="507">
        <f>N110+AF110</f>
        <v>3334</v>
      </c>
      <c r="AY110" s="522">
        <f>O110+AQ110</f>
        <v>1.96</v>
      </c>
      <c r="AZ110" s="522">
        <f t="shared" si="226"/>
        <v>0</v>
      </c>
      <c r="BA110" s="523">
        <f t="shared" si="226"/>
        <v>1.96</v>
      </c>
    </row>
    <row r="111" spans="1:53" s="720" customFormat="1" x14ac:dyDescent="0.2">
      <c r="A111" s="285">
        <v>20</v>
      </c>
      <c r="B111" s="27">
        <v>4485</v>
      </c>
      <c r="C111" s="27">
        <v>600074102</v>
      </c>
      <c r="D111" s="27">
        <v>70695113</v>
      </c>
      <c r="E111" s="295" t="s">
        <v>514</v>
      </c>
      <c r="F111" s="27"/>
      <c r="G111" s="284"/>
      <c r="H111" s="388"/>
      <c r="I111" s="5">
        <v>3900380</v>
      </c>
      <c r="J111" s="8">
        <v>2780852</v>
      </c>
      <c r="K111" s="8">
        <v>75000</v>
      </c>
      <c r="L111" s="8">
        <v>965277</v>
      </c>
      <c r="M111" s="8">
        <v>55617</v>
      </c>
      <c r="N111" s="8">
        <v>23634</v>
      </c>
      <c r="O111" s="9">
        <v>7.5949999999999998</v>
      </c>
      <c r="P111" s="9">
        <v>4.6452</v>
      </c>
      <c r="Q111" s="33">
        <v>2.9497999999999998</v>
      </c>
      <c r="R111" s="5">
        <f t="shared" ref="R111:BA111" si="227">SUM(R108:R110)</f>
        <v>0</v>
      </c>
      <c r="S111" s="8">
        <f t="shared" si="227"/>
        <v>0</v>
      </c>
      <c r="T111" s="8">
        <f t="shared" si="227"/>
        <v>0</v>
      </c>
      <c r="U111" s="8">
        <f t="shared" si="227"/>
        <v>0</v>
      </c>
      <c r="V111" s="8">
        <f t="shared" si="227"/>
        <v>0</v>
      </c>
      <c r="W111" s="8">
        <f t="shared" si="227"/>
        <v>0</v>
      </c>
      <c r="X111" s="8">
        <f t="shared" si="227"/>
        <v>0</v>
      </c>
      <c r="Y111" s="8">
        <f t="shared" ref="Y111" si="228">SUM(Y108:Y110)</f>
        <v>0</v>
      </c>
      <c r="Z111" s="8">
        <f t="shared" si="227"/>
        <v>0</v>
      </c>
      <c r="AA111" s="8">
        <f t="shared" si="227"/>
        <v>0</v>
      </c>
      <c r="AB111" s="8">
        <f t="shared" si="227"/>
        <v>0</v>
      </c>
      <c r="AC111" s="8">
        <f t="shared" si="227"/>
        <v>0</v>
      </c>
      <c r="AD111" s="8">
        <f t="shared" si="227"/>
        <v>0</v>
      </c>
      <c r="AE111" s="8">
        <f t="shared" si="227"/>
        <v>0</v>
      </c>
      <c r="AF111" s="8">
        <f t="shared" si="227"/>
        <v>0</v>
      </c>
      <c r="AG111" s="8">
        <f t="shared" si="227"/>
        <v>0</v>
      </c>
      <c r="AH111" s="9">
        <f t="shared" si="227"/>
        <v>0</v>
      </c>
      <c r="AI111" s="9">
        <f t="shared" si="227"/>
        <v>0</v>
      </c>
      <c r="AJ111" s="9">
        <f t="shared" si="227"/>
        <v>0</v>
      </c>
      <c r="AK111" s="9">
        <f t="shared" ref="AK111:AL111" si="229">SUM(AK108:AK110)</f>
        <v>0</v>
      </c>
      <c r="AL111" s="9">
        <f t="shared" si="229"/>
        <v>0</v>
      </c>
      <c r="AM111" s="9">
        <f t="shared" si="227"/>
        <v>0</v>
      </c>
      <c r="AN111" s="9">
        <f t="shared" si="227"/>
        <v>0</v>
      </c>
      <c r="AO111" s="9">
        <f t="shared" si="227"/>
        <v>0</v>
      </c>
      <c r="AP111" s="9">
        <f t="shared" si="227"/>
        <v>0</v>
      </c>
      <c r="AQ111" s="75">
        <f t="shared" si="227"/>
        <v>0</v>
      </c>
      <c r="AR111" s="273">
        <f t="shared" si="227"/>
        <v>3900380</v>
      </c>
      <c r="AS111" s="8">
        <f t="shared" si="227"/>
        <v>2780852</v>
      </c>
      <c r="AT111" s="38">
        <f t="shared" si="227"/>
        <v>75000</v>
      </c>
      <c r="AU111" s="38">
        <f t="shared" si="227"/>
        <v>0</v>
      </c>
      <c r="AV111" s="8">
        <f t="shared" si="227"/>
        <v>965277</v>
      </c>
      <c r="AW111" s="8">
        <f t="shared" si="227"/>
        <v>55617</v>
      </c>
      <c r="AX111" s="8">
        <f t="shared" si="227"/>
        <v>23634</v>
      </c>
      <c r="AY111" s="9">
        <f t="shared" si="227"/>
        <v>7.5949999999999998</v>
      </c>
      <c r="AZ111" s="9">
        <f t="shared" si="227"/>
        <v>4.6452</v>
      </c>
      <c r="BA111" s="75">
        <f t="shared" si="227"/>
        <v>2.9497999999999998</v>
      </c>
    </row>
    <row r="112" spans="1:53" s="720" customFormat="1" x14ac:dyDescent="0.2">
      <c r="A112" s="751">
        <v>21</v>
      </c>
      <c r="B112" s="752">
        <v>4435</v>
      </c>
      <c r="C112" s="752">
        <v>650034295</v>
      </c>
      <c r="D112" s="752">
        <v>72744669</v>
      </c>
      <c r="E112" s="753" t="s">
        <v>515</v>
      </c>
      <c r="F112" s="752">
        <v>3111</v>
      </c>
      <c r="G112" s="552" t="s">
        <v>86</v>
      </c>
      <c r="H112" s="754" t="s">
        <v>87</v>
      </c>
      <c r="I112" s="516">
        <v>3014609</v>
      </c>
      <c r="J112" s="517">
        <v>2176987</v>
      </c>
      <c r="K112" s="496">
        <v>20000</v>
      </c>
      <c r="L112" s="322">
        <v>742582</v>
      </c>
      <c r="M112" s="322">
        <v>43540</v>
      </c>
      <c r="N112" s="517">
        <v>31500</v>
      </c>
      <c r="O112" s="518">
        <v>5.0217999999999998</v>
      </c>
      <c r="P112" s="432">
        <v>4</v>
      </c>
      <c r="Q112" s="746">
        <v>1.0218</v>
      </c>
      <c r="R112" s="551">
        <f t="shared" ref="R112:R117" si="230">W112*-1</f>
        <v>0</v>
      </c>
      <c r="S112" s="507">
        <v>0</v>
      </c>
      <c r="T112" s="507">
        <v>0</v>
      </c>
      <c r="U112" s="507">
        <v>0</v>
      </c>
      <c r="V112" s="507">
        <f t="shared" si="172"/>
        <v>0</v>
      </c>
      <c r="W112" s="507">
        <v>0</v>
      </c>
      <c r="X112" s="507">
        <v>0</v>
      </c>
      <c r="Y112" s="507">
        <v>0</v>
      </c>
      <c r="Z112" s="507">
        <f t="shared" ref="Z112:Z117" si="231">SUM(W112:Y112)</f>
        <v>0</v>
      </c>
      <c r="AA112" s="507">
        <f t="shared" ref="AA112:AA117" si="232">V112+Z112</f>
        <v>0</v>
      </c>
      <c r="AB112" s="322">
        <f t="shared" ref="AB112:AB117" si="233">ROUND((V112+W112)*33.8%,0)</f>
        <v>0</v>
      </c>
      <c r="AC112" s="180">
        <f t="shared" ref="AC112:AC117" si="234">ROUND(V112*2%,0)</f>
        <v>0</v>
      </c>
      <c r="AD112" s="507">
        <v>0</v>
      </c>
      <c r="AE112" s="507">
        <v>0</v>
      </c>
      <c r="AF112" s="507">
        <f t="shared" si="173"/>
        <v>0</v>
      </c>
      <c r="AG112" s="507">
        <f t="shared" si="174"/>
        <v>0</v>
      </c>
      <c r="AH112" s="522">
        <v>0</v>
      </c>
      <c r="AI112" s="522">
        <v>0</v>
      </c>
      <c r="AJ112" s="522">
        <v>0</v>
      </c>
      <c r="AK112" s="522">
        <v>0</v>
      </c>
      <c r="AL112" s="522">
        <v>0</v>
      </c>
      <c r="AM112" s="522">
        <v>0</v>
      </c>
      <c r="AN112" s="522">
        <v>0</v>
      </c>
      <c r="AO112" s="522">
        <f t="shared" ref="AO112:AO117" si="235">AH112+AJ112+AK112+AM112</f>
        <v>0</v>
      </c>
      <c r="AP112" s="522">
        <f t="shared" ref="AP112:AP117" si="236">AI112+AL112+AN112</f>
        <v>0</v>
      </c>
      <c r="AQ112" s="523">
        <f t="shared" si="175"/>
        <v>0</v>
      </c>
      <c r="AR112" s="520">
        <f t="shared" ref="AR112:AR117" si="237">I112+AG112</f>
        <v>3014609</v>
      </c>
      <c r="AS112" s="507">
        <f t="shared" ref="AS112:AS117" si="238">J112+V112</f>
        <v>2176987</v>
      </c>
      <c r="AT112" s="507">
        <f t="shared" ref="AT112:AT117" si="239">K112+Z112</f>
        <v>20000</v>
      </c>
      <c r="AU112" s="507">
        <f t="shared" ref="AU112:AU117" si="240">Y112</f>
        <v>0</v>
      </c>
      <c r="AV112" s="507">
        <f t="shared" ref="AV112:AW117" si="241">L112+AB112</f>
        <v>742582</v>
      </c>
      <c r="AW112" s="507">
        <f t="shared" si="241"/>
        <v>43540</v>
      </c>
      <c r="AX112" s="507">
        <f t="shared" ref="AX112:AX117" si="242">N112+AF112</f>
        <v>31500</v>
      </c>
      <c r="AY112" s="522">
        <f t="shared" ref="AY112:AY117" si="243">O112+AQ112</f>
        <v>5.0217999999999998</v>
      </c>
      <c r="AZ112" s="522">
        <f t="shared" ref="AZ112:BA117" si="244">P112+AO112</f>
        <v>4</v>
      </c>
      <c r="BA112" s="523">
        <f t="shared" si="244"/>
        <v>1.0218</v>
      </c>
    </row>
    <row r="113" spans="1:53" s="720" customFormat="1" x14ac:dyDescent="0.2">
      <c r="A113" s="751">
        <v>21</v>
      </c>
      <c r="B113" s="752">
        <v>4435</v>
      </c>
      <c r="C113" s="752">
        <v>650034295</v>
      </c>
      <c r="D113" s="752">
        <v>72744669</v>
      </c>
      <c r="E113" s="753" t="s">
        <v>515</v>
      </c>
      <c r="F113" s="752">
        <v>3117</v>
      </c>
      <c r="G113" s="552" t="s">
        <v>149</v>
      </c>
      <c r="H113" s="754" t="s">
        <v>87</v>
      </c>
      <c r="I113" s="516">
        <v>5946162</v>
      </c>
      <c r="J113" s="517">
        <v>4225856</v>
      </c>
      <c r="K113" s="517">
        <v>25000</v>
      </c>
      <c r="L113" s="517">
        <v>1436789</v>
      </c>
      <c r="M113" s="517">
        <v>84517</v>
      </c>
      <c r="N113" s="517">
        <v>174000</v>
      </c>
      <c r="O113" s="518">
        <v>8.7175999999999991</v>
      </c>
      <c r="P113" s="432">
        <v>5.4089999999999998</v>
      </c>
      <c r="Q113" s="746">
        <v>3.3085999999999993</v>
      </c>
      <c r="R113" s="551">
        <f t="shared" si="230"/>
        <v>0</v>
      </c>
      <c r="S113" s="507">
        <v>0</v>
      </c>
      <c r="T113" s="507">
        <v>0</v>
      </c>
      <c r="U113" s="507">
        <v>0</v>
      </c>
      <c r="V113" s="507">
        <f t="shared" si="172"/>
        <v>0</v>
      </c>
      <c r="W113" s="507">
        <v>0</v>
      </c>
      <c r="X113" s="507">
        <v>0</v>
      </c>
      <c r="Y113" s="507">
        <v>18885</v>
      </c>
      <c r="Z113" s="507">
        <f t="shared" si="231"/>
        <v>18885</v>
      </c>
      <c r="AA113" s="507">
        <f t="shared" si="232"/>
        <v>18885</v>
      </c>
      <c r="AB113" s="322">
        <f t="shared" si="233"/>
        <v>0</v>
      </c>
      <c r="AC113" s="180">
        <f t="shared" si="234"/>
        <v>0</v>
      </c>
      <c r="AD113" s="507">
        <v>0</v>
      </c>
      <c r="AE113" s="507">
        <v>0</v>
      </c>
      <c r="AF113" s="507">
        <f t="shared" si="173"/>
        <v>0</v>
      </c>
      <c r="AG113" s="507">
        <f t="shared" si="174"/>
        <v>18885</v>
      </c>
      <c r="AH113" s="522">
        <v>0</v>
      </c>
      <c r="AI113" s="522">
        <v>0</v>
      </c>
      <c r="AJ113" s="522">
        <v>0</v>
      </c>
      <c r="AK113" s="522">
        <v>0</v>
      </c>
      <c r="AL113" s="522">
        <v>0</v>
      </c>
      <c r="AM113" s="522">
        <v>0</v>
      </c>
      <c r="AN113" s="522">
        <v>0</v>
      </c>
      <c r="AO113" s="522">
        <f t="shared" si="235"/>
        <v>0</v>
      </c>
      <c r="AP113" s="522">
        <f t="shared" si="236"/>
        <v>0</v>
      </c>
      <c r="AQ113" s="523">
        <f t="shared" si="175"/>
        <v>0</v>
      </c>
      <c r="AR113" s="520">
        <f t="shared" si="237"/>
        <v>5965047</v>
      </c>
      <c r="AS113" s="507">
        <f t="shared" si="238"/>
        <v>4225856</v>
      </c>
      <c r="AT113" s="507">
        <f t="shared" si="239"/>
        <v>43885</v>
      </c>
      <c r="AU113" s="507">
        <f t="shared" si="240"/>
        <v>18885</v>
      </c>
      <c r="AV113" s="507">
        <f t="shared" si="241"/>
        <v>1436789</v>
      </c>
      <c r="AW113" s="507">
        <f t="shared" si="241"/>
        <v>84517</v>
      </c>
      <c r="AX113" s="507">
        <f t="shared" si="242"/>
        <v>174000</v>
      </c>
      <c r="AY113" s="522">
        <f t="shared" si="243"/>
        <v>8.7175999999999991</v>
      </c>
      <c r="AZ113" s="522">
        <f t="shared" si="244"/>
        <v>5.4089999999999998</v>
      </c>
      <c r="BA113" s="523">
        <f t="shared" si="244"/>
        <v>3.3085999999999993</v>
      </c>
    </row>
    <row r="114" spans="1:53" s="720" customFormat="1" x14ac:dyDescent="0.2">
      <c r="A114" s="751">
        <v>21</v>
      </c>
      <c r="B114" s="752">
        <v>4435</v>
      </c>
      <c r="C114" s="752">
        <v>650034295</v>
      </c>
      <c r="D114" s="752">
        <v>72744669</v>
      </c>
      <c r="E114" s="753" t="s">
        <v>515</v>
      </c>
      <c r="F114" s="752">
        <v>3117</v>
      </c>
      <c r="G114" s="552" t="s">
        <v>92</v>
      </c>
      <c r="H114" s="754" t="s">
        <v>83</v>
      </c>
      <c r="I114" s="516">
        <v>297214</v>
      </c>
      <c r="J114" s="517">
        <v>218862</v>
      </c>
      <c r="K114" s="496">
        <v>0</v>
      </c>
      <c r="L114" s="322">
        <v>73975</v>
      </c>
      <c r="M114" s="322">
        <v>4377</v>
      </c>
      <c r="N114" s="517">
        <v>0</v>
      </c>
      <c r="O114" s="518">
        <v>0.64</v>
      </c>
      <c r="P114" s="432">
        <v>0.64</v>
      </c>
      <c r="Q114" s="746">
        <v>0</v>
      </c>
      <c r="R114" s="551">
        <f t="shared" si="230"/>
        <v>0</v>
      </c>
      <c r="S114" s="507">
        <v>0</v>
      </c>
      <c r="T114" s="507">
        <v>0</v>
      </c>
      <c r="U114" s="507">
        <v>0</v>
      </c>
      <c r="V114" s="507">
        <f t="shared" si="172"/>
        <v>0</v>
      </c>
      <c r="W114" s="507">
        <v>0</v>
      </c>
      <c r="X114" s="507">
        <v>0</v>
      </c>
      <c r="Y114" s="507">
        <v>0</v>
      </c>
      <c r="Z114" s="507">
        <f t="shared" si="231"/>
        <v>0</v>
      </c>
      <c r="AA114" s="507">
        <f t="shared" si="232"/>
        <v>0</v>
      </c>
      <c r="AB114" s="322">
        <f t="shared" si="233"/>
        <v>0</v>
      </c>
      <c r="AC114" s="180">
        <f t="shared" si="234"/>
        <v>0</v>
      </c>
      <c r="AD114" s="507">
        <v>0</v>
      </c>
      <c r="AE114" s="507">
        <v>0</v>
      </c>
      <c r="AF114" s="507">
        <f t="shared" si="173"/>
        <v>0</v>
      </c>
      <c r="AG114" s="507">
        <f t="shared" si="174"/>
        <v>0</v>
      </c>
      <c r="AH114" s="522">
        <v>0</v>
      </c>
      <c r="AI114" s="522">
        <v>0</v>
      </c>
      <c r="AJ114" s="522">
        <v>0</v>
      </c>
      <c r="AK114" s="522">
        <v>0</v>
      </c>
      <c r="AL114" s="522">
        <v>0</v>
      </c>
      <c r="AM114" s="522">
        <v>0</v>
      </c>
      <c r="AN114" s="522">
        <v>0</v>
      </c>
      <c r="AO114" s="522">
        <f t="shared" si="235"/>
        <v>0</v>
      </c>
      <c r="AP114" s="522">
        <f t="shared" si="236"/>
        <v>0</v>
      </c>
      <c r="AQ114" s="523">
        <f t="shared" si="175"/>
        <v>0</v>
      </c>
      <c r="AR114" s="520">
        <f t="shared" si="237"/>
        <v>297214</v>
      </c>
      <c r="AS114" s="507">
        <f t="shared" si="238"/>
        <v>218862</v>
      </c>
      <c r="AT114" s="507">
        <f t="shared" si="239"/>
        <v>0</v>
      </c>
      <c r="AU114" s="507">
        <f t="shared" si="240"/>
        <v>0</v>
      </c>
      <c r="AV114" s="507">
        <f t="shared" si="241"/>
        <v>73975</v>
      </c>
      <c r="AW114" s="507">
        <f t="shared" si="241"/>
        <v>4377</v>
      </c>
      <c r="AX114" s="507">
        <f t="shared" si="242"/>
        <v>0</v>
      </c>
      <c r="AY114" s="522">
        <f t="shared" si="243"/>
        <v>0.64</v>
      </c>
      <c r="AZ114" s="522">
        <f t="shared" si="244"/>
        <v>0.64</v>
      </c>
      <c r="BA114" s="523">
        <f t="shared" si="244"/>
        <v>0</v>
      </c>
    </row>
    <row r="115" spans="1:53" s="720" customFormat="1" x14ac:dyDescent="0.2">
      <c r="A115" s="751">
        <v>21</v>
      </c>
      <c r="B115" s="752">
        <v>4435</v>
      </c>
      <c r="C115" s="752">
        <v>650034295</v>
      </c>
      <c r="D115" s="752">
        <v>72744669</v>
      </c>
      <c r="E115" s="740" t="s">
        <v>515</v>
      </c>
      <c r="F115" s="752">
        <v>3141</v>
      </c>
      <c r="G115" s="552" t="s">
        <v>89</v>
      </c>
      <c r="H115" s="754" t="s">
        <v>83</v>
      </c>
      <c r="I115" s="516">
        <v>1052090</v>
      </c>
      <c r="J115" s="517">
        <v>760386</v>
      </c>
      <c r="K115" s="496">
        <v>10000</v>
      </c>
      <c r="L115" s="322">
        <v>260390</v>
      </c>
      <c r="M115" s="322">
        <v>15208</v>
      </c>
      <c r="N115" s="517">
        <v>6106</v>
      </c>
      <c r="O115" s="518">
        <v>2.62</v>
      </c>
      <c r="P115" s="432">
        <v>0</v>
      </c>
      <c r="Q115" s="746">
        <v>2.62</v>
      </c>
      <c r="R115" s="551">
        <f t="shared" si="230"/>
        <v>0</v>
      </c>
      <c r="S115" s="507">
        <v>0</v>
      </c>
      <c r="T115" s="507">
        <v>0</v>
      </c>
      <c r="U115" s="507">
        <v>0</v>
      </c>
      <c r="V115" s="507">
        <f t="shared" si="172"/>
        <v>0</v>
      </c>
      <c r="W115" s="507">
        <v>0</v>
      </c>
      <c r="X115" s="507">
        <v>0</v>
      </c>
      <c r="Y115" s="507">
        <v>0</v>
      </c>
      <c r="Z115" s="507">
        <f t="shared" si="231"/>
        <v>0</v>
      </c>
      <c r="AA115" s="507">
        <f t="shared" si="232"/>
        <v>0</v>
      </c>
      <c r="AB115" s="322">
        <f t="shared" si="233"/>
        <v>0</v>
      </c>
      <c r="AC115" s="180">
        <f t="shared" si="234"/>
        <v>0</v>
      </c>
      <c r="AD115" s="507">
        <v>0</v>
      </c>
      <c r="AE115" s="507">
        <v>0</v>
      </c>
      <c r="AF115" s="507">
        <f t="shared" si="173"/>
        <v>0</v>
      </c>
      <c r="AG115" s="507">
        <f t="shared" si="174"/>
        <v>0</v>
      </c>
      <c r="AH115" s="522">
        <v>0</v>
      </c>
      <c r="AI115" s="522">
        <v>0</v>
      </c>
      <c r="AJ115" s="522">
        <v>0</v>
      </c>
      <c r="AK115" s="522">
        <v>0</v>
      </c>
      <c r="AL115" s="522">
        <v>0</v>
      </c>
      <c r="AM115" s="522">
        <v>0</v>
      </c>
      <c r="AN115" s="522">
        <v>0</v>
      </c>
      <c r="AO115" s="522">
        <f t="shared" si="235"/>
        <v>0</v>
      </c>
      <c r="AP115" s="522">
        <f t="shared" si="236"/>
        <v>0</v>
      </c>
      <c r="AQ115" s="523">
        <f t="shared" si="175"/>
        <v>0</v>
      </c>
      <c r="AR115" s="520">
        <f t="shared" si="237"/>
        <v>1052090</v>
      </c>
      <c r="AS115" s="507">
        <f t="shared" si="238"/>
        <v>760386</v>
      </c>
      <c r="AT115" s="507">
        <f t="shared" si="239"/>
        <v>10000</v>
      </c>
      <c r="AU115" s="507">
        <f t="shared" si="240"/>
        <v>0</v>
      </c>
      <c r="AV115" s="507">
        <f t="shared" si="241"/>
        <v>260390</v>
      </c>
      <c r="AW115" s="507">
        <f t="shared" si="241"/>
        <v>15208</v>
      </c>
      <c r="AX115" s="507">
        <f t="shared" si="242"/>
        <v>6106</v>
      </c>
      <c r="AY115" s="522">
        <f t="shared" si="243"/>
        <v>2.62</v>
      </c>
      <c r="AZ115" s="522">
        <f t="shared" si="244"/>
        <v>0</v>
      </c>
      <c r="BA115" s="523">
        <f t="shared" si="244"/>
        <v>2.62</v>
      </c>
    </row>
    <row r="116" spans="1:53" s="720" customFormat="1" x14ac:dyDescent="0.2">
      <c r="A116" s="751">
        <v>21</v>
      </c>
      <c r="B116" s="752">
        <v>4435</v>
      </c>
      <c r="C116" s="752">
        <v>650034295</v>
      </c>
      <c r="D116" s="752">
        <v>72744669</v>
      </c>
      <c r="E116" s="753" t="s">
        <v>515</v>
      </c>
      <c r="F116" s="752">
        <v>3143</v>
      </c>
      <c r="G116" s="552" t="s">
        <v>150</v>
      </c>
      <c r="H116" s="727" t="s">
        <v>87</v>
      </c>
      <c r="I116" s="516">
        <v>537021</v>
      </c>
      <c r="J116" s="517">
        <v>390524</v>
      </c>
      <c r="K116" s="496">
        <v>5000</v>
      </c>
      <c r="L116" s="322">
        <v>133687</v>
      </c>
      <c r="M116" s="322">
        <v>7810</v>
      </c>
      <c r="N116" s="517">
        <v>0</v>
      </c>
      <c r="O116" s="518">
        <v>0.84819999999999995</v>
      </c>
      <c r="P116" s="432">
        <v>0.84819999999999995</v>
      </c>
      <c r="Q116" s="746">
        <v>0</v>
      </c>
      <c r="R116" s="551">
        <f t="shared" si="230"/>
        <v>0</v>
      </c>
      <c r="S116" s="507">
        <v>0</v>
      </c>
      <c r="T116" s="507">
        <v>0</v>
      </c>
      <c r="U116" s="507">
        <v>0</v>
      </c>
      <c r="V116" s="507">
        <f t="shared" si="172"/>
        <v>0</v>
      </c>
      <c r="W116" s="507">
        <v>0</v>
      </c>
      <c r="X116" s="507">
        <v>0</v>
      </c>
      <c r="Y116" s="507">
        <v>0</v>
      </c>
      <c r="Z116" s="507">
        <f t="shared" si="231"/>
        <v>0</v>
      </c>
      <c r="AA116" s="507">
        <f t="shared" si="232"/>
        <v>0</v>
      </c>
      <c r="AB116" s="322">
        <f t="shared" si="233"/>
        <v>0</v>
      </c>
      <c r="AC116" s="180">
        <f t="shared" si="234"/>
        <v>0</v>
      </c>
      <c r="AD116" s="507">
        <v>0</v>
      </c>
      <c r="AE116" s="507">
        <v>0</v>
      </c>
      <c r="AF116" s="507">
        <f t="shared" si="173"/>
        <v>0</v>
      </c>
      <c r="AG116" s="507">
        <f t="shared" si="174"/>
        <v>0</v>
      </c>
      <c r="AH116" s="522">
        <v>0</v>
      </c>
      <c r="AI116" s="522">
        <v>0</v>
      </c>
      <c r="AJ116" s="522">
        <v>0</v>
      </c>
      <c r="AK116" s="522">
        <v>0</v>
      </c>
      <c r="AL116" s="522">
        <v>0</v>
      </c>
      <c r="AM116" s="522">
        <v>0</v>
      </c>
      <c r="AN116" s="522">
        <v>0</v>
      </c>
      <c r="AO116" s="522">
        <f t="shared" si="235"/>
        <v>0</v>
      </c>
      <c r="AP116" s="522">
        <f t="shared" si="236"/>
        <v>0</v>
      </c>
      <c r="AQ116" s="523">
        <f t="shared" si="175"/>
        <v>0</v>
      </c>
      <c r="AR116" s="520">
        <f t="shared" si="237"/>
        <v>537021</v>
      </c>
      <c r="AS116" s="507">
        <f t="shared" si="238"/>
        <v>390524</v>
      </c>
      <c r="AT116" s="507">
        <f t="shared" si="239"/>
        <v>5000</v>
      </c>
      <c r="AU116" s="507">
        <f t="shared" si="240"/>
        <v>0</v>
      </c>
      <c r="AV116" s="507">
        <f t="shared" si="241"/>
        <v>133687</v>
      </c>
      <c r="AW116" s="507">
        <f t="shared" si="241"/>
        <v>7810</v>
      </c>
      <c r="AX116" s="507">
        <f t="shared" si="242"/>
        <v>0</v>
      </c>
      <c r="AY116" s="522">
        <f t="shared" si="243"/>
        <v>0.84819999999999995</v>
      </c>
      <c r="AZ116" s="522">
        <f t="shared" si="244"/>
        <v>0.84819999999999995</v>
      </c>
      <c r="BA116" s="523">
        <f t="shared" si="244"/>
        <v>0</v>
      </c>
    </row>
    <row r="117" spans="1:53" s="720" customFormat="1" x14ac:dyDescent="0.2">
      <c r="A117" s="751">
        <v>21</v>
      </c>
      <c r="B117" s="752">
        <v>4435</v>
      </c>
      <c r="C117" s="752">
        <v>650034295</v>
      </c>
      <c r="D117" s="752">
        <v>72744669</v>
      </c>
      <c r="E117" s="753" t="s">
        <v>515</v>
      </c>
      <c r="F117" s="752">
        <v>3143</v>
      </c>
      <c r="G117" s="552" t="s">
        <v>151</v>
      </c>
      <c r="H117" s="727" t="s">
        <v>83</v>
      </c>
      <c r="I117" s="516">
        <v>20364</v>
      </c>
      <c r="J117" s="517">
        <v>14355</v>
      </c>
      <c r="K117" s="496">
        <v>0</v>
      </c>
      <c r="L117" s="322">
        <v>4852</v>
      </c>
      <c r="M117" s="322">
        <v>287</v>
      </c>
      <c r="N117" s="517">
        <v>870</v>
      </c>
      <c r="O117" s="518">
        <v>0.06</v>
      </c>
      <c r="P117" s="432">
        <v>0</v>
      </c>
      <c r="Q117" s="746">
        <v>0.06</v>
      </c>
      <c r="R117" s="551">
        <f t="shared" si="230"/>
        <v>0</v>
      </c>
      <c r="S117" s="507">
        <v>0</v>
      </c>
      <c r="T117" s="507">
        <v>0</v>
      </c>
      <c r="U117" s="507">
        <v>0</v>
      </c>
      <c r="V117" s="507">
        <f t="shared" si="172"/>
        <v>0</v>
      </c>
      <c r="W117" s="507">
        <v>0</v>
      </c>
      <c r="X117" s="507">
        <v>0</v>
      </c>
      <c r="Y117" s="507">
        <v>0</v>
      </c>
      <c r="Z117" s="507">
        <f t="shared" si="231"/>
        <v>0</v>
      </c>
      <c r="AA117" s="507">
        <f t="shared" si="232"/>
        <v>0</v>
      </c>
      <c r="AB117" s="322">
        <f t="shared" si="233"/>
        <v>0</v>
      </c>
      <c r="AC117" s="180">
        <f t="shared" si="234"/>
        <v>0</v>
      </c>
      <c r="AD117" s="507">
        <v>0</v>
      </c>
      <c r="AE117" s="507">
        <v>0</v>
      </c>
      <c r="AF117" s="507">
        <f t="shared" si="173"/>
        <v>0</v>
      </c>
      <c r="AG117" s="507">
        <f t="shared" si="174"/>
        <v>0</v>
      </c>
      <c r="AH117" s="522">
        <v>0</v>
      </c>
      <c r="AI117" s="522">
        <v>0</v>
      </c>
      <c r="AJ117" s="522">
        <v>0</v>
      </c>
      <c r="AK117" s="522">
        <v>0</v>
      </c>
      <c r="AL117" s="522">
        <v>0</v>
      </c>
      <c r="AM117" s="522">
        <v>0</v>
      </c>
      <c r="AN117" s="522">
        <v>0</v>
      </c>
      <c r="AO117" s="522">
        <f t="shared" si="235"/>
        <v>0</v>
      </c>
      <c r="AP117" s="522">
        <f t="shared" si="236"/>
        <v>0</v>
      </c>
      <c r="AQ117" s="523">
        <f t="shared" si="175"/>
        <v>0</v>
      </c>
      <c r="AR117" s="520">
        <f t="shared" si="237"/>
        <v>20364</v>
      </c>
      <c r="AS117" s="507">
        <f t="shared" si="238"/>
        <v>14355</v>
      </c>
      <c r="AT117" s="507">
        <f t="shared" si="239"/>
        <v>0</v>
      </c>
      <c r="AU117" s="507">
        <f t="shared" si="240"/>
        <v>0</v>
      </c>
      <c r="AV117" s="507">
        <f t="shared" si="241"/>
        <v>4852</v>
      </c>
      <c r="AW117" s="507">
        <f t="shared" si="241"/>
        <v>287</v>
      </c>
      <c r="AX117" s="507">
        <f t="shared" si="242"/>
        <v>870</v>
      </c>
      <c r="AY117" s="522">
        <f t="shared" si="243"/>
        <v>0.06</v>
      </c>
      <c r="AZ117" s="522">
        <f t="shared" si="244"/>
        <v>0</v>
      </c>
      <c r="BA117" s="523">
        <f t="shared" si="244"/>
        <v>0.06</v>
      </c>
    </row>
    <row r="118" spans="1:53" s="720" customFormat="1" x14ac:dyDescent="0.2">
      <c r="A118" s="285">
        <v>21</v>
      </c>
      <c r="B118" s="27">
        <v>4435</v>
      </c>
      <c r="C118" s="27">
        <v>650034295</v>
      </c>
      <c r="D118" s="27">
        <v>72744669</v>
      </c>
      <c r="E118" s="295" t="s">
        <v>516</v>
      </c>
      <c r="F118" s="27"/>
      <c r="G118" s="284"/>
      <c r="H118" s="388"/>
      <c r="I118" s="5">
        <v>10867460</v>
      </c>
      <c r="J118" s="8">
        <v>7786970</v>
      </c>
      <c r="K118" s="8">
        <v>60000</v>
      </c>
      <c r="L118" s="8">
        <v>2652275</v>
      </c>
      <c r="M118" s="8">
        <v>155739</v>
      </c>
      <c r="N118" s="8">
        <v>212476</v>
      </c>
      <c r="O118" s="9">
        <v>17.907599999999999</v>
      </c>
      <c r="P118" s="9">
        <v>10.8972</v>
      </c>
      <c r="Q118" s="33">
        <v>7.0103999999999989</v>
      </c>
      <c r="R118" s="5">
        <f t="shared" ref="R118:BA118" si="245">SUM(R112:R117)</f>
        <v>0</v>
      </c>
      <c r="S118" s="8">
        <f t="shared" si="245"/>
        <v>0</v>
      </c>
      <c r="T118" s="8">
        <f t="shared" si="245"/>
        <v>0</v>
      </c>
      <c r="U118" s="8">
        <f t="shared" si="245"/>
        <v>0</v>
      </c>
      <c r="V118" s="8">
        <f t="shared" si="245"/>
        <v>0</v>
      </c>
      <c r="W118" s="8">
        <f t="shared" si="245"/>
        <v>0</v>
      </c>
      <c r="X118" s="8">
        <f t="shared" si="245"/>
        <v>0</v>
      </c>
      <c r="Y118" s="8">
        <f t="shared" si="245"/>
        <v>18885</v>
      </c>
      <c r="Z118" s="8">
        <f t="shared" si="245"/>
        <v>18885</v>
      </c>
      <c r="AA118" s="8">
        <f t="shared" si="245"/>
        <v>18885</v>
      </c>
      <c r="AB118" s="8">
        <f t="shared" si="245"/>
        <v>0</v>
      </c>
      <c r="AC118" s="8">
        <f t="shared" si="245"/>
        <v>0</v>
      </c>
      <c r="AD118" s="8">
        <f t="shared" si="245"/>
        <v>0</v>
      </c>
      <c r="AE118" s="8">
        <f t="shared" si="245"/>
        <v>0</v>
      </c>
      <c r="AF118" s="8">
        <f t="shared" si="245"/>
        <v>0</v>
      </c>
      <c r="AG118" s="8">
        <f t="shared" si="245"/>
        <v>18885</v>
      </c>
      <c r="AH118" s="9">
        <f t="shared" si="245"/>
        <v>0</v>
      </c>
      <c r="AI118" s="9">
        <f t="shared" si="245"/>
        <v>0</v>
      </c>
      <c r="AJ118" s="9">
        <f t="shared" si="245"/>
        <v>0</v>
      </c>
      <c r="AK118" s="9">
        <f t="shared" si="245"/>
        <v>0</v>
      </c>
      <c r="AL118" s="9">
        <f t="shared" si="245"/>
        <v>0</v>
      </c>
      <c r="AM118" s="9">
        <f t="shared" si="245"/>
        <v>0</v>
      </c>
      <c r="AN118" s="9">
        <f t="shared" si="245"/>
        <v>0</v>
      </c>
      <c r="AO118" s="9">
        <f t="shared" si="245"/>
        <v>0</v>
      </c>
      <c r="AP118" s="9">
        <f t="shared" si="245"/>
        <v>0</v>
      </c>
      <c r="AQ118" s="75">
        <f t="shared" si="245"/>
        <v>0</v>
      </c>
      <c r="AR118" s="273">
        <f t="shared" si="245"/>
        <v>10886345</v>
      </c>
      <c r="AS118" s="8">
        <f t="shared" si="245"/>
        <v>7786970</v>
      </c>
      <c r="AT118" s="38">
        <f t="shared" si="245"/>
        <v>78885</v>
      </c>
      <c r="AU118" s="38">
        <f t="shared" si="245"/>
        <v>18885</v>
      </c>
      <c r="AV118" s="8">
        <f t="shared" si="245"/>
        <v>2652275</v>
      </c>
      <c r="AW118" s="8">
        <f t="shared" si="245"/>
        <v>155739</v>
      </c>
      <c r="AX118" s="8">
        <f t="shared" si="245"/>
        <v>212476</v>
      </c>
      <c r="AY118" s="9">
        <f t="shared" si="245"/>
        <v>17.907599999999999</v>
      </c>
      <c r="AZ118" s="9">
        <f t="shared" si="245"/>
        <v>10.8972</v>
      </c>
      <c r="BA118" s="75">
        <f t="shared" si="245"/>
        <v>7.0103999999999989</v>
      </c>
    </row>
    <row r="119" spans="1:53" s="720" customFormat="1" x14ac:dyDescent="0.2">
      <c r="A119" s="751">
        <v>22</v>
      </c>
      <c r="B119" s="752">
        <v>4412</v>
      </c>
      <c r="C119" s="752">
        <v>600074447</v>
      </c>
      <c r="D119" s="752">
        <v>70698554</v>
      </c>
      <c r="E119" s="753" t="s">
        <v>517</v>
      </c>
      <c r="F119" s="752">
        <v>3111</v>
      </c>
      <c r="G119" s="552" t="s">
        <v>86</v>
      </c>
      <c r="H119" s="754" t="s">
        <v>87</v>
      </c>
      <c r="I119" s="516">
        <v>3450607</v>
      </c>
      <c r="J119" s="517">
        <v>2512597</v>
      </c>
      <c r="K119" s="517">
        <v>0</v>
      </c>
      <c r="L119" s="517">
        <v>849258</v>
      </c>
      <c r="M119" s="517">
        <v>50252</v>
      </c>
      <c r="N119" s="517">
        <v>38500</v>
      </c>
      <c r="O119" s="518">
        <v>5.6150000000000002</v>
      </c>
      <c r="P119" s="432">
        <v>4.1252000000000004</v>
      </c>
      <c r="Q119" s="746">
        <v>1.4897999999999998</v>
      </c>
      <c r="R119" s="551">
        <f t="shared" ref="R119:R121" si="246">W119*-1</f>
        <v>0</v>
      </c>
      <c r="S119" s="507">
        <v>0</v>
      </c>
      <c r="T119" s="507">
        <v>0</v>
      </c>
      <c r="U119" s="507">
        <v>0</v>
      </c>
      <c r="V119" s="507">
        <f t="shared" si="172"/>
        <v>0</v>
      </c>
      <c r="W119" s="507">
        <v>0</v>
      </c>
      <c r="X119" s="507">
        <v>0</v>
      </c>
      <c r="Y119" s="507">
        <v>0</v>
      </c>
      <c r="Z119" s="507">
        <f t="shared" ref="Z119:Z121" si="247">SUM(W119:Y119)</f>
        <v>0</v>
      </c>
      <c r="AA119" s="507">
        <f>V119+Z119</f>
        <v>0</v>
      </c>
      <c r="AB119" s="322">
        <f t="shared" ref="AB119:AB121" si="248">ROUND((V119+W119)*33.8%,0)</f>
        <v>0</v>
      </c>
      <c r="AC119" s="180">
        <f>ROUND(V119*2%,0)</f>
        <v>0</v>
      </c>
      <c r="AD119" s="507">
        <v>0</v>
      </c>
      <c r="AE119" s="507">
        <v>0</v>
      </c>
      <c r="AF119" s="507">
        <f t="shared" si="173"/>
        <v>0</v>
      </c>
      <c r="AG119" s="507">
        <f t="shared" si="174"/>
        <v>0</v>
      </c>
      <c r="AH119" s="522">
        <v>0</v>
      </c>
      <c r="AI119" s="522">
        <v>0</v>
      </c>
      <c r="AJ119" s="522">
        <v>0</v>
      </c>
      <c r="AK119" s="522">
        <v>0</v>
      </c>
      <c r="AL119" s="522">
        <v>0</v>
      </c>
      <c r="AM119" s="522">
        <v>0</v>
      </c>
      <c r="AN119" s="522">
        <v>0</v>
      </c>
      <c r="AO119" s="522">
        <f t="shared" ref="AO119:AO121" si="249">AH119+AJ119+AK119+AM119</f>
        <v>0</v>
      </c>
      <c r="AP119" s="522">
        <f t="shared" ref="AP119:AP121" si="250">AI119+AL119+AN119</f>
        <v>0</v>
      </c>
      <c r="AQ119" s="523">
        <f t="shared" si="175"/>
        <v>0</v>
      </c>
      <c r="AR119" s="520">
        <f>I119+AG119</f>
        <v>3450607</v>
      </c>
      <c r="AS119" s="507">
        <f>J119+V119</f>
        <v>2512597</v>
      </c>
      <c r="AT119" s="507">
        <f t="shared" ref="AT119:AT121" si="251">K119+Z119</f>
        <v>0</v>
      </c>
      <c r="AU119" s="507">
        <f t="shared" ref="AU119:AU121" si="252">Y119</f>
        <v>0</v>
      </c>
      <c r="AV119" s="507">
        <f t="shared" ref="AV119:AW121" si="253">L119+AB119</f>
        <v>849258</v>
      </c>
      <c r="AW119" s="507">
        <f t="shared" si="253"/>
        <v>50252</v>
      </c>
      <c r="AX119" s="507">
        <f>N119+AF119</f>
        <v>38500</v>
      </c>
      <c r="AY119" s="522">
        <f>O119+AQ119</f>
        <v>5.6150000000000002</v>
      </c>
      <c r="AZ119" s="522">
        <f t="shared" ref="AZ119:BA121" si="254">P119+AO119</f>
        <v>4.1252000000000004</v>
      </c>
      <c r="BA119" s="523">
        <f t="shared" si="254"/>
        <v>1.4897999999999998</v>
      </c>
    </row>
    <row r="120" spans="1:53" s="720" customFormat="1" x14ac:dyDescent="0.2">
      <c r="A120" s="751">
        <v>22</v>
      </c>
      <c r="B120" s="752">
        <v>4412</v>
      </c>
      <c r="C120" s="752">
        <v>600074447</v>
      </c>
      <c r="D120" s="752">
        <v>70698554</v>
      </c>
      <c r="E120" s="753" t="s">
        <v>517</v>
      </c>
      <c r="F120" s="752">
        <v>3111</v>
      </c>
      <c r="G120" s="552" t="s">
        <v>92</v>
      </c>
      <c r="H120" s="754" t="s">
        <v>83</v>
      </c>
      <c r="I120" s="516">
        <v>253613</v>
      </c>
      <c r="J120" s="517">
        <v>186755</v>
      </c>
      <c r="K120" s="496">
        <v>0</v>
      </c>
      <c r="L120" s="322">
        <v>63123</v>
      </c>
      <c r="M120" s="322">
        <v>3735</v>
      </c>
      <c r="N120" s="517">
        <v>0</v>
      </c>
      <c r="O120" s="518">
        <v>0.75</v>
      </c>
      <c r="P120" s="432">
        <v>0.75</v>
      </c>
      <c r="Q120" s="746">
        <v>0</v>
      </c>
      <c r="R120" s="551">
        <f t="shared" si="246"/>
        <v>0</v>
      </c>
      <c r="S120" s="507">
        <v>-62252</v>
      </c>
      <c r="T120" s="507">
        <v>0</v>
      </c>
      <c r="U120" s="507">
        <v>0</v>
      </c>
      <c r="V120" s="507">
        <f t="shared" si="172"/>
        <v>-62252</v>
      </c>
      <c r="W120" s="507">
        <v>0</v>
      </c>
      <c r="X120" s="507">
        <v>0</v>
      </c>
      <c r="Y120" s="507">
        <v>0</v>
      </c>
      <c r="Z120" s="507">
        <f t="shared" si="247"/>
        <v>0</v>
      </c>
      <c r="AA120" s="507">
        <f>V120+Z120</f>
        <v>-62252</v>
      </c>
      <c r="AB120" s="322">
        <f t="shared" si="248"/>
        <v>-21041</v>
      </c>
      <c r="AC120" s="180">
        <f>ROUND(V120*2%,0)</f>
        <v>-1245</v>
      </c>
      <c r="AD120" s="507">
        <v>0</v>
      </c>
      <c r="AE120" s="507">
        <v>0</v>
      </c>
      <c r="AF120" s="507">
        <f t="shared" si="173"/>
        <v>0</v>
      </c>
      <c r="AG120" s="507">
        <f t="shared" si="174"/>
        <v>-84538</v>
      </c>
      <c r="AH120" s="522">
        <v>0</v>
      </c>
      <c r="AI120" s="522">
        <v>0</v>
      </c>
      <c r="AJ120" s="522">
        <v>-0.25</v>
      </c>
      <c r="AK120" s="522">
        <v>0</v>
      </c>
      <c r="AL120" s="522">
        <v>0</v>
      </c>
      <c r="AM120" s="522">
        <v>0</v>
      </c>
      <c r="AN120" s="522">
        <v>0</v>
      </c>
      <c r="AO120" s="522">
        <f t="shared" si="249"/>
        <v>-0.25</v>
      </c>
      <c r="AP120" s="522">
        <f t="shared" si="250"/>
        <v>0</v>
      </c>
      <c r="AQ120" s="523">
        <f t="shared" si="175"/>
        <v>-0.25</v>
      </c>
      <c r="AR120" s="520">
        <f>I120+AG120</f>
        <v>169075</v>
      </c>
      <c r="AS120" s="507">
        <f>J120+V120</f>
        <v>124503</v>
      </c>
      <c r="AT120" s="507">
        <f t="shared" si="251"/>
        <v>0</v>
      </c>
      <c r="AU120" s="507">
        <f t="shared" si="252"/>
        <v>0</v>
      </c>
      <c r="AV120" s="507">
        <f t="shared" si="253"/>
        <v>42082</v>
      </c>
      <c r="AW120" s="507">
        <f t="shared" si="253"/>
        <v>2490</v>
      </c>
      <c r="AX120" s="507">
        <f>N120+AF120</f>
        <v>0</v>
      </c>
      <c r="AY120" s="522">
        <f>O120+AQ120</f>
        <v>0.5</v>
      </c>
      <c r="AZ120" s="522">
        <f t="shared" si="254"/>
        <v>0.5</v>
      </c>
      <c r="BA120" s="523">
        <f t="shared" si="254"/>
        <v>0</v>
      </c>
    </row>
    <row r="121" spans="1:53" s="720" customFormat="1" x14ac:dyDescent="0.2">
      <c r="A121" s="751">
        <v>22</v>
      </c>
      <c r="B121" s="752">
        <v>4412</v>
      </c>
      <c r="C121" s="752">
        <v>600074447</v>
      </c>
      <c r="D121" s="752">
        <v>70698554</v>
      </c>
      <c r="E121" s="740" t="s">
        <v>517</v>
      </c>
      <c r="F121" s="752">
        <v>3141</v>
      </c>
      <c r="G121" s="552" t="s">
        <v>89</v>
      </c>
      <c r="H121" s="754" t="s">
        <v>83</v>
      </c>
      <c r="I121" s="516">
        <v>679670</v>
      </c>
      <c r="J121" s="517">
        <v>498144</v>
      </c>
      <c r="K121" s="496">
        <v>0</v>
      </c>
      <c r="L121" s="322">
        <v>168373</v>
      </c>
      <c r="M121" s="322">
        <v>9963</v>
      </c>
      <c r="N121" s="517">
        <v>3190</v>
      </c>
      <c r="O121" s="518">
        <v>1.69</v>
      </c>
      <c r="P121" s="432">
        <v>0</v>
      </c>
      <c r="Q121" s="746">
        <v>1.69</v>
      </c>
      <c r="R121" s="551">
        <f t="shared" si="246"/>
        <v>0</v>
      </c>
      <c r="S121" s="507">
        <v>0</v>
      </c>
      <c r="T121" s="507">
        <v>0</v>
      </c>
      <c r="U121" s="507">
        <v>0</v>
      </c>
      <c r="V121" s="507">
        <f t="shared" si="172"/>
        <v>0</v>
      </c>
      <c r="W121" s="507">
        <v>0</v>
      </c>
      <c r="X121" s="507">
        <v>0</v>
      </c>
      <c r="Y121" s="507">
        <v>0</v>
      </c>
      <c r="Z121" s="507">
        <f t="shared" si="247"/>
        <v>0</v>
      </c>
      <c r="AA121" s="507">
        <f>V121+Z121</f>
        <v>0</v>
      </c>
      <c r="AB121" s="322">
        <f t="shared" si="248"/>
        <v>0</v>
      </c>
      <c r="AC121" s="180">
        <f>ROUND(V121*2%,0)</f>
        <v>0</v>
      </c>
      <c r="AD121" s="507">
        <v>0</v>
      </c>
      <c r="AE121" s="507">
        <v>0</v>
      </c>
      <c r="AF121" s="507">
        <f t="shared" si="173"/>
        <v>0</v>
      </c>
      <c r="AG121" s="507">
        <f t="shared" si="174"/>
        <v>0</v>
      </c>
      <c r="AH121" s="522">
        <v>0</v>
      </c>
      <c r="AI121" s="522">
        <v>0</v>
      </c>
      <c r="AJ121" s="522">
        <v>0</v>
      </c>
      <c r="AK121" s="522">
        <v>0</v>
      </c>
      <c r="AL121" s="522">
        <v>0</v>
      </c>
      <c r="AM121" s="522">
        <v>0</v>
      </c>
      <c r="AN121" s="522">
        <v>0</v>
      </c>
      <c r="AO121" s="522">
        <f t="shared" si="249"/>
        <v>0</v>
      </c>
      <c r="AP121" s="522">
        <f t="shared" si="250"/>
        <v>0</v>
      </c>
      <c r="AQ121" s="523">
        <f t="shared" si="175"/>
        <v>0</v>
      </c>
      <c r="AR121" s="520">
        <f>I121+AG121</f>
        <v>679670</v>
      </c>
      <c r="AS121" s="507">
        <f>J121+V121</f>
        <v>498144</v>
      </c>
      <c r="AT121" s="507">
        <f t="shared" si="251"/>
        <v>0</v>
      </c>
      <c r="AU121" s="507">
        <f t="shared" si="252"/>
        <v>0</v>
      </c>
      <c r="AV121" s="507">
        <f t="shared" si="253"/>
        <v>168373</v>
      </c>
      <c r="AW121" s="507">
        <f t="shared" si="253"/>
        <v>9963</v>
      </c>
      <c r="AX121" s="507">
        <f>N121+AF121</f>
        <v>3190</v>
      </c>
      <c r="AY121" s="522">
        <f>O121+AQ121</f>
        <v>1.69</v>
      </c>
      <c r="AZ121" s="522">
        <f t="shared" si="254"/>
        <v>0</v>
      </c>
      <c r="BA121" s="523">
        <f t="shared" si="254"/>
        <v>1.69</v>
      </c>
    </row>
    <row r="122" spans="1:53" s="720" customFormat="1" x14ac:dyDescent="0.2">
      <c r="A122" s="285">
        <v>22</v>
      </c>
      <c r="B122" s="27">
        <v>4412</v>
      </c>
      <c r="C122" s="27">
        <v>600074447</v>
      </c>
      <c r="D122" s="27">
        <v>70698554</v>
      </c>
      <c r="E122" s="295" t="s">
        <v>518</v>
      </c>
      <c r="F122" s="27"/>
      <c r="G122" s="284"/>
      <c r="H122" s="388"/>
      <c r="I122" s="5">
        <v>4383890</v>
      </c>
      <c r="J122" s="8">
        <v>3197496</v>
      </c>
      <c r="K122" s="8">
        <v>0</v>
      </c>
      <c r="L122" s="8">
        <v>1080754</v>
      </c>
      <c r="M122" s="8">
        <v>63950</v>
      </c>
      <c r="N122" s="8">
        <v>41690</v>
      </c>
      <c r="O122" s="9">
        <v>8.0549999999999997</v>
      </c>
      <c r="P122" s="9">
        <v>4.8752000000000004</v>
      </c>
      <c r="Q122" s="33">
        <v>3.1797999999999997</v>
      </c>
      <c r="R122" s="5">
        <f t="shared" ref="R122:BA122" si="255">SUM(R119:R121)</f>
        <v>0</v>
      </c>
      <c r="S122" s="8">
        <f t="shared" si="255"/>
        <v>-62252</v>
      </c>
      <c r="T122" s="8">
        <f t="shared" si="255"/>
        <v>0</v>
      </c>
      <c r="U122" s="8">
        <f t="shared" si="255"/>
        <v>0</v>
      </c>
      <c r="V122" s="8">
        <f t="shared" si="255"/>
        <v>-62252</v>
      </c>
      <c r="W122" s="8">
        <f t="shared" si="255"/>
        <v>0</v>
      </c>
      <c r="X122" s="8">
        <f t="shared" si="255"/>
        <v>0</v>
      </c>
      <c r="Y122" s="8">
        <f t="shared" ref="Y122" si="256">SUM(Y119:Y121)</f>
        <v>0</v>
      </c>
      <c r="Z122" s="8">
        <f t="shared" si="255"/>
        <v>0</v>
      </c>
      <c r="AA122" s="8">
        <f t="shared" si="255"/>
        <v>-62252</v>
      </c>
      <c r="AB122" s="8">
        <f t="shared" si="255"/>
        <v>-21041</v>
      </c>
      <c r="AC122" s="8">
        <f t="shared" si="255"/>
        <v>-1245</v>
      </c>
      <c r="AD122" s="8">
        <f t="shared" si="255"/>
        <v>0</v>
      </c>
      <c r="AE122" s="8">
        <f t="shared" si="255"/>
        <v>0</v>
      </c>
      <c r="AF122" s="8">
        <f t="shared" si="255"/>
        <v>0</v>
      </c>
      <c r="AG122" s="8">
        <f t="shared" si="255"/>
        <v>-84538</v>
      </c>
      <c r="AH122" s="9">
        <f t="shared" si="255"/>
        <v>0</v>
      </c>
      <c r="AI122" s="9">
        <f t="shared" si="255"/>
        <v>0</v>
      </c>
      <c r="AJ122" s="9">
        <f t="shared" si="255"/>
        <v>-0.25</v>
      </c>
      <c r="AK122" s="9">
        <f t="shared" ref="AK122:AL122" si="257">SUM(AK119:AK121)</f>
        <v>0</v>
      </c>
      <c r="AL122" s="9">
        <f t="shared" si="257"/>
        <v>0</v>
      </c>
      <c r="AM122" s="9">
        <f t="shared" si="255"/>
        <v>0</v>
      </c>
      <c r="AN122" s="9">
        <f t="shared" si="255"/>
        <v>0</v>
      </c>
      <c r="AO122" s="9">
        <f t="shared" si="255"/>
        <v>-0.25</v>
      </c>
      <c r="AP122" s="9">
        <f t="shared" si="255"/>
        <v>0</v>
      </c>
      <c r="AQ122" s="75">
        <f t="shared" si="255"/>
        <v>-0.25</v>
      </c>
      <c r="AR122" s="273">
        <f t="shared" si="255"/>
        <v>4299352</v>
      </c>
      <c r="AS122" s="8">
        <f t="shared" si="255"/>
        <v>3135244</v>
      </c>
      <c r="AT122" s="38">
        <f t="shared" si="255"/>
        <v>0</v>
      </c>
      <c r="AU122" s="38">
        <f t="shared" si="255"/>
        <v>0</v>
      </c>
      <c r="AV122" s="8">
        <f t="shared" si="255"/>
        <v>1059713</v>
      </c>
      <c r="AW122" s="8">
        <f t="shared" si="255"/>
        <v>62705</v>
      </c>
      <c r="AX122" s="8">
        <f t="shared" si="255"/>
        <v>41690</v>
      </c>
      <c r="AY122" s="9">
        <f t="shared" si="255"/>
        <v>7.8049999999999997</v>
      </c>
      <c r="AZ122" s="9">
        <f t="shared" si="255"/>
        <v>4.6252000000000004</v>
      </c>
      <c r="BA122" s="75">
        <f t="shared" si="255"/>
        <v>3.1797999999999997</v>
      </c>
    </row>
    <row r="123" spans="1:53" s="720" customFormat="1" x14ac:dyDescent="0.2">
      <c r="A123" s="751">
        <v>23</v>
      </c>
      <c r="B123" s="752">
        <v>4413</v>
      </c>
      <c r="C123" s="752">
        <v>600074455</v>
      </c>
      <c r="D123" s="752">
        <v>70695369</v>
      </c>
      <c r="E123" s="753" t="s">
        <v>519</v>
      </c>
      <c r="F123" s="752">
        <v>3111</v>
      </c>
      <c r="G123" s="552" t="s">
        <v>86</v>
      </c>
      <c r="H123" s="754" t="s">
        <v>87</v>
      </c>
      <c r="I123" s="516">
        <v>7048039</v>
      </c>
      <c r="J123" s="517">
        <v>5138983</v>
      </c>
      <c r="K123" s="517">
        <v>0</v>
      </c>
      <c r="L123" s="517">
        <v>1736976</v>
      </c>
      <c r="M123" s="517">
        <v>102780</v>
      </c>
      <c r="N123" s="517">
        <v>69300</v>
      </c>
      <c r="O123" s="518">
        <v>11.8682</v>
      </c>
      <c r="P123" s="432">
        <v>9</v>
      </c>
      <c r="Q123" s="746">
        <v>2.8681999999999999</v>
      </c>
      <c r="R123" s="551">
        <f t="shared" ref="R123:R127" si="258">W123*-1</f>
        <v>0</v>
      </c>
      <c r="S123" s="507">
        <v>0</v>
      </c>
      <c r="T123" s="507">
        <v>0</v>
      </c>
      <c r="U123" s="507">
        <v>0</v>
      </c>
      <c r="V123" s="507">
        <f t="shared" si="172"/>
        <v>0</v>
      </c>
      <c r="W123" s="507">
        <v>0</v>
      </c>
      <c r="X123" s="507">
        <v>0</v>
      </c>
      <c r="Y123" s="507">
        <v>0</v>
      </c>
      <c r="Z123" s="507">
        <f t="shared" ref="Z123:Z127" si="259">SUM(W123:Y123)</f>
        <v>0</v>
      </c>
      <c r="AA123" s="507">
        <f>V123+Z123</f>
        <v>0</v>
      </c>
      <c r="AB123" s="322">
        <f t="shared" ref="AB123:AB127" si="260">ROUND((V123+W123)*33.8%,0)</f>
        <v>0</v>
      </c>
      <c r="AC123" s="180">
        <f>ROUND(V123*2%,0)</f>
        <v>0</v>
      </c>
      <c r="AD123" s="507">
        <v>0</v>
      </c>
      <c r="AE123" s="507">
        <v>0</v>
      </c>
      <c r="AF123" s="507">
        <f t="shared" si="173"/>
        <v>0</v>
      </c>
      <c r="AG123" s="507">
        <f t="shared" si="174"/>
        <v>0</v>
      </c>
      <c r="AH123" s="522">
        <v>0</v>
      </c>
      <c r="AI123" s="522">
        <v>0</v>
      </c>
      <c r="AJ123" s="522">
        <v>0</v>
      </c>
      <c r="AK123" s="522">
        <v>0</v>
      </c>
      <c r="AL123" s="522">
        <v>0</v>
      </c>
      <c r="AM123" s="522">
        <v>0</v>
      </c>
      <c r="AN123" s="522">
        <v>0</v>
      </c>
      <c r="AO123" s="522">
        <f t="shared" ref="AO123:AO127" si="261">AH123+AJ123+AK123+AM123</f>
        <v>0</v>
      </c>
      <c r="AP123" s="522">
        <f t="shared" ref="AP123:AP127" si="262">AI123+AL123+AN123</f>
        <v>0</v>
      </c>
      <c r="AQ123" s="523">
        <f t="shared" si="175"/>
        <v>0</v>
      </c>
      <c r="AR123" s="520">
        <f>I123+AG123</f>
        <v>7048039</v>
      </c>
      <c r="AS123" s="507">
        <f>J123+V123</f>
        <v>5138983</v>
      </c>
      <c r="AT123" s="507">
        <f t="shared" ref="AT123:AT127" si="263">K123+Z123</f>
        <v>0</v>
      </c>
      <c r="AU123" s="507">
        <f t="shared" ref="AU123:AU127" si="264">Y123</f>
        <v>0</v>
      </c>
      <c r="AV123" s="507">
        <f t="shared" ref="AV123:AW127" si="265">L123+AB123</f>
        <v>1736976</v>
      </c>
      <c r="AW123" s="507">
        <f t="shared" si="265"/>
        <v>102780</v>
      </c>
      <c r="AX123" s="507">
        <f>N123+AF123</f>
        <v>69300</v>
      </c>
      <c r="AY123" s="522">
        <f>O123+AQ123</f>
        <v>11.8682</v>
      </c>
      <c r="AZ123" s="522">
        <f t="shared" ref="AZ123:BA127" si="266">P123+AO123</f>
        <v>9</v>
      </c>
      <c r="BA123" s="523">
        <f t="shared" si="266"/>
        <v>2.8681999999999999</v>
      </c>
    </row>
    <row r="124" spans="1:53" s="720" customFormat="1" x14ac:dyDescent="0.2">
      <c r="A124" s="751">
        <v>23</v>
      </c>
      <c r="B124" s="752">
        <v>4413</v>
      </c>
      <c r="C124" s="752">
        <v>600074455</v>
      </c>
      <c r="D124" s="752">
        <v>70695369</v>
      </c>
      <c r="E124" s="753" t="s">
        <v>519</v>
      </c>
      <c r="F124" s="752">
        <v>3111</v>
      </c>
      <c r="G124" s="552" t="s">
        <v>92</v>
      </c>
      <c r="H124" s="754" t="s">
        <v>83</v>
      </c>
      <c r="I124" s="516">
        <v>1416990</v>
      </c>
      <c r="J124" s="517">
        <v>1043439</v>
      </c>
      <c r="K124" s="496">
        <v>0</v>
      </c>
      <c r="L124" s="322">
        <v>352682</v>
      </c>
      <c r="M124" s="322">
        <v>20869</v>
      </c>
      <c r="N124" s="517">
        <v>0</v>
      </c>
      <c r="O124" s="518">
        <v>3.15</v>
      </c>
      <c r="P124" s="432">
        <v>3.15</v>
      </c>
      <c r="Q124" s="746">
        <v>0</v>
      </c>
      <c r="R124" s="551">
        <f t="shared" si="258"/>
        <v>0</v>
      </c>
      <c r="S124" s="507">
        <v>184900</v>
      </c>
      <c r="T124" s="507">
        <v>0</v>
      </c>
      <c r="U124" s="507">
        <v>0</v>
      </c>
      <c r="V124" s="507">
        <f t="shared" si="172"/>
        <v>184900</v>
      </c>
      <c r="W124" s="507">
        <v>0</v>
      </c>
      <c r="X124" s="507">
        <v>0</v>
      </c>
      <c r="Y124" s="507">
        <v>0</v>
      </c>
      <c r="Z124" s="507">
        <f t="shared" si="259"/>
        <v>0</v>
      </c>
      <c r="AA124" s="507">
        <f>V124+Z124</f>
        <v>184900</v>
      </c>
      <c r="AB124" s="322">
        <f t="shared" si="260"/>
        <v>62496</v>
      </c>
      <c r="AC124" s="180">
        <f>ROUND(V124*2%,0)</f>
        <v>3698</v>
      </c>
      <c r="AD124" s="507">
        <v>2000</v>
      </c>
      <c r="AE124" s="507">
        <v>0</v>
      </c>
      <c r="AF124" s="507">
        <f t="shared" si="173"/>
        <v>2000</v>
      </c>
      <c r="AG124" s="507">
        <f t="shared" si="174"/>
        <v>253094</v>
      </c>
      <c r="AH124" s="522">
        <v>0</v>
      </c>
      <c r="AI124" s="522">
        <v>0</v>
      </c>
      <c r="AJ124" s="522">
        <v>0.5</v>
      </c>
      <c r="AK124" s="522">
        <v>0</v>
      </c>
      <c r="AL124" s="522">
        <v>0</v>
      </c>
      <c r="AM124" s="522">
        <v>0</v>
      </c>
      <c r="AN124" s="522">
        <v>0</v>
      </c>
      <c r="AO124" s="522">
        <f t="shared" si="261"/>
        <v>0.5</v>
      </c>
      <c r="AP124" s="522">
        <f t="shared" si="262"/>
        <v>0</v>
      </c>
      <c r="AQ124" s="523">
        <f t="shared" si="175"/>
        <v>0.5</v>
      </c>
      <c r="AR124" s="520">
        <f>I124+AG124</f>
        <v>1670084</v>
      </c>
      <c r="AS124" s="507">
        <f>J124+V124</f>
        <v>1228339</v>
      </c>
      <c r="AT124" s="507">
        <f t="shared" si="263"/>
        <v>0</v>
      </c>
      <c r="AU124" s="507">
        <f t="shared" si="264"/>
        <v>0</v>
      </c>
      <c r="AV124" s="507">
        <f t="shared" si="265"/>
        <v>415178</v>
      </c>
      <c r="AW124" s="507">
        <f t="shared" si="265"/>
        <v>24567</v>
      </c>
      <c r="AX124" s="507">
        <f>N124+AF124</f>
        <v>2000</v>
      </c>
      <c r="AY124" s="522">
        <f>O124+AQ124</f>
        <v>3.65</v>
      </c>
      <c r="AZ124" s="522">
        <f t="shared" si="266"/>
        <v>3.65</v>
      </c>
      <c r="BA124" s="523">
        <f t="shared" si="266"/>
        <v>0</v>
      </c>
    </row>
    <row r="125" spans="1:53" s="720" customFormat="1" x14ac:dyDescent="0.2">
      <c r="A125" s="751">
        <v>23</v>
      </c>
      <c r="B125" s="752">
        <v>4413</v>
      </c>
      <c r="C125" s="752">
        <v>600074455</v>
      </c>
      <c r="D125" s="752">
        <v>70695369</v>
      </c>
      <c r="E125" s="753" t="s">
        <v>519</v>
      </c>
      <c r="F125" s="752">
        <v>3141</v>
      </c>
      <c r="G125" s="552" t="s">
        <v>89</v>
      </c>
      <c r="H125" s="754" t="s">
        <v>83</v>
      </c>
      <c r="I125" s="516">
        <v>1395057</v>
      </c>
      <c r="J125" s="517">
        <v>1021565</v>
      </c>
      <c r="K125" s="496">
        <v>0</v>
      </c>
      <c r="L125" s="322">
        <v>345289</v>
      </c>
      <c r="M125" s="322">
        <v>20431</v>
      </c>
      <c r="N125" s="517">
        <v>7772</v>
      </c>
      <c r="O125" s="518">
        <v>3.47</v>
      </c>
      <c r="P125" s="432">
        <v>0</v>
      </c>
      <c r="Q125" s="746">
        <v>3.47</v>
      </c>
      <c r="R125" s="551">
        <f t="shared" si="258"/>
        <v>0</v>
      </c>
      <c r="S125" s="507">
        <v>0</v>
      </c>
      <c r="T125" s="507">
        <v>0</v>
      </c>
      <c r="U125" s="507">
        <v>0</v>
      </c>
      <c r="V125" s="507">
        <f t="shared" si="172"/>
        <v>0</v>
      </c>
      <c r="W125" s="507">
        <v>0</v>
      </c>
      <c r="X125" s="507">
        <v>0</v>
      </c>
      <c r="Y125" s="507">
        <v>0</v>
      </c>
      <c r="Z125" s="507">
        <f t="shared" si="259"/>
        <v>0</v>
      </c>
      <c r="AA125" s="507">
        <f>V125+Z125</f>
        <v>0</v>
      </c>
      <c r="AB125" s="322">
        <f t="shared" si="260"/>
        <v>0</v>
      </c>
      <c r="AC125" s="180">
        <f>ROUND(V125*2%,0)</f>
        <v>0</v>
      </c>
      <c r="AD125" s="507">
        <v>0</v>
      </c>
      <c r="AE125" s="507">
        <v>0</v>
      </c>
      <c r="AF125" s="507">
        <f t="shared" si="173"/>
        <v>0</v>
      </c>
      <c r="AG125" s="507">
        <f t="shared" si="174"/>
        <v>0</v>
      </c>
      <c r="AH125" s="522">
        <v>0</v>
      </c>
      <c r="AI125" s="522">
        <v>0</v>
      </c>
      <c r="AJ125" s="522">
        <v>0</v>
      </c>
      <c r="AK125" s="522">
        <v>0</v>
      </c>
      <c r="AL125" s="522">
        <v>0</v>
      </c>
      <c r="AM125" s="522">
        <v>0</v>
      </c>
      <c r="AN125" s="522">
        <v>0</v>
      </c>
      <c r="AO125" s="522">
        <f t="shared" si="261"/>
        <v>0</v>
      </c>
      <c r="AP125" s="522">
        <f t="shared" si="262"/>
        <v>0</v>
      </c>
      <c r="AQ125" s="523">
        <f t="shared" si="175"/>
        <v>0</v>
      </c>
      <c r="AR125" s="520">
        <f>I125+AG125</f>
        <v>1395057</v>
      </c>
      <c r="AS125" s="507">
        <f>J125+V125</f>
        <v>1021565</v>
      </c>
      <c r="AT125" s="507">
        <f t="shared" si="263"/>
        <v>0</v>
      </c>
      <c r="AU125" s="507">
        <f t="shared" si="264"/>
        <v>0</v>
      </c>
      <c r="AV125" s="507">
        <f t="shared" si="265"/>
        <v>345289</v>
      </c>
      <c r="AW125" s="507">
        <f t="shared" si="265"/>
        <v>20431</v>
      </c>
      <c r="AX125" s="507">
        <f>N125+AF125</f>
        <v>7772</v>
      </c>
      <c r="AY125" s="522">
        <f>O125+AQ125</f>
        <v>3.47</v>
      </c>
      <c r="AZ125" s="522">
        <f t="shared" si="266"/>
        <v>0</v>
      </c>
      <c r="BA125" s="523">
        <f t="shared" si="266"/>
        <v>3.47</v>
      </c>
    </row>
    <row r="126" spans="1:53" s="720" customFormat="1" x14ac:dyDescent="0.2">
      <c r="A126" s="751">
        <v>23</v>
      </c>
      <c r="B126" s="752">
        <v>4413</v>
      </c>
      <c r="C126" s="752">
        <v>600074455</v>
      </c>
      <c r="D126" s="752">
        <v>70695369</v>
      </c>
      <c r="E126" s="753" t="s">
        <v>519</v>
      </c>
      <c r="F126" s="752">
        <v>3143</v>
      </c>
      <c r="G126" s="552" t="s">
        <v>150</v>
      </c>
      <c r="H126" s="727" t="s">
        <v>87</v>
      </c>
      <c r="I126" s="516">
        <v>1129643</v>
      </c>
      <c r="J126" s="517">
        <v>831843</v>
      </c>
      <c r="K126" s="496">
        <v>0</v>
      </c>
      <c r="L126" s="322">
        <v>281163</v>
      </c>
      <c r="M126" s="322">
        <v>16637</v>
      </c>
      <c r="N126" s="517">
        <v>0</v>
      </c>
      <c r="O126" s="518">
        <v>2</v>
      </c>
      <c r="P126" s="432">
        <v>2</v>
      </c>
      <c r="Q126" s="746">
        <v>0</v>
      </c>
      <c r="R126" s="551">
        <f t="shared" si="258"/>
        <v>0</v>
      </c>
      <c r="S126" s="507">
        <v>0</v>
      </c>
      <c r="T126" s="507">
        <v>0</v>
      </c>
      <c r="U126" s="507">
        <v>0</v>
      </c>
      <c r="V126" s="507">
        <f t="shared" si="172"/>
        <v>0</v>
      </c>
      <c r="W126" s="507">
        <v>0</v>
      </c>
      <c r="X126" s="507">
        <v>0</v>
      </c>
      <c r="Y126" s="507">
        <v>0</v>
      </c>
      <c r="Z126" s="507">
        <f t="shared" si="259"/>
        <v>0</v>
      </c>
      <c r="AA126" s="507">
        <f>V126+Z126</f>
        <v>0</v>
      </c>
      <c r="AB126" s="322">
        <f t="shared" si="260"/>
        <v>0</v>
      </c>
      <c r="AC126" s="180">
        <f>ROUND(V126*2%,0)</f>
        <v>0</v>
      </c>
      <c r="AD126" s="507">
        <v>0</v>
      </c>
      <c r="AE126" s="507">
        <v>0</v>
      </c>
      <c r="AF126" s="507">
        <f t="shared" si="173"/>
        <v>0</v>
      </c>
      <c r="AG126" s="507">
        <f t="shared" si="174"/>
        <v>0</v>
      </c>
      <c r="AH126" s="522">
        <v>0</v>
      </c>
      <c r="AI126" s="522">
        <v>0</v>
      </c>
      <c r="AJ126" s="522">
        <v>0</v>
      </c>
      <c r="AK126" s="522">
        <v>0</v>
      </c>
      <c r="AL126" s="522">
        <v>0</v>
      </c>
      <c r="AM126" s="522">
        <v>0</v>
      </c>
      <c r="AN126" s="522">
        <v>0</v>
      </c>
      <c r="AO126" s="522">
        <f t="shared" si="261"/>
        <v>0</v>
      </c>
      <c r="AP126" s="522">
        <f t="shared" si="262"/>
        <v>0</v>
      </c>
      <c r="AQ126" s="523">
        <f t="shared" si="175"/>
        <v>0</v>
      </c>
      <c r="AR126" s="520">
        <f>I126+AG126</f>
        <v>1129643</v>
      </c>
      <c r="AS126" s="507">
        <f>J126+V126</f>
        <v>831843</v>
      </c>
      <c r="AT126" s="507">
        <f t="shared" si="263"/>
        <v>0</v>
      </c>
      <c r="AU126" s="507">
        <f t="shared" si="264"/>
        <v>0</v>
      </c>
      <c r="AV126" s="507">
        <f t="shared" si="265"/>
        <v>281163</v>
      </c>
      <c r="AW126" s="507">
        <f t="shared" si="265"/>
        <v>16637</v>
      </c>
      <c r="AX126" s="507">
        <f>N126+AF126</f>
        <v>0</v>
      </c>
      <c r="AY126" s="522">
        <f>O126+AQ126</f>
        <v>2</v>
      </c>
      <c r="AZ126" s="522">
        <f t="shared" si="266"/>
        <v>2</v>
      </c>
      <c r="BA126" s="523">
        <f t="shared" si="266"/>
        <v>0</v>
      </c>
    </row>
    <row r="127" spans="1:53" s="720" customFormat="1" x14ac:dyDescent="0.2">
      <c r="A127" s="751">
        <v>23</v>
      </c>
      <c r="B127" s="752">
        <v>4413</v>
      </c>
      <c r="C127" s="752">
        <v>600074455</v>
      </c>
      <c r="D127" s="752">
        <v>70695369</v>
      </c>
      <c r="E127" s="753" t="s">
        <v>519</v>
      </c>
      <c r="F127" s="752">
        <v>3143</v>
      </c>
      <c r="G127" s="552" t="s">
        <v>151</v>
      </c>
      <c r="H127" s="727" t="s">
        <v>83</v>
      </c>
      <c r="I127" s="516">
        <v>24578</v>
      </c>
      <c r="J127" s="517">
        <v>17325</v>
      </c>
      <c r="K127" s="496">
        <v>0</v>
      </c>
      <c r="L127" s="322">
        <v>5856</v>
      </c>
      <c r="M127" s="322">
        <v>347</v>
      </c>
      <c r="N127" s="517">
        <v>1050</v>
      </c>
      <c r="O127" s="518">
        <v>7.0000000000000007E-2</v>
      </c>
      <c r="P127" s="432">
        <v>0</v>
      </c>
      <c r="Q127" s="746">
        <v>7.0000000000000007E-2</v>
      </c>
      <c r="R127" s="551">
        <f t="shared" si="258"/>
        <v>0</v>
      </c>
      <c r="S127" s="507">
        <v>0</v>
      </c>
      <c r="T127" s="507">
        <v>0</v>
      </c>
      <c r="U127" s="507">
        <v>0</v>
      </c>
      <c r="V127" s="507">
        <f t="shared" si="172"/>
        <v>0</v>
      </c>
      <c r="W127" s="507">
        <v>0</v>
      </c>
      <c r="X127" s="507">
        <v>0</v>
      </c>
      <c r="Y127" s="507">
        <v>0</v>
      </c>
      <c r="Z127" s="507">
        <f t="shared" si="259"/>
        <v>0</v>
      </c>
      <c r="AA127" s="507">
        <f>V127+Z127</f>
        <v>0</v>
      </c>
      <c r="AB127" s="322">
        <f t="shared" si="260"/>
        <v>0</v>
      </c>
      <c r="AC127" s="180">
        <f>ROUND(V127*2%,0)</f>
        <v>0</v>
      </c>
      <c r="AD127" s="507">
        <v>0</v>
      </c>
      <c r="AE127" s="507">
        <v>0</v>
      </c>
      <c r="AF127" s="507">
        <f t="shared" si="173"/>
        <v>0</v>
      </c>
      <c r="AG127" s="507">
        <f t="shared" si="174"/>
        <v>0</v>
      </c>
      <c r="AH127" s="522">
        <v>0</v>
      </c>
      <c r="AI127" s="522">
        <v>0</v>
      </c>
      <c r="AJ127" s="522">
        <v>0</v>
      </c>
      <c r="AK127" s="522">
        <v>0</v>
      </c>
      <c r="AL127" s="522">
        <v>0</v>
      </c>
      <c r="AM127" s="522">
        <v>0</v>
      </c>
      <c r="AN127" s="522">
        <v>0</v>
      </c>
      <c r="AO127" s="522">
        <f t="shared" si="261"/>
        <v>0</v>
      </c>
      <c r="AP127" s="522">
        <f t="shared" si="262"/>
        <v>0</v>
      </c>
      <c r="AQ127" s="523">
        <f t="shared" si="175"/>
        <v>0</v>
      </c>
      <c r="AR127" s="520">
        <f>I127+AG127</f>
        <v>24578</v>
      </c>
      <c r="AS127" s="507">
        <f>J127+V127</f>
        <v>17325</v>
      </c>
      <c r="AT127" s="507">
        <f t="shared" si="263"/>
        <v>0</v>
      </c>
      <c r="AU127" s="507">
        <f t="shared" si="264"/>
        <v>0</v>
      </c>
      <c r="AV127" s="507">
        <f t="shared" si="265"/>
        <v>5856</v>
      </c>
      <c r="AW127" s="507">
        <f t="shared" si="265"/>
        <v>347</v>
      </c>
      <c r="AX127" s="507">
        <f>N127+AF127</f>
        <v>1050</v>
      </c>
      <c r="AY127" s="522">
        <f>O127+AQ127</f>
        <v>7.0000000000000007E-2</v>
      </c>
      <c r="AZ127" s="522">
        <f t="shared" si="266"/>
        <v>0</v>
      </c>
      <c r="BA127" s="523">
        <f t="shared" si="266"/>
        <v>7.0000000000000007E-2</v>
      </c>
    </row>
    <row r="128" spans="1:53" s="720" customFormat="1" x14ac:dyDescent="0.2">
      <c r="A128" s="285">
        <v>23</v>
      </c>
      <c r="B128" s="27">
        <v>4413</v>
      </c>
      <c r="C128" s="27">
        <v>600074455</v>
      </c>
      <c r="D128" s="27">
        <v>70695369</v>
      </c>
      <c r="E128" s="295" t="s">
        <v>520</v>
      </c>
      <c r="F128" s="27"/>
      <c r="G128" s="284"/>
      <c r="H128" s="388"/>
      <c r="I128" s="5">
        <v>11014307</v>
      </c>
      <c r="J128" s="8">
        <v>8053155</v>
      </c>
      <c r="K128" s="8">
        <v>0</v>
      </c>
      <c r="L128" s="8">
        <v>2721966</v>
      </c>
      <c r="M128" s="8">
        <v>161064</v>
      </c>
      <c r="N128" s="8">
        <v>78122</v>
      </c>
      <c r="O128" s="9">
        <v>20.558199999999999</v>
      </c>
      <c r="P128" s="9">
        <v>14.15</v>
      </c>
      <c r="Q128" s="33">
        <v>6.4082000000000008</v>
      </c>
      <c r="R128" s="5">
        <f t="shared" ref="R128:BA128" si="267">SUM(R123:R127)</f>
        <v>0</v>
      </c>
      <c r="S128" s="8">
        <f t="shared" si="267"/>
        <v>184900</v>
      </c>
      <c r="T128" s="8">
        <f t="shared" si="267"/>
        <v>0</v>
      </c>
      <c r="U128" s="8">
        <f t="shared" si="267"/>
        <v>0</v>
      </c>
      <c r="V128" s="8">
        <f t="shared" si="267"/>
        <v>184900</v>
      </c>
      <c r="W128" s="8">
        <f t="shared" si="267"/>
        <v>0</v>
      </c>
      <c r="X128" s="8">
        <f t="shared" si="267"/>
        <v>0</v>
      </c>
      <c r="Y128" s="8">
        <f t="shared" ref="Y128" si="268">SUM(Y123:Y127)</f>
        <v>0</v>
      </c>
      <c r="Z128" s="8">
        <f t="shared" si="267"/>
        <v>0</v>
      </c>
      <c r="AA128" s="8">
        <f t="shared" si="267"/>
        <v>184900</v>
      </c>
      <c r="AB128" s="8">
        <f t="shared" si="267"/>
        <v>62496</v>
      </c>
      <c r="AC128" s="8">
        <f t="shared" si="267"/>
        <v>3698</v>
      </c>
      <c r="AD128" s="8">
        <f t="shared" si="267"/>
        <v>2000</v>
      </c>
      <c r="AE128" s="8">
        <f t="shared" si="267"/>
        <v>0</v>
      </c>
      <c r="AF128" s="8">
        <f t="shared" si="267"/>
        <v>2000</v>
      </c>
      <c r="AG128" s="8">
        <f t="shared" si="267"/>
        <v>253094</v>
      </c>
      <c r="AH128" s="9">
        <f t="shared" si="267"/>
        <v>0</v>
      </c>
      <c r="AI128" s="9">
        <f t="shared" si="267"/>
        <v>0</v>
      </c>
      <c r="AJ128" s="9">
        <f t="shared" si="267"/>
        <v>0.5</v>
      </c>
      <c r="AK128" s="9">
        <f t="shared" ref="AK128:AL128" si="269">SUM(AK123:AK127)</f>
        <v>0</v>
      </c>
      <c r="AL128" s="9">
        <f t="shared" si="269"/>
        <v>0</v>
      </c>
      <c r="AM128" s="9">
        <f t="shared" si="267"/>
        <v>0</v>
      </c>
      <c r="AN128" s="9">
        <f t="shared" si="267"/>
        <v>0</v>
      </c>
      <c r="AO128" s="9">
        <f t="shared" si="267"/>
        <v>0.5</v>
      </c>
      <c r="AP128" s="9">
        <f t="shared" si="267"/>
        <v>0</v>
      </c>
      <c r="AQ128" s="75">
        <f t="shared" si="267"/>
        <v>0.5</v>
      </c>
      <c r="AR128" s="273">
        <f t="shared" si="267"/>
        <v>11267401</v>
      </c>
      <c r="AS128" s="8">
        <f t="shared" si="267"/>
        <v>8238055</v>
      </c>
      <c r="AT128" s="38">
        <f t="shared" si="267"/>
        <v>0</v>
      </c>
      <c r="AU128" s="38">
        <f t="shared" si="267"/>
        <v>0</v>
      </c>
      <c r="AV128" s="8">
        <f t="shared" si="267"/>
        <v>2784462</v>
      </c>
      <c r="AW128" s="8">
        <f t="shared" si="267"/>
        <v>164762</v>
      </c>
      <c r="AX128" s="8">
        <f t="shared" si="267"/>
        <v>80122</v>
      </c>
      <c r="AY128" s="9">
        <f t="shared" si="267"/>
        <v>21.058199999999999</v>
      </c>
      <c r="AZ128" s="9">
        <f t="shared" si="267"/>
        <v>14.65</v>
      </c>
      <c r="BA128" s="75">
        <f t="shared" si="267"/>
        <v>6.4082000000000008</v>
      </c>
    </row>
    <row r="129" spans="1:53" s="720" customFormat="1" x14ac:dyDescent="0.2">
      <c r="A129" s="751">
        <v>24</v>
      </c>
      <c r="B129" s="752">
        <v>4429</v>
      </c>
      <c r="C129" s="752">
        <v>600074595</v>
      </c>
      <c r="D129" s="752">
        <v>70698520</v>
      </c>
      <c r="E129" s="753" t="s">
        <v>521</v>
      </c>
      <c r="F129" s="752">
        <v>3111</v>
      </c>
      <c r="G129" s="552" t="s">
        <v>86</v>
      </c>
      <c r="H129" s="754" t="s">
        <v>87</v>
      </c>
      <c r="I129" s="516">
        <v>1369854</v>
      </c>
      <c r="J129" s="517">
        <v>999451</v>
      </c>
      <c r="K129" s="496">
        <v>0</v>
      </c>
      <c r="L129" s="322">
        <v>337814</v>
      </c>
      <c r="M129" s="322">
        <v>19989</v>
      </c>
      <c r="N129" s="517">
        <v>12600</v>
      </c>
      <c r="O129" s="518">
        <v>2.4609000000000001</v>
      </c>
      <c r="P129" s="432">
        <v>2</v>
      </c>
      <c r="Q129" s="746">
        <v>0.46089999999999998</v>
      </c>
      <c r="R129" s="551">
        <f t="shared" ref="R129:R134" si="270">W129*-1</f>
        <v>0</v>
      </c>
      <c r="S129" s="507">
        <v>0</v>
      </c>
      <c r="T129" s="507">
        <v>0</v>
      </c>
      <c r="U129" s="507">
        <v>0</v>
      </c>
      <c r="V129" s="507">
        <f t="shared" si="172"/>
        <v>0</v>
      </c>
      <c r="W129" s="507">
        <v>0</v>
      </c>
      <c r="X129" s="507">
        <v>0</v>
      </c>
      <c r="Y129" s="507">
        <v>0</v>
      </c>
      <c r="Z129" s="507">
        <f t="shared" ref="Z129:Z134" si="271">SUM(W129:Y129)</f>
        <v>0</v>
      </c>
      <c r="AA129" s="507">
        <f t="shared" ref="AA129:AA134" si="272">V129+Z129</f>
        <v>0</v>
      </c>
      <c r="AB129" s="322">
        <f t="shared" ref="AB129:AB134" si="273">ROUND((V129+W129)*33.8%,0)</f>
        <v>0</v>
      </c>
      <c r="AC129" s="180">
        <f t="shared" ref="AC129:AC134" si="274">ROUND(V129*2%,0)</f>
        <v>0</v>
      </c>
      <c r="AD129" s="507">
        <v>0</v>
      </c>
      <c r="AE129" s="507">
        <v>0</v>
      </c>
      <c r="AF129" s="507">
        <f t="shared" si="173"/>
        <v>0</v>
      </c>
      <c r="AG129" s="507">
        <f t="shared" si="174"/>
        <v>0</v>
      </c>
      <c r="AH129" s="522">
        <v>0</v>
      </c>
      <c r="AI129" s="522">
        <v>0</v>
      </c>
      <c r="AJ129" s="522">
        <v>0</v>
      </c>
      <c r="AK129" s="522">
        <v>0</v>
      </c>
      <c r="AL129" s="522">
        <v>0</v>
      </c>
      <c r="AM129" s="522">
        <v>0</v>
      </c>
      <c r="AN129" s="522">
        <v>0</v>
      </c>
      <c r="AO129" s="522">
        <f t="shared" ref="AO129:AO134" si="275">AH129+AJ129+AK129+AM129</f>
        <v>0</v>
      </c>
      <c r="AP129" s="522">
        <f t="shared" ref="AP129:AP134" si="276">AI129+AL129+AN129</f>
        <v>0</v>
      </c>
      <c r="AQ129" s="523">
        <f t="shared" si="175"/>
        <v>0</v>
      </c>
      <c r="AR129" s="520">
        <f t="shared" ref="AR129:AR134" si="277">I129+AG129</f>
        <v>1369854</v>
      </c>
      <c r="AS129" s="507">
        <f t="shared" ref="AS129:AS134" si="278">J129+V129</f>
        <v>999451</v>
      </c>
      <c r="AT129" s="507">
        <f t="shared" ref="AT129:AT134" si="279">K129+Z129</f>
        <v>0</v>
      </c>
      <c r="AU129" s="507">
        <f t="shared" ref="AU129:AU134" si="280">Y129</f>
        <v>0</v>
      </c>
      <c r="AV129" s="507">
        <f t="shared" ref="AV129:AW134" si="281">L129+AB129</f>
        <v>337814</v>
      </c>
      <c r="AW129" s="507">
        <f t="shared" si="281"/>
        <v>19989</v>
      </c>
      <c r="AX129" s="507">
        <f t="shared" ref="AX129:AX134" si="282">N129+AF129</f>
        <v>12600</v>
      </c>
      <c r="AY129" s="522">
        <f t="shared" ref="AY129:AY134" si="283">O129+AQ129</f>
        <v>2.4609000000000001</v>
      </c>
      <c r="AZ129" s="522">
        <f t="shared" ref="AZ129:BA134" si="284">P129+AO129</f>
        <v>2</v>
      </c>
      <c r="BA129" s="523">
        <f t="shared" si="284"/>
        <v>0.46089999999999998</v>
      </c>
    </row>
    <row r="130" spans="1:53" s="720" customFormat="1" x14ac:dyDescent="0.2">
      <c r="A130" s="751">
        <v>24</v>
      </c>
      <c r="B130" s="752">
        <v>4429</v>
      </c>
      <c r="C130" s="752">
        <v>600074595</v>
      </c>
      <c r="D130" s="752">
        <v>70698520</v>
      </c>
      <c r="E130" s="753" t="s">
        <v>521</v>
      </c>
      <c r="F130" s="752">
        <v>3117</v>
      </c>
      <c r="G130" s="552" t="s">
        <v>149</v>
      </c>
      <c r="H130" s="754" t="s">
        <v>87</v>
      </c>
      <c r="I130" s="516">
        <v>3425679</v>
      </c>
      <c r="J130" s="517">
        <v>2423357</v>
      </c>
      <c r="K130" s="517">
        <v>20000</v>
      </c>
      <c r="L130" s="517">
        <v>825855</v>
      </c>
      <c r="M130" s="517">
        <v>48467</v>
      </c>
      <c r="N130" s="517">
        <v>108000</v>
      </c>
      <c r="O130" s="518">
        <v>5.1533999999999995</v>
      </c>
      <c r="P130" s="432">
        <v>3.5508999999999999</v>
      </c>
      <c r="Q130" s="746">
        <v>1.6024999999999996</v>
      </c>
      <c r="R130" s="551">
        <f t="shared" si="270"/>
        <v>0</v>
      </c>
      <c r="S130" s="507">
        <v>0</v>
      </c>
      <c r="T130" s="507">
        <v>0</v>
      </c>
      <c r="U130" s="507">
        <v>0</v>
      </c>
      <c r="V130" s="507">
        <f t="shared" si="172"/>
        <v>0</v>
      </c>
      <c r="W130" s="507">
        <v>0</v>
      </c>
      <c r="X130" s="507">
        <v>0</v>
      </c>
      <c r="Y130" s="507">
        <v>20779</v>
      </c>
      <c r="Z130" s="507">
        <f t="shared" si="271"/>
        <v>20779</v>
      </c>
      <c r="AA130" s="507">
        <f t="shared" si="272"/>
        <v>20779</v>
      </c>
      <c r="AB130" s="322">
        <f t="shared" si="273"/>
        <v>0</v>
      </c>
      <c r="AC130" s="180">
        <f t="shared" si="274"/>
        <v>0</v>
      </c>
      <c r="AD130" s="507">
        <v>0</v>
      </c>
      <c r="AE130" s="507">
        <v>0</v>
      </c>
      <c r="AF130" s="507">
        <f t="shared" si="173"/>
        <v>0</v>
      </c>
      <c r="AG130" s="507">
        <f t="shared" si="174"/>
        <v>20779</v>
      </c>
      <c r="AH130" s="522">
        <v>0</v>
      </c>
      <c r="AI130" s="522">
        <v>0</v>
      </c>
      <c r="AJ130" s="522">
        <v>0</v>
      </c>
      <c r="AK130" s="522">
        <v>0</v>
      </c>
      <c r="AL130" s="522">
        <v>0</v>
      </c>
      <c r="AM130" s="522">
        <v>0</v>
      </c>
      <c r="AN130" s="522">
        <v>0</v>
      </c>
      <c r="AO130" s="522">
        <f t="shared" si="275"/>
        <v>0</v>
      </c>
      <c r="AP130" s="522">
        <f t="shared" si="276"/>
        <v>0</v>
      </c>
      <c r="AQ130" s="523">
        <f t="shared" si="175"/>
        <v>0</v>
      </c>
      <c r="AR130" s="520">
        <f t="shared" si="277"/>
        <v>3446458</v>
      </c>
      <c r="AS130" s="507">
        <f t="shared" si="278"/>
        <v>2423357</v>
      </c>
      <c r="AT130" s="507">
        <f t="shared" si="279"/>
        <v>40779</v>
      </c>
      <c r="AU130" s="507">
        <f t="shared" si="280"/>
        <v>20779</v>
      </c>
      <c r="AV130" s="507">
        <f t="shared" si="281"/>
        <v>825855</v>
      </c>
      <c r="AW130" s="507">
        <f t="shared" si="281"/>
        <v>48467</v>
      </c>
      <c r="AX130" s="507">
        <f t="shared" si="282"/>
        <v>108000</v>
      </c>
      <c r="AY130" s="522">
        <f t="shared" si="283"/>
        <v>5.1533999999999995</v>
      </c>
      <c r="AZ130" s="522">
        <f t="shared" si="284"/>
        <v>3.5508999999999999</v>
      </c>
      <c r="BA130" s="523">
        <f t="shared" si="284"/>
        <v>1.6024999999999996</v>
      </c>
    </row>
    <row r="131" spans="1:53" s="720" customFormat="1" x14ac:dyDescent="0.2">
      <c r="A131" s="751">
        <v>24</v>
      </c>
      <c r="B131" s="752">
        <v>4429</v>
      </c>
      <c r="C131" s="752">
        <v>600074595</v>
      </c>
      <c r="D131" s="752">
        <v>70698520</v>
      </c>
      <c r="E131" s="753" t="s">
        <v>521</v>
      </c>
      <c r="F131" s="752">
        <v>3117</v>
      </c>
      <c r="G131" s="552" t="s">
        <v>92</v>
      </c>
      <c r="H131" s="754" t="s">
        <v>83</v>
      </c>
      <c r="I131" s="516">
        <v>1045964</v>
      </c>
      <c r="J131" s="517">
        <v>770224</v>
      </c>
      <c r="K131" s="496">
        <v>0</v>
      </c>
      <c r="L131" s="322">
        <v>260335</v>
      </c>
      <c r="M131" s="322">
        <v>15405</v>
      </c>
      <c r="N131" s="517">
        <v>0</v>
      </c>
      <c r="O131" s="518">
        <v>2.08</v>
      </c>
      <c r="P131" s="432">
        <v>2.08</v>
      </c>
      <c r="Q131" s="746">
        <v>0</v>
      </c>
      <c r="R131" s="551">
        <f t="shared" si="270"/>
        <v>0</v>
      </c>
      <c r="S131" s="507">
        <v>-19000</v>
      </c>
      <c r="T131" s="507">
        <v>0</v>
      </c>
      <c r="U131" s="507">
        <v>0</v>
      </c>
      <c r="V131" s="507">
        <f t="shared" si="172"/>
        <v>-19000</v>
      </c>
      <c r="W131" s="507">
        <v>0</v>
      </c>
      <c r="X131" s="507">
        <v>0</v>
      </c>
      <c r="Y131" s="507">
        <v>0</v>
      </c>
      <c r="Z131" s="507">
        <f t="shared" si="271"/>
        <v>0</v>
      </c>
      <c r="AA131" s="507">
        <f t="shared" si="272"/>
        <v>-19000</v>
      </c>
      <c r="AB131" s="322">
        <f t="shared" si="273"/>
        <v>-6422</v>
      </c>
      <c r="AC131" s="180">
        <f t="shared" si="274"/>
        <v>-380</v>
      </c>
      <c r="AD131" s="507">
        <v>0</v>
      </c>
      <c r="AE131" s="507">
        <v>0</v>
      </c>
      <c r="AF131" s="507">
        <f t="shared" si="173"/>
        <v>0</v>
      </c>
      <c r="AG131" s="507">
        <f t="shared" si="174"/>
        <v>-25802</v>
      </c>
      <c r="AH131" s="522">
        <v>0</v>
      </c>
      <c r="AI131" s="522">
        <v>0</v>
      </c>
      <c r="AJ131" s="522">
        <v>0</v>
      </c>
      <c r="AK131" s="522">
        <v>0</v>
      </c>
      <c r="AL131" s="522">
        <v>0</v>
      </c>
      <c r="AM131" s="522">
        <v>0</v>
      </c>
      <c r="AN131" s="522">
        <v>0</v>
      </c>
      <c r="AO131" s="522">
        <f t="shared" si="275"/>
        <v>0</v>
      </c>
      <c r="AP131" s="522">
        <f t="shared" si="276"/>
        <v>0</v>
      </c>
      <c r="AQ131" s="523">
        <f t="shared" si="175"/>
        <v>0</v>
      </c>
      <c r="AR131" s="520">
        <f t="shared" si="277"/>
        <v>1020162</v>
      </c>
      <c r="AS131" s="507">
        <f t="shared" si="278"/>
        <v>751224</v>
      </c>
      <c r="AT131" s="507">
        <f t="shared" si="279"/>
        <v>0</v>
      </c>
      <c r="AU131" s="507">
        <f t="shared" si="280"/>
        <v>0</v>
      </c>
      <c r="AV131" s="507">
        <f t="shared" si="281"/>
        <v>253913</v>
      </c>
      <c r="AW131" s="507">
        <f t="shared" si="281"/>
        <v>15025</v>
      </c>
      <c r="AX131" s="507">
        <f t="shared" si="282"/>
        <v>0</v>
      </c>
      <c r="AY131" s="522">
        <f t="shared" si="283"/>
        <v>2.08</v>
      </c>
      <c r="AZ131" s="522">
        <f t="shared" si="284"/>
        <v>2.08</v>
      </c>
      <c r="BA131" s="523">
        <f t="shared" si="284"/>
        <v>0</v>
      </c>
    </row>
    <row r="132" spans="1:53" s="720" customFormat="1" x14ac:dyDescent="0.2">
      <c r="A132" s="751">
        <v>24</v>
      </c>
      <c r="B132" s="752">
        <v>4429</v>
      </c>
      <c r="C132" s="752">
        <v>600074595</v>
      </c>
      <c r="D132" s="752">
        <v>70698520</v>
      </c>
      <c r="E132" s="753" t="s">
        <v>521</v>
      </c>
      <c r="F132" s="752">
        <v>3141</v>
      </c>
      <c r="G132" s="552" t="s">
        <v>89</v>
      </c>
      <c r="H132" s="754" t="s">
        <v>83</v>
      </c>
      <c r="I132" s="516">
        <v>678411</v>
      </c>
      <c r="J132" s="517">
        <v>497260</v>
      </c>
      <c r="K132" s="496">
        <v>0</v>
      </c>
      <c r="L132" s="322">
        <v>168074</v>
      </c>
      <c r="M132" s="322">
        <v>9945</v>
      </c>
      <c r="N132" s="517">
        <v>3132</v>
      </c>
      <c r="O132" s="518">
        <v>1.69</v>
      </c>
      <c r="P132" s="432">
        <v>0</v>
      </c>
      <c r="Q132" s="746">
        <v>1.69</v>
      </c>
      <c r="R132" s="551">
        <f t="shared" si="270"/>
        <v>0</v>
      </c>
      <c r="S132" s="507">
        <v>0</v>
      </c>
      <c r="T132" s="507">
        <v>0</v>
      </c>
      <c r="U132" s="507">
        <v>0</v>
      </c>
      <c r="V132" s="507">
        <f t="shared" si="172"/>
        <v>0</v>
      </c>
      <c r="W132" s="507">
        <v>0</v>
      </c>
      <c r="X132" s="507">
        <v>0</v>
      </c>
      <c r="Y132" s="507">
        <v>0</v>
      </c>
      <c r="Z132" s="507">
        <f t="shared" si="271"/>
        <v>0</v>
      </c>
      <c r="AA132" s="507">
        <f t="shared" si="272"/>
        <v>0</v>
      </c>
      <c r="AB132" s="322">
        <f t="shared" si="273"/>
        <v>0</v>
      </c>
      <c r="AC132" s="180">
        <f t="shared" si="274"/>
        <v>0</v>
      </c>
      <c r="AD132" s="507">
        <v>0</v>
      </c>
      <c r="AE132" s="507">
        <v>0</v>
      </c>
      <c r="AF132" s="507">
        <f t="shared" si="173"/>
        <v>0</v>
      </c>
      <c r="AG132" s="507">
        <f t="shared" si="174"/>
        <v>0</v>
      </c>
      <c r="AH132" s="522">
        <v>0</v>
      </c>
      <c r="AI132" s="522">
        <v>0</v>
      </c>
      <c r="AJ132" s="522">
        <v>0</v>
      </c>
      <c r="AK132" s="522">
        <v>0</v>
      </c>
      <c r="AL132" s="522">
        <v>0</v>
      </c>
      <c r="AM132" s="522">
        <v>0</v>
      </c>
      <c r="AN132" s="522">
        <v>0</v>
      </c>
      <c r="AO132" s="522">
        <f t="shared" si="275"/>
        <v>0</v>
      </c>
      <c r="AP132" s="522">
        <f t="shared" si="276"/>
        <v>0</v>
      </c>
      <c r="AQ132" s="523">
        <f t="shared" si="175"/>
        <v>0</v>
      </c>
      <c r="AR132" s="520">
        <f t="shared" si="277"/>
        <v>678411</v>
      </c>
      <c r="AS132" s="507">
        <f t="shared" si="278"/>
        <v>497260</v>
      </c>
      <c r="AT132" s="507">
        <f t="shared" si="279"/>
        <v>0</v>
      </c>
      <c r="AU132" s="507">
        <f t="shared" si="280"/>
        <v>0</v>
      </c>
      <c r="AV132" s="507">
        <f t="shared" si="281"/>
        <v>168074</v>
      </c>
      <c r="AW132" s="507">
        <f t="shared" si="281"/>
        <v>9945</v>
      </c>
      <c r="AX132" s="507">
        <f t="shared" si="282"/>
        <v>3132</v>
      </c>
      <c r="AY132" s="522">
        <f t="shared" si="283"/>
        <v>1.69</v>
      </c>
      <c r="AZ132" s="522">
        <f t="shared" si="284"/>
        <v>0</v>
      </c>
      <c r="BA132" s="523">
        <f t="shared" si="284"/>
        <v>1.69</v>
      </c>
    </row>
    <row r="133" spans="1:53" s="720" customFormat="1" x14ac:dyDescent="0.2">
      <c r="A133" s="751">
        <v>24</v>
      </c>
      <c r="B133" s="752">
        <v>4429</v>
      </c>
      <c r="C133" s="752">
        <v>600074595</v>
      </c>
      <c r="D133" s="752">
        <v>70698520</v>
      </c>
      <c r="E133" s="753" t="s">
        <v>521</v>
      </c>
      <c r="F133" s="752">
        <v>3143</v>
      </c>
      <c r="G133" s="552" t="s">
        <v>150</v>
      </c>
      <c r="H133" s="727" t="s">
        <v>87</v>
      </c>
      <c r="I133" s="516">
        <v>865865</v>
      </c>
      <c r="J133" s="517">
        <v>637603</v>
      </c>
      <c r="K133" s="496">
        <v>0</v>
      </c>
      <c r="L133" s="322">
        <v>215510</v>
      </c>
      <c r="M133" s="322">
        <v>12752</v>
      </c>
      <c r="N133" s="517">
        <v>0</v>
      </c>
      <c r="O133" s="518">
        <v>1.4821</v>
      </c>
      <c r="P133" s="432">
        <v>1.4821</v>
      </c>
      <c r="Q133" s="746">
        <v>0</v>
      </c>
      <c r="R133" s="551">
        <f t="shared" si="270"/>
        <v>0</v>
      </c>
      <c r="S133" s="507">
        <v>0</v>
      </c>
      <c r="T133" s="507">
        <v>0</v>
      </c>
      <c r="U133" s="507">
        <v>0</v>
      </c>
      <c r="V133" s="507">
        <f t="shared" si="172"/>
        <v>0</v>
      </c>
      <c r="W133" s="507">
        <v>0</v>
      </c>
      <c r="X133" s="507">
        <v>0</v>
      </c>
      <c r="Y133" s="507">
        <v>0</v>
      </c>
      <c r="Z133" s="507">
        <f t="shared" si="271"/>
        <v>0</v>
      </c>
      <c r="AA133" s="507">
        <f t="shared" si="272"/>
        <v>0</v>
      </c>
      <c r="AB133" s="322">
        <f t="shared" si="273"/>
        <v>0</v>
      </c>
      <c r="AC133" s="180">
        <f t="shared" si="274"/>
        <v>0</v>
      </c>
      <c r="AD133" s="507">
        <v>0</v>
      </c>
      <c r="AE133" s="507">
        <v>0</v>
      </c>
      <c r="AF133" s="507">
        <f t="shared" si="173"/>
        <v>0</v>
      </c>
      <c r="AG133" s="507">
        <f t="shared" si="174"/>
        <v>0</v>
      </c>
      <c r="AH133" s="522">
        <v>0</v>
      </c>
      <c r="AI133" s="522">
        <v>0</v>
      </c>
      <c r="AJ133" s="522">
        <v>0</v>
      </c>
      <c r="AK133" s="522">
        <v>0</v>
      </c>
      <c r="AL133" s="522">
        <v>0</v>
      </c>
      <c r="AM133" s="522">
        <v>0</v>
      </c>
      <c r="AN133" s="522">
        <v>0</v>
      </c>
      <c r="AO133" s="522">
        <f t="shared" si="275"/>
        <v>0</v>
      </c>
      <c r="AP133" s="522">
        <f t="shared" si="276"/>
        <v>0</v>
      </c>
      <c r="AQ133" s="523">
        <f t="shared" si="175"/>
        <v>0</v>
      </c>
      <c r="AR133" s="520">
        <f t="shared" si="277"/>
        <v>865865</v>
      </c>
      <c r="AS133" s="507">
        <f t="shared" si="278"/>
        <v>637603</v>
      </c>
      <c r="AT133" s="507">
        <f t="shared" si="279"/>
        <v>0</v>
      </c>
      <c r="AU133" s="507">
        <f t="shared" si="280"/>
        <v>0</v>
      </c>
      <c r="AV133" s="507">
        <f t="shared" si="281"/>
        <v>215510</v>
      </c>
      <c r="AW133" s="507">
        <f t="shared" si="281"/>
        <v>12752</v>
      </c>
      <c r="AX133" s="507">
        <f t="shared" si="282"/>
        <v>0</v>
      </c>
      <c r="AY133" s="522">
        <f t="shared" si="283"/>
        <v>1.4821</v>
      </c>
      <c r="AZ133" s="522">
        <f t="shared" si="284"/>
        <v>1.4821</v>
      </c>
      <c r="BA133" s="523">
        <f t="shared" si="284"/>
        <v>0</v>
      </c>
    </row>
    <row r="134" spans="1:53" s="720" customFormat="1" x14ac:dyDescent="0.2">
      <c r="A134" s="751">
        <v>24</v>
      </c>
      <c r="B134" s="752">
        <v>4429</v>
      </c>
      <c r="C134" s="752">
        <v>600074595</v>
      </c>
      <c r="D134" s="752">
        <v>70698520</v>
      </c>
      <c r="E134" s="753" t="s">
        <v>521</v>
      </c>
      <c r="F134" s="752">
        <v>3143</v>
      </c>
      <c r="G134" s="552" t="s">
        <v>151</v>
      </c>
      <c r="H134" s="727" t="s">
        <v>83</v>
      </c>
      <c r="I134" s="516">
        <v>21066</v>
      </c>
      <c r="J134" s="517">
        <v>14850</v>
      </c>
      <c r="K134" s="496">
        <v>0</v>
      </c>
      <c r="L134" s="322">
        <v>5019</v>
      </c>
      <c r="M134" s="322">
        <v>297</v>
      </c>
      <c r="N134" s="517">
        <v>900</v>
      </c>
      <c r="O134" s="518">
        <v>0.06</v>
      </c>
      <c r="P134" s="432">
        <v>0</v>
      </c>
      <c r="Q134" s="746">
        <v>0.06</v>
      </c>
      <c r="R134" s="551">
        <f t="shared" si="270"/>
        <v>0</v>
      </c>
      <c r="S134" s="507">
        <v>0</v>
      </c>
      <c r="T134" s="507">
        <v>0</v>
      </c>
      <c r="U134" s="507">
        <v>0</v>
      </c>
      <c r="V134" s="507">
        <f t="shared" si="172"/>
        <v>0</v>
      </c>
      <c r="W134" s="507">
        <v>0</v>
      </c>
      <c r="X134" s="507">
        <v>0</v>
      </c>
      <c r="Y134" s="507">
        <v>0</v>
      </c>
      <c r="Z134" s="507">
        <f t="shared" si="271"/>
        <v>0</v>
      </c>
      <c r="AA134" s="507">
        <f t="shared" si="272"/>
        <v>0</v>
      </c>
      <c r="AB134" s="322">
        <f t="shared" si="273"/>
        <v>0</v>
      </c>
      <c r="AC134" s="180">
        <f t="shared" si="274"/>
        <v>0</v>
      </c>
      <c r="AD134" s="507">
        <v>0</v>
      </c>
      <c r="AE134" s="507">
        <v>0</v>
      </c>
      <c r="AF134" s="507">
        <f t="shared" si="173"/>
        <v>0</v>
      </c>
      <c r="AG134" s="507">
        <f t="shared" si="174"/>
        <v>0</v>
      </c>
      <c r="AH134" s="522">
        <v>0</v>
      </c>
      <c r="AI134" s="522">
        <v>0</v>
      </c>
      <c r="AJ134" s="522">
        <v>0</v>
      </c>
      <c r="AK134" s="522">
        <v>0</v>
      </c>
      <c r="AL134" s="522">
        <v>0</v>
      </c>
      <c r="AM134" s="522">
        <v>0</v>
      </c>
      <c r="AN134" s="522">
        <v>0</v>
      </c>
      <c r="AO134" s="522">
        <f t="shared" si="275"/>
        <v>0</v>
      </c>
      <c r="AP134" s="522">
        <f t="shared" si="276"/>
        <v>0</v>
      </c>
      <c r="AQ134" s="523">
        <f t="shared" si="175"/>
        <v>0</v>
      </c>
      <c r="AR134" s="520">
        <f t="shared" si="277"/>
        <v>21066</v>
      </c>
      <c r="AS134" s="507">
        <f t="shared" si="278"/>
        <v>14850</v>
      </c>
      <c r="AT134" s="507">
        <f t="shared" si="279"/>
        <v>0</v>
      </c>
      <c r="AU134" s="507">
        <f t="shared" si="280"/>
        <v>0</v>
      </c>
      <c r="AV134" s="507">
        <f t="shared" si="281"/>
        <v>5019</v>
      </c>
      <c r="AW134" s="507">
        <f t="shared" si="281"/>
        <v>297</v>
      </c>
      <c r="AX134" s="507">
        <f t="shared" si="282"/>
        <v>900</v>
      </c>
      <c r="AY134" s="522">
        <f t="shared" si="283"/>
        <v>0.06</v>
      </c>
      <c r="AZ134" s="522">
        <f t="shared" si="284"/>
        <v>0</v>
      </c>
      <c r="BA134" s="523">
        <f t="shared" si="284"/>
        <v>0.06</v>
      </c>
    </row>
    <row r="135" spans="1:53" s="720" customFormat="1" x14ac:dyDescent="0.2">
      <c r="A135" s="285">
        <v>24</v>
      </c>
      <c r="B135" s="27">
        <v>4429</v>
      </c>
      <c r="C135" s="27">
        <v>600074595</v>
      </c>
      <c r="D135" s="27">
        <v>70698520</v>
      </c>
      <c r="E135" s="295" t="s">
        <v>522</v>
      </c>
      <c r="F135" s="27"/>
      <c r="G135" s="284"/>
      <c r="H135" s="388"/>
      <c r="I135" s="5">
        <v>7406839</v>
      </c>
      <c r="J135" s="8">
        <v>5342745</v>
      </c>
      <c r="K135" s="8">
        <v>20000</v>
      </c>
      <c r="L135" s="8">
        <v>1812607</v>
      </c>
      <c r="M135" s="8">
        <v>106855</v>
      </c>
      <c r="N135" s="8">
        <v>124632</v>
      </c>
      <c r="O135" s="9">
        <v>12.926399999999999</v>
      </c>
      <c r="P135" s="9">
        <v>9.1129999999999995</v>
      </c>
      <c r="Q135" s="33">
        <v>3.8133999999999997</v>
      </c>
      <c r="R135" s="5">
        <f t="shared" ref="R135:BA135" si="285">SUM(R129:R134)</f>
        <v>0</v>
      </c>
      <c r="S135" s="8">
        <f t="shared" si="285"/>
        <v>-19000</v>
      </c>
      <c r="T135" s="8">
        <f t="shared" si="285"/>
        <v>0</v>
      </c>
      <c r="U135" s="8">
        <f t="shared" si="285"/>
        <v>0</v>
      </c>
      <c r="V135" s="8">
        <f t="shared" si="285"/>
        <v>-19000</v>
      </c>
      <c r="W135" s="8">
        <f t="shared" si="285"/>
        <v>0</v>
      </c>
      <c r="X135" s="8">
        <f t="shared" si="285"/>
        <v>0</v>
      </c>
      <c r="Y135" s="8">
        <f t="shared" si="285"/>
        <v>20779</v>
      </c>
      <c r="Z135" s="8">
        <f t="shared" si="285"/>
        <v>20779</v>
      </c>
      <c r="AA135" s="8">
        <f t="shared" si="285"/>
        <v>1779</v>
      </c>
      <c r="AB135" s="8">
        <f t="shared" si="285"/>
        <v>-6422</v>
      </c>
      <c r="AC135" s="8">
        <f t="shared" si="285"/>
        <v>-380</v>
      </c>
      <c r="AD135" s="8">
        <f t="shared" si="285"/>
        <v>0</v>
      </c>
      <c r="AE135" s="8">
        <f t="shared" si="285"/>
        <v>0</v>
      </c>
      <c r="AF135" s="8">
        <f t="shared" si="285"/>
        <v>0</v>
      </c>
      <c r="AG135" s="8">
        <f t="shared" si="285"/>
        <v>-5023</v>
      </c>
      <c r="AH135" s="9">
        <f t="shared" si="285"/>
        <v>0</v>
      </c>
      <c r="AI135" s="9">
        <f t="shared" si="285"/>
        <v>0</v>
      </c>
      <c r="AJ135" s="9">
        <f t="shared" si="285"/>
        <v>0</v>
      </c>
      <c r="AK135" s="9">
        <f t="shared" si="285"/>
        <v>0</v>
      </c>
      <c r="AL135" s="9">
        <f t="shared" si="285"/>
        <v>0</v>
      </c>
      <c r="AM135" s="9">
        <f t="shared" si="285"/>
        <v>0</v>
      </c>
      <c r="AN135" s="9">
        <f t="shared" si="285"/>
        <v>0</v>
      </c>
      <c r="AO135" s="9">
        <f t="shared" si="285"/>
        <v>0</v>
      </c>
      <c r="AP135" s="9">
        <f t="shared" si="285"/>
        <v>0</v>
      </c>
      <c r="AQ135" s="75">
        <f t="shared" si="285"/>
        <v>0</v>
      </c>
      <c r="AR135" s="273">
        <f t="shared" si="285"/>
        <v>7401816</v>
      </c>
      <c r="AS135" s="8">
        <f t="shared" si="285"/>
        <v>5323745</v>
      </c>
      <c r="AT135" s="38">
        <f t="shared" si="285"/>
        <v>40779</v>
      </c>
      <c r="AU135" s="38">
        <f t="shared" si="285"/>
        <v>20779</v>
      </c>
      <c r="AV135" s="8">
        <f t="shared" si="285"/>
        <v>1806185</v>
      </c>
      <c r="AW135" s="8">
        <f t="shared" si="285"/>
        <v>106475</v>
      </c>
      <c r="AX135" s="8">
        <f t="shared" si="285"/>
        <v>124632</v>
      </c>
      <c r="AY135" s="9">
        <f t="shared" si="285"/>
        <v>12.926399999999999</v>
      </c>
      <c r="AZ135" s="9">
        <f t="shared" si="285"/>
        <v>9.1129999999999995</v>
      </c>
      <c r="BA135" s="75">
        <f t="shared" si="285"/>
        <v>3.8133999999999997</v>
      </c>
    </row>
    <row r="136" spans="1:53" s="720" customFormat="1" x14ac:dyDescent="0.2">
      <c r="A136" s="751">
        <v>25</v>
      </c>
      <c r="B136" s="752">
        <v>4452</v>
      </c>
      <c r="C136" s="752">
        <v>600074919</v>
      </c>
      <c r="D136" s="752">
        <v>70698511</v>
      </c>
      <c r="E136" s="753" t="s">
        <v>523</v>
      </c>
      <c r="F136" s="752">
        <v>3113</v>
      </c>
      <c r="G136" s="552" t="s">
        <v>149</v>
      </c>
      <c r="H136" s="754" t="s">
        <v>87</v>
      </c>
      <c r="I136" s="516">
        <v>29620771</v>
      </c>
      <c r="J136" s="517">
        <v>21010111</v>
      </c>
      <c r="K136" s="517">
        <v>30000</v>
      </c>
      <c r="L136" s="517">
        <v>7111558</v>
      </c>
      <c r="M136" s="517">
        <v>420202</v>
      </c>
      <c r="N136" s="517">
        <v>1048900</v>
      </c>
      <c r="O136" s="518">
        <v>39.047899999999998</v>
      </c>
      <c r="P136" s="432">
        <v>29.485300000000002</v>
      </c>
      <c r="Q136" s="746">
        <v>9.5625999999999998</v>
      </c>
      <c r="R136" s="551">
        <f t="shared" ref="R136:R141" si="286">W136*-1</f>
        <v>0</v>
      </c>
      <c r="S136" s="507">
        <v>0</v>
      </c>
      <c r="T136" s="507">
        <v>0</v>
      </c>
      <c r="U136" s="507">
        <v>0</v>
      </c>
      <c r="V136" s="507">
        <f t="shared" si="172"/>
        <v>0</v>
      </c>
      <c r="W136" s="507">
        <v>0</v>
      </c>
      <c r="X136" s="507">
        <v>0</v>
      </c>
      <c r="Y136" s="507">
        <v>69116</v>
      </c>
      <c r="Z136" s="507">
        <f t="shared" ref="Z136:Z141" si="287">SUM(W136:Y136)</f>
        <v>69116</v>
      </c>
      <c r="AA136" s="507">
        <f t="shared" ref="AA136:AA141" si="288">V136+Z136</f>
        <v>69116</v>
      </c>
      <c r="AB136" s="322">
        <f t="shared" ref="AB136:AB141" si="289">ROUND((V136+W136)*33.8%,0)</f>
        <v>0</v>
      </c>
      <c r="AC136" s="180">
        <f t="shared" ref="AC136:AC141" si="290">ROUND(V136*2%,0)</f>
        <v>0</v>
      </c>
      <c r="AD136" s="507">
        <v>0</v>
      </c>
      <c r="AE136" s="507">
        <v>0</v>
      </c>
      <c r="AF136" s="507">
        <f t="shared" si="173"/>
        <v>0</v>
      </c>
      <c r="AG136" s="507">
        <f t="shared" si="174"/>
        <v>69116</v>
      </c>
      <c r="AH136" s="522">
        <v>0</v>
      </c>
      <c r="AI136" s="522">
        <v>0</v>
      </c>
      <c r="AJ136" s="522">
        <v>0</v>
      </c>
      <c r="AK136" s="522">
        <v>0</v>
      </c>
      <c r="AL136" s="522">
        <v>0</v>
      </c>
      <c r="AM136" s="522">
        <v>0</v>
      </c>
      <c r="AN136" s="522">
        <v>0</v>
      </c>
      <c r="AO136" s="522">
        <f t="shared" ref="AO136:AO141" si="291">AH136+AJ136+AK136+AM136</f>
        <v>0</v>
      </c>
      <c r="AP136" s="522">
        <f t="shared" ref="AP136:AP141" si="292">AI136+AL136+AN136</f>
        <v>0</v>
      </c>
      <c r="AQ136" s="523">
        <f t="shared" si="175"/>
        <v>0</v>
      </c>
      <c r="AR136" s="520">
        <f t="shared" ref="AR136:AR141" si="293">I136+AG136</f>
        <v>29689887</v>
      </c>
      <c r="AS136" s="507">
        <f t="shared" ref="AS136:AS141" si="294">J136+V136</f>
        <v>21010111</v>
      </c>
      <c r="AT136" s="507">
        <f t="shared" ref="AT136:AT141" si="295">K136+Z136</f>
        <v>99116</v>
      </c>
      <c r="AU136" s="507">
        <f t="shared" ref="AU136:AU141" si="296">Y136</f>
        <v>69116</v>
      </c>
      <c r="AV136" s="507">
        <f t="shared" ref="AV136:AW141" si="297">L136+AB136</f>
        <v>7111558</v>
      </c>
      <c r="AW136" s="507">
        <f t="shared" si="297"/>
        <v>420202</v>
      </c>
      <c r="AX136" s="507">
        <f t="shared" ref="AX136:AX141" si="298">N136+AF136</f>
        <v>1048900</v>
      </c>
      <c r="AY136" s="522">
        <f t="shared" ref="AY136:AY141" si="299">O136+AQ136</f>
        <v>39.047899999999998</v>
      </c>
      <c r="AZ136" s="522">
        <f t="shared" ref="AZ136:BA141" si="300">P136+AO136</f>
        <v>29.485300000000002</v>
      </c>
      <c r="BA136" s="523">
        <f t="shared" si="300"/>
        <v>9.5625999999999998</v>
      </c>
    </row>
    <row r="137" spans="1:53" s="720" customFormat="1" x14ac:dyDescent="0.2">
      <c r="A137" s="751">
        <v>25</v>
      </c>
      <c r="B137" s="752">
        <v>4452</v>
      </c>
      <c r="C137" s="752">
        <v>600074919</v>
      </c>
      <c r="D137" s="752">
        <v>70698511</v>
      </c>
      <c r="E137" s="753" t="s">
        <v>523</v>
      </c>
      <c r="F137" s="752">
        <v>3113</v>
      </c>
      <c r="G137" s="552" t="s">
        <v>88</v>
      </c>
      <c r="H137" s="754" t="s">
        <v>87</v>
      </c>
      <c r="I137" s="516">
        <v>542836</v>
      </c>
      <c r="J137" s="517">
        <v>399732</v>
      </c>
      <c r="K137" s="496">
        <v>0</v>
      </c>
      <c r="L137" s="322">
        <v>135109</v>
      </c>
      <c r="M137" s="322">
        <v>7995</v>
      </c>
      <c r="N137" s="517">
        <v>0</v>
      </c>
      <c r="O137" s="518">
        <v>1</v>
      </c>
      <c r="P137" s="432">
        <v>1</v>
      </c>
      <c r="Q137" s="746">
        <v>0</v>
      </c>
      <c r="R137" s="551">
        <f t="shared" si="286"/>
        <v>0</v>
      </c>
      <c r="S137" s="507">
        <v>0</v>
      </c>
      <c r="T137" s="507">
        <v>0</v>
      </c>
      <c r="U137" s="507">
        <v>0</v>
      </c>
      <c r="V137" s="507">
        <f t="shared" si="172"/>
        <v>0</v>
      </c>
      <c r="W137" s="507">
        <v>0</v>
      </c>
      <c r="X137" s="507">
        <v>0</v>
      </c>
      <c r="Y137" s="507">
        <v>0</v>
      </c>
      <c r="Z137" s="507">
        <f t="shared" si="287"/>
        <v>0</v>
      </c>
      <c r="AA137" s="507">
        <f t="shared" si="288"/>
        <v>0</v>
      </c>
      <c r="AB137" s="322">
        <f t="shared" si="289"/>
        <v>0</v>
      </c>
      <c r="AC137" s="180">
        <f t="shared" si="290"/>
        <v>0</v>
      </c>
      <c r="AD137" s="507">
        <v>0</v>
      </c>
      <c r="AE137" s="507">
        <v>0</v>
      </c>
      <c r="AF137" s="507">
        <f t="shared" si="173"/>
        <v>0</v>
      </c>
      <c r="AG137" s="507">
        <f t="shared" si="174"/>
        <v>0</v>
      </c>
      <c r="AH137" s="522">
        <v>0</v>
      </c>
      <c r="AI137" s="522">
        <v>0</v>
      </c>
      <c r="AJ137" s="522">
        <v>0</v>
      </c>
      <c r="AK137" s="522">
        <v>0</v>
      </c>
      <c r="AL137" s="522">
        <v>0</v>
      </c>
      <c r="AM137" s="522">
        <v>0</v>
      </c>
      <c r="AN137" s="522">
        <v>0</v>
      </c>
      <c r="AO137" s="522">
        <f t="shared" si="291"/>
        <v>0</v>
      </c>
      <c r="AP137" s="522">
        <f t="shared" si="292"/>
        <v>0</v>
      </c>
      <c r="AQ137" s="523">
        <f t="shared" si="175"/>
        <v>0</v>
      </c>
      <c r="AR137" s="520">
        <f t="shared" si="293"/>
        <v>542836</v>
      </c>
      <c r="AS137" s="507">
        <f t="shared" si="294"/>
        <v>399732</v>
      </c>
      <c r="AT137" s="507">
        <f t="shared" si="295"/>
        <v>0</v>
      </c>
      <c r="AU137" s="507">
        <f t="shared" si="296"/>
        <v>0</v>
      </c>
      <c r="AV137" s="507">
        <f t="shared" si="297"/>
        <v>135109</v>
      </c>
      <c r="AW137" s="507">
        <f t="shared" si="297"/>
        <v>7995</v>
      </c>
      <c r="AX137" s="507">
        <f t="shared" si="298"/>
        <v>0</v>
      </c>
      <c r="AY137" s="522">
        <f t="shared" si="299"/>
        <v>1</v>
      </c>
      <c r="AZ137" s="522">
        <f t="shared" si="300"/>
        <v>1</v>
      </c>
      <c r="BA137" s="523">
        <f t="shared" si="300"/>
        <v>0</v>
      </c>
    </row>
    <row r="138" spans="1:53" s="720" customFormat="1" x14ac:dyDescent="0.2">
      <c r="A138" s="751">
        <v>25</v>
      </c>
      <c r="B138" s="752">
        <v>4452</v>
      </c>
      <c r="C138" s="752">
        <v>600074919</v>
      </c>
      <c r="D138" s="752">
        <v>70698511</v>
      </c>
      <c r="E138" s="753" t="s">
        <v>523</v>
      </c>
      <c r="F138" s="752">
        <v>3113</v>
      </c>
      <c r="G138" s="552" t="s">
        <v>92</v>
      </c>
      <c r="H138" s="754" t="s">
        <v>83</v>
      </c>
      <c r="I138" s="516">
        <v>522778</v>
      </c>
      <c r="J138" s="517">
        <v>384962</v>
      </c>
      <c r="K138" s="496">
        <v>0</v>
      </c>
      <c r="L138" s="322">
        <v>130117</v>
      </c>
      <c r="M138" s="322">
        <v>7699</v>
      </c>
      <c r="N138" s="517">
        <v>0</v>
      </c>
      <c r="O138" s="518">
        <v>1.1000000000000001</v>
      </c>
      <c r="P138" s="432">
        <v>1.1000000000000001</v>
      </c>
      <c r="Q138" s="746">
        <v>0</v>
      </c>
      <c r="R138" s="551">
        <f t="shared" si="286"/>
        <v>0</v>
      </c>
      <c r="S138" s="507">
        <v>0</v>
      </c>
      <c r="T138" s="507">
        <v>0</v>
      </c>
      <c r="U138" s="507">
        <v>0</v>
      </c>
      <c r="V138" s="507">
        <f t="shared" si="172"/>
        <v>0</v>
      </c>
      <c r="W138" s="507">
        <v>0</v>
      </c>
      <c r="X138" s="507">
        <v>0</v>
      </c>
      <c r="Y138" s="507">
        <v>0</v>
      </c>
      <c r="Z138" s="507">
        <f t="shared" si="287"/>
        <v>0</v>
      </c>
      <c r="AA138" s="507">
        <f t="shared" si="288"/>
        <v>0</v>
      </c>
      <c r="AB138" s="322">
        <f t="shared" si="289"/>
        <v>0</v>
      </c>
      <c r="AC138" s="180">
        <f t="shared" si="290"/>
        <v>0</v>
      </c>
      <c r="AD138" s="507">
        <v>0</v>
      </c>
      <c r="AE138" s="507">
        <v>0</v>
      </c>
      <c r="AF138" s="507">
        <f t="shared" si="173"/>
        <v>0</v>
      </c>
      <c r="AG138" s="507">
        <f t="shared" si="174"/>
        <v>0</v>
      </c>
      <c r="AH138" s="522">
        <v>0</v>
      </c>
      <c r="AI138" s="522">
        <v>0</v>
      </c>
      <c r="AJ138" s="522">
        <v>0</v>
      </c>
      <c r="AK138" s="522">
        <v>0</v>
      </c>
      <c r="AL138" s="522">
        <v>0</v>
      </c>
      <c r="AM138" s="522">
        <v>0</v>
      </c>
      <c r="AN138" s="522">
        <v>0</v>
      </c>
      <c r="AO138" s="522">
        <f t="shared" si="291"/>
        <v>0</v>
      </c>
      <c r="AP138" s="522">
        <f t="shared" si="292"/>
        <v>0</v>
      </c>
      <c r="AQ138" s="523">
        <f t="shared" si="175"/>
        <v>0</v>
      </c>
      <c r="AR138" s="520">
        <f t="shared" si="293"/>
        <v>522778</v>
      </c>
      <c r="AS138" s="507">
        <f t="shared" si="294"/>
        <v>384962</v>
      </c>
      <c r="AT138" s="507">
        <f t="shared" si="295"/>
        <v>0</v>
      </c>
      <c r="AU138" s="507">
        <f t="shared" si="296"/>
        <v>0</v>
      </c>
      <c r="AV138" s="507">
        <f t="shared" si="297"/>
        <v>130117</v>
      </c>
      <c r="AW138" s="507">
        <f t="shared" si="297"/>
        <v>7699</v>
      </c>
      <c r="AX138" s="507">
        <f t="shared" si="298"/>
        <v>0</v>
      </c>
      <c r="AY138" s="522">
        <f t="shared" si="299"/>
        <v>1.1000000000000001</v>
      </c>
      <c r="AZ138" s="522">
        <f t="shared" si="300"/>
        <v>1.1000000000000001</v>
      </c>
      <c r="BA138" s="523">
        <f t="shared" si="300"/>
        <v>0</v>
      </c>
    </row>
    <row r="139" spans="1:53" s="720" customFormat="1" x14ac:dyDescent="0.2">
      <c r="A139" s="751">
        <v>25</v>
      </c>
      <c r="B139" s="752">
        <v>4452</v>
      </c>
      <c r="C139" s="752">
        <v>600074919</v>
      </c>
      <c r="D139" s="752">
        <v>70698511</v>
      </c>
      <c r="E139" s="753" t="s">
        <v>523</v>
      </c>
      <c r="F139" s="752">
        <v>3141</v>
      </c>
      <c r="G139" s="552" t="s">
        <v>89</v>
      </c>
      <c r="H139" s="754" t="s">
        <v>83</v>
      </c>
      <c r="I139" s="516">
        <v>2044922</v>
      </c>
      <c r="J139" s="517">
        <v>1492124</v>
      </c>
      <c r="K139" s="496">
        <v>0</v>
      </c>
      <c r="L139" s="322">
        <v>504338</v>
      </c>
      <c r="M139" s="322">
        <v>29842</v>
      </c>
      <c r="N139" s="517">
        <v>18618</v>
      </c>
      <c r="O139" s="518">
        <v>5.08</v>
      </c>
      <c r="P139" s="432">
        <v>0</v>
      </c>
      <c r="Q139" s="746">
        <v>5.08</v>
      </c>
      <c r="R139" s="551">
        <f t="shared" si="286"/>
        <v>0</v>
      </c>
      <c r="S139" s="507">
        <v>0</v>
      </c>
      <c r="T139" s="507">
        <v>0</v>
      </c>
      <c r="U139" s="507">
        <v>0</v>
      </c>
      <c r="V139" s="507">
        <f t="shared" si="172"/>
        <v>0</v>
      </c>
      <c r="W139" s="507">
        <v>0</v>
      </c>
      <c r="X139" s="507">
        <v>0</v>
      </c>
      <c r="Y139" s="507">
        <v>0</v>
      </c>
      <c r="Z139" s="507">
        <f t="shared" si="287"/>
        <v>0</v>
      </c>
      <c r="AA139" s="507">
        <f t="shared" si="288"/>
        <v>0</v>
      </c>
      <c r="AB139" s="322">
        <f t="shared" si="289"/>
        <v>0</v>
      </c>
      <c r="AC139" s="180">
        <f t="shared" si="290"/>
        <v>0</v>
      </c>
      <c r="AD139" s="507">
        <v>0</v>
      </c>
      <c r="AE139" s="507">
        <v>0</v>
      </c>
      <c r="AF139" s="507">
        <f t="shared" si="173"/>
        <v>0</v>
      </c>
      <c r="AG139" s="507">
        <f t="shared" si="174"/>
        <v>0</v>
      </c>
      <c r="AH139" s="522">
        <v>0</v>
      </c>
      <c r="AI139" s="522">
        <v>0</v>
      </c>
      <c r="AJ139" s="522">
        <v>0</v>
      </c>
      <c r="AK139" s="522">
        <v>0</v>
      </c>
      <c r="AL139" s="522">
        <v>0</v>
      </c>
      <c r="AM139" s="522">
        <v>0</v>
      </c>
      <c r="AN139" s="522">
        <v>0</v>
      </c>
      <c r="AO139" s="522">
        <f t="shared" si="291"/>
        <v>0</v>
      </c>
      <c r="AP139" s="522">
        <f t="shared" si="292"/>
        <v>0</v>
      </c>
      <c r="AQ139" s="523">
        <f t="shared" si="175"/>
        <v>0</v>
      </c>
      <c r="AR139" s="520">
        <f t="shared" si="293"/>
        <v>2044922</v>
      </c>
      <c r="AS139" s="507">
        <f t="shared" si="294"/>
        <v>1492124</v>
      </c>
      <c r="AT139" s="507">
        <f t="shared" si="295"/>
        <v>0</v>
      </c>
      <c r="AU139" s="507">
        <f t="shared" si="296"/>
        <v>0</v>
      </c>
      <c r="AV139" s="507">
        <f t="shared" si="297"/>
        <v>504338</v>
      </c>
      <c r="AW139" s="507">
        <f t="shared" si="297"/>
        <v>29842</v>
      </c>
      <c r="AX139" s="507">
        <f t="shared" si="298"/>
        <v>18618</v>
      </c>
      <c r="AY139" s="522">
        <f t="shared" si="299"/>
        <v>5.08</v>
      </c>
      <c r="AZ139" s="522">
        <f t="shared" si="300"/>
        <v>0</v>
      </c>
      <c r="BA139" s="523">
        <f t="shared" si="300"/>
        <v>5.08</v>
      </c>
    </row>
    <row r="140" spans="1:53" s="720" customFormat="1" x14ac:dyDescent="0.2">
      <c r="A140" s="751">
        <v>25</v>
      </c>
      <c r="B140" s="752">
        <v>4452</v>
      </c>
      <c r="C140" s="752">
        <v>600074919</v>
      </c>
      <c r="D140" s="752">
        <v>70698511</v>
      </c>
      <c r="E140" s="740" t="s">
        <v>523</v>
      </c>
      <c r="F140" s="752">
        <v>3143</v>
      </c>
      <c r="G140" s="552" t="s">
        <v>150</v>
      </c>
      <c r="H140" s="727" t="s">
        <v>87</v>
      </c>
      <c r="I140" s="516">
        <v>1654041</v>
      </c>
      <c r="J140" s="517">
        <v>1217998</v>
      </c>
      <c r="K140" s="496">
        <v>0</v>
      </c>
      <c r="L140" s="322">
        <v>411683</v>
      </c>
      <c r="M140" s="322">
        <v>24360</v>
      </c>
      <c r="N140" s="517">
        <v>0</v>
      </c>
      <c r="O140" s="518">
        <v>2.5535000000000001</v>
      </c>
      <c r="P140" s="432">
        <v>2.5535000000000001</v>
      </c>
      <c r="Q140" s="746">
        <v>0</v>
      </c>
      <c r="R140" s="551">
        <f t="shared" si="286"/>
        <v>0</v>
      </c>
      <c r="S140" s="507">
        <v>0</v>
      </c>
      <c r="T140" s="507">
        <v>0</v>
      </c>
      <c r="U140" s="507">
        <v>0</v>
      </c>
      <c r="V140" s="507">
        <f t="shared" si="172"/>
        <v>0</v>
      </c>
      <c r="W140" s="507">
        <v>0</v>
      </c>
      <c r="X140" s="507">
        <v>0</v>
      </c>
      <c r="Y140" s="507">
        <v>0</v>
      </c>
      <c r="Z140" s="507">
        <f t="shared" si="287"/>
        <v>0</v>
      </c>
      <c r="AA140" s="507">
        <f t="shared" si="288"/>
        <v>0</v>
      </c>
      <c r="AB140" s="322">
        <f t="shared" si="289"/>
        <v>0</v>
      </c>
      <c r="AC140" s="180">
        <f t="shared" si="290"/>
        <v>0</v>
      </c>
      <c r="AD140" s="507">
        <v>0</v>
      </c>
      <c r="AE140" s="507">
        <v>0</v>
      </c>
      <c r="AF140" s="507">
        <f t="shared" si="173"/>
        <v>0</v>
      </c>
      <c r="AG140" s="507">
        <f t="shared" si="174"/>
        <v>0</v>
      </c>
      <c r="AH140" s="522">
        <v>0</v>
      </c>
      <c r="AI140" s="522">
        <v>0</v>
      </c>
      <c r="AJ140" s="522">
        <v>0</v>
      </c>
      <c r="AK140" s="522">
        <v>0</v>
      </c>
      <c r="AL140" s="522">
        <v>0</v>
      </c>
      <c r="AM140" s="522">
        <v>0</v>
      </c>
      <c r="AN140" s="522">
        <v>0</v>
      </c>
      <c r="AO140" s="522">
        <f t="shared" si="291"/>
        <v>0</v>
      </c>
      <c r="AP140" s="522">
        <f t="shared" si="292"/>
        <v>0</v>
      </c>
      <c r="AQ140" s="523">
        <f t="shared" si="175"/>
        <v>0</v>
      </c>
      <c r="AR140" s="520">
        <f t="shared" si="293"/>
        <v>1654041</v>
      </c>
      <c r="AS140" s="507">
        <f t="shared" si="294"/>
        <v>1217998</v>
      </c>
      <c r="AT140" s="507">
        <f t="shared" si="295"/>
        <v>0</v>
      </c>
      <c r="AU140" s="507">
        <f t="shared" si="296"/>
        <v>0</v>
      </c>
      <c r="AV140" s="507">
        <f t="shared" si="297"/>
        <v>411683</v>
      </c>
      <c r="AW140" s="507">
        <f t="shared" si="297"/>
        <v>24360</v>
      </c>
      <c r="AX140" s="507">
        <f t="shared" si="298"/>
        <v>0</v>
      </c>
      <c r="AY140" s="522">
        <f t="shared" si="299"/>
        <v>2.5535000000000001</v>
      </c>
      <c r="AZ140" s="522">
        <f t="shared" si="300"/>
        <v>2.5535000000000001</v>
      </c>
      <c r="BA140" s="523">
        <f t="shared" si="300"/>
        <v>0</v>
      </c>
    </row>
    <row r="141" spans="1:53" s="720" customFormat="1" x14ac:dyDescent="0.2">
      <c r="A141" s="751">
        <v>25</v>
      </c>
      <c r="B141" s="752">
        <v>4452</v>
      </c>
      <c r="C141" s="752">
        <v>600074919</v>
      </c>
      <c r="D141" s="752">
        <v>70698511</v>
      </c>
      <c r="E141" s="740" t="s">
        <v>523</v>
      </c>
      <c r="F141" s="752">
        <v>3143</v>
      </c>
      <c r="G141" s="552" t="s">
        <v>151</v>
      </c>
      <c r="H141" s="727" t="s">
        <v>83</v>
      </c>
      <c r="I141" s="516">
        <v>58284</v>
      </c>
      <c r="J141" s="517">
        <v>41085</v>
      </c>
      <c r="K141" s="496">
        <v>0</v>
      </c>
      <c r="L141" s="322">
        <v>13887</v>
      </c>
      <c r="M141" s="322">
        <v>822</v>
      </c>
      <c r="N141" s="517">
        <v>2490</v>
      </c>
      <c r="O141" s="518">
        <v>0.17</v>
      </c>
      <c r="P141" s="432">
        <v>0</v>
      </c>
      <c r="Q141" s="746">
        <v>0.17</v>
      </c>
      <c r="R141" s="551">
        <f t="shared" si="286"/>
        <v>0</v>
      </c>
      <c r="S141" s="507">
        <v>0</v>
      </c>
      <c r="T141" s="507">
        <v>0</v>
      </c>
      <c r="U141" s="507">
        <v>0</v>
      </c>
      <c r="V141" s="507">
        <f t="shared" si="172"/>
        <v>0</v>
      </c>
      <c r="W141" s="507">
        <v>0</v>
      </c>
      <c r="X141" s="507">
        <v>0</v>
      </c>
      <c r="Y141" s="507">
        <v>0</v>
      </c>
      <c r="Z141" s="507">
        <f t="shared" si="287"/>
        <v>0</v>
      </c>
      <c r="AA141" s="507">
        <f t="shared" si="288"/>
        <v>0</v>
      </c>
      <c r="AB141" s="322">
        <f t="shared" si="289"/>
        <v>0</v>
      </c>
      <c r="AC141" s="180">
        <f t="shared" si="290"/>
        <v>0</v>
      </c>
      <c r="AD141" s="507">
        <v>0</v>
      </c>
      <c r="AE141" s="507">
        <v>0</v>
      </c>
      <c r="AF141" s="507">
        <f t="shared" si="173"/>
        <v>0</v>
      </c>
      <c r="AG141" s="507">
        <f t="shared" si="174"/>
        <v>0</v>
      </c>
      <c r="AH141" s="522">
        <v>0</v>
      </c>
      <c r="AI141" s="522">
        <v>0</v>
      </c>
      <c r="AJ141" s="522">
        <v>0</v>
      </c>
      <c r="AK141" s="522">
        <v>0</v>
      </c>
      <c r="AL141" s="522">
        <v>0</v>
      </c>
      <c r="AM141" s="522">
        <v>0</v>
      </c>
      <c r="AN141" s="522">
        <v>0</v>
      </c>
      <c r="AO141" s="522">
        <f t="shared" si="291"/>
        <v>0</v>
      </c>
      <c r="AP141" s="522">
        <f t="shared" si="292"/>
        <v>0</v>
      </c>
      <c r="AQ141" s="523">
        <f t="shared" si="175"/>
        <v>0</v>
      </c>
      <c r="AR141" s="520">
        <f t="shared" si="293"/>
        <v>58284</v>
      </c>
      <c r="AS141" s="507">
        <f t="shared" si="294"/>
        <v>41085</v>
      </c>
      <c r="AT141" s="507">
        <f t="shared" si="295"/>
        <v>0</v>
      </c>
      <c r="AU141" s="507">
        <f t="shared" si="296"/>
        <v>0</v>
      </c>
      <c r="AV141" s="507">
        <f t="shared" si="297"/>
        <v>13887</v>
      </c>
      <c r="AW141" s="507">
        <f t="shared" si="297"/>
        <v>822</v>
      </c>
      <c r="AX141" s="507">
        <f t="shared" si="298"/>
        <v>2490</v>
      </c>
      <c r="AY141" s="522">
        <f t="shared" si="299"/>
        <v>0.17</v>
      </c>
      <c r="AZ141" s="522">
        <f t="shared" si="300"/>
        <v>0</v>
      </c>
      <c r="BA141" s="523">
        <f t="shared" si="300"/>
        <v>0.17</v>
      </c>
    </row>
    <row r="142" spans="1:53" s="720" customFormat="1" x14ac:dyDescent="0.2">
      <c r="A142" s="285">
        <v>25</v>
      </c>
      <c r="B142" s="27">
        <v>4452</v>
      </c>
      <c r="C142" s="27">
        <v>600074919</v>
      </c>
      <c r="D142" s="27">
        <v>70698511</v>
      </c>
      <c r="E142" s="295" t="s">
        <v>524</v>
      </c>
      <c r="F142" s="27"/>
      <c r="G142" s="284"/>
      <c r="H142" s="388"/>
      <c r="I142" s="5">
        <v>34443632</v>
      </c>
      <c r="J142" s="8">
        <v>24546012</v>
      </c>
      <c r="K142" s="8">
        <v>30000</v>
      </c>
      <c r="L142" s="8">
        <v>8306692</v>
      </c>
      <c r="M142" s="8">
        <v>490920</v>
      </c>
      <c r="N142" s="8">
        <v>1070008</v>
      </c>
      <c r="O142" s="9">
        <v>48.9514</v>
      </c>
      <c r="P142" s="9">
        <v>34.138800000000003</v>
      </c>
      <c r="Q142" s="33">
        <v>14.8126</v>
      </c>
      <c r="R142" s="5">
        <f t="shared" ref="R142:BA142" si="301">SUM(R136:R141)</f>
        <v>0</v>
      </c>
      <c r="S142" s="8">
        <f t="shared" si="301"/>
        <v>0</v>
      </c>
      <c r="T142" s="8">
        <f t="shared" si="301"/>
        <v>0</v>
      </c>
      <c r="U142" s="8">
        <f t="shared" si="301"/>
        <v>0</v>
      </c>
      <c r="V142" s="8">
        <f t="shared" si="301"/>
        <v>0</v>
      </c>
      <c r="W142" s="8">
        <f t="shared" si="301"/>
        <v>0</v>
      </c>
      <c r="X142" s="8">
        <f t="shared" si="301"/>
        <v>0</v>
      </c>
      <c r="Y142" s="8">
        <f t="shared" si="301"/>
        <v>69116</v>
      </c>
      <c r="Z142" s="8">
        <f t="shared" si="301"/>
        <v>69116</v>
      </c>
      <c r="AA142" s="8">
        <f t="shared" si="301"/>
        <v>69116</v>
      </c>
      <c r="AB142" s="8">
        <f t="shared" si="301"/>
        <v>0</v>
      </c>
      <c r="AC142" s="8">
        <f t="shared" si="301"/>
        <v>0</v>
      </c>
      <c r="AD142" s="8">
        <f t="shared" si="301"/>
        <v>0</v>
      </c>
      <c r="AE142" s="8">
        <f t="shared" si="301"/>
        <v>0</v>
      </c>
      <c r="AF142" s="8">
        <f t="shared" si="301"/>
        <v>0</v>
      </c>
      <c r="AG142" s="8">
        <f t="shared" si="301"/>
        <v>69116</v>
      </c>
      <c r="AH142" s="9">
        <f t="shared" si="301"/>
        <v>0</v>
      </c>
      <c r="AI142" s="9">
        <f t="shared" si="301"/>
        <v>0</v>
      </c>
      <c r="AJ142" s="9">
        <f t="shared" si="301"/>
        <v>0</v>
      </c>
      <c r="AK142" s="9">
        <f t="shared" si="301"/>
        <v>0</v>
      </c>
      <c r="AL142" s="9">
        <f t="shared" si="301"/>
        <v>0</v>
      </c>
      <c r="AM142" s="9">
        <f t="shared" si="301"/>
        <v>0</v>
      </c>
      <c r="AN142" s="9">
        <f t="shared" si="301"/>
        <v>0</v>
      </c>
      <c r="AO142" s="9">
        <f t="shared" si="301"/>
        <v>0</v>
      </c>
      <c r="AP142" s="9">
        <f t="shared" si="301"/>
        <v>0</v>
      </c>
      <c r="AQ142" s="75">
        <f t="shared" si="301"/>
        <v>0</v>
      </c>
      <c r="AR142" s="273">
        <f t="shared" si="301"/>
        <v>34512748</v>
      </c>
      <c r="AS142" s="8">
        <f t="shared" si="301"/>
        <v>24546012</v>
      </c>
      <c r="AT142" s="38">
        <f t="shared" si="301"/>
        <v>99116</v>
      </c>
      <c r="AU142" s="38">
        <f t="shared" si="301"/>
        <v>69116</v>
      </c>
      <c r="AV142" s="8">
        <f t="shared" si="301"/>
        <v>8306692</v>
      </c>
      <c r="AW142" s="8">
        <f t="shared" si="301"/>
        <v>490920</v>
      </c>
      <c r="AX142" s="8">
        <f t="shared" si="301"/>
        <v>1070008</v>
      </c>
      <c r="AY142" s="9">
        <f t="shared" si="301"/>
        <v>48.9514</v>
      </c>
      <c r="AZ142" s="9">
        <f t="shared" si="301"/>
        <v>34.138800000000003</v>
      </c>
      <c r="BA142" s="75">
        <f t="shared" si="301"/>
        <v>14.8126</v>
      </c>
    </row>
    <row r="143" spans="1:53" s="720" customFormat="1" x14ac:dyDescent="0.2">
      <c r="A143" s="751">
        <v>26</v>
      </c>
      <c r="B143" s="752">
        <v>4468</v>
      </c>
      <c r="C143" s="752">
        <v>600075052</v>
      </c>
      <c r="D143" s="752">
        <v>70698546</v>
      </c>
      <c r="E143" s="753" t="s">
        <v>525</v>
      </c>
      <c r="F143" s="752">
        <v>3231</v>
      </c>
      <c r="G143" s="552" t="s">
        <v>154</v>
      </c>
      <c r="H143" s="754" t="s">
        <v>87</v>
      </c>
      <c r="I143" s="516">
        <v>5459363</v>
      </c>
      <c r="J143" s="517">
        <v>3933114</v>
      </c>
      <c r="K143" s="517">
        <v>74600</v>
      </c>
      <c r="L143" s="517">
        <v>1354607</v>
      </c>
      <c r="M143" s="517">
        <v>78662</v>
      </c>
      <c r="N143" s="517">
        <v>18380</v>
      </c>
      <c r="O143" s="518">
        <v>7.6867999999999999</v>
      </c>
      <c r="P143" s="432">
        <v>6.8802000000000003</v>
      </c>
      <c r="Q143" s="746">
        <v>0.80659999999999976</v>
      </c>
      <c r="R143" s="551">
        <f>W143*-1</f>
        <v>-3900</v>
      </c>
      <c r="S143" s="507">
        <v>0</v>
      </c>
      <c r="T143" s="507">
        <v>0</v>
      </c>
      <c r="U143" s="507">
        <v>0</v>
      </c>
      <c r="V143" s="507">
        <f t="shared" ref="V143:V205" si="302">SUM(R143:U143)</f>
        <v>-3900</v>
      </c>
      <c r="W143" s="507">
        <v>3900</v>
      </c>
      <c r="X143" s="507">
        <v>0</v>
      </c>
      <c r="Y143" s="507">
        <v>0</v>
      </c>
      <c r="Z143" s="507">
        <f>SUM(W143:Y143)</f>
        <v>3900</v>
      </c>
      <c r="AA143" s="507">
        <f>V143+Z143</f>
        <v>0</v>
      </c>
      <c r="AB143" s="322">
        <f>ROUND((V143+W143)*33.8%,0)</f>
        <v>0</v>
      </c>
      <c r="AC143" s="180">
        <f>ROUND(V143*2%,0)</f>
        <v>-78</v>
      </c>
      <c r="AD143" s="507">
        <v>0</v>
      </c>
      <c r="AE143" s="507">
        <v>0</v>
      </c>
      <c r="AF143" s="507">
        <f t="shared" ref="AF143:AF206" si="303">SUM(AD143:AE143)</f>
        <v>0</v>
      </c>
      <c r="AG143" s="507">
        <f t="shared" ref="AG143:AG206" si="304">AA143+AB143+AC143+AF143</f>
        <v>-78</v>
      </c>
      <c r="AH143" s="522">
        <v>0</v>
      </c>
      <c r="AI143" s="522">
        <v>-0.01</v>
      </c>
      <c r="AJ143" s="522">
        <v>0</v>
      </c>
      <c r="AK143" s="522">
        <v>0</v>
      </c>
      <c r="AL143" s="522">
        <v>0</v>
      </c>
      <c r="AM143" s="522">
        <v>0</v>
      </c>
      <c r="AN143" s="522">
        <v>0</v>
      </c>
      <c r="AO143" s="522">
        <f>AH143+AJ143+AK143+AM143</f>
        <v>0</v>
      </c>
      <c r="AP143" s="522">
        <f>AI143+AL143+AN143</f>
        <v>-0.01</v>
      </c>
      <c r="AQ143" s="523">
        <f t="shared" ref="AQ143:AQ206" si="305">SUM(AO143:AP143)</f>
        <v>-0.01</v>
      </c>
      <c r="AR143" s="520">
        <f>I143+AG143</f>
        <v>5459285</v>
      </c>
      <c r="AS143" s="507">
        <f>J143+V143</f>
        <v>3929214</v>
      </c>
      <c r="AT143" s="507">
        <f>K143+Z143</f>
        <v>78500</v>
      </c>
      <c r="AU143" s="507">
        <f>Y143</f>
        <v>0</v>
      </c>
      <c r="AV143" s="507">
        <f>L143+AB143</f>
        <v>1354607</v>
      </c>
      <c r="AW143" s="507">
        <f>M143+AC143</f>
        <v>78584</v>
      </c>
      <c r="AX143" s="507">
        <f>N143+AF143</f>
        <v>18380</v>
      </c>
      <c r="AY143" s="522">
        <f>O143+AQ143</f>
        <v>7.6768000000000001</v>
      </c>
      <c r="AZ143" s="522">
        <f>P143+AO143</f>
        <v>6.8802000000000003</v>
      </c>
      <c r="BA143" s="523">
        <f>Q143+AP143</f>
        <v>0.79659999999999975</v>
      </c>
    </row>
    <row r="144" spans="1:53" s="720" customFormat="1" x14ac:dyDescent="0.2">
      <c r="A144" s="285">
        <v>26</v>
      </c>
      <c r="B144" s="27">
        <v>4468</v>
      </c>
      <c r="C144" s="27">
        <v>600075052</v>
      </c>
      <c r="D144" s="27">
        <v>70698546</v>
      </c>
      <c r="E144" s="295" t="s">
        <v>526</v>
      </c>
      <c r="F144" s="27"/>
      <c r="G144" s="284"/>
      <c r="H144" s="388"/>
      <c r="I144" s="5">
        <v>5459363</v>
      </c>
      <c r="J144" s="8">
        <v>3933114</v>
      </c>
      <c r="K144" s="8">
        <v>74600</v>
      </c>
      <c r="L144" s="8">
        <v>1354607</v>
      </c>
      <c r="M144" s="8">
        <v>78662</v>
      </c>
      <c r="N144" s="8">
        <v>18380</v>
      </c>
      <c r="O144" s="9">
        <v>7.6867999999999999</v>
      </c>
      <c r="P144" s="9">
        <v>6.8802000000000003</v>
      </c>
      <c r="Q144" s="33">
        <v>0.80659999999999976</v>
      </c>
      <c r="R144" s="5">
        <f t="shared" ref="R144:BA144" si="306">SUM(R143)</f>
        <v>-3900</v>
      </c>
      <c r="S144" s="8">
        <f t="shared" si="306"/>
        <v>0</v>
      </c>
      <c r="T144" s="8">
        <f t="shared" si="306"/>
        <v>0</v>
      </c>
      <c r="U144" s="8">
        <f t="shared" si="306"/>
        <v>0</v>
      </c>
      <c r="V144" s="8">
        <f t="shared" si="306"/>
        <v>-3900</v>
      </c>
      <c r="W144" s="8">
        <f t="shared" si="306"/>
        <v>3900</v>
      </c>
      <c r="X144" s="8">
        <f t="shared" si="306"/>
        <v>0</v>
      </c>
      <c r="Y144" s="8">
        <f t="shared" si="306"/>
        <v>0</v>
      </c>
      <c r="Z144" s="8">
        <f t="shared" si="306"/>
        <v>3900</v>
      </c>
      <c r="AA144" s="8">
        <f t="shared" si="306"/>
        <v>0</v>
      </c>
      <c r="AB144" s="8">
        <f t="shared" si="306"/>
        <v>0</v>
      </c>
      <c r="AC144" s="8">
        <f t="shared" si="306"/>
        <v>-78</v>
      </c>
      <c r="AD144" s="8">
        <f t="shared" si="306"/>
        <v>0</v>
      </c>
      <c r="AE144" s="8">
        <f t="shared" si="306"/>
        <v>0</v>
      </c>
      <c r="AF144" s="8">
        <f t="shared" si="306"/>
        <v>0</v>
      </c>
      <c r="AG144" s="8">
        <f t="shared" si="306"/>
        <v>-78</v>
      </c>
      <c r="AH144" s="9">
        <f t="shared" si="306"/>
        <v>0</v>
      </c>
      <c r="AI144" s="9">
        <f t="shared" si="306"/>
        <v>-0.01</v>
      </c>
      <c r="AJ144" s="9">
        <f t="shared" si="306"/>
        <v>0</v>
      </c>
      <c r="AK144" s="9">
        <f t="shared" si="306"/>
        <v>0</v>
      </c>
      <c r="AL144" s="9">
        <f t="shared" si="306"/>
        <v>0</v>
      </c>
      <c r="AM144" s="9">
        <f t="shared" si="306"/>
        <v>0</v>
      </c>
      <c r="AN144" s="9">
        <f t="shared" si="306"/>
        <v>0</v>
      </c>
      <c r="AO144" s="9">
        <f t="shared" si="306"/>
        <v>0</v>
      </c>
      <c r="AP144" s="9">
        <f t="shared" si="306"/>
        <v>-0.01</v>
      </c>
      <c r="AQ144" s="75">
        <f t="shared" si="306"/>
        <v>-0.01</v>
      </c>
      <c r="AR144" s="273">
        <f t="shared" si="306"/>
        <v>5459285</v>
      </c>
      <c r="AS144" s="8">
        <f t="shared" si="306"/>
        <v>3929214</v>
      </c>
      <c r="AT144" s="38">
        <f t="shared" si="306"/>
        <v>78500</v>
      </c>
      <c r="AU144" s="38">
        <f t="shared" si="306"/>
        <v>0</v>
      </c>
      <c r="AV144" s="8">
        <f t="shared" si="306"/>
        <v>1354607</v>
      </c>
      <c r="AW144" s="8">
        <f t="shared" si="306"/>
        <v>78584</v>
      </c>
      <c r="AX144" s="8">
        <f t="shared" si="306"/>
        <v>18380</v>
      </c>
      <c r="AY144" s="9">
        <f t="shared" si="306"/>
        <v>7.6768000000000001</v>
      </c>
      <c r="AZ144" s="9">
        <f t="shared" si="306"/>
        <v>6.8802000000000003</v>
      </c>
      <c r="BA144" s="75">
        <f t="shared" si="306"/>
        <v>0.79659999999999975</v>
      </c>
    </row>
    <row r="145" spans="1:53" s="720" customFormat="1" x14ac:dyDescent="0.2">
      <c r="A145" s="751">
        <v>27</v>
      </c>
      <c r="B145" s="752">
        <v>4414</v>
      </c>
      <c r="C145" s="752">
        <v>600074307</v>
      </c>
      <c r="D145" s="752">
        <v>70695831</v>
      </c>
      <c r="E145" s="753" t="s">
        <v>527</v>
      </c>
      <c r="F145" s="752">
        <v>3111</v>
      </c>
      <c r="G145" s="552" t="s">
        <v>86</v>
      </c>
      <c r="H145" s="754" t="s">
        <v>87</v>
      </c>
      <c r="I145" s="516">
        <v>4868796</v>
      </c>
      <c r="J145" s="517">
        <v>3520660</v>
      </c>
      <c r="K145" s="517">
        <v>30000</v>
      </c>
      <c r="L145" s="517">
        <v>1200123</v>
      </c>
      <c r="M145" s="517">
        <v>70413</v>
      </c>
      <c r="N145" s="517">
        <v>47600</v>
      </c>
      <c r="O145" s="518">
        <v>8.2905000000000015</v>
      </c>
      <c r="P145" s="432">
        <v>6.1562999999999999</v>
      </c>
      <c r="Q145" s="746">
        <v>2.1342000000000008</v>
      </c>
      <c r="R145" s="551">
        <f t="shared" ref="R145:R147" si="307">W145*-1</f>
        <v>-10000</v>
      </c>
      <c r="S145" s="507">
        <v>0</v>
      </c>
      <c r="T145" s="507">
        <v>0</v>
      </c>
      <c r="U145" s="507">
        <v>0</v>
      </c>
      <c r="V145" s="507">
        <f t="shared" si="302"/>
        <v>-10000</v>
      </c>
      <c r="W145" s="507">
        <v>10000</v>
      </c>
      <c r="X145" s="507">
        <v>0</v>
      </c>
      <c r="Y145" s="507">
        <v>0</v>
      </c>
      <c r="Z145" s="507">
        <f t="shared" ref="Z145:Z147" si="308">SUM(W145:Y145)</f>
        <v>10000</v>
      </c>
      <c r="AA145" s="507">
        <f>V145+Z145</f>
        <v>0</v>
      </c>
      <c r="AB145" s="322">
        <f t="shared" ref="AB145:AB147" si="309">ROUND((V145+W145)*33.8%,0)</f>
        <v>0</v>
      </c>
      <c r="AC145" s="180">
        <f>ROUND(V145*2%,0)</f>
        <v>-200</v>
      </c>
      <c r="AD145" s="507">
        <v>0</v>
      </c>
      <c r="AE145" s="507">
        <v>0</v>
      </c>
      <c r="AF145" s="507">
        <f t="shared" si="303"/>
        <v>0</v>
      </c>
      <c r="AG145" s="507">
        <f t="shared" si="304"/>
        <v>-200</v>
      </c>
      <c r="AH145" s="522">
        <v>-0.02</v>
      </c>
      <c r="AI145" s="522">
        <v>0</v>
      </c>
      <c r="AJ145" s="522">
        <v>0</v>
      </c>
      <c r="AK145" s="522">
        <v>0</v>
      </c>
      <c r="AL145" s="522">
        <v>0</v>
      </c>
      <c r="AM145" s="522">
        <v>0</v>
      </c>
      <c r="AN145" s="522">
        <v>0</v>
      </c>
      <c r="AO145" s="522">
        <f t="shared" ref="AO145:AO147" si="310">AH145+AJ145+AK145+AM145</f>
        <v>-0.02</v>
      </c>
      <c r="AP145" s="522">
        <f t="shared" ref="AP145:AP147" si="311">AI145+AL145+AN145</f>
        <v>0</v>
      </c>
      <c r="AQ145" s="523">
        <f t="shared" si="305"/>
        <v>-0.02</v>
      </c>
      <c r="AR145" s="520">
        <f>I145+AG145</f>
        <v>4868596</v>
      </c>
      <c r="AS145" s="507">
        <f>J145+V145</f>
        <v>3510660</v>
      </c>
      <c r="AT145" s="507">
        <f t="shared" ref="AT145:AT147" si="312">K145+Z145</f>
        <v>40000</v>
      </c>
      <c r="AU145" s="507">
        <f t="shared" ref="AU145:AU147" si="313">Y145</f>
        <v>0</v>
      </c>
      <c r="AV145" s="507">
        <f t="shared" ref="AV145:AW147" si="314">L145+AB145</f>
        <v>1200123</v>
      </c>
      <c r="AW145" s="507">
        <f t="shared" si="314"/>
        <v>70213</v>
      </c>
      <c r="AX145" s="507">
        <f>N145+AF145</f>
        <v>47600</v>
      </c>
      <c r="AY145" s="522">
        <f>O145+AQ145</f>
        <v>8.270500000000002</v>
      </c>
      <c r="AZ145" s="522">
        <f t="shared" ref="AZ145:BA147" si="315">P145+AO145</f>
        <v>6.1363000000000003</v>
      </c>
      <c r="BA145" s="523">
        <f t="shared" si="315"/>
        <v>2.1342000000000008</v>
      </c>
    </row>
    <row r="146" spans="1:53" s="720" customFormat="1" x14ac:dyDescent="0.2">
      <c r="A146" s="751">
        <v>27</v>
      </c>
      <c r="B146" s="752">
        <v>4414</v>
      </c>
      <c r="C146" s="752">
        <v>600074307</v>
      </c>
      <c r="D146" s="752">
        <v>70695831</v>
      </c>
      <c r="E146" s="753" t="s">
        <v>527</v>
      </c>
      <c r="F146" s="752">
        <v>3111</v>
      </c>
      <c r="G146" s="552" t="s">
        <v>92</v>
      </c>
      <c r="H146" s="754" t="s">
        <v>83</v>
      </c>
      <c r="I146" s="516">
        <v>807065</v>
      </c>
      <c r="J146" s="517">
        <v>594304</v>
      </c>
      <c r="K146" s="496">
        <v>0</v>
      </c>
      <c r="L146" s="322">
        <v>200875</v>
      </c>
      <c r="M146" s="322">
        <v>11886</v>
      </c>
      <c r="N146" s="517">
        <v>0</v>
      </c>
      <c r="O146" s="518">
        <v>1.75</v>
      </c>
      <c r="P146" s="432">
        <v>1.75</v>
      </c>
      <c r="Q146" s="746">
        <v>0</v>
      </c>
      <c r="R146" s="551">
        <f t="shared" si="307"/>
        <v>0</v>
      </c>
      <c r="S146" s="507">
        <v>15723</v>
      </c>
      <c r="T146" s="507">
        <v>0</v>
      </c>
      <c r="U146" s="507">
        <v>0</v>
      </c>
      <c r="V146" s="507">
        <f t="shared" si="302"/>
        <v>15723</v>
      </c>
      <c r="W146" s="507">
        <v>0</v>
      </c>
      <c r="X146" s="507">
        <v>0</v>
      </c>
      <c r="Y146" s="507">
        <v>0</v>
      </c>
      <c r="Z146" s="507">
        <f t="shared" si="308"/>
        <v>0</v>
      </c>
      <c r="AA146" s="507">
        <f>V146+Z146</f>
        <v>15723</v>
      </c>
      <c r="AB146" s="322">
        <f t="shared" si="309"/>
        <v>5314</v>
      </c>
      <c r="AC146" s="180">
        <f>ROUND(V146*2%,0)</f>
        <v>314</v>
      </c>
      <c r="AD146" s="507">
        <v>1500</v>
      </c>
      <c r="AE146" s="507">
        <v>0</v>
      </c>
      <c r="AF146" s="507">
        <f t="shared" si="303"/>
        <v>1500</v>
      </c>
      <c r="AG146" s="507">
        <f t="shared" si="304"/>
        <v>22851</v>
      </c>
      <c r="AH146" s="522">
        <v>0</v>
      </c>
      <c r="AI146" s="522">
        <v>0</v>
      </c>
      <c r="AJ146" s="522">
        <v>0.05</v>
      </c>
      <c r="AK146" s="522">
        <v>0</v>
      </c>
      <c r="AL146" s="522">
        <v>0</v>
      </c>
      <c r="AM146" s="522">
        <v>0</v>
      </c>
      <c r="AN146" s="522">
        <v>0</v>
      </c>
      <c r="AO146" s="522">
        <f t="shared" si="310"/>
        <v>0.05</v>
      </c>
      <c r="AP146" s="522">
        <f t="shared" si="311"/>
        <v>0</v>
      </c>
      <c r="AQ146" s="523">
        <f t="shared" si="305"/>
        <v>0.05</v>
      </c>
      <c r="AR146" s="520">
        <f>I146+AG146</f>
        <v>829916</v>
      </c>
      <c r="AS146" s="507">
        <f>J146+V146</f>
        <v>610027</v>
      </c>
      <c r="AT146" s="507">
        <f t="shared" si="312"/>
        <v>0</v>
      </c>
      <c r="AU146" s="507">
        <f t="shared" si="313"/>
        <v>0</v>
      </c>
      <c r="AV146" s="507">
        <f t="shared" si="314"/>
        <v>206189</v>
      </c>
      <c r="AW146" s="507">
        <f t="shared" si="314"/>
        <v>12200</v>
      </c>
      <c r="AX146" s="507">
        <f>N146+AF146</f>
        <v>1500</v>
      </c>
      <c r="AY146" s="522">
        <f>O146+AQ146</f>
        <v>1.8</v>
      </c>
      <c r="AZ146" s="522">
        <f t="shared" si="315"/>
        <v>1.8</v>
      </c>
      <c r="BA146" s="523">
        <f t="shared" si="315"/>
        <v>0</v>
      </c>
    </row>
    <row r="147" spans="1:53" s="720" customFormat="1" x14ac:dyDescent="0.2">
      <c r="A147" s="751">
        <v>27</v>
      </c>
      <c r="B147" s="752">
        <v>4414</v>
      </c>
      <c r="C147" s="752">
        <v>600074307</v>
      </c>
      <c r="D147" s="752">
        <v>70695831</v>
      </c>
      <c r="E147" s="740" t="s">
        <v>527</v>
      </c>
      <c r="F147" s="752">
        <v>3141</v>
      </c>
      <c r="G147" s="552" t="s">
        <v>89</v>
      </c>
      <c r="H147" s="754" t="s">
        <v>83</v>
      </c>
      <c r="I147" s="516">
        <v>314742</v>
      </c>
      <c r="J147" s="517">
        <v>229866</v>
      </c>
      <c r="K147" s="496">
        <v>0</v>
      </c>
      <c r="L147" s="322">
        <v>77695</v>
      </c>
      <c r="M147" s="322">
        <v>4597</v>
      </c>
      <c r="N147" s="517">
        <v>2584</v>
      </c>
      <c r="O147" s="518">
        <v>0.78</v>
      </c>
      <c r="P147" s="432">
        <v>0</v>
      </c>
      <c r="Q147" s="746">
        <v>0.78</v>
      </c>
      <c r="R147" s="551">
        <f t="shared" si="307"/>
        <v>0</v>
      </c>
      <c r="S147" s="507">
        <v>0</v>
      </c>
      <c r="T147" s="507">
        <v>0</v>
      </c>
      <c r="U147" s="507">
        <v>0</v>
      </c>
      <c r="V147" s="507">
        <f t="shared" si="302"/>
        <v>0</v>
      </c>
      <c r="W147" s="507">
        <v>0</v>
      </c>
      <c r="X147" s="507">
        <v>0</v>
      </c>
      <c r="Y147" s="507">
        <v>0</v>
      </c>
      <c r="Z147" s="507">
        <f t="shared" si="308"/>
        <v>0</v>
      </c>
      <c r="AA147" s="507">
        <f>V147+Z147</f>
        <v>0</v>
      </c>
      <c r="AB147" s="322">
        <f t="shared" si="309"/>
        <v>0</v>
      </c>
      <c r="AC147" s="180">
        <f>ROUND(V147*2%,0)</f>
        <v>0</v>
      </c>
      <c r="AD147" s="507">
        <v>0</v>
      </c>
      <c r="AE147" s="507">
        <v>0</v>
      </c>
      <c r="AF147" s="507">
        <f t="shared" si="303"/>
        <v>0</v>
      </c>
      <c r="AG147" s="507">
        <f t="shared" si="304"/>
        <v>0</v>
      </c>
      <c r="AH147" s="522">
        <v>0</v>
      </c>
      <c r="AI147" s="522">
        <v>0</v>
      </c>
      <c r="AJ147" s="522">
        <v>0</v>
      </c>
      <c r="AK147" s="522">
        <v>0</v>
      </c>
      <c r="AL147" s="522">
        <v>0</v>
      </c>
      <c r="AM147" s="522">
        <v>0</v>
      </c>
      <c r="AN147" s="522">
        <v>0</v>
      </c>
      <c r="AO147" s="522">
        <f t="shared" si="310"/>
        <v>0</v>
      </c>
      <c r="AP147" s="522">
        <f t="shared" si="311"/>
        <v>0</v>
      </c>
      <c r="AQ147" s="523">
        <f t="shared" si="305"/>
        <v>0</v>
      </c>
      <c r="AR147" s="520">
        <f>I147+AG147</f>
        <v>314742</v>
      </c>
      <c r="AS147" s="507">
        <f>J147+V147</f>
        <v>229866</v>
      </c>
      <c r="AT147" s="507">
        <f t="shared" si="312"/>
        <v>0</v>
      </c>
      <c r="AU147" s="507">
        <f t="shared" si="313"/>
        <v>0</v>
      </c>
      <c r="AV147" s="507">
        <f t="shared" si="314"/>
        <v>77695</v>
      </c>
      <c r="AW147" s="507">
        <f t="shared" si="314"/>
        <v>4597</v>
      </c>
      <c r="AX147" s="507">
        <f>N147+AF147</f>
        <v>2584</v>
      </c>
      <c r="AY147" s="522">
        <f>O147+AQ147</f>
        <v>0.78</v>
      </c>
      <c r="AZ147" s="522">
        <f t="shared" si="315"/>
        <v>0</v>
      </c>
      <c r="BA147" s="523">
        <f t="shared" si="315"/>
        <v>0.78</v>
      </c>
    </row>
    <row r="148" spans="1:53" s="720" customFormat="1" x14ac:dyDescent="0.2">
      <c r="A148" s="285">
        <v>27</v>
      </c>
      <c r="B148" s="27">
        <v>4414</v>
      </c>
      <c r="C148" s="27">
        <v>600074307</v>
      </c>
      <c r="D148" s="27">
        <v>70695831</v>
      </c>
      <c r="E148" s="295" t="s">
        <v>528</v>
      </c>
      <c r="F148" s="27"/>
      <c r="G148" s="284"/>
      <c r="H148" s="388"/>
      <c r="I148" s="5">
        <v>5990603</v>
      </c>
      <c r="J148" s="8">
        <v>4344830</v>
      </c>
      <c r="K148" s="8">
        <v>30000</v>
      </c>
      <c r="L148" s="8">
        <v>1478693</v>
      </c>
      <c r="M148" s="8">
        <v>86896</v>
      </c>
      <c r="N148" s="8">
        <v>50184</v>
      </c>
      <c r="O148" s="9">
        <v>10.820500000000001</v>
      </c>
      <c r="P148" s="9">
        <v>7.9062999999999999</v>
      </c>
      <c r="Q148" s="33">
        <v>2.914200000000001</v>
      </c>
      <c r="R148" s="5">
        <f t="shared" ref="R148:BA148" si="316">SUM(R145:R147)</f>
        <v>-10000</v>
      </c>
      <c r="S148" s="8">
        <f t="shared" si="316"/>
        <v>15723</v>
      </c>
      <c r="T148" s="8">
        <f t="shared" si="316"/>
        <v>0</v>
      </c>
      <c r="U148" s="8">
        <f t="shared" si="316"/>
        <v>0</v>
      </c>
      <c r="V148" s="8">
        <f t="shared" si="316"/>
        <v>5723</v>
      </c>
      <c r="W148" s="8">
        <f t="shared" si="316"/>
        <v>10000</v>
      </c>
      <c r="X148" s="8">
        <f t="shared" si="316"/>
        <v>0</v>
      </c>
      <c r="Y148" s="8">
        <f t="shared" ref="Y148" si="317">SUM(Y145:Y147)</f>
        <v>0</v>
      </c>
      <c r="Z148" s="8">
        <f t="shared" si="316"/>
        <v>10000</v>
      </c>
      <c r="AA148" s="8">
        <f t="shared" si="316"/>
        <v>15723</v>
      </c>
      <c r="AB148" s="8">
        <f t="shared" si="316"/>
        <v>5314</v>
      </c>
      <c r="AC148" s="8">
        <f t="shared" si="316"/>
        <v>114</v>
      </c>
      <c r="AD148" s="8">
        <f t="shared" si="316"/>
        <v>1500</v>
      </c>
      <c r="AE148" s="8">
        <f t="shared" si="316"/>
        <v>0</v>
      </c>
      <c r="AF148" s="8">
        <f t="shared" si="316"/>
        <v>1500</v>
      </c>
      <c r="AG148" s="8">
        <f t="shared" si="316"/>
        <v>22651</v>
      </c>
      <c r="AH148" s="9">
        <f t="shared" si="316"/>
        <v>-0.02</v>
      </c>
      <c r="AI148" s="9">
        <f t="shared" si="316"/>
        <v>0</v>
      </c>
      <c r="AJ148" s="9">
        <f t="shared" si="316"/>
        <v>0.05</v>
      </c>
      <c r="AK148" s="9">
        <f t="shared" ref="AK148:AL148" si="318">SUM(AK145:AK147)</f>
        <v>0</v>
      </c>
      <c r="AL148" s="9">
        <f t="shared" si="318"/>
        <v>0</v>
      </c>
      <c r="AM148" s="9">
        <f t="shared" si="316"/>
        <v>0</v>
      </c>
      <c r="AN148" s="9">
        <f t="shared" si="316"/>
        <v>0</v>
      </c>
      <c r="AO148" s="9">
        <f t="shared" si="316"/>
        <v>3.0000000000000002E-2</v>
      </c>
      <c r="AP148" s="9">
        <f t="shared" si="316"/>
        <v>0</v>
      </c>
      <c r="AQ148" s="75">
        <f t="shared" si="316"/>
        <v>3.0000000000000002E-2</v>
      </c>
      <c r="AR148" s="273">
        <f t="shared" si="316"/>
        <v>6013254</v>
      </c>
      <c r="AS148" s="8">
        <f t="shared" si="316"/>
        <v>4350553</v>
      </c>
      <c r="AT148" s="38">
        <f t="shared" si="316"/>
        <v>40000</v>
      </c>
      <c r="AU148" s="38">
        <f t="shared" si="316"/>
        <v>0</v>
      </c>
      <c r="AV148" s="8">
        <f t="shared" si="316"/>
        <v>1484007</v>
      </c>
      <c r="AW148" s="8">
        <f t="shared" si="316"/>
        <v>87010</v>
      </c>
      <c r="AX148" s="8">
        <f t="shared" si="316"/>
        <v>51684</v>
      </c>
      <c r="AY148" s="9">
        <f t="shared" si="316"/>
        <v>10.850500000000002</v>
      </c>
      <c r="AZ148" s="9">
        <f t="shared" si="316"/>
        <v>7.9363000000000001</v>
      </c>
      <c r="BA148" s="75">
        <f t="shared" si="316"/>
        <v>2.914200000000001</v>
      </c>
    </row>
    <row r="149" spans="1:53" s="720" customFormat="1" x14ac:dyDescent="0.2">
      <c r="A149" s="751">
        <v>28</v>
      </c>
      <c r="B149" s="752">
        <v>4444</v>
      </c>
      <c r="C149" s="752">
        <v>600074731</v>
      </c>
      <c r="D149" s="752">
        <v>48282979</v>
      </c>
      <c r="E149" s="753" t="s">
        <v>529</v>
      </c>
      <c r="F149" s="752">
        <v>3113</v>
      </c>
      <c r="G149" s="552" t="s">
        <v>149</v>
      </c>
      <c r="H149" s="754" t="s">
        <v>87</v>
      </c>
      <c r="I149" s="516">
        <v>13474300</v>
      </c>
      <c r="J149" s="517">
        <v>9556097</v>
      </c>
      <c r="K149" s="517">
        <v>40000</v>
      </c>
      <c r="L149" s="517">
        <v>3243481</v>
      </c>
      <c r="M149" s="517">
        <v>191122</v>
      </c>
      <c r="N149" s="517">
        <v>443600</v>
      </c>
      <c r="O149" s="518">
        <v>18.3185</v>
      </c>
      <c r="P149" s="432">
        <v>13.5909</v>
      </c>
      <c r="Q149" s="746">
        <v>4.7275999999999998</v>
      </c>
      <c r="R149" s="551">
        <f t="shared" ref="R149:R154" si="319">W149*-1</f>
        <v>0</v>
      </c>
      <c r="S149" s="507">
        <v>0</v>
      </c>
      <c r="T149" s="507">
        <v>0</v>
      </c>
      <c r="U149" s="507">
        <v>0</v>
      </c>
      <c r="V149" s="507">
        <f t="shared" si="302"/>
        <v>0</v>
      </c>
      <c r="W149" s="507">
        <v>0</v>
      </c>
      <c r="X149" s="507">
        <v>0</v>
      </c>
      <c r="Y149" s="507">
        <v>85411</v>
      </c>
      <c r="Z149" s="507">
        <f t="shared" ref="Z149:Z154" si="320">SUM(W149:Y149)</f>
        <v>85411</v>
      </c>
      <c r="AA149" s="507">
        <f t="shared" ref="AA149:AA154" si="321">V149+Z149</f>
        <v>85411</v>
      </c>
      <c r="AB149" s="322">
        <f t="shared" ref="AB149:AB154" si="322">ROUND((V149+W149)*33.8%,0)</f>
        <v>0</v>
      </c>
      <c r="AC149" s="180">
        <f t="shared" ref="AC149:AC154" si="323">ROUND(V149*2%,0)</f>
        <v>0</v>
      </c>
      <c r="AD149" s="507">
        <v>0</v>
      </c>
      <c r="AE149" s="507">
        <v>0</v>
      </c>
      <c r="AF149" s="507">
        <f t="shared" si="303"/>
        <v>0</v>
      </c>
      <c r="AG149" s="507">
        <f t="shared" si="304"/>
        <v>85411</v>
      </c>
      <c r="AH149" s="522">
        <v>0</v>
      </c>
      <c r="AI149" s="522">
        <v>0</v>
      </c>
      <c r="AJ149" s="522">
        <v>0</v>
      </c>
      <c r="AK149" s="522">
        <v>0</v>
      </c>
      <c r="AL149" s="522">
        <v>0</v>
      </c>
      <c r="AM149" s="522">
        <v>0</v>
      </c>
      <c r="AN149" s="522">
        <v>0</v>
      </c>
      <c r="AO149" s="522">
        <f t="shared" ref="AO149:AO154" si="324">AH149+AJ149+AK149+AM149</f>
        <v>0</v>
      </c>
      <c r="AP149" s="522">
        <f t="shared" ref="AP149:AP154" si="325">AI149+AL149+AN149</f>
        <v>0</v>
      </c>
      <c r="AQ149" s="523">
        <f t="shared" si="305"/>
        <v>0</v>
      </c>
      <c r="AR149" s="520">
        <f t="shared" ref="AR149:AR154" si="326">I149+AG149</f>
        <v>13559711</v>
      </c>
      <c r="AS149" s="507">
        <f t="shared" ref="AS149:AS154" si="327">J149+V149</f>
        <v>9556097</v>
      </c>
      <c r="AT149" s="507">
        <f t="shared" ref="AT149:AT154" si="328">K149+Z149</f>
        <v>125411</v>
      </c>
      <c r="AU149" s="507">
        <f t="shared" ref="AU149:AU154" si="329">Y149</f>
        <v>85411</v>
      </c>
      <c r="AV149" s="507">
        <f t="shared" ref="AV149:AW154" si="330">L149+AB149</f>
        <v>3243481</v>
      </c>
      <c r="AW149" s="507">
        <f t="shared" si="330"/>
        <v>191122</v>
      </c>
      <c r="AX149" s="507">
        <f t="shared" ref="AX149:AX154" si="331">N149+AF149</f>
        <v>443600</v>
      </c>
      <c r="AY149" s="522">
        <f t="shared" ref="AY149:AY154" si="332">O149+AQ149</f>
        <v>18.3185</v>
      </c>
      <c r="AZ149" s="522">
        <f t="shared" ref="AZ149:BA154" si="333">P149+AO149</f>
        <v>13.5909</v>
      </c>
      <c r="BA149" s="523">
        <f t="shared" si="333"/>
        <v>4.7275999999999998</v>
      </c>
    </row>
    <row r="150" spans="1:53" s="720" customFormat="1" x14ac:dyDescent="0.2">
      <c r="A150" s="751">
        <v>28</v>
      </c>
      <c r="B150" s="752">
        <v>4444</v>
      </c>
      <c r="C150" s="752">
        <v>600074731</v>
      </c>
      <c r="D150" s="752">
        <v>48282979</v>
      </c>
      <c r="E150" s="753" t="s">
        <v>529</v>
      </c>
      <c r="F150" s="752">
        <v>3113</v>
      </c>
      <c r="G150" s="552" t="s">
        <v>450</v>
      </c>
      <c r="H150" s="754" t="s">
        <v>83</v>
      </c>
      <c r="I150" s="516">
        <v>2638260</v>
      </c>
      <c r="J150" s="517">
        <v>1942386</v>
      </c>
      <c r="K150" s="496">
        <v>0</v>
      </c>
      <c r="L150" s="322">
        <v>656526</v>
      </c>
      <c r="M150" s="322">
        <v>38848</v>
      </c>
      <c r="N150" s="517">
        <v>500</v>
      </c>
      <c r="O150" s="518">
        <v>5.7</v>
      </c>
      <c r="P150" s="432">
        <v>5.7</v>
      </c>
      <c r="Q150" s="746">
        <v>0</v>
      </c>
      <c r="R150" s="551">
        <f t="shared" si="319"/>
        <v>0</v>
      </c>
      <c r="S150" s="507">
        <v>56600</v>
      </c>
      <c r="T150" s="507">
        <v>0</v>
      </c>
      <c r="U150" s="507">
        <v>0</v>
      </c>
      <c r="V150" s="507">
        <f t="shared" si="302"/>
        <v>56600</v>
      </c>
      <c r="W150" s="507">
        <v>0</v>
      </c>
      <c r="X150" s="507">
        <v>0</v>
      </c>
      <c r="Y150" s="507">
        <v>0</v>
      </c>
      <c r="Z150" s="507">
        <f t="shared" si="320"/>
        <v>0</v>
      </c>
      <c r="AA150" s="507">
        <f t="shared" si="321"/>
        <v>56600</v>
      </c>
      <c r="AB150" s="322">
        <f t="shared" si="322"/>
        <v>19131</v>
      </c>
      <c r="AC150" s="180">
        <f t="shared" si="323"/>
        <v>1132</v>
      </c>
      <c r="AD150" s="507">
        <v>25250</v>
      </c>
      <c r="AE150" s="507">
        <v>0</v>
      </c>
      <c r="AF150" s="507">
        <f t="shared" si="303"/>
        <v>25250</v>
      </c>
      <c r="AG150" s="507">
        <f t="shared" si="304"/>
        <v>102113</v>
      </c>
      <c r="AH150" s="522">
        <v>0</v>
      </c>
      <c r="AI150" s="522">
        <v>0</v>
      </c>
      <c r="AJ150" s="522">
        <v>0.17</v>
      </c>
      <c r="AK150" s="522">
        <v>0</v>
      </c>
      <c r="AL150" s="522">
        <v>0</v>
      </c>
      <c r="AM150" s="522">
        <v>0</v>
      </c>
      <c r="AN150" s="522">
        <v>0</v>
      </c>
      <c r="AO150" s="522">
        <f t="shared" si="324"/>
        <v>0.17</v>
      </c>
      <c r="AP150" s="522">
        <f t="shared" si="325"/>
        <v>0</v>
      </c>
      <c r="AQ150" s="523">
        <f t="shared" si="305"/>
        <v>0.17</v>
      </c>
      <c r="AR150" s="520">
        <f t="shared" si="326"/>
        <v>2740373</v>
      </c>
      <c r="AS150" s="507">
        <f t="shared" si="327"/>
        <v>1998986</v>
      </c>
      <c r="AT150" s="507">
        <f t="shared" si="328"/>
        <v>0</v>
      </c>
      <c r="AU150" s="507">
        <f t="shared" si="329"/>
        <v>0</v>
      </c>
      <c r="AV150" s="507">
        <f t="shared" si="330"/>
        <v>675657</v>
      </c>
      <c r="AW150" s="507">
        <f t="shared" si="330"/>
        <v>39980</v>
      </c>
      <c r="AX150" s="507">
        <f t="shared" si="331"/>
        <v>25750</v>
      </c>
      <c r="AY150" s="522">
        <f t="shared" si="332"/>
        <v>5.87</v>
      </c>
      <c r="AZ150" s="522">
        <f t="shared" si="333"/>
        <v>5.87</v>
      </c>
      <c r="BA150" s="523">
        <f t="shared" si="333"/>
        <v>0</v>
      </c>
    </row>
    <row r="151" spans="1:53" s="720" customFormat="1" x14ac:dyDescent="0.2">
      <c r="A151" s="751">
        <v>28</v>
      </c>
      <c r="B151" s="752">
        <v>4444</v>
      </c>
      <c r="C151" s="752">
        <v>600074731</v>
      </c>
      <c r="D151" s="752">
        <v>48282979</v>
      </c>
      <c r="E151" s="753" t="s">
        <v>529</v>
      </c>
      <c r="F151" s="752">
        <v>3141</v>
      </c>
      <c r="G151" s="552" t="s">
        <v>89</v>
      </c>
      <c r="H151" s="754" t="s">
        <v>83</v>
      </c>
      <c r="I151" s="516">
        <v>1789803</v>
      </c>
      <c r="J151" s="517">
        <v>1273681</v>
      </c>
      <c r="K151" s="496">
        <v>35000</v>
      </c>
      <c r="L151" s="322">
        <v>442334</v>
      </c>
      <c r="M151" s="322">
        <v>25474</v>
      </c>
      <c r="N151" s="517">
        <v>13314</v>
      </c>
      <c r="O151" s="518">
        <v>4.3099999999999996</v>
      </c>
      <c r="P151" s="432">
        <v>0</v>
      </c>
      <c r="Q151" s="746">
        <v>4.3099999999999996</v>
      </c>
      <c r="R151" s="551">
        <f t="shared" si="319"/>
        <v>4000</v>
      </c>
      <c r="S151" s="507">
        <v>0</v>
      </c>
      <c r="T151" s="507">
        <v>0</v>
      </c>
      <c r="U151" s="507">
        <v>0</v>
      </c>
      <c r="V151" s="507">
        <f t="shared" si="302"/>
        <v>4000</v>
      </c>
      <c r="W151" s="507">
        <v>-4000</v>
      </c>
      <c r="X151" s="507">
        <v>0</v>
      </c>
      <c r="Y151" s="507">
        <v>0</v>
      </c>
      <c r="Z151" s="507">
        <f t="shared" si="320"/>
        <v>-4000</v>
      </c>
      <c r="AA151" s="507">
        <f t="shared" si="321"/>
        <v>0</v>
      </c>
      <c r="AB151" s="322">
        <f t="shared" si="322"/>
        <v>0</v>
      </c>
      <c r="AC151" s="180">
        <f t="shared" si="323"/>
        <v>80</v>
      </c>
      <c r="AD151" s="507">
        <v>0</v>
      </c>
      <c r="AE151" s="507">
        <v>0</v>
      </c>
      <c r="AF151" s="507">
        <f t="shared" si="303"/>
        <v>0</v>
      </c>
      <c r="AG151" s="507">
        <f t="shared" si="304"/>
        <v>80</v>
      </c>
      <c r="AH151" s="522">
        <v>0</v>
      </c>
      <c r="AI151" s="522">
        <v>0.02</v>
      </c>
      <c r="AJ151" s="522">
        <v>0</v>
      </c>
      <c r="AK151" s="522">
        <v>0</v>
      </c>
      <c r="AL151" s="522">
        <v>0</v>
      </c>
      <c r="AM151" s="522">
        <v>0</v>
      </c>
      <c r="AN151" s="522">
        <v>0</v>
      </c>
      <c r="AO151" s="522">
        <f t="shared" si="324"/>
        <v>0</v>
      </c>
      <c r="AP151" s="522">
        <f t="shared" si="325"/>
        <v>0.02</v>
      </c>
      <c r="AQ151" s="523">
        <f t="shared" si="305"/>
        <v>0.02</v>
      </c>
      <c r="AR151" s="520">
        <f t="shared" si="326"/>
        <v>1789883</v>
      </c>
      <c r="AS151" s="507">
        <f t="shared" si="327"/>
        <v>1277681</v>
      </c>
      <c r="AT151" s="507">
        <f t="shared" si="328"/>
        <v>31000</v>
      </c>
      <c r="AU151" s="507">
        <f t="shared" si="329"/>
        <v>0</v>
      </c>
      <c r="AV151" s="507">
        <f t="shared" si="330"/>
        <v>442334</v>
      </c>
      <c r="AW151" s="507">
        <f t="shared" si="330"/>
        <v>25554</v>
      </c>
      <c r="AX151" s="507">
        <f t="shared" si="331"/>
        <v>13314</v>
      </c>
      <c r="AY151" s="522">
        <f t="shared" si="332"/>
        <v>4.3299999999999992</v>
      </c>
      <c r="AZ151" s="522">
        <f t="shared" si="333"/>
        <v>0</v>
      </c>
      <c r="BA151" s="523">
        <f t="shared" si="333"/>
        <v>4.3299999999999992</v>
      </c>
    </row>
    <row r="152" spans="1:53" s="720" customFormat="1" x14ac:dyDescent="0.2">
      <c r="A152" s="751">
        <v>28</v>
      </c>
      <c r="B152" s="752">
        <v>4444</v>
      </c>
      <c r="C152" s="752">
        <v>600074731</v>
      </c>
      <c r="D152" s="752">
        <v>48282979</v>
      </c>
      <c r="E152" s="753" t="s">
        <v>529</v>
      </c>
      <c r="F152" s="752">
        <v>3143</v>
      </c>
      <c r="G152" s="552" t="s">
        <v>150</v>
      </c>
      <c r="H152" s="727" t="s">
        <v>87</v>
      </c>
      <c r="I152" s="516">
        <v>1336667</v>
      </c>
      <c r="J152" s="517">
        <v>979365</v>
      </c>
      <c r="K152" s="496">
        <v>5000</v>
      </c>
      <c r="L152" s="322">
        <v>332715</v>
      </c>
      <c r="M152" s="322">
        <v>19587</v>
      </c>
      <c r="N152" s="517">
        <v>0</v>
      </c>
      <c r="O152" s="518">
        <v>2.2799999999999998</v>
      </c>
      <c r="P152" s="432">
        <v>2.2799999999999998</v>
      </c>
      <c r="Q152" s="746">
        <v>0</v>
      </c>
      <c r="R152" s="551">
        <f t="shared" si="319"/>
        <v>-7000</v>
      </c>
      <c r="S152" s="507">
        <v>0</v>
      </c>
      <c r="T152" s="507">
        <v>0</v>
      </c>
      <c r="U152" s="507">
        <v>0</v>
      </c>
      <c r="V152" s="507">
        <f t="shared" si="302"/>
        <v>-7000</v>
      </c>
      <c r="W152" s="507">
        <v>7000</v>
      </c>
      <c r="X152" s="507">
        <v>0</v>
      </c>
      <c r="Y152" s="507">
        <v>0</v>
      </c>
      <c r="Z152" s="507">
        <f t="shared" si="320"/>
        <v>7000</v>
      </c>
      <c r="AA152" s="507">
        <f t="shared" si="321"/>
        <v>0</v>
      </c>
      <c r="AB152" s="322">
        <f t="shared" si="322"/>
        <v>0</v>
      </c>
      <c r="AC152" s="180">
        <f t="shared" si="323"/>
        <v>-140</v>
      </c>
      <c r="AD152" s="507">
        <v>0</v>
      </c>
      <c r="AE152" s="507">
        <v>0</v>
      </c>
      <c r="AF152" s="507">
        <f t="shared" si="303"/>
        <v>0</v>
      </c>
      <c r="AG152" s="507">
        <f t="shared" si="304"/>
        <v>-140</v>
      </c>
      <c r="AH152" s="522">
        <v>-0.02</v>
      </c>
      <c r="AI152" s="522">
        <v>0</v>
      </c>
      <c r="AJ152" s="522">
        <v>0</v>
      </c>
      <c r="AK152" s="522">
        <v>0</v>
      </c>
      <c r="AL152" s="522">
        <v>0</v>
      </c>
      <c r="AM152" s="522">
        <v>0</v>
      </c>
      <c r="AN152" s="522">
        <v>0</v>
      </c>
      <c r="AO152" s="522">
        <f t="shared" si="324"/>
        <v>-0.02</v>
      </c>
      <c r="AP152" s="522">
        <f t="shared" si="325"/>
        <v>0</v>
      </c>
      <c r="AQ152" s="523">
        <f t="shared" si="305"/>
        <v>-0.02</v>
      </c>
      <c r="AR152" s="520">
        <f t="shared" si="326"/>
        <v>1336527</v>
      </c>
      <c r="AS152" s="507">
        <f t="shared" si="327"/>
        <v>972365</v>
      </c>
      <c r="AT152" s="507">
        <f t="shared" si="328"/>
        <v>12000</v>
      </c>
      <c r="AU152" s="507">
        <f t="shared" si="329"/>
        <v>0</v>
      </c>
      <c r="AV152" s="507">
        <f t="shared" si="330"/>
        <v>332715</v>
      </c>
      <c r="AW152" s="507">
        <f t="shared" si="330"/>
        <v>19447</v>
      </c>
      <c r="AX152" s="507">
        <f t="shared" si="331"/>
        <v>0</v>
      </c>
      <c r="AY152" s="522">
        <f t="shared" si="332"/>
        <v>2.2599999999999998</v>
      </c>
      <c r="AZ152" s="522">
        <f t="shared" si="333"/>
        <v>2.2599999999999998</v>
      </c>
      <c r="BA152" s="523">
        <f t="shared" si="333"/>
        <v>0</v>
      </c>
    </row>
    <row r="153" spans="1:53" s="720" customFormat="1" x14ac:dyDescent="0.2">
      <c r="A153" s="751">
        <v>28</v>
      </c>
      <c r="B153" s="752">
        <v>4444</v>
      </c>
      <c r="C153" s="752">
        <v>600074731</v>
      </c>
      <c r="D153" s="752">
        <v>48282979</v>
      </c>
      <c r="E153" s="753" t="s">
        <v>529</v>
      </c>
      <c r="F153" s="752">
        <v>3143</v>
      </c>
      <c r="G153" s="552" t="s">
        <v>151</v>
      </c>
      <c r="H153" s="727" t="s">
        <v>83</v>
      </c>
      <c r="I153" s="516">
        <v>45644</v>
      </c>
      <c r="J153" s="517">
        <v>32175</v>
      </c>
      <c r="K153" s="496">
        <v>0</v>
      </c>
      <c r="L153" s="322">
        <v>10875</v>
      </c>
      <c r="M153" s="322">
        <v>644</v>
      </c>
      <c r="N153" s="517">
        <v>1950</v>
      </c>
      <c r="O153" s="518">
        <v>0.14000000000000001</v>
      </c>
      <c r="P153" s="432">
        <v>0</v>
      </c>
      <c r="Q153" s="746">
        <v>0.14000000000000001</v>
      </c>
      <c r="R153" s="551">
        <f t="shared" si="319"/>
        <v>0</v>
      </c>
      <c r="S153" s="507">
        <v>0</v>
      </c>
      <c r="T153" s="507">
        <v>0</v>
      </c>
      <c r="U153" s="507">
        <v>0</v>
      </c>
      <c r="V153" s="507">
        <f t="shared" si="302"/>
        <v>0</v>
      </c>
      <c r="W153" s="507">
        <v>0</v>
      </c>
      <c r="X153" s="507">
        <v>0</v>
      </c>
      <c r="Y153" s="507">
        <v>0</v>
      </c>
      <c r="Z153" s="507">
        <f t="shared" si="320"/>
        <v>0</v>
      </c>
      <c r="AA153" s="507">
        <f t="shared" si="321"/>
        <v>0</v>
      </c>
      <c r="AB153" s="322">
        <f t="shared" si="322"/>
        <v>0</v>
      </c>
      <c r="AC153" s="180">
        <f t="shared" si="323"/>
        <v>0</v>
      </c>
      <c r="AD153" s="507">
        <v>0</v>
      </c>
      <c r="AE153" s="507">
        <v>0</v>
      </c>
      <c r="AF153" s="507">
        <f t="shared" si="303"/>
        <v>0</v>
      </c>
      <c r="AG153" s="507">
        <f t="shared" si="304"/>
        <v>0</v>
      </c>
      <c r="AH153" s="522">
        <v>0</v>
      </c>
      <c r="AI153" s="522">
        <v>0</v>
      </c>
      <c r="AJ153" s="522">
        <v>0</v>
      </c>
      <c r="AK153" s="522">
        <v>0</v>
      </c>
      <c r="AL153" s="522">
        <v>0</v>
      </c>
      <c r="AM153" s="522">
        <v>0</v>
      </c>
      <c r="AN153" s="522">
        <v>0</v>
      </c>
      <c r="AO153" s="522">
        <f t="shared" si="324"/>
        <v>0</v>
      </c>
      <c r="AP153" s="522">
        <f t="shared" si="325"/>
        <v>0</v>
      </c>
      <c r="AQ153" s="523">
        <f t="shared" si="305"/>
        <v>0</v>
      </c>
      <c r="AR153" s="520">
        <f t="shared" si="326"/>
        <v>45644</v>
      </c>
      <c r="AS153" s="507">
        <f t="shared" si="327"/>
        <v>32175</v>
      </c>
      <c r="AT153" s="507">
        <f t="shared" si="328"/>
        <v>0</v>
      </c>
      <c r="AU153" s="507">
        <f t="shared" si="329"/>
        <v>0</v>
      </c>
      <c r="AV153" s="507">
        <f t="shared" si="330"/>
        <v>10875</v>
      </c>
      <c r="AW153" s="507">
        <f t="shared" si="330"/>
        <v>644</v>
      </c>
      <c r="AX153" s="507">
        <f t="shared" si="331"/>
        <v>1950</v>
      </c>
      <c r="AY153" s="522">
        <f t="shared" si="332"/>
        <v>0.14000000000000001</v>
      </c>
      <c r="AZ153" s="522">
        <f t="shared" si="333"/>
        <v>0</v>
      </c>
      <c r="BA153" s="523">
        <f t="shared" si="333"/>
        <v>0.14000000000000001</v>
      </c>
    </row>
    <row r="154" spans="1:53" s="720" customFormat="1" x14ac:dyDescent="0.2">
      <c r="A154" s="751">
        <v>28</v>
      </c>
      <c r="B154" s="752">
        <v>4444</v>
      </c>
      <c r="C154" s="752">
        <v>600074731</v>
      </c>
      <c r="D154" s="752">
        <v>48282979</v>
      </c>
      <c r="E154" s="753" t="s">
        <v>529</v>
      </c>
      <c r="F154" s="752">
        <v>3143</v>
      </c>
      <c r="G154" s="552" t="s">
        <v>169</v>
      </c>
      <c r="H154" s="727" t="s">
        <v>83</v>
      </c>
      <c r="I154" s="516">
        <v>324344</v>
      </c>
      <c r="J154" s="517">
        <v>238530</v>
      </c>
      <c r="K154" s="496">
        <v>0</v>
      </c>
      <c r="L154" s="322">
        <v>80623</v>
      </c>
      <c r="M154" s="322">
        <v>4771</v>
      </c>
      <c r="N154" s="517">
        <v>420</v>
      </c>
      <c r="O154" s="518">
        <v>0.53</v>
      </c>
      <c r="P154" s="432">
        <v>0.5</v>
      </c>
      <c r="Q154" s="746">
        <v>0.03</v>
      </c>
      <c r="R154" s="551">
        <f t="shared" si="319"/>
        <v>0</v>
      </c>
      <c r="S154" s="507">
        <v>0</v>
      </c>
      <c r="T154" s="507">
        <v>0</v>
      </c>
      <c r="U154" s="507">
        <v>0</v>
      </c>
      <c r="V154" s="507">
        <f t="shared" si="302"/>
        <v>0</v>
      </c>
      <c r="W154" s="507">
        <v>0</v>
      </c>
      <c r="X154" s="507">
        <v>0</v>
      </c>
      <c r="Y154" s="507">
        <v>0</v>
      </c>
      <c r="Z154" s="507">
        <f t="shared" si="320"/>
        <v>0</v>
      </c>
      <c r="AA154" s="507">
        <f t="shared" si="321"/>
        <v>0</v>
      </c>
      <c r="AB154" s="322">
        <f t="shared" si="322"/>
        <v>0</v>
      </c>
      <c r="AC154" s="180">
        <f t="shared" si="323"/>
        <v>0</v>
      </c>
      <c r="AD154" s="507">
        <v>0</v>
      </c>
      <c r="AE154" s="507">
        <v>0</v>
      </c>
      <c r="AF154" s="507">
        <f t="shared" si="303"/>
        <v>0</v>
      </c>
      <c r="AG154" s="507">
        <f t="shared" si="304"/>
        <v>0</v>
      </c>
      <c r="AH154" s="522">
        <v>0</v>
      </c>
      <c r="AI154" s="522">
        <v>0</v>
      </c>
      <c r="AJ154" s="522">
        <v>0</v>
      </c>
      <c r="AK154" s="522">
        <v>0</v>
      </c>
      <c r="AL154" s="522">
        <v>0</v>
      </c>
      <c r="AM154" s="522">
        <v>0</v>
      </c>
      <c r="AN154" s="522">
        <v>0</v>
      </c>
      <c r="AO154" s="522">
        <f t="shared" si="324"/>
        <v>0</v>
      </c>
      <c r="AP154" s="522">
        <f t="shared" si="325"/>
        <v>0</v>
      </c>
      <c r="AQ154" s="523">
        <f t="shared" si="305"/>
        <v>0</v>
      </c>
      <c r="AR154" s="520">
        <f t="shared" si="326"/>
        <v>324344</v>
      </c>
      <c r="AS154" s="507">
        <f t="shared" si="327"/>
        <v>238530</v>
      </c>
      <c r="AT154" s="507">
        <f t="shared" si="328"/>
        <v>0</v>
      </c>
      <c r="AU154" s="507">
        <f t="shared" si="329"/>
        <v>0</v>
      </c>
      <c r="AV154" s="507">
        <f t="shared" si="330"/>
        <v>80623</v>
      </c>
      <c r="AW154" s="507">
        <f t="shared" si="330"/>
        <v>4771</v>
      </c>
      <c r="AX154" s="507">
        <f t="shared" si="331"/>
        <v>420</v>
      </c>
      <c r="AY154" s="522">
        <f t="shared" si="332"/>
        <v>0.53</v>
      </c>
      <c r="AZ154" s="522">
        <f t="shared" si="333"/>
        <v>0.5</v>
      </c>
      <c r="BA154" s="523">
        <f t="shared" si="333"/>
        <v>0.03</v>
      </c>
    </row>
    <row r="155" spans="1:53" s="720" customFormat="1" x14ac:dyDescent="0.2">
      <c r="A155" s="285">
        <v>28</v>
      </c>
      <c r="B155" s="27">
        <v>4444</v>
      </c>
      <c r="C155" s="27">
        <v>600074731</v>
      </c>
      <c r="D155" s="27">
        <v>48282979</v>
      </c>
      <c r="E155" s="295" t="s">
        <v>530</v>
      </c>
      <c r="F155" s="27"/>
      <c r="G155" s="284"/>
      <c r="H155" s="388"/>
      <c r="I155" s="5">
        <v>19609018</v>
      </c>
      <c r="J155" s="8">
        <v>14022234</v>
      </c>
      <c r="K155" s="8">
        <v>80000</v>
      </c>
      <c r="L155" s="8">
        <v>4766554</v>
      </c>
      <c r="M155" s="8">
        <v>280446</v>
      </c>
      <c r="N155" s="8">
        <v>459784</v>
      </c>
      <c r="O155" s="9">
        <v>31.278500000000001</v>
      </c>
      <c r="P155" s="9">
        <v>22.070900000000002</v>
      </c>
      <c r="Q155" s="33">
        <v>9.2075999999999993</v>
      </c>
      <c r="R155" s="5">
        <f t="shared" ref="R155:BA155" si="334">SUM(R149:R154)</f>
        <v>-3000</v>
      </c>
      <c r="S155" s="8">
        <f t="shared" si="334"/>
        <v>56600</v>
      </c>
      <c r="T155" s="8">
        <f t="shared" si="334"/>
        <v>0</v>
      </c>
      <c r="U155" s="8">
        <f t="shared" si="334"/>
        <v>0</v>
      </c>
      <c r="V155" s="8">
        <f t="shared" si="334"/>
        <v>53600</v>
      </c>
      <c r="W155" s="8">
        <f t="shared" si="334"/>
        <v>3000</v>
      </c>
      <c r="X155" s="8">
        <f t="shared" si="334"/>
        <v>0</v>
      </c>
      <c r="Y155" s="8">
        <f t="shared" si="334"/>
        <v>85411</v>
      </c>
      <c r="Z155" s="8">
        <f t="shared" si="334"/>
        <v>88411</v>
      </c>
      <c r="AA155" s="8">
        <f t="shared" si="334"/>
        <v>142011</v>
      </c>
      <c r="AB155" s="8">
        <f t="shared" si="334"/>
        <v>19131</v>
      </c>
      <c r="AC155" s="8">
        <f t="shared" si="334"/>
        <v>1072</v>
      </c>
      <c r="AD155" s="8">
        <f t="shared" si="334"/>
        <v>25250</v>
      </c>
      <c r="AE155" s="8">
        <f t="shared" si="334"/>
        <v>0</v>
      </c>
      <c r="AF155" s="8">
        <f t="shared" si="334"/>
        <v>25250</v>
      </c>
      <c r="AG155" s="8">
        <f t="shared" si="334"/>
        <v>187464</v>
      </c>
      <c r="AH155" s="9">
        <f t="shared" si="334"/>
        <v>-0.02</v>
      </c>
      <c r="AI155" s="9">
        <f t="shared" si="334"/>
        <v>0.02</v>
      </c>
      <c r="AJ155" s="9">
        <f t="shared" si="334"/>
        <v>0.17</v>
      </c>
      <c r="AK155" s="9">
        <f t="shared" si="334"/>
        <v>0</v>
      </c>
      <c r="AL155" s="9">
        <f t="shared" si="334"/>
        <v>0</v>
      </c>
      <c r="AM155" s="9">
        <f t="shared" si="334"/>
        <v>0</v>
      </c>
      <c r="AN155" s="9">
        <f t="shared" si="334"/>
        <v>0</v>
      </c>
      <c r="AO155" s="9">
        <f t="shared" si="334"/>
        <v>0.15000000000000002</v>
      </c>
      <c r="AP155" s="9">
        <f t="shared" si="334"/>
        <v>0.02</v>
      </c>
      <c r="AQ155" s="75">
        <f t="shared" si="334"/>
        <v>0.17</v>
      </c>
      <c r="AR155" s="273">
        <f t="shared" si="334"/>
        <v>19796482</v>
      </c>
      <c r="AS155" s="8">
        <f t="shared" si="334"/>
        <v>14075834</v>
      </c>
      <c r="AT155" s="38">
        <f t="shared" si="334"/>
        <v>168411</v>
      </c>
      <c r="AU155" s="38">
        <f t="shared" si="334"/>
        <v>85411</v>
      </c>
      <c r="AV155" s="8">
        <f t="shared" si="334"/>
        <v>4785685</v>
      </c>
      <c r="AW155" s="8">
        <f t="shared" si="334"/>
        <v>281518</v>
      </c>
      <c r="AX155" s="8">
        <f t="shared" si="334"/>
        <v>485034</v>
      </c>
      <c r="AY155" s="9">
        <f t="shared" si="334"/>
        <v>31.448500000000003</v>
      </c>
      <c r="AZ155" s="9">
        <f t="shared" si="334"/>
        <v>22.2209</v>
      </c>
      <c r="BA155" s="75">
        <f t="shared" si="334"/>
        <v>9.2275999999999989</v>
      </c>
    </row>
    <row r="156" spans="1:53" s="720" customFormat="1" ht="12.75" customHeight="1" x14ac:dyDescent="0.2">
      <c r="A156" s="751">
        <v>29</v>
      </c>
      <c r="B156" s="752">
        <v>4445</v>
      </c>
      <c r="C156" s="752">
        <v>600075044</v>
      </c>
      <c r="D156" s="752">
        <v>72742631</v>
      </c>
      <c r="E156" s="753" t="s">
        <v>531</v>
      </c>
      <c r="F156" s="752">
        <v>3111</v>
      </c>
      <c r="G156" s="552" t="s">
        <v>86</v>
      </c>
      <c r="H156" s="754" t="s">
        <v>87</v>
      </c>
      <c r="I156" s="516">
        <v>2652690</v>
      </c>
      <c r="J156" s="517">
        <v>1939463</v>
      </c>
      <c r="K156" s="496">
        <v>0</v>
      </c>
      <c r="L156" s="322">
        <v>655538</v>
      </c>
      <c r="M156" s="322">
        <v>38789</v>
      </c>
      <c r="N156" s="517">
        <v>18900</v>
      </c>
      <c r="O156" s="518">
        <v>4.9218000000000002</v>
      </c>
      <c r="P156" s="432">
        <v>4</v>
      </c>
      <c r="Q156" s="746">
        <v>0.92179999999999995</v>
      </c>
      <c r="R156" s="551">
        <f t="shared" ref="R156:R161" si="335">W156*-1</f>
        <v>0</v>
      </c>
      <c r="S156" s="507">
        <v>0</v>
      </c>
      <c r="T156" s="507">
        <v>0</v>
      </c>
      <c r="U156" s="507">
        <v>0</v>
      </c>
      <c r="V156" s="507">
        <f t="shared" si="302"/>
        <v>0</v>
      </c>
      <c r="W156" s="507">
        <v>0</v>
      </c>
      <c r="X156" s="507">
        <v>0</v>
      </c>
      <c r="Y156" s="507">
        <v>0</v>
      </c>
      <c r="Z156" s="507">
        <f t="shared" ref="Z156:Z161" si="336">SUM(W156:Y156)</f>
        <v>0</v>
      </c>
      <c r="AA156" s="507">
        <f t="shared" ref="AA156:AA161" si="337">V156+Z156</f>
        <v>0</v>
      </c>
      <c r="AB156" s="322">
        <f t="shared" ref="AB156:AB161" si="338">ROUND((V156+W156)*33.8%,0)</f>
        <v>0</v>
      </c>
      <c r="AC156" s="180">
        <f t="shared" ref="AC156:AC161" si="339">ROUND(V156*2%,0)</f>
        <v>0</v>
      </c>
      <c r="AD156" s="507">
        <v>0</v>
      </c>
      <c r="AE156" s="507">
        <v>0</v>
      </c>
      <c r="AF156" s="507">
        <f t="shared" si="303"/>
        <v>0</v>
      </c>
      <c r="AG156" s="507">
        <f t="shared" si="304"/>
        <v>0</v>
      </c>
      <c r="AH156" s="522">
        <v>0</v>
      </c>
      <c r="AI156" s="522">
        <v>0</v>
      </c>
      <c r="AJ156" s="522">
        <v>0</v>
      </c>
      <c r="AK156" s="522">
        <v>0</v>
      </c>
      <c r="AL156" s="522">
        <v>0</v>
      </c>
      <c r="AM156" s="522">
        <v>0</v>
      </c>
      <c r="AN156" s="522">
        <v>0</v>
      </c>
      <c r="AO156" s="522">
        <f t="shared" ref="AO156:AO161" si="340">AH156+AJ156+AK156+AM156</f>
        <v>0</v>
      </c>
      <c r="AP156" s="522">
        <f t="shared" ref="AP156:AP161" si="341">AI156+AL156+AN156</f>
        <v>0</v>
      </c>
      <c r="AQ156" s="523">
        <f t="shared" si="305"/>
        <v>0</v>
      </c>
      <c r="AR156" s="520">
        <f t="shared" ref="AR156:AR161" si="342">I156+AG156</f>
        <v>2652690</v>
      </c>
      <c r="AS156" s="507">
        <f t="shared" ref="AS156:AS161" si="343">J156+V156</f>
        <v>1939463</v>
      </c>
      <c r="AT156" s="507">
        <f t="shared" ref="AT156:AT161" si="344">K156+Z156</f>
        <v>0</v>
      </c>
      <c r="AU156" s="507">
        <f t="shared" ref="AU156:AU161" si="345">Y156</f>
        <v>0</v>
      </c>
      <c r="AV156" s="507">
        <f t="shared" ref="AV156:AW161" si="346">L156+AB156</f>
        <v>655538</v>
      </c>
      <c r="AW156" s="507">
        <f t="shared" si="346"/>
        <v>38789</v>
      </c>
      <c r="AX156" s="507">
        <f t="shared" ref="AX156:AX161" si="347">N156+AF156</f>
        <v>18900</v>
      </c>
      <c r="AY156" s="522">
        <f t="shared" ref="AY156:AY161" si="348">O156+AQ156</f>
        <v>4.9218000000000002</v>
      </c>
      <c r="AZ156" s="522">
        <f t="shared" ref="AZ156:BA161" si="349">P156+AO156</f>
        <v>4</v>
      </c>
      <c r="BA156" s="523">
        <f t="shared" si="349"/>
        <v>0.92179999999999995</v>
      </c>
    </row>
    <row r="157" spans="1:53" s="720" customFormat="1" ht="12.75" customHeight="1" x14ac:dyDescent="0.2">
      <c r="A157" s="751">
        <v>29</v>
      </c>
      <c r="B157" s="752">
        <v>4445</v>
      </c>
      <c r="C157" s="752">
        <v>600075044</v>
      </c>
      <c r="D157" s="752">
        <v>72742631</v>
      </c>
      <c r="E157" s="753" t="s">
        <v>531</v>
      </c>
      <c r="F157" s="752">
        <v>3117</v>
      </c>
      <c r="G157" s="552" t="s">
        <v>149</v>
      </c>
      <c r="H157" s="754" t="s">
        <v>87</v>
      </c>
      <c r="I157" s="516">
        <v>4699975</v>
      </c>
      <c r="J157" s="517">
        <v>3359333</v>
      </c>
      <c r="K157" s="517">
        <v>0</v>
      </c>
      <c r="L157" s="517">
        <v>1135455</v>
      </c>
      <c r="M157" s="517">
        <v>67187</v>
      </c>
      <c r="N157" s="517">
        <v>138000</v>
      </c>
      <c r="O157" s="518">
        <v>7.2482999999999995</v>
      </c>
      <c r="P157" s="432">
        <v>4.6990999999999996</v>
      </c>
      <c r="Q157" s="746">
        <v>2.5491999999999999</v>
      </c>
      <c r="R157" s="551">
        <f t="shared" si="335"/>
        <v>0</v>
      </c>
      <c r="S157" s="507">
        <v>0</v>
      </c>
      <c r="T157" s="507">
        <v>0</v>
      </c>
      <c r="U157" s="507">
        <v>0</v>
      </c>
      <c r="V157" s="507">
        <f t="shared" si="302"/>
        <v>0</v>
      </c>
      <c r="W157" s="507">
        <v>0</v>
      </c>
      <c r="X157" s="507">
        <v>0</v>
      </c>
      <c r="Y157" s="507">
        <v>14978</v>
      </c>
      <c r="Z157" s="507">
        <f t="shared" si="336"/>
        <v>14978</v>
      </c>
      <c r="AA157" s="507">
        <f t="shared" si="337"/>
        <v>14978</v>
      </c>
      <c r="AB157" s="322">
        <f t="shared" si="338"/>
        <v>0</v>
      </c>
      <c r="AC157" s="180">
        <f t="shared" si="339"/>
        <v>0</v>
      </c>
      <c r="AD157" s="507">
        <v>0</v>
      </c>
      <c r="AE157" s="507">
        <v>0</v>
      </c>
      <c r="AF157" s="507">
        <f t="shared" si="303"/>
        <v>0</v>
      </c>
      <c r="AG157" s="507">
        <f t="shared" si="304"/>
        <v>14978</v>
      </c>
      <c r="AH157" s="522">
        <v>0</v>
      </c>
      <c r="AI157" s="522">
        <v>0</v>
      </c>
      <c r="AJ157" s="522">
        <v>0</v>
      </c>
      <c r="AK157" s="522">
        <v>0</v>
      </c>
      <c r="AL157" s="522">
        <v>0</v>
      </c>
      <c r="AM157" s="522">
        <v>0</v>
      </c>
      <c r="AN157" s="522">
        <v>0</v>
      </c>
      <c r="AO157" s="522">
        <f t="shared" si="340"/>
        <v>0</v>
      </c>
      <c r="AP157" s="522">
        <f t="shared" si="341"/>
        <v>0</v>
      </c>
      <c r="AQ157" s="523">
        <f t="shared" si="305"/>
        <v>0</v>
      </c>
      <c r="AR157" s="520">
        <f t="shared" si="342"/>
        <v>4714953</v>
      </c>
      <c r="AS157" s="507">
        <f t="shared" si="343"/>
        <v>3359333</v>
      </c>
      <c r="AT157" s="507">
        <f t="shared" si="344"/>
        <v>14978</v>
      </c>
      <c r="AU157" s="507">
        <f t="shared" si="345"/>
        <v>14978</v>
      </c>
      <c r="AV157" s="507">
        <f t="shared" si="346"/>
        <v>1135455</v>
      </c>
      <c r="AW157" s="507">
        <f t="shared" si="346"/>
        <v>67187</v>
      </c>
      <c r="AX157" s="507">
        <f t="shared" si="347"/>
        <v>138000</v>
      </c>
      <c r="AY157" s="522">
        <f t="shared" si="348"/>
        <v>7.2482999999999995</v>
      </c>
      <c r="AZ157" s="522">
        <f t="shared" si="349"/>
        <v>4.6990999999999996</v>
      </c>
      <c r="BA157" s="523">
        <f t="shared" si="349"/>
        <v>2.5491999999999999</v>
      </c>
    </row>
    <row r="158" spans="1:53" s="720" customFormat="1" ht="12.75" customHeight="1" x14ac:dyDescent="0.2">
      <c r="A158" s="751">
        <v>29</v>
      </c>
      <c r="B158" s="752">
        <v>4445</v>
      </c>
      <c r="C158" s="752">
        <v>600075044</v>
      </c>
      <c r="D158" s="752">
        <v>72742631</v>
      </c>
      <c r="E158" s="753" t="s">
        <v>531</v>
      </c>
      <c r="F158" s="752">
        <v>3117</v>
      </c>
      <c r="G158" s="552" t="s">
        <v>92</v>
      </c>
      <c r="H158" s="754" t="s">
        <v>83</v>
      </c>
      <c r="I158" s="516">
        <v>1343765</v>
      </c>
      <c r="J158" s="517">
        <v>977368</v>
      </c>
      <c r="K158" s="496">
        <v>0</v>
      </c>
      <c r="L158" s="322">
        <v>330350</v>
      </c>
      <c r="M158" s="322">
        <v>19547</v>
      </c>
      <c r="N158" s="517">
        <v>16500</v>
      </c>
      <c r="O158" s="518">
        <v>2.86</v>
      </c>
      <c r="P158" s="432">
        <v>2.86</v>
      </c>
      <c r="Q158" s="746">
        <v>0</v>
      </c>
      <c r="R158" s="551">
        <f t="shared" si="335"/>
        <v>0</v>
      </c>
      <c r="S158" s="507">
        <v>0</v>
      </c>
      <c r="T158" s="507">
        <v>0</v>
      </c>
      <c r="U158" s="507">
        <v>0</v>
      </c>
      <c r="V158" s="507">
        <f t="shared" si="302"/>
        <v>0</v>
      </c>
      <c r="W158" s="507">
        <v>0</v>
      </c>
      <c r="X158" s="507">
        <v>0</v>
      </c>
      <c r="Y158" s="507">
        <v>0</v>
      </c>
      <c r="Z158" s="507">
        <f t="shared" si="336"/>
        <v>0</v>
      </c>
      <c r="AA158" s="507">
        <f t="shared" si="337"/>
        <v>0</v>
      </c>
      <c r="AB158" s="322">
        <f t="shared" si="338"/>
        <v>0</v>
      </c>
      <c r="AC158" s="180">
        <f t="shared" si="339"/>
        <v>0</v>
      </c>
      <c r="AD158" s="507">
        <v>0</v>
      </c>
      <c r="AE158" s="507">
        <v>0</v>
      </c>
      <c r="AF158" s="507">
        <f t="shared" si="303"/>
        <v>0</v>
      </c>
      <c r="AG158" s="507">
        <f t="shared" si="304"/>
        <v>0</v>
      </c>
      <c r="AH158" s="522">
        <v>0</v>
      </c>
      <c r="AI158" s="522">
        <v>0</v>
      </c>
      <c r="AJ158" s="522">
        <v>0</v>
      </c>
      <c r="AK158" s="522">
        <v>0</v>
      </c>
      <c r="AL158" s="522">
        <v>0</v>
      </c>
      <c r="AM158" s="522">
        <v>0</v>
      </c>
      <c r="AN158" s="522">
        <v>0</v>
      </c>
      <c r="AO158" s="522">
        <f t="shared" si="340"/>
        <v>0</v>
      </c>
      <c r="AP158" s="522">
        <f t="shared" si="341"/>
        <v>0</v>
      </c>
      <c r="AQ158" s="523">
        <f t="shared" si="305"/>
        <v>0</v>
      </c>
      <c r="AR158" s="520">
        <f t="shared" si="342"/>
        <v>1343765</v>
      </c>
      <c r="AS158" s="507">
        <f t="shared" si="343"/>
        <v>977368</v>
      </c>
      <c r="AT158" s="507">
        <f t="shared" si="344"/>
        <v>0</v>
      </c>
      <c r="AU158" s="507">
        <f t="shared" si="345"/>
        <v>0</v>
      </c>
      <c r="AV158" s="507">
        <f t="shared" si="346"/>
        <v>330350</v>
      </c>
      <c r="AW158" s="507">
        <f t="shared" si="346"/>
        <v>19547</v>
      </c>
      <c r="AX158" s="507">
        <f t="shared" si="347"/>
        <v>16500</v>
      </c>
      <c r="AY158" s="522">
        <f t="shared" si="348"/>
        <v>2.86</v>
      </c>
      <c r="AZ158" s="522">
        <f t="shared" si="349"/>
        <v>2.86</v>
      </c>
      <c r="BA158" s="523">
        <f t="shared" si="349"/>
        <v>0</v>
      </c>
    </row>
    <row r="159" spans="1:53" s="720" customFormat="1" ht="12.75" customHeight="1" x14ac:dyDescent="0.2">
      <c r="A159" s="751">
        <v>29</v>
      </c>
      <c r="B159" s="752">
        <v>4445</v>
      </c>
      <c r="C159" s="752">
        <v>600075044</v>
      </c>
      <c r="D159" s="752">
        <v>72742631</v>
      </c>
      <c r="E159" s="753" t="s">
        <v>531</v>
      </c>
      <c r="F159" s="752">
        <v>3141</v>
      </c>
      <c r="G159" s="552" t="s">
        <v>89</v>
      </c>
      <c r="H159" s="754" t="s">
        <v>83</v>
      </c>
      <c r="I159" s="516">
        <v>880351</v>
      </c>
      <c r="J159" s="517">
        <v>645110</v>
      </c>
      <c r="K159" s="496">
        <v>0</v>
      </c>
      <c r="L159" s="322">
        <v>218047</v>
      </c>
      <c r="M159" s="322">
        <v>12902</v>
      </c>
      <c r="N159" s="517">
        <v>4292</v>
      </c>
      <c r="O159" s="518">
        <v>2.19</v>
      </c>
      <c r="P159" s="432">
        <v>0</v>
      </c>
      <c r="Q159" s="746">
        <v>2.19</v>
      </c>
      <c r="R159" s="551">
        <f t="shared" si="335"/>
        <v>0</v>
      </c>
      <c r="S159" s="507">
        <v>0</v>
      </c>
      <c r="T159" s="507">
        <v>0</v>
      </c>
      <c r="U159" s="507">
        <v>0</v>
      </c>
      <c r="V159" s="507">
        <f t="shared" si="302"/>
        <v>0</v>
      </c>
      <c r="W159" s="507">
        <v>0</v>
      </c>
      <c r="X159" s="507">
        <v>0</v>
      </c>
      <c r="Y159" s="507">
        <v>0</v>
      </c>
      <c r="Z159" s="507">
        <f t="shared" si="336"/>
        <v>0</v>
      </c>
      <c r="AA159" s="507">
        <f t="shared" si="337"/>
        <v>0</v>
      </c>
      <c r="AB159" s="322">
        <f t="shared" si="338"/>
        <v>0</v>
      </c>
      <c r="AC159" s="180">
        <f t="shared" si="339"/>
        <v>0</v>
      </c>
      <c r="AD159" s="507">
        <v>0</v>
      </c>
      <c r="AE159" s="507">
        <v>0</v>
      </c>
      <c r="AF159" s="507">
        <f t="shared" si="303"/>
        <v>0</v>
      </c>
      <c r="AG159" s="507">
        <f t="shared" si="304"/>
        <v>0</v>
      </c>
      <c r="AH159" s="522">
        <v>0</v>
      </c>
      <c r="AI159" s="522">
        <v>0</v>
      </c>
      <c r="AJ159" s="522">
        <v>0</v>
      </c>
      <c r="AK159" s="522">
        <v>0</v>
      </c>
      <c r="AL159" s="522">
        <v>0</v>
      </c>
      <c r="AM159" s="522">
        <v>0</v>
      </c>
      <c r="AN159" s="522">
        <v>0</v>
      </c>
      <c r="AO159" s="522">
        <f t="shared" si="340"/>
        <v>0</v>
      </c>
      <c r="AP159" s="522">
        <f t="shared" si="341"/>
        <v>0</v>
      </c>
      <c r="AQ159" s="523">
        <f t="shared" si="305"/>
        <v>0</v>
      </c>
      <c r="AR159" s="520">
        <f t="shared" si="342"/>
        <v>880351</v>
      </c>
      <c r="AS159" s="507">
        <f t="shared" si="343"/>
        <v>645110</v>
      </c>
      <c r="AT159" s="507">
        <f t="shared" si="344"/>
        <v>0</v>
      </c>
      <c r="AU159" s="507">
        <f t="shared" si="345"/>
        <v>0</v>
      </c>
      <c r="AV159" s="507">
        <f t="shared" si="346"/>
        <v>218047</v>
      </c>
      <c r="AW159" s="507">
        <f t="shared" si="346"/>
        <v>12902</v>
      </c>
      <c r="AX159" s="507">
        <f t="shared" si="347"/>
        <v>4292</v>
      </c>
      <c r="AY159" s="522">
        <f t="shared" si="348"/>
        <v>2.19</v>
      </c>
      <c r="AZ159" s="522">
        <f t="shared" si="349"/>
        <v>0</v>
      </c>
      <c r="BA159" s="523">
        <f t="shared" si="349"/>
        <v>2.19</v>
      </c>
    </row>
    <row r="160" spans="1:53" s="720" customFormat="1" ht="12.75" customHeight="1" x14ac:dyDescent="0.2">
      <c r="A160" s="751">
        <v>29</v>
      </c>
      <c r="B160" s="752">
        <v>4445</v>
      </c>
      <c r="C160" s="752">
        <v>600075044</v>
      </c>
      <c r="D160" s="752">
        <v>72742631</v>
      </c>
      <c r="E160" s="740" t="s">
        <v>531</v>
      </c>
      <c r="F160" s="752">
        <v>3143</v>
      </c>
      <c r="G160" s="552" t="s">
        <v>150</v>
      </c>
      <c r="H160" s="727" t="s">
        <v>87</v>
      </c>
      <c r="I160" s="516">
        <v>473210</v>
      </c>
      <c r="J160" s="517">
        <v>348461</v>
      </c>
      <c r="K160" s="496">
        <v>0</v>
      </c>
      <c r="L160" s="322">
        <v>117780</v>
      </c>
      <c r="M160" s="322">
        <v>6969</v>
      </c>
      <c r="N160" s="517">
        <v>0</v>
      </c>
      <c r="O160" s="518">
        <v>0.92859999999999998</v>
      </c>
      <c r="P160" s="432">
        <v>0.92859999999999998</v>
      </c>
      <c r="Q160" s="746">
        <v>0</v>
      </c>
      <c r="R160" s="551">
        <f t="shared" si="335"/>
        <v>0</v>
      </c>
      <c r="S160" s="507">
        <v>0</v>
      </c>
      <c r="T160" s="507">
        <v>0</v>
      </c>
      <c r="U160" s="507">
        <v>0</v>
      </c>
      <c r="V160" s="507">
        <f t="shared" si="302"/>
        <v>0</v>
      </c>
      <c r="W160" s="507">
        <v>0</v>
      </c>
      <c r="X160" s="507">
        <v>0</v>
      </c>
      <c r="Y160" s="507">
        <v>0</v>
      </c>
      <c r="Z160" s="507">
        <f t="shared" si="336"/>
        <v>0</v>
      </c>
      <c r="AA160" s="507">
        <f t="shared" si="337"/>
        <v>0</v>
      </c>
      <c r="AB160" s="322">
        <f t="shared" si="338"/>
        <v>0</v>
      </c>
      <c r="AC160" s="180">
        <f t="shared" si="339"/>
        <v>0</v>
      </c>
      <c r="AD160" s="507">
        <v>0</v>
      </c>
      <c r="AE160" s="507">
        <v>0</v>
      </c>
      <c r="AF160" s="507">
        <f t="shared" si="303"/>
        <v>0</v>
      </c>
      <c r="AG160" s="507">
        <f t="shared" si="304"/>
        <v>0</v>
      </c>
      <c r="AH160" s="522">
        <v>0</v>
      </c>
      <c r="AI160" s="522">
        <v>0</v>
      </c>
      <c r="AJ160" s="522">
        <v>0</v>
      </c>
      <c r="AK160" s="522">
        <v>0</v>
      </c>
      <c r="AL160" s="522">
        <v>0</v>
      </c>
      <c r="AM160" s="522">
        <v>0</v>
      </c>
      <c r="AN160" s="522">
        <v>0</v>
      </c>
      <c r="AO160" s="522">
        <f t="shared" si="340"/>
        <v>0</v>
      </c>
      <c r="AP160" s="522">
        <f t="shared" si="341"/>
        <v>0</v>
      </c>
      <c r="AQ160" s="523">
        <f t="shared" si="305"/>
        <v>0</v>
      </c>
      <c r="AR160" s="520">
        <f t="shared" si="342"/>
        <v>473210</v>
      </c>
      <c r="AS160" s="507">
        <f t="shared" si="343"/>
        <v>348461</v>
      </c>
      <c r="AT160" s="507">
        <f t="shared" si="344"/>
        <v>0</v>
      </c>
      <c r="AU160" s="507">
        <f t="shared" si="345"/>
        <v>0</v>
      </c>
      <c r="AV160" s="507">
        <f t="shared" si="346"/>
        <v>117780</v>
      </c>
      <c r="AW160" s="507">
        <f t="shared" si="346"/>
        <v>6969</v>
      </c>
      <c r="AX160" s="507">
        <f t="shared" si="347"/>
        <v>0</v>
      </c>
      <c r="AY160" s="522">
        <f t="shared" si="348"/>
        <v>0.92859999999999998</v>
      </c>
      <c r="AZ160" s="522">
        <f t="shared" si="349"/>
        <v>0.92859999999999998</v>
      </c>
      <c r="BA160" s="523">
        <f t="shared" si="349"/>
        <v>0</v>
      </c>
    </row>
    <row r="161" spans="1:53" s="720" customFormat="1" ht="12.75" customHeight="1" x14ac:dyDescent="0.2">
      <c r="A161" s="751">
        <v>29</v>
      </c>
      <c r="B161" s="752">
        <v>4445</v>
      </c>
      <c r="C161" s="752">
        <v>600075044</v>
      </c>
      <c r="D161" s="752">
        <v>72742631</v>
      </c>
      <c r="E161" s="740" t="s">
        <v>531</v>
      </c>
      <c r="F161" s="752">
        <v>3143</v>
      </c>
      <c r="G161" s="552" t="s">
        <v>151</v>
      </c>
      <c r="H161" s="727" t="s">
        <v>83</v>
      </c>
      <c r="I161" s="516">
        <v>31600</v>
      </c>
      <c r="J161" s="517">
        <v>22275</v>
      </c>
      <c r="K161" s="496">
        <v>0</v>
      </c>
      <c r="L161" s="322">
        <v>7529</v>
      </c>
      <c r="M161" s="322">
        <v>446</v>
      </c>
      <c r="N161" s="517">
        <v>1350</v>
      </c>
      <c r="O161" s="518">
        <v>0.09</v>
      </c>
      <c r="P161" s="432">
        <v>0</v>
      </c>
      <c r="Q161" s="746">
        <v>0.09</v>
      </c>
      <c r="R161" s="551">
        <f t="shared" si="335"/>
        <v>0</v>
      </c>
      <c r="S161" s="507">
        <v>0</v>
      </c>
      <c r="T161" s="507">
        <v>0</v>
      </c>
      <c r="U161" s="507">
        <v>0</v>
      </c>
      <c r="V161" s="507">
        <f t="shared" si="302"/>
        <v>0</v>
      </c>
      <c r="W161" s="507">
        <v>0</v>
      </c>
      <c r="X161" s="507">
        <v>0</v>
      </c>
      <c r="Y161" s="507">
        <v>0</v>
      </c>
      <c r="Z161" s="507">
        <f t="shared" si="336"/>
        <v>0</v>
      </c>
      <c r="AA161" s="507">
        <f t="shared" si="337"/>
        <v>0</v>
      </c>
      <c r="AB161" s="322">
        <f t="shared" si="338"/>
        <v>0</v>
      </c>
      <c r="AC161" s="180">
        <f t="shared" si="339"/>
        <v>0</v>
      </c>
      <c r="AD161" s="507">
        <v>0</v>
      </c>
      <c r="AE161" s="507">
        <v>0</v>
      </c>
      <c r="AF161" s="507">
        <f t="shared" si="303"/>
        <v>0</v>
      </c>
      <c r="AG161" s="507">
        <f t="shared" si="304"/>
        <v>0</v>
      </c>
      <c r="AH161" s="522">
        <v>0</v>
      </c>
      <c r="AI161" s="522">
        <v>0</v>
      </c>
      <c r="AJ161" s="522">
        <v>0</v>
      </c>
      <c r="AK161" s="522">
        <v>0</v>
      </c>
      <c r="AL161" s="522">
        <v>0</v>
      </c>
      <c r="AM161" s="522">
        <v>0</v>
      </c>
      <c r="AN161" s="522">
        <v>0</v>
      </c>
      <c r="AO161" s="522">
        <f t="shared" si="340"/>
        <v>0</v>
      </c>
      <c r="AP161" s="522">
        <f t="shared" si="341"/>
        <v>0</v>
      </c>
      <c r="AQ161" s="523">
        <f t="shared" si="305"/>
        <v>0</v>
      </c>
      <c r="AR161" s="520">
        <f t="shared" si="342"/>
        <v>31600</v>
      </c>
      <c r="AS161" s="507">
        <f t="shared" si="343"/>
        <v>22275</v>
      </c>
      <c r="AT161" s="507">
        <f t="shared" si="344"/>
        <v>0</v>
      </c>
      <c r="AU161" s="507">
        <f t="shared" si="345"/>
        <v>0</v>
      </c>
      <c r="AV161" s="507">
        <f t="shared" si="346"/>
        <v>7529</v>
      </c>
      <c r="AW161" s="507">
        <f t="shared" si="346"/>
        <v>446</v>
      </c>
      <c r="AX161" s="507">
        <f t="shared" si="347"/>
        <v>1350</v>
      </c>
      <c r="AY161" s="522">
        <f t="shared" si="348"/>
        <v>0.09</v>
      </c>
      <c r="AZ161" s="522">
        <f t="shared" si="349"/>
        <v>0</v>
      </c>
      <c r="BA161" s="523">
        <f t="shared" si="349"/>
        <v>0.09</v>
      </c>
    </row>
    <row r="162" spans="1:53" s="720" customFormat="1" ht="12.75" customHeight="1" x14ac:dyDescent="0.2">
      <c r="A162" s="285">
        <v>29</v>
      </c>
      <c r="B162" s="27">
        <v>4445</v>
      </c>
      <c r="C162" s="27">
        <v>600075044</v>
      </c>
      <c r="D162" s="27">
        <v>72742631</v>
      </c>
      <c r="E162" s="295" t="s">
        <v>532</v>
      </c>
      <c r="F162" s="27"/>
      <c r="G162" s="284"/>
      <c r="H162" s="388"/>
      <c r="I162" s="5">
        <v>10081591</v>
      </c>
      <c r="J162" s="8">
        <v>7292010</v>
      </c>
      <c r="K162" s="8">
        <v>0</v>
      </c>
      <c r="L162" s="8">
        <v>2464699</v>
      </c>
      <c r="M162" s="8">
        <v>145840</v>
      </c>
      <c r="N162" s="8">
        <v>179042</v>
      </c>
      <c r="O162" s="9">
        <v>18.238699999999998</v>
      </c>
      <c r="P162" s="9">
        <v>12.487699999999998</v>
      </c>
      <c r="Q162" s="33">
        <v>5.7509999999999994</v>
      </c>
      <c r="R162" s="5">
        <f t="shared" ref="R162:BA162" si="350">SUM(R156:R161)</f>
        <v>0</v>
      </c>
      <c r="S162" s="8">
        <f t="shared" si="350"/>
        <v>0</v>
      </c>
      <c r="T162" s="8">
        <f t="shared" si="350"/>
        <v>0</v>
      </c>
      <c r="U162" s="8">
        <f t="shared" si="350"/>
        <v>0</v>
      </c>
      <c r="V162" s="8">
        <f t="shared" si="350"/>
        <v>0</v>
      </c>
      <c r="W162" s="8">
        <f t="shared" si="350"/>
        <v>0</v>
      </c>
      <c r="X162" s="8">
        <f t="shared" si="350"/>
        <v>0</v>
      </c>
      <c r="Y162" s="8">
        <f t="shared" si="350"/>
        <v>14978</v>
      </c>
      <c r="Z162" s="8">
        <f t="shared" si="350"/>
        <v>14978</v>
      </c>
      <c r="AA162" s="8">
        <f t="shared" si="350"/>
        <v>14978</v>
      </c>
      <c r="AB162" s="8">
        <f t="shared" si="350"/>
        <v>0</v>
      </c>
      <c r="AC162" s="8">
        <f t="shared" si="350"/>
        <v>0</v>
      </c>
      <c r="AD162" s="8">
        <f t="shared" si="350"/>
        <v>0</v>
      </c>
      <c r="AE162" s="8">
        <f t="shared" si="350"/>
        <v>0</v>
      </c>
      <c r="AF162" s="8">
        <f t="shared" si="350"/>
        <v>0</v>
      </c>
      <c r="AG162" s="8">
        <f t="shared" si="350"/>
        <v>14978</v>
      </c>
      <c r="AH162" s="9">
        <f t="shared" si="350"/>
        <v>0</v>
      </c>
      <c r="AI162" s="9">
        <f t="shared" si="350"/>
        <v>0</v>
      </c>
      <c r="AJ162" s="9">
        <f t="shared" si="350"/>
        <v>0</v>
      </c>
      <c r="AK162" s="9">
        <f t="shared" si="350"/>
        <v>0</v>
      </c>
      <c r="AL162" s="9">
        <f t="shared" si="350"/>
        <v>0</v>
      </c>
      <c r="AM162" s="9">
        <f t="shared" si="350"/>
        <v>0</v>
      </c>
      <c r="AN162" s="9">
        <f t="shared" si="350"/>
        <v>0</v>
      </c>
      <c r="AO162" s="9">
        <f t="shared" si="350"/>
        <v>0</v>
      </c>
      <c r="AP162" s="9">
        <f t="shared" si="350"/>
        <v>0</v>
      </c>
      <c r="AQ162" s="75">
        <f t="shared" si="350"/>
        <v>0</v>
      </c>
      <c r="AR162" s="273">
        <f t="shared" si="350"/>
        <v>10096569</v>
      </c>
      <c r="AS162" s="8">
        <f t="shared" si="350"/>
        <v>7292010</v>
      </c>
      <c r="AT162" s="38">
        <f t="shared" si="350"/>
        <v>14978</v>
      </c>
      <c r="AU162" s="38">
        <f t="shared" si="350"/>
        <v>14978</v>
      </c>
      <c r="AV162" s="8">
        <f t="shared" si="350"/>
        <v>2464699</v>
      </c>
      <c r="AW162" s="8">
        <f t="shared" si="350"/>
        <v>145840</v>
      </c>
      <c r="AX162" s="8">
        <f t="shared" si="350"/>
        <v>179042</v>
      </c>
      <c r="AY162" s="9">
        <f t="shared" si="350"/>
        <v>18.238699999999998</v>
      </c>
      <c r="AZ162" s="9">
        <f t="shared" si="350"/>
        <v>12.487699999999998</v>
      </c>
      <c r="BA162" s="75">
        <f t="shared" si="350"/>
        <v>5.7509999999999994</v>
      </c>
    </row>
    <row r="163" spans="1:53" s="720" customFormat="1" ht="12.75" customHeight="1" x14ac:dyDescent="0.2">
      <c r="A163" s="751">
        <v>30</v>
      </c>
      <c r="B163" s="752">
        <v>4446</v>
      </c>
      <c r="C163" s="752">
        <v>600074587</v>
      </c>
      <c r="D163" s="752">
        <v>70695504</v>
      </c>
      <c r="E163" s="753" t="s">
        <v>533</v>
      </c>
      <c r="F163" s="752">
        <v>3111</v>
      </c>
      <c r="G163" s="552" t="s">
        <v>86</v>
      </c>
      <c r="H163" s="754" t="s">
        <v>87</v>
      </c>
      <c r="I163" s="516">
        <v>1692594</v>
      </c>
      <c r="J163" s="517">
        <v>1235563</v>
      </c>
      <c r="K163" s="496">
        <v>0</v>
      </c>
      <c r="L163" s="322">
        <v>417620</v>
      </c>
      <c r="M163" s="322">
        <v>24711</v>
      </c>
      <c r="N163" s="517">
        <v>14700</v>
      </c>
      <c r="O163" s="518">
        <v>3.2256999999999998</v>
      </c>
      <c r="P163" s="432">
        <v>2.4514</v>
      </c>
      <c r="Q163" s="746">
        <v>0.77429999999999999</v>
      </c>
      <c r="R163" s="551">
        <f t="shared" ref="R163:R168" si="351">W163*-1</f>
        <v>0</v>
      </c>
      <c r="S163" s="507">
        <v>0</v>
      </c>
      <c r="T163" s="507">
        <v>0</v>
      </c>
      <c r="U163" s="507">
        <v>0</v>
      </c>
      <c r="V163" s="507">
        <f t="shared" si="302"/>
        <v>0</v>
      </c>
      <c r="W163" s="507">
        <v>0</v>
      </c>
      <c r="X163" s="507">
        <v>0</v>
      </c>
      <c r="Y163" s="507">
        <v>0</v>
      </c>
      <c r="Z163" s="507">
        <f t="shared" ref="Z163:Z168" si="352">SUM(W163:Y163)</f>
        <v>0</v>
      </c>
      <c r="AA163" s="507">
        <f t="shared" ref="AA163:AA168" si="353">V163+Z163</f>
        <v>0</v>
      </c>
      <c r="AB163" s="322">
        <f t="shared" ref="AB163:AB168" si="354">ROUND((V163+W163)*33.8%,0)</f>
        <v>0</v>
      </c>
      <c r="AC163" s="180">
        <f t="shared" ref="AC163:AC168" si="355">ROUND(V163*2%,0)</f>
        <v>0</v>
      </c>
      <c r="AD163" s="507">
        <v>0</v>
      </c>
      <c r="AE163" s="507">
        <v>0</v>
      </c>
      <c r="AF163" s="507">
        <f t="shared" si="303"/>
        <v>0</v>
      </c>
      <c r="AG163" s="507">
        <f t="shared" si="304"/>
        <v>0</v>
      </c>
      <c r="AH163" s="522">
        <v>0</v>
      </c>
      <c r="AI163" s="522">
        <v>0</v>
      </c>
      <c r="AJ163" s="522">
        <v>0</v>
      </c>
      <c r="AK163" s="522">
        <v>0</v>
      </c>
      <c r="AL163" s="522">
        <v>0</v>
      </c>
      <c r="AM163" s="522">
        <v>0</v>
      </c>
      <c r="AN163" s="522">
        <v>0</v>
      </c>
      <c r="AO163" s="522">
        <f t="shared" ref="AO163:AO168" si="356">AH163+AJ163+AK163+AM163</f>
        <v>0</v>
      </c>
      <c r="AP163" s="522">
        <f t="shared" ref="AP163:AP168" si="357">AI163+AL163+AN163</f>
        <v>0</v>
      </c>
      <c r="AQ163" s="523">
        <f t="shared" si="305"/>
        <v>0</v>
      </c>
      <c r="AR163" s="520">
        <f t="shared" ref="AR163:AR168" si="358">I163+AG163</f>
        <v>1692594</v>
      </c>
      <c r="AS163" s="507">
        <f t="shared" ref="AS163:AS168" si="359">J163+V163</f>
        <v>1235563</v>
      </c>
      <c r="AT163" s="507">
        <f t="shared" ref="AT163:AT168" si="360">K163+Z163</f>
        <v>0</v>
      </c>
      <c r="AU163" s="507">
        <f t="shared" ref="AU163:AU168" si="361">Y163</f>
        <v>0</v>
      </c>
      <c r="AV163" s="507">
        <f t="shared" ref="AV163:AW168" si="362">L163+AB163</f>
        <v>417620</v>
      </c>
      <c r="AW163" s="507">
        <f t="shared" si="362"/>
        <v>24711</v>
      </c>
      <c r="AX163" s="507">
        <f t="shared" ref="AX163:AX168" si="363">N163+AF163</f>
        <v>14700</v>
      </c>
      <c r="AY163" s="522">
        <f t="shared" ref="AY163:AY168" si="364">O163+AQ163</f>
        <v>3.2256999999999998</v>
      </c>
      <c r="AZ163" s="522">
        <f t="shared" ref="AZ163:BA168" si="365">P163+AO163</f>
        <v>2.4514</v>
      </c>
      <c r="BA163" s="523">
        <f t="shared" si="365"/>
        <v>0.77429999999999999</v>
      </c>
    </row>
    <row r="164" spans="1:53" s="720" customFormat="1" ht="12.75" customHeight="1" x14ac:dyDescent="0.2">
      <c r="A164" s="751">
        <v>30</v>
      </c>
      <c r="B164" s="752">
        <v>4446</v>
      </c>
      <c r="C164" s="752">
        <v>600074587</v>
      </c>
      <c r="D164" s="752">
        <v>70695504</v>
      </c>
      <c r="E164" s="753" t="s">
        <v>533</v>
      </c>
      <c r="F164" s="752">
        <v>3117</v>
      </c>
      <c r="G164" s="552" t="s">
        <v>149</v>
      </c>
      <c r="H164" s="754" t="s">
        <v>87</v>
      </c>
      <c r="I164" s="516">
        <v>2812922</v>
      </c>
      <c r="J164" s="517">
        <v>2013933</v>
      </c>
      <c r="K164" s="517">
        <v>0</v>
      </c>
      <c r="L164" s="517">
        <v>680710</v>
      </c>
      <c r="M164" s="517">
        <v>40279</v>
      </c>
      <c r="N164" s="517">
        <v>78000</v>
      </c>
      <c r="O164" s="518">
        <v>4.2870000000000008</v>
      </c>
      <c r="P164" s="432">
        <v>2.8635000000000002</v>
      </c>
      <c r="Q164" s="746">
        <v>1.4235000000000007</v>
      </c>
      <c r="R164" s="551">
        <f t="shared" si="351"/>
        <v>0</v>
      </c>
      <c r="S164" s="507">
        <v>0</v>
      </c>
      <c r="T164" s="507">
        <v>0</v>
      </c>
      <c r="U164" s="507">
        <v>0</v>
      </c>
      <c r="V164" s="507">
        <f t="shared" si="302"/>
        <v>0</v>
      </c>
      <c r="W164" s="507">
        <v>0</v>
      </c>
      <c r="X164" s="507">
        <v>0</v>
      </c>
      <c r="Y164" s="507">
        <v>3848</v>
      </c>
      <c r="Z164" s="507">
        <f t="shared" si="352"/>
        <v>3848</v>
      </c>
      <c r="AA164" s="507">
        <f t="shared" si="353"/>
        <v>3848</v>
      </c>
      <c r="AB164" s="322">
        <f t="shared" si="354"/>
        <v>0</v>
      </c>
      <c r="AC164" s="180">
        <f t="shared" si="355"/>
        <v>0</v>
      </c>
      <c r="AD164" s="507">
        <v>0</v>
      </c>
      <c r="AE164" s="507">
        <v>0</v>
      </c>
      <c r="AF164" s="507">
        <f t="shared" si="303"/>
        <v>0</v>
      </c>
      <c r="AG164" s="507">
        <f t="shared" si="304"/>
        <v>3848</v>
      </c>
      <c r="AH164" s="522">
        <v>0</v>
      </c>
      <c r="AI164" s="522">
        <v>0</v>
      </c>
      <c r="AJ164" s="522">
        <v>0</v>
      </c>
      <c r="AK164" s="522">
        <v>0</v>
      </c>
      <c r="AL164" s="522">
        <v>0</v>
      </c>
      <c r="AM164" s="522">
        <v>0</v>
      </c>
      <c r="AN164" s="522">
        <v>0</v>
      </c>
      <c r="AO164" s="522">
        <f t="shared" si="356"/>
        <v>0</v>
      </c>
      <c r="AP164" s="522">
        <f t="shared" si="357"/>
        <v>0</v>
      </c>
      <c r="AQ164" s="523">
        <f t="shared" si="305"/>
        <v>0</v>
      </c>
      <c r="AR164" s="520">
        <f t="shared" si="358"/>
        <v>2816770</v>
      </c>
      <c r="AS164" s="507">
        <f t="shared" si="359"/>
        <v>2013933</v>
      </c>
      <c r="AT164" s="507">
        <f t="shared" si="360"/>
        <v>3848</v>
      </c>
      <c r="AU164" s="507">
        <f t="shared" si="361"/>
        <v>3848</v>
      </c>
      <c r="AV164" s="507">
        <f t="shared" si="362"/>
        <v>680710</v>
      </c>
      <c r="AW164" s="507">
        <f t="shared" si="362"/>
        <v>40279</v>
      </c>
      <c r="AX164" s="507">
        <f t="shared" si="363"/>
        <v>78000</v>
      </c>
      <c r="AY164" s="522">
        <f t="shared" si="364"/>
        <v>4.2870000000000008</v>
      </c>
      <c r="AZ164" s="522">
        <f t="shared" si="365"/>
        <v>2.8635000000000002</v>
      </c>
      <c r="BA164" s="523">
        <f t="shared" si="365"/>
        <v>1.4235000000000007</v>
      </c>
    </row>
    <row r="165" spans="1:53" s="720" customFormat="1" ht="12.75" customHeight="1" x14ac:dyDescent="0.2">
      <c r="A165" s="751">
        <v>30</v>
      </c>
      <c r="B165" s="752">
        <v>4446</v>
      </c>
      <c r="C165" s="752">
        <v>600074587</v>
      </c>
      <c r="D165" s="752">
        <v>70695504</v>
      </c>
      <c r="E165" s="753" t="s">
        <v>533</v>
      </c>
      <c r="F165" s="752">
        <v>3117</v>
      </c>
      <c r="G165" s="552" t="s">
        <v>92</v>
      </c>
      <c r="H165" s="754" t="s">
        <v>83</v>
      </c>
      <c r="I165" s="516">
        <v>235723</v>
      </c>
      <c r="J165" s="517">
        <v>173581</v>
      </c>
      <c r="K165" s="496">
        <v>0</v>
      </c>
      <c r="L165" s="322">
        <v>58670</v>
      </c>
      <c r="M165" s="322">
        <v>3472</v>
      </c>
      <c r="N165" s="517">
        <v>0</v>
      </c>
      <c r="O165" s="518">
        <v>0.51</v>
      </c>
      <c r="P165" s="432">
        <v>0.51</v>
      </c>
      <c r="Q165" s="746">
        <v>0</v>
      </c>
      <c r="R165" s="551">
        <f t="shared" si="351"/>
        <v>0</v>
      </c>
      <c r="S165" s="507">
        <v>113201</v>
      </c>
      <c r="T165" s="507">
        <v>0</v>
      </c>
      <c r="U165" s="507">
        <v>0</v>
      </c>
      <c r="V165" s="507">
        <f t="shared" si="302"/>
        <v>113201</v>
      </c>
      <c r="W165" s="507">
        <v>0</v>
      </c>
      <c r="X165" s="507">
        <v>0</v>
      </c>
      <c r="Y165" s="507">
        <v>0</v>
      </c>
      <c r="Z165" s="507">
        <f t="shared" si="352"/>
        <v>0</v>
      </c>
      <c r="AA165" s="507">
        <f t="shared" si="353"/>
        <v>113201</v>
      </c>
      <c r="AB165" s="322">
        <f t="shared" si="354"/>
        <v>38262</v>
      </c>
      <c r="AC165" s="180">
        <f t="shared" si="355"/>
        <v>2264</v>
      </c>
      <c r="AD165" s="507">
        <v>0</v>
      </c>
      <c r="AE165" s="507">
        <v>0</v>
      </c>
      <c r="AF165" s="507">
        <f t="shared" si="303"/>
        <v>0</v>
      </c>
      <c r="AG165" s="507">
        <f t="shared" si="304"/>
        <v>153727</v>
      </c>
      <c r="AH165" s="522">
        <v>0</v>
      </c>
      <c r="AI165" s="522">
        <v>0</v>
      </c>
      <c r="AJ165" s="522">
        <v>0.33</v>
      </c>
      <c r="AK165" s="522">
        <v>0</v>
      </c>
      <c r="AL165" s="522">
        <v>0</v>
      </c>
      <c r="AM165" s="522">
        <v>0</v>
      </c>
      <c r="AN165" s="522">
        <v>0</v>
      </c>
      <c r="AO165" s="522">
        <f t="shared" si="356"/>
        <v>0.33</v>
      </c>
      <c r="AP165" s="522">
        <f t="shared" si="357"/>
        <v>0</v>
      </c>
      <c r="AQ165" s="523">
        <f t="shared" si="305"/>
        <v>0.33</v>
      </c>
      <c r="AR165" s="520">
        <f t="shared" si="358"/>
        <v>389450</v>
      </c>
      <c r="AS165" s="507">
        <f t="shared" si="359"/>
        <v>286782</v>
      </c>
      <c r="AT165" s="507">
        <f t="shared" si="360"/>
        <v>0</v>
      </c>
      <c r="AU165" s="507">
        <f t="shared" si="361"/>
        <v>0</v>
      </c>
      <c r="AV165" s="507">
        <f t="shared" si="362"/>
        <v>96932</v>
      </c>
      <c r="AW165" s="507">
        <f t="shared" si="362"/>
        <v>5736</v>
      </c>
      <c r="AX165" s="507">
        <f t="shared" si="363"/>
        <v>0</v>
      </c>
      <c r="AY165" s="522">
        <f t="shared" si="364"/>
        <v>0.84000000000000008</v>
      </c>
      <c r="AZ165" s="522">
        <f t="shared" si="365"/>
        <v>0.84000000000000008</v>
      </c>
      <c r="BA165" s="523">
        <f t="shared" si="365"/>
        <v>0</v>
      </c>
    </row>
    <row r="166" spans="1:53" s="720" customFormat="1" ht="12.75" customHeight="1" x14ac:dyDescent="0.2">
      <c r="A166" s="751">
        <v>30</v>
      </c>
      <c r="B166" s="752">
        <v>4446</v>
      </c>
      <c r="C166" s="752">
        <v>600074587</v>
      </c>
      <c r="D166" s="752">
        <v>70695504</v>
      </c>
      <c r="E166" s="753" t="s">
        <v>533</v>
      </c>
      <c r="F166" s="752">
        <v>3141</v>
      </c>
      <c r="G166" s="552" t="s">
        <v>89</v>
      </c>
      <c r="H166" s="754" t="s">
        <v>83</v>
      </c>
      <c r="I166" s="516">
        <v>242861</v>
      </c>
      <c r="J166" s="517">
        <v>177578</v>
      </c>
      <c r="K166" s="496">
        <v>0</v>
      </c>
      <c r="L166" s="322">
        <v>60021</v>
      </c>
      <c r="M166" s="322">
        <v>3552</v>
      </c>
      <c r="N166" s="517">
        <v>1710</v>
      </c>
      <c r="O166" s="518">
        <v>0.6</v>
      </c>
      <c r="P166" s="432">
        <v>0</v>
      </c>
      <c r="Q166" s="746">
        <v>0.6</v>
      </c>
      <c r="R166" s="551">
        <f t="shared" si="351"/>
        <v>0</v>
      </c>
      <c r="S166" s="507">
        <v>0</v>
      </c>
      <c r="T166" s="507">
        <v>0</v>
      </c>
      <c r="U166" s="507">
        <v>0</v>
      </c>
      <c r="V166" s="507">
        <f t="shared" si="302"/>
        <v>0</v>
      </c>
      <c r="W166" s="507">
        <v>0</v>
      </c>
      <c r="X166" s="507">
        <v>0</v>
      </c>
      <c r="Y166" s="507">
        <v>0</v>
      </c>
      <c r="Z166" s="507">
        <f t="shared" si="352"/>
        <v>0</v>
      </c>
      <c r="AA166" s="507">
        <f t="shared" si="353"/>
        <v>0</v>
      </c>
      <c r="AB166" s="322">
        <f t="shared" si="354"/>
        <v>0</v>
      </c>
      <c r="AC166" s="180">
        <f t="shared" si="355"/>
        <v>0</v>
      </c>
      <c r="AD166" s="507">
        <v>0</v>
      </c>
      <c r="AE166" s="507">
        <v>0</v>
      </c>
      <c r="AF166" s="507">
        <f t="shared" si="303"/>
        <v>0</v>
      </c>
      <c r="AG166" s="507">
        <f t="shared" si="304"/>
        <v>0</v>
      </c>
      <c r="AH166" s="522">
        <v>0</v>
      </c>
      <c r="AI166" s="522">
        <v>0</v>
      </c>
      <c r="AJ166" s="522">
        <v>0</v>
      </c>
      <c r="AK166" s="522">
        <v>0</v>
      </c>
      <c r="AL166" s="522">
        <v>0</v>
      </c>
      <c r="AM166" s="522">
        <v>0</v>
      </c>
      <c r="AN166" s="522">
        <v>0</v>
      </c>
      <c r="AO166" s="522">
        <f t="shared" si="356"/>
        <v>0</v>
      </c>
      <c r="AP166" s="522">
        <f t="shared" si="357"/>
        <v>0</v>
      </c>
      <c r="AQ166" s="523">
        <f t="shared" si="305"/>
        <v>0</v>
      </c>
      <c r="AR166" s="520">
        <f t="shared" si="358"/>
        <v>242861</v>
      </c>
      <c r="AS166" s="507">
        <f t="shared" si="359"/>
        <v>177578</v>
      </c>
      <c r="AT166" s="507">
        <f t="shared" si="360"/>
        <v>0</v>
      </c>
      <c r="AU166" s="507">
        <f t="shared" si="361"/>
        <v>0</v>
      </c>
      <c r="AV166" s="507">
        <f t="shared" si="362"/>
        <v>60021</v>
      </c>
      <c r="AW166" s="507">
        <f t="shared" si="362"/>
        <v>3552</v>
      </c>
      <c r="AX166" s="507">
        <f t="shared" si="363"/>
        <v>1710</v>
      </c>
      <c r="AY166" s="522">
        <f t="shared" si="364"/>
        <v>0.6</v>
      </c>
      <c r="AZ166" s="522">
        <f t="shared" si="365"/>
        <v>0</v>
      </c>
      <c r="BA166" s="523">
        <f t="shared" si="365"/>
        <v>0.6</v>
      </c>
    </row>
    <row r="167" spans="1:53" s="720" customFormat="1" ht="12.75" customHeight="1" x14ac:dyDescent="0.2">
      <c r="A167" s="751">
        <v>30</v>
      </c>
      <c r="B167" s="752">
        <v>4446</v>
      </c>
      <c r="C167" s="752">
        <v>600074587</v>
      </c>
      <c r="D167" s="752">
        <v>70695504</v>
      </c>
      <c r="E167" s="753" t="s">
        <v>533</v>
      </c>
      <c r="F167" s="752">
        <v>3143</v>
      </c>
      <c r="G167" s="552" t="s">
        <v>150</v>
      </c>
      <c r="H167" s="727" t="s">
        <v>87</v>
      </c>
      <c r="I167" s="516">
        <v>548424</v>
      </c>
      <c r="J167" s="517">
        <v>403847</v>
      </c>
      <c r="K167" s="496">
        <v>0</v>
      </c>
      <c r="L167" s="322">
        <v>136500</v>
      </c>
      <c r="M167" s="322">
        <v>8077</v>
      </c>
      <c r="N167" s="517">
        <v>0</v>
      </c>
      <c r="O167" s="518">
        <v>1</v>
      </c>
      <c r="P167" s="432">
        <v>1</v>
      </c>
      <c r="Q167" s="746">
        <v>0</v>
      </c>
      <c r="R167" s="551">
        <f t="shared" si="351"/>
        <v>0</v>
      </c>
      <c r="S167" s="507">
        <v>0</v>
      </c>
      <c r="T167" s="507">
        <v>0</v>
      </c>
      <c r="U167" s="507">
        <v>0</v>
      </c>
      <c r="V167" s="507">
        <f t="shared" si="302"/>
        <v>0</v>
      </c>
      <c r="W167" s="507">
        <v>0</v>
      </c>
      <c r="X167" s="507">
        <v>0</v>
      </c>
      <c r="Y167" s="507">
        <v>0</v>
      </c>
      <c r="Z167" s="507">
        <f t="shared" si="352"/>
        <v>0</v>
      </c>
      <c r="AA167" s="507">
        <f t="shared" si="353"/>
        <v>0</v>
      </c>
      <c r="AB167" s="322">
        <f t="shared" si="354"/>
        <v>0</v>
      </c>
      <c r="AC167" s="180">
        <f t="shared" si="355"/>
        <v>0</v>
      </c>
      <c r="AD167" s="507">
        <v>0</v>
      </c>
      <c r="AE167" s="507">
        <v>0</v>
      </c>
      <c r="AF167" s="507">
        <f t="shared" si="303"/>
        <v>0</v>
      </c>
      <c r="AG167" s="507">
        <f t="shared" si="304"/>
        <v>0</v>
      </c>
      <c r="AH167" s="522">
        <v>0</v>
      </c>
      <c r="AI167" s="522">
        <v>0</v>
      </c>
      <c r="AJ167" s="522">
        <v>0</v>
      </c>
      <c r="AK167" s="522">
        <v>0</v>
      </c>
      <c r="AL167" s="522">
        <v>0</v>
      </c>
      <c r="AM167" s="522">
        <v>0</v>
      </c>
      <c r="AN167" s="522">
        <v>0</v>
      </c>
      <c r="AO167" s="522">
        <f t="shared" si="356"/>
        <v>0</v>
      </c>
      <c r="AP167" s="522">
        <f t="shared" si="357"/>
        <v>0</v>
      </c>
      <c r="AQ167" s="523">
        <f t="shared" si="305"/>
        <v>0</v>
      </c>
      <c r="AR167" s="520">
        <f t="shared" si="358"/>
        <v>548424</v>
      </c>
      <c r="AS167" s="507">
        <f t="shared" si="359"/>
        <v>403847</v>
      </c>
      <c r="AT167" s="507">
        <f t="shared" si="360"/>
        <v>0</v>
      </c>
      <c r="AU167" s="507">
        <f t="shared" si="361"/>
        <v>0</v>
      </c>
      <c r="AV167" s="507">
        <f t="shared" si="362"/>
        <v>136500</v>
      </c>
      <c r="AW167" s="507">
        <f t="shared" si="362"/>
        <v>8077</v>
      </c>
      <c r="AX167" s="507">
        <f t="shared" si="363"/>
        <v>0</v>
      </c>
      <c r="AY167" s="522">
        <f t="shared" si="364"/>
        <v>1</v>
      </c>
      <c r="AZ167" s="522">
        <f t="shared" si="365"/>
        <v>1</v>
      </c>
      <c r="BA167" s="523">
        <f t="shared" si="365"/>
        <v>0</v>
      </c>
    </row>
    <row r="168" spans="1:53" s="720" customFormat="1" ht="12.75" customHeight="1" x14ac:dyDescent="0.2">
      <c r="A168" s="751">
        <v>30</v>
      </c>
      <c r="B168" s="752">
        <v>4446</v>
      </c>
      <c r="C168" s="752">
        <v>600074587</v>
      </c>
      <c r="D168" s="752">
        <v>70695504</v>
      </c>
      <c r="E168" s="753" t="s">
        <v>533</v>
      </c>
      <c r="F168" s="752">
        <v>3143</v>
      </c>
      <c r="G168" s="552" t="s">
        <v>151</v>
      </c>
      <c r="H168" s="727" t="s">
        <v>83</v>
      </c>
      <c r="I168" s="516">
        <v>15449</v>
      </c>
      <c r="J168" s="517">
        <v>10890</v>
      </c>
      <c r="K168" s="496">
        <v>0</v>
      </c>
      <c r="L168" s="322">
        <v>3681</v>
      </c>
      <c r="M168" s="322">
        <v>218</v>
      </c>
      <c r="N168" s="517">
        <v>660</v>
      </c>
      <c r="O168" s="518">
        <v>0.05</v>
      </c>
      <c r="P168" s="432">
        <v>0</v>
      </c>
      <c r="Q168" s="746">
        <v>0.05</v>
      </c>
      <c r="R168" s="551">
        <f t="shared" si="351"/>
        <v>0</v>
      </c>
      <c r="S168" s="507">
        <v>0</v>
      </c>
      <c r="T168" s="507">
        <v>0</v>
      </c>
      <c r="U168" s="507">
        <v>0</v>
      </c>
      <c r="V168" s="507">
        <f t="shared" si="302"/>
        <v>0</v>
      </c>
      <c r="W168" s="507">
        <v>0</v>
      </c>
      <c r="X168" s="507">
        <v>0</v>
      </c>
      <c r="Y168" s="507">
        <v>0</v>
      </c>
      <c r="Z168" s="507">
        <f t="shared" si="352"/>
        <v>0</v>
      </c>
      <c r="AA168" s="507">
        <f t="shared" si="353"/>
        <v>0</v>
      </c>
      <c r="AB168" s="322">
        <f t="shared" si="354"/>
        <v>0</v>
      </c>
      <c r="AC168" s="180">
        <f t="shared" si="355"/>
        <v>0</v>
      </c>
      <c r="AD168" s="507">
        <v>0</v>
      </c>
      <c r="AE168" s="507">
        <v>0</v>
      </c>
      <c r="AF168" s="507">
        <f t="shared" si="303"/>
        <v>0</v>
      </c>
      <c r="AG168" s="507">
        <f t="shared" si="304"/>
        <v>0</v>
      </c>
      <c r="AH168" s="522">
        <v>0</v>
      </c>
      <c r="AI168" s="522">
        <v>0</v>
      </c>
      <c r="AJ168" s="522">
        <v>0</v>
      </c>
      <c r="AK168" s="522">
        <v>0</v>
      </c>
      <c r="AL168" s="522">
        <v>0</v>
      </c>
      <c r="AM168" s="522">
        <v>0</v>
      </c>
      <c r="AN168" s="522">
        <v>0</v>
      </c>
      <c r="AO168" s="522">
        <f t="shared" si="356"/>
        <v>0</v>
      </c>
      <c r="AP168" s="522">
        <f t="shared" si="357"/>
        <v>0</v>
      </c>
      <c r="AQ168" s="523">
        <f t="shared" si="305"/>
        <v>0</v>
      </c>
      <c r="AR168" s="520">
        <f t="shared" si="358"/>
        <v>15449</v>
      </c>
      <c r="AS168" s="507">
        <f t="shared" si="359"/>
        <v>10890</v>
      </c>
      <c r="AT168" s="507">
        <f t="shared" si="360"/>
        <v>0</v>
      </c>
      <c r="AU168" s="507">
        <f t="shared" si="361"/>
        <v>0</v>
      </c>
      <c r="AV168" s="507">
        <f t="shared" si="362"/>
        <v>3681</v>
      </c>
      <c r="AW168" s="507">
        <f t="shared" si="362"/>
        <v>218</v>
      </c>
      <c r="AX168" s="507">
        <f t="shared" si="363"/>
        <v>660</v>
      </c>
      <c r="AY168" s="522">
        <f t="shared" si="364"/>
        <v>0.05</v>
      </c>
      <c r="AZ168" s="522">
        <f t="shared" si="365"/>
        <v>0</v>
      </c>
      <c r="BA168" s="523">
        <f t="shared" si="365"/>
        <v>0.05</v>
      </c>
    </row>
    <row r="169" spans="1:53" s="720" customFormat="1" ht="12.75" customHeight="1" x14ac:dyDescent="0.2">
      <c r="A169" s="285">
        <v>30</v>
      </c>
      <c r="B169" s="27">
        <v>4446</v>
      </c>
      <c r="C169" s="27">
        <v>600074587</v>
      </c>
      <c r="D169" s="27">
        <v>70695504</v>
      </c>
      <c r="E169" s="295" t="s">
        <v>534</v>
      </c>
      <c r="F169" s="27"/>
      <c r="G169" s="284"/>
      <c r="H169" s="388"/>
      <c r="I169" s="5">
        <v>5547973</v>
      </c>
      <c r="J169" s="8">
        <v>4015392</v>
      </c>
      <c r="K169" s="8">
        <v>0</v>
      </c>
      <c r="L169" s="8">
        <v>1357202</v>
      </c>
      <c r="M169" s="8">
        <v>80309</v>
      </c>
      <c r="N169" s="8">
        <v>95070</v>
      </c>
      <c r="O169" s="9">
        <v>9.6727000000000007</v>
      </c>
      <c r="P169" s="9">
        <v>6.8248999999999995</v>
      </c>
      <c r="Q169" s="33">
        <v>2.8478000000000008</v>
      </c>
      <c r="R169" s="5">
        <f t="shared" ref="R169:BA169" si="366">SUM(R163:R168)</f>
        <v>0</v>
      </c>
      <c r="S169" s="8">
        <f t="shared" si="366"/>
        <v>113201</v>
      </c>
      <c r="T169" s="8">
        <f t="shared" si="366"/>
        <v>0</v>
      </c>
      <c r="U169" s="8">
        <f t="shared" si="366"/>
        <v>0</v>
      </c>
      <c r="V169" s="8">
        <f t="shared" si="366"/>
        <v>113201</v>
      </c>
      <c r="W169" s="8">
        <f t="shared" si="366"/>
        <v>0</v>
      </c>
      <c r="X169" s="8">
        <f t="shared" si="366"/>
        <v>0</v>
      </c>
      <c r="Y169" s="8">
        <f t="shared" si="366"/>
        <v>3848</v>
      </c>
      <c r="Z169" s="8">
        <f t="shared" si="366"/>
        <v>3848</v>
      </c>
      <c r="AA169" s="8">
        <f t="shared" si="366"/>
        <v>117049</v>
      </c>
      <c r="AB169" s="8">
        <f t="shared" si="366"/>
        <v>38262</v>
      </c>
      <c r="AC169" s="8">
        <f t="shared" si="366"/>
        <v>2264</v>
      </c>
      <c r="AD169" s="8">
        <f t="shared" si="366"/>
        <v>0</v>
      </c>
      <c r="AE169" s="8">
        <f t="shared" si="366"/>
        <v>0</v>
      </c>
      <c r="AF169" s="8">
        <f t="shared" si="366"/>
        <v>0</v>
      </c>
      <c r="AG169" s="8">
        <f t="shared" si="366"/>
        <v>157575</v>
      </c>
      <c r="AH169" s="9">
        <f t="shared" si="366"/>
        <v>0</v>
      </c>
      <c r="AI169" s="9">
        <f t="shared" si="366"/>
        <v>0</v>
      </c>
      <c r="AJ169" s="9">
        <f t="shared" si="366"/>
        <v>0.33</v>
      </c>
      <c r="AK169" s="9">
        <f t="shared" si="366"/>
        <v>0</v>
      </c>
      <c r="AL169" s="9">
        <f t="shared" si="366"/>
        <v>0</v>
      </c>
      <c r="AM169" s="9">
        <f t="shared" si="366"/>
        <v>0</v>
      </c>
      <c r="AN169" s="9">
        <f t="shared" si="366"/>
        <v>0</v>
      </c>
      <c r="AO169" s="9">
        <f t="shared" si="366"/>
        <v>0.33</v>
      </c>
      <c r="AP169" s="9">
        <f t="shared" si="366"/>
        <v>0</v>
      </c>
      <c r="AQ169" s="75">
        <f t="shared" si="366"/>
        <v>0.33</v>
      </c>
      <c r="AR169" s="273">
        <f t="shared" si="366"/>
        <v>5705548</v>
      </c>
      <c r="AS169" s="8">
        <f t="shared" si="366"/>
        <v>4128593</v>
      </c>
      <c r="AT169" s="38">
        <f t="shared" si="366"/>
        <v>3848</v>
      </c>
      <c r="AU169" s="38">
        <f t="shared" si="366"/>
        <v>3848</v>
      </c>
      <c r="AV169" s="8">
        <f t="shared" si="366"/>
        <v>1395464</v>
      </c>
      <c r="AW169" s="8">
        <f t="shared" si="366"/>
        <v>82573</v>
      </c>
      <c r="AX169" s="8">
        <f t="shared" si="366"/>
        <v>95070</v>
      </c>
      <c r="AY169" s="9">
        <f t="shared" si="366"/>
        <v>10.002700000000001</v>
      </c>
      <c r="AZ169" s="9">
        <f t="shared" si="366"/>
        <v>7.1548999999999996</v>
      </c>
      <c r="BA169" s="75">
        <f t="shared" si="366"/>
        <v>2.8478000000000008</v>
      </c>
    </row>
    <row r="170" spans="1:53" s="720" customFormat="1" ht="12.75" customHeight="1" x14ac:dyDescent="0.2">
      <c r="A170" s="751">
        <v>31</v>
      </c>
      <c r="B170" s="752">
        <v>4431</v>
      </c>
      <c r="C170" s="752">
        <v>600074820</v>
      </c>
      <c r="D170" s="752">
        <v>70981515</v>
      </c>
      <c r="E170" s="753" t="s">
        <v>535</v>
      </c>
      <c r="F170" s="752">
        <v>3111</v>
      </c>
      <c r="G170" s="552" t="s">
        <v>86</v>
      </c>
      <c r="H170" s="754" t="s">
        <v>87</v>
      </c>
      <c r="I170" s="516">
        <v>2727879</v>
      </c>
      <c r="J170" s="517">
        <v>1958571</v>
      </c>
      <c r="K170" s="496">
        <v>30000</v>
      </c>
      <c r="L170" s="322">
        <v>672137</v>
      </c>
      <c r="M170" s="322">
        <v>39171</v>
      </c>
      <c r="N170" s="517">
        <v>28000</v>
      </c>
      <c r="O170" s="518">
        <v>4.6604000000000001</v>
      </c>
      <c r="P170" s="432">
        <v>3.8386</v>
      </c>
      <c r="Q170" s="746">
        <v>0.82179999999999997</v>
      </c>
      <c r="R170" s="551">
        <f t="shared" ref="R170:R175" si="367">W170*-1</f>
        <v>0</v>
      </c>
      <c r="S170" s="507">
        <v>0</v>
      </c>
      <c r="T170" s="507">
        <v>0</v>
      </c>
      <c r="U170" s="507">
        <v>0</v>
      </c>
      <c r="V170" s="507">
        <f t="shared" si="302"/>
        <v>0</v>
      </c>
      <c r="W170" s="507">
        <v>0</v>
      </c>
      <c r="X170" s="507">
        <v>0</v>
      </c>
      <c r="Y170" s="507">
        <v>0</v>
      </c>
      <c r="Z170" s="507">
        <f t="shared" ref="Z170:Z175" si="368">SUM(W170:Y170)</f>
        <v>0</v>
      </c>
      <c r="AA170" s="507">
        <f t="shared" ref="AA170:AA175" si="369">V170+Z170</f>
        <v>0</v>
      </c>
      <c r="AB170" s="322">
        <f t="shared" ref="AB170:AB175" si="370">ROUND((V170+W170)*33.8%,0)</f>
        <v>0</v>
      </c>
      <c r="AC170" s="180">
        <f t="shared" ref="AC170:AC175" si="371">ROUND(V170*2%,0)</f>
        <v>0</v>
      </c>
      <c r="AD170" s="507">
        <v>0</v>
      </c>
      <c r="AE170" s="507">
        <v>0</v>
      </c>
      <c r="AF170" s="507">
        <f t="shared" si="303"/>
        <v>0</v>
      </c>
      <c r="AG170" s="507">
        <f t="shared" si="304"/>
        <v>0</v>
      </c>
      <c r="AH170" s="522">
        <v>0</v>
      </c>
      <c r="AI170" s="522">
        <v>0</v>
      </c>
      <c r="AJ170" s="522">
        <v>0</v>
      </c>
      <c r="AK170" s="522">
        <v>0</v>
      </c>
      <c r="AL170" s="522">
        <v>0</v>
      </c>
      <c r="AM170" s="522">
        <v>0</v>
      </c>
      <c r="AN170" s="522">
        <v>0</v>
      </c>
      <c r="AO170" s="522">
        <f t="shared" ref="AO170:AO175" si="372">AH170+AJ170+AK170+AM170</f>
        <v>0</v>
      </c>
      <c r="AP170" s="522">
        <f t="shared" ref="AP170:AP175" si="373">AI170+AL170+AN170</f>
        <v>0</v>
      </c>
      <c r="AQ170" s="523">
        <f t="shared" si="305"/>
        <v>0</v>
      </c>
      <c r="AR170" s="520">
        <f t="shared" ref="AR170:AR175" si="374">I170+AG170</f>
        <v>2727879</v>
      </c>
      <c r="AS170" s="507">
        <f t="shared" ref="AS170:AS175" si="375">J170+V170</f>
        <v>1958571</v>
      </c>
      <c r="AT170" s="507">
        <f t="shared" ref="AT170:AT175" si="376">K170+Z170</f>
        <v>30000</v>
      </c>
      <c r="AU170" s="507">
        <f t="shared" ref="AU170:AU175" si="377">Y170</f>
        <v>0</v>
      </c>
      <c r="AV170" s="507">
        <f t="shared" ref="AV170:AW175" si="378">L170+AB170</f>
        <v>672137</v>
      </c>
      <c r="AW170" s="507">
        <f t="shared" si="378"/>
        <v>39171</v>
      </c>
      <c r="AX170" s="507">
        <f t="shared" ref="AX170:AX175" si="379">N170+AF170</f>
        <v>28000</v>
      </c>
      <c r="AY170" s="522">
        <f t="shared" ref="AY170:AY175" si="380">O170+AQ170</f>
        <v>4.6604000000000001</v>
      </c>
      <c r="AZ170" s="522">
        <f t="shared" ref="AZ170:BA175" si="381">P170+AO170</f>
        <v>3.8386</v>
      </c>
      <c r="BA170" s="523">
        <f t="shared" si="381"/>
        <v>0.82179999999999997</v>
      </c>
    </row>
    <row r="171" spans="1:53" s="720" customFormat="1" ht="12.75" customHeight="1" x14ac:dyDescent="0.2">
      <c r="A171" s="751">
        <v>31</v>
      </c>
      <c r="B171" s="752">
        <v>4431</v>
      </c>
      <c r="C171" s="752">
        <v>600074820</v>
      </c>
      <c r="D171" s="752">
        <v>70981515</v>
      </c>
      <c r="E171" s="753" t="s">
        <v>535</v>
      </c>
      <c r="F171" s="752">
        <v>3117</v>
      </c>
      <c r="G171" s="552" t="s">
        <v>149</v>
      </c>
      <c r="H171" s="754" t="s">
        <v>87</v>
      </c>
      <c r="I171" s="516">
        <v>3433437</v>
      </c>
      <c r="J171" s="517">
        <v>2406718</v>
      </c>
      <c r="K171" s="517">
        <v>36856</v>
      </c>
      <c r="L171" s="517">
        <v>825928</v>
      </c>
      <c r="M171" s="517">
        <v>48135</v>
      </c>
      <c r="N171" s="517">
        <v>115800</v>
      </c>
      <c r="O171" s="518">
        <v>5.0318000000000005</v>
      </c>
      <c r="P171" s="432">
        <v>3.2835999999999999</v>
      </c>
      <c r="Q171" s="746">
        <v>1.7482000000000006</v>
      </c>
      <c r="R171" s="551">
        <f t="shared" si="367"/>
        <v>0</v>
      </c>
      <c r="S171" s="507">
        <v>0</v>
      </c>
      <c r="T171" s="507">
        <v>0</v>
      </c>
      <c r="U171" s="507">
        <v>-20000</v>
      </c>
      <c r="V171" s="507">
        <f t="shared" si="302"/>
        <v>-20000</v>
      </c>
      <c r="W171" s="507">
        <v>0</v>
      </c>
      <c r="X171" s="507">
        <v>0</v>
      </c>
      <c r="Y171" s="507">
        <v>4884</v>
      </c>
      <c r="Z171" s="507">
        <f t="shared" si="368"/>
        <v>4884</v>
      </c>
      <c r="AA171" s="507">
        <f t="shared" si="369"/>
        <v>-15116</v>
      </c>
      <c r="AB171" s="322">
        <f t="shared" si="370"/>
        <v>-6760</v>
      </c>
      <c r="AC171" s="180">
        <f t="shared" si="371"/>
        <v>-400</v>
      </c>
      <c r="AD171" s="507">
        <v>0</v>
      </c>
      <c r="AE171" s="507">
        <v>0</v>
      </c>
      <c r="AF171" s="507">
        <f t="shared" si="303"/>
        <v>0</v>
      </c>
      <c r="AG171" s="507">
        <f t="shared" si="304"/>
        <v>-22276</v>
      </c>
      <c r="AH171" s="522">
        <v>0</v>
      </c>
      <c r="AI171" s="522">
        <v>0</v>
      </c>
      <c r="AJ171" s="522">
        <v>0</v>
      </c>
      <c r="AK171" s="522">
        <v>0</v>
      </c>
      <c r="AL171" s="522">
        <v>0</v>
      </c>
      <c r="AM171" s="522">
        <v>0</v>
      </c>
      <c r="AN171" s="522">
        <v>0</v>
      </c>
      <c r="AO171" s="522">
        <f t="shared" si="372"/>
        <v>0</v>
      </c>
      <c r="AP171" s="522">
        <f t="shared" si="373"/>
        <v>0</v>
      </c>
      <c r="AQ171" s="523">
        <f t="shared" si="305"/>
        <v>0</v>
      </c>
      <c r="AR171" s="520">
        <f t="shared" si="374"/>
        <v>3411161</v>
      </c>
      <c r="AS171" s="507">
        <f t="shared" si="375"/>
        <v>2386718</v>
      </c>
      <c r="AT171" s="507">
        <f t="shared" si="376"/>
        <v>41740</v>
      </c>
      <c r="AU171" s="507">
        <f t="shared" si="377"/>
        <v>4884</v>
      </c>
      <c r="AV171" s="507">
        <f t="shared" si="378"/>
        <v>819168</v>
      </c>
      <c r="AW171" s="507">
        <f t="shared" si="378"/>
        <v>47735</v>
      </c>
      <c r="AX171" s="507">
        <f t="shared" si="379"/>
        <v>115800</v>
      </c>
      <c r="AY171" s="522">
        <f t="shared" si="380"/>
        <v>5.0318000000000005</v>
      </c>
      <c r="AZ171" s="522">
        <f t="shared" si="381"/>
        <v>3.2835999999999999</v>
      </c>
      <c r="BA171" s="523">
        <f t="shared" si="381"/>
        <v>1.7482000000000006</v>
      </c>
    </row>
    <row r="172" spans="1:53" s="720" customFormat="1" ht="12.75" customHeight="1" x14ac:dyDescent="0.2">
      <c r="A172" s="751">
        <v>31</v>
      </c>
      <c r="B172" s="752">
        <v>4431</v>
      </c>
      <c r="C172" s="752">
        <v>600074820</v>
      </c>
      <c r="D172" s="752">
        <v>70981515</v>
      </c>
      <c r="E172" s="753" t="s">
        <v>535</v>
      </c>
      <c r="F172" s="752">
        <v>3117</v>
      </c>
      <c r="G172" s="552" t="s">
        <v>92</v>
      </c>
      <c r="H172" s="754" t="s">
        <v>83</v>
      </c>
      <c r="I172" s="516">
        <v>1037654</v>
      </c>
      <c r="J172" s="517">
        <v>764105</v>
      </c>
      <c r="K172" s="496">
        <v>0</v>
      </c>
      <c r="L172" s="322">
        <v>258267</v>
      </c>
      <c r="M172" s="322">
        <v>15282</v>
      </c>
      <c r="N172" s="517">
        <v>0</v>
      </c>
      <c r="O172" s="518">
        <v>2.25</v>
      </c>
      <c r="P172" s="432">
        <v>2.25</v>
      </c>
      <c r="Q172" s="746">
        <v>0</v>
      </c>
      <c r="R172" s="551">
        <f t="shared" si="367"/>
        <v>0</v>
      </c>
      <c r="S172" s="507">
        <v>-56600</v>
      </c>
      <c r="T172" s="507">
        <v>0</v>
      </c>
      <c r="U172" s="507">
        <v>0</v>
      </c>
      <c r="V172" s="507">
        <f t="shared" si="302"/>
        <v>-56600</v>
      </c>
      <c r="W172" s="507">
        <v>0</v>
      </c>
      <c r="X172" s="507">
        <v>0</v>
      </c>
      <c r="Y172" s="507">
        <v>0</v>
      </c>
      <c r="Z172" s="507">
        <f t="shared" si="368"/>
        <v>0</v>
      </c>
      <c r="AA172" s="507">
        <f t="shared" si="369"/>
        <v>-56600</v>
      </c>
      <c r="AB172" s="322">
        <f t="shared" si="370"/>
        <v>-19131</v>
      </c>
      <c r="AC172" s="180">
        <f t="shared" si="371"/>
        <v>-1132</v>
      </c>
      <c r="AD172" s="507">
        <v>10000</v>
      </c>
      <c r="AE172" s="507">
        <v>0</v>
      </c>
      <c r="AF172" s="507">
        <f t="shared" si="303"/>
        <v>10000</v>
      </c>
      <c r="AG172" s="507">
        <f t="shared" si="304"/>
        <v>-66863</v>
      </c>
      <c r="AH172" s="522">
        <v>0</v>
      </c>
      <c r="AI172" s="522">
        <v>0</v>
      </c>
      <c r="AJ172" s="522">
        <v>-0.17</v>
      </c>
      <c r="AK172" s="522">
        <v>0</v>
      </c>
      <c r="AL172" s="522">
        <v>0</v>
      </c>
      <c r="AM172" s="522">
        <v>0</v>
      </c>
      <c r="AN172" s="522">
        <v>0</v>
      </c>
      <c r="AO172" s="522">
        <f t="shared" si="372"/>
        <v>-0.17</v>
      </c>
      <c r="AP172" s="522">
        <f t="shared" si="373"/>
        <v>0</v>
      </c>
      <c r="AQ172" s="523">
        <f t="shared" si="305"/>
        <v>-0.17</v>
      </c>
      <c r="AR172" s="520">
        <f t="shared" si="374"/>
        <v>970791</v>
      </c>
      <c r="AS172" s="507">
        <f t="shared" si="375"/>
        <v>707505</v>
      </c>
      <c r="AT172" s="507">
        <f t="shared" si="376"/>
        <v>0</v>
      </c>
      <c r="AU172" s="507">
        <f t="shared" si="377"/>
        <v>0</v>
      </c>
      <c r="AV172" s="507">
        <f t="shared" si="378"/>
        <v>239136</v>
      </c>
      <c r="AW172" s="507">
        <f t="shared" si="378"/>
        <v>14150</v>
      </c>
      <c r="AX172" s="507">
        <f t="shared" si="379"/>
        <v>10000</v>
      </c>
      <c r="AY172" s="522">
        <f t="shared" si="380"/>
        <v>2.08</v>
      </c>
      <c r="AZ172" s="522">
        <f t="shared" si="381"/>
        <v>2.08</v>
      </c>
      <c r="BA172" s="523">
        <f t="shared" si="381"/>
        <v>0</v>
      </c>
    </row>
    <row r="173" spans="1:53" s="720" customFormat="1" ht="12.75" customHeight="1" x14ac:dyDescent="0.2">
      <c r="A173" s="751">
        <v>31</v>
      </c>
      <c r="B173" s="752">
        <v>4431</v>
      </c>
      <c r="C173" s="752">
        <v>600074820</v>
      </c>
      <c r="D173" s="752">
        <v>70981515</v>
      </c>
      <c r="E173" s="753" t="s">
        <v>535</v>
      </c>
      <c r="F173" s="752">
        <v>3141</v>
      </c>
      <c r="G173" s="552" t="s">
        <v>89</v>
      </c>
      <c r="H173" s="754" t="s">
        <v>83</v>
      </c>
      <c r="I173" s="516">
        <v>916323</v>
      </c>
      <c r="J173" s="517">
        <v>671599</v>
      </c>
      <c r="K173" s="496">
        <v>0</v>
      </c>
      <c r="L173" s="322">
        <v>227000</v>
      </c>
      <c r="M173" s="322">
        <v>13432</v>
      </c>
      <c r="N173" s="517">
        <v>4292</v>
      </c>
      <c r="O173" s="518">
        <v>2.2799999999999998</v>
      </c>
      <c r="P173" s="432">
        <v>0</v>
      </c>
      <c r="Q173" s="746">
        <v>2.2799999999999998</v>
      </c>
      <c r="R173" s="551">
        <f t="shared" si="367"/>
        <v>0</v>
      </c>
      <c r="S173" s="507">
        <v>0</v>
      </c>
      <c r="T173" s="507">
        <v>0</v>
      </c>
      <c r="U173" s="507">
        <v>0</v>
      </c>
      <c r="V173" s="507">
        <f t="shared" si="302"/>
        <v>0</v>
      </c>
      <c r="W173" s="507">
        <v>0</v>
      </c>
      <c r="X173" s="507">
        <v>0</v>
      </c>
      <c r="Y173" s="507">
        <v>0</v>
      </c>
      <c r="Z173" s="507">
        <f t="shared" si="368"/>
        <v>0</v>
      </c>
      <c r="AA173" s="507">
        <f t="shared" si="369"/>
        <v>0</v>
      </c>
      <c r="AB173" s="322">
        <f t="shared" si="370"/>
        <v>0</v>
      </c>
      <c r="AC173" s="180">
        <f t="shared" si="371"/>
        <v>0</v>
      </c>
      <c r="AD173" s="507">
        <v>0</v>
      </c>
      <c r="AE173" s="507">
        <v>0</v>
      </c>
      <c r="AF173" s="507">
        <f t="shared" si="303"/>
        <v>0</v>
      </c>
      <c r="AG173" s="507">
        <f t="shared" si="304"/>
        <v>0</v>
      </c>
      <c r="AH173" s="522">
        <v>0</v>
      </c>
      <c r="AI173" s="522">
        <v>0</v>
      </c>
      <c r="AJ173" s="522">
        <v>0</v>
      </c>
      <c r="AK173" s="522">
        <v>0</v>
      </c>
      <c r="AL173" s="522">
        <v>0</v>
      </c>
      <c r="AM173" s="522">
        <v>0</v>
      </c>
      <c r="AN173" s="522">
        <v>0</v>
      </c>
      <c r="AO173" s="522">
        <f t="shared" si="372"/>
        <v>0</v>
      </c>
      <c r="AP173" s="522">
        <f t="shared" si="373"/>
        <v>0</v>
      </c>
      <c r="AQ173" s="523">
        <f t="shared" si="305"/>
        <v>0</v>
      </c>
      <c r="AR173" s="520">
        <f t="shared" si="374"/>
        <v>916323</v>
      </c>
      <c r="AS173" s="507">
        <f t="shared" si="375"/>
        <v>671599</v>
      </c>
      <c r="AT173" s="507">
        <f t="shared" si="376"/>
        <v>0</v>
      </c>
      <c r="AU173" s="507">
        <f t="shared" si="377"/>
        <v>0</v>
      </c>
      <c r="AV173" s="507">
        <f t="shared" si="378"/>
        <v>227000</v>
      </c>
      <c r="AW173" s="507">
        <f t="shared" si="378"/>
        <v>13432</v>
      </c>
      <c r="AX173" s="507">
        <f t="shared" si="379"/>
        <v>4292</v>
      </c>
      <c r="AY173" s="522">
        <f t="shared" si="380"/>
        <v>2.2799999999999998</v>
      </c>
      <c r="AZ173" s="522">
        <f t="shared" si="381"/>
        <v>0</v>
      </c>
      <c r="BA173" s="523">
        <f t="shared" si="381"/>
        <v>2.2799999999999998</v>
      </c>
    </row>
    <row r="174" spans="1:53" s="720" customFormat="1" ht="12.75" customHeight="1" x14ac:dyDescent="0.2">
      <c r="A174" s="751">
        <v>31</v>
      </c>
      <c r="B174" s="752">
        <v>4431</v>
      </c>
      <c r="C174" s="752">
        <v>600074820</v>
      </c>
      <c r="D174" s="752">
        <v>70981515</v>
      </c>
      <c r="E174" s="753" t="s">
        <v>535</v>
      </c>
      <c r="F174" s="752">
        <v>3143</v>
      </c>
      <c r="G174" s="552" t="s">
        <v>150</v>
      </c>
      <c r="H174" s="727" t="s">
        <v>87</v>
      </c>
      <c r="I174" s="516">
        <v>885883</v>
      </c>
      <c r="J174" s="517">
        <v>652344</v>
      </c>
      <c r="K174" s="496">
        <v>0</v>
      </c>
      <c r="L174" s="322">
        <v>220492</v>
      </c>
      <c r="M174" s="322">
        <v>13047</v>
      </c>
      <c r="N174" s="517">
        <v>0</v>
      </c>
      <c r="O174" s="518">
        <v>1.3478000000000001</v>
      </c>
      <c r="P174" s="432">
        <v>1.3478000000000001</v>
      </c>
      <c r="Q174" s="746">
        <v>0</v>
      </c>
      <c r="R174" s="551">
        <f t="shared" si="367"/>
        <v>0</v>
      </c>
      <c r="S174" s="507">
        <v>0</v>
      </c>
      <c r="T174" s="507">
        <v>0</v>
      </c>
      <c r="U174" s="507">
        <v>0</v>
      </c>
      <c r="V174" s="507">
        <f t="shared" si="302"/>
        <v>0</v>
      </c>
      <c r="W174" s="507">
        <v>0</v>
      </c>
      <c r="X174" s="507">
        <v>0</v>
      </c>
      <c r="Y174" s="507">
        <v>0</v>
      </c>
      <c r="Z174" s="507">
        <f t="shared" si="368"/>
        <v>0</v>
      </c>
      <c r="AA174" s="507">
        <f t="shared" si="369"/>
        <v>0</v>
      </c>
      <c r="AB174" s="322">
        <f t="shared" si="370"/>
        <v>0</v>
      </c>
      <c r="AC174" s="180">
        <f t="shared" si="371"/>
        <v>0</v>
      </c>
      <c r="AD174" s="507">
        <v>0</v>
      </c>
      <c r="AE174" s="507">
        <v>0</v>
      </c>
      <c r="AF174" s="507">
        <f t="shared" si="303"/>
        <v>0</v>
      </c>
      <c r="AG174" s="507">
        <f t="shared" si="304"/>
        <v>0</v>
      </c>
      <c r="AH174" s="522">
        <v>0</v>
      </c>
      <c r="AI174" s="522">
        <v>0</v>
      </c>
      <c r="AJ174" s="522">
        <v>0</v>
      </c>
      <c r="AK174" s="522">
        <v>0</v>
      </c>
      <c r="AL174" s="522">
        <v>0</v>
      </c>
      <c r="AM174" s="522">
        <v>0</v>
      </c>
      <c r="AN174" s="522">
        <v>0</v>
      </c>
      <c r="AO174" s="522">
        <f t="shared" si="372"/>
        <v>0</v>
      </c>
      <c r="AP174" s="522">
        <f t="shared" si="373"/>
        <v>0</v>
      </c>
      <c r="AQ174" s="523">
        <f t="shared" si="305"/>
        <v>0</v>
      </c>
      <c r="AR174" s="520">
        <f t="shared" si="374"/>
        <v>885883</v>
      </c>
      <c r="AS174" s="507">
        <f t="shared" si="375"/>
        <v>652344</v>
      </c>
      <c r="AT174" s="507">
        <f t="shared" si="376"/>
        <v>0</v>
      </c>
      <c r="AU174" s="507">
        <f t="shared" si="377"/>
        <v>0</v>
      </c>
      <c r="AV174" s="507">
        <f t="shared" si="378"/>
        <v>220492</v>
      </c>
      <c r="AW174" s="507">
        <f t="shared" si="378"/>
        <v>13047</v>
      </c>
      <c r="AX174" s="507">
        <f t="shared" si="379"/>
        <v>0</v>
      </c>
      <c r="AY174" s="522">
        <f t="shared" si="380"/>
        <v>1.3478000000000001</v>
      </c>
      <c r="AZ174" s="522">
        <f t="shared" si="381"/>
        <v>1.3478000000000001</v>
      </c>
      <c r="BA174" s="523">
        <f t="shared" si="381"/>
        <v>0</v>
      </c>
    </row>
    <row r="175" spans="1:53" s="720" customFormat="1" ht="12.75" customHeight="1" x14ac:dyDescent="0.2">
      <c r="A175" s="751">
        <v>31</v>
      </c>
      <c r="B175" s="752">
        <v>4431</v>
      </c>
      <c r="C175" s="752">
        <v>600074820</v>
      </c>
      <c r="D175" s="752">
        <v>70981515</v>
      </c>
      <c r="E175" s="753" t="s">
        <v>535</v>
      </c>
      <c r="F175" s="752">
        <v>3143</v>
      </c>
      <c r="G175" s="552" t="s">
        <v>151</v>
      </c>
      <c r="H175" s="727" t="s">
        <v>83</v>
      </c>
      <c r="I175" s="516">
        <v>15449</v>
      </c>
      <c r="J175" s="517">
        <v>10890</v>
      </c>
      <c r="K175" s="496">
        <v>0</v>
      </c>
      <c r="L175" s="322">
        <v>3681</v>
      </c>
      <c r="M175" s="322">
        <v>218</v>
      </c>
      <c r="N175" s="517">
        <v>660</v>
      </c>
      <c r="O175" s="518">
        <v>0.05</v>
      </c>
      <c r="P175" s="432">
        <v>0</v>
      </c>
      <c r="Q175" s="746">
        <v>0.05</v>
      </c>
      <c r="R175" s="551">
        <f t="shared" si="367"/>
        <v>0</v>
      </c>
      <c r="S175" s="507">
        <v>0</v>
      </c>
      <c r="T175" s="507">
        <v>0</v>
      </c>
      <c r="U175" s="507">
        <v>0</v>
      </c>
      <c r="V175" s="507">
        <f t="shared" si="302"/>
        <v>0</v>
      </c>
      <c r="W175" s="507">
        <v>0</v>
      </c>
      <c r="X175" s="507">
        <v>0</v>
      </c>
      <c r="Y175" s="507">
        <v>0</v>
      </c>
      <c r="Z175" s="507">
        <f t="shared" si="368"/>
        <v>0</v>
      </c>
      <c r="AA175" s="507">
        <f t="shared" si="369"/>
        <v>0</v>
      </c>
      <c r="AB175" s="322">
        <f t="shared" si="370"/>
        <v>0</v>
      </c>
      <c r="AC175" s="180">
        <f t="shared" si="371"/>
        <v>0</v>
      </c>
      <c r="AD175" s="507">
        <v>0</v>
      </c>
      <c r="AE175" s="507">
        <v>0</v>
      </c>
      <c r="AF175" s="507">
        <f t="shared" si="303"/>
        <v>0</v>
      </c>
      <c r="AG175" s="507">
        <f t="shared" si="304"/>
        <v>0</v>
      </c>
      <c r="AH175" s="522">
        <v>0</v>
      </c>
      <c r="AI175" s="522">
        <v>0</v>
      </c>
      <c r="AJ175" s="522">
        <v>0</v>
      </c>
      <c r="AK175" s="522">
        <v>0</v>
      </c>
      <c r="AL175" s="522">
        <v>0</v>
      </c>
      <c r="AM175" s="522">
        <v>0</v>
      </c>
      <c r="AN175" s="522">
        <v>0</v>
      </c>
      <c r="AO175" s="522">
        <f t="shared" si="372"/>
        <v>0</v>
      </c>
      <c r="AP175" s="522">
        <f t="shared" si="373"/>
        <v>0</v>
      </c>
      <c r="AQ175" s="523">
        <f t="shared" si="305"/>
        <v>0</v>
      </c>
      <c r="AR175" s="520">
        <f t="shared" si="374"/>
        <v>15449</v>
      </c>
      <c r="AS175" s="507">
        <f t="shared" si="375"/>
        <v>10890</v>
      </c>
      <c r="AT175" s="507">
        <f t="shared" si="376"/>
        <v>0</v>
      </c>
      <c r="AU175" s="507">
        <f t="shared" si="377"/>
        <v>0</v>
      </c>
      <c r="AV175" s="507">
        <f t="shared" si="378"/>
        <v>3681</v>
      </c>
      <c r="AW175" s="507">
        <f t="shared" si="378"/>
        <v>218</v>
      </c>
      <c r="AX175" s="507">
        <f t="shared" si="379"/>
        <v>660</v>
      </c>
      <c r="AY175" s="522">
        <f t="shared" si="380"/>
        <v>0.05</v>
      </c>
      <c r="AZ175" s="522">
        <f t="shared" si="381"/>
        <v>0</v>
      </c>
      <c r="BA175" s="523">
        <f t="shared" si="381"/>
        <v>0.05</v>
      </c>
    </row>
    <row r="176" spans="1:53" s="720" customFormat="1" ht="12.75" customHeight="1" x14ac:dyDescent="0.2">
      <c r="A176" s="285">
        <v>31</v>
      </c>
      <c r="B176" s="27">
        <v>4431</v>
      </c>
      <c r="C176" s="27">
        <v>600074820</v>
      </c>
      <c r="D176" s="27">
        <v>70981515</v>
      </c>
      <c r="E176" s="295" t="s">
        <v>536</v>
      </c>
      <c r="F176" s="27"/>
      <c r="G176" s="284"/>
      <c r="H176" s="388"/>
      <c r="I176" s="6">
        <v>9016625</v>
      </c>
      <c r="J176" s="10">
        <v>6464227</v>
      </c>
      <c r="K176" s="10">
        <v>66856</v>
      </c>
      <c r="L176" s="10">
        <v>2207505</v>
      </c>
      <c r="M176" s="10">
        <v>129285</v>
      </c>
      <c r="N176" s="10">
        <v>148752</v>
      </c>
      <c r="O176" s="11">
        <v>15.62</v>
      </c>
      <c r="P176" s="11">
        <v>10.719999999999999</v>
      </c>
      <c r="Q176" s="32">
        <v>4.9000000000000004</v>
      </c>
      <c r="R176" s="6">
        <f t="shared" ref="R176:BA176" si="382">SUM(R170:R175)</f>
        <v>0</v>
      </c>
      <c r="S176" s="10">
        <f t="shared" si="382"/>
        <v>-56600</v>
      </c>
      <c r="T176" s="10">
        <f t="shared" si="382"/>
        <v>0</v>
      </c>
      <c r="U176" s="10">
        <f t="shared" si="382"/>
        <v>-20000</v>
      </c>
      <c r="V176" s="10">
        <f t="shared" si="382"/>
        <v>-76600</v>
      </c>
      <c r="W176" s="10">
        <f t="shared" si="382"/>
        <v>0</v>
      </c>
      <c r="X176" s="10">
        <f t="shared" si="382"/>
        <v>0</v>
      </c>
      <c r="Y176" s="10">
        <f t="shared" si="382"/>
        <v>4884</v>
      </c>
      <c r="Z176" s="10">
        <f t="shared" si="382"/>
        <v>4884</v>
      </c>
      <c r="AA176" s="10">
        <f t="shared" si="382"/>
        <v>-71716</v>
      </c>
      <c r="AB176" s="10">
        <f t="shared" si="382"/>
        <v>-25891</v>
      </c>
      <c r="AC176" s="10">
        <f t="shared" si="382"/>
        <v>-1532</v>
      </c>
      <c r="AD176" s="10">
        <f t="shared" si="382"/>
        <v>10000</v>
      </c>
      <c r="AE176" s="10">
        <f t="shared" si="382"/>
        <v>0</v>
      </c>
      <c r="AF176" s="10">
        <f t="shared" si="382"/>
        <v>10000</v>
      </c>
      <c r="AG176" s="10">
        <f t="shared" si="382"/>
        <v>-89139</v>
      </c>
      <c r="AH176" s="11">
        <f t="shared" si="382"/>
        <v>0</v>
      </c>
      <c r="AI176" s="11">
        <f t="shared" si="382"/>
        <v>0</v>
      </c>
      <c r="AJ176" s="11">
        <f t="shared" si="382"/>
        <v>-0.17</v>
      </c>
      <c r="AK176" s="11">
        <f t="shared" si="382"/>
        <v>0</v>
      </c>
      <c r="AL176" s="11">
        <f t="shared" si="382"/>
        <v>0</v>
      </c>
      <c r="AM176" s="11">
        <f t="shared" si="382"/>
        <v>0</v>
      </c>
      <c r="AN176" s="11">
        <f t="shared" si="382"/>
        <v>0</v>
      </c>
      <c r="AO176" s="11">
        <f t="shared" si="382"/>
        <v>-0.17</v>
      </c>
      <c r="AP176" s="11">
        <f t="shared" si="382"/>
        <v>0</v>
      </c>
      <c r="AQ176" s="76">
        <f t="shared" si="382"/>
        <v>-0.17</v>
      </c>
      <c r="AR176" s="274">
        <f t="shared" si="382"/>
        <v>8927486</v>
      </c>
      <c r="AS176" s="10">
        <f t="shared" si="382"/>
        <v>6387627</v>
      </c>
      <c r="AT176" s="72">
        <f t="shared" si="382"/>
        <v>71740</v>
      </c>
      <c r="AU176" s="72">
        <f t="shared" si="382"/>
        <v>4884</v>
      </c>
      <c r="AV176" s="10">
        <f t="shared" si="382"/>
        <v>2181614</v>
      </c>
      <c r="AW176" s="10">
        <f t="shared" si="382"/>
        <v>127753</v>
      </c>
      <c r="AX176" s="10">
        <f t="shared" si="382"/>
        <v>158752</v>
      </c>
      <c r="AY176" s="11">
        <f t="shared" si="382"/>
        <v>15.45</v>
      </c>
      <c r="AZ176" s="11">
        <f t="shared" si="382"/>
        <v>10.549999999999999</v>
      </c>
      <c r="BA176" s="76">
        <f t="shared" si="382"/>
        <v>4.9000000000000004</v>
      </c>
    </row>
    <row r="177" spans="1:53" s="720" customFormat="1" ht="12.75" customHeight="1" x14ac:dyDescent="0.2">
      <c r="A177" s="751">
        <v>32</v>
      </c>
      <c r="B177" s="752">
        <v>4416</v>
      </c>
      <c r="C177" s="752">
        <v>600074153</v>
      </c>
      <c r="D177" s="752">
        <v>71013105</v>
      </c>
      <c r="E177" s="753" t="s">
        <v>537</v>
      </c>
      <c r="F177" s="752">
        <v>3111</v>
      </c>
      <c r="G177" s="552" t="s">
        <v>86</v>
      </c>
      <c r="H177" s="754" t="s">
        <v>87</v>
      </c>
      <c r="I177" s="516">
        <v>3330410</v>
      </c>
      <c r="J177" s="517">
        <v>2432395</v>
      </c>
      <c r="K177" s="517">
        <v>0</v>
      </c>
      <c r="L177" s="517">
        <v>822072</v>
      </c>
      <c r="M177" s="517">
        <v>48643</v>
      </c>
      <c r="N177" s="517">
        <v>27300</v>
      </c>
      <c r="O177" s="518">
        <v>5.7497999999999996</v>
      </c>
      <c r="P177" s="432">
        <v>4.3600000000000003</v>
      </c>
      <c r="Q177" s="746">
        <v>1.3897999999999993</v>
      </c>
      <c r="R177" s="551">
        <f t="shared" ref="R177:R181" si="383">W177*-1</f>
        <v>0</v>
      </c>
      <c r="S177" s="507">
        <v>0</v>
      </c>
      <c r="T177" s="507">
        <v>0</v>
      </c>
      <c r="U177" s="507">
        <v>0</v>
      </c>
      <c r="V177" s="507">
        <f t="shared" si="302"/>
        <v>0</v>
      </c>
      <c r="W177" s="507">
        <v>0</v>
      </c>
      <c r="X177" s="507">
        <v>0</v>
      </c>
      <c r="Y177" s="507">
        <v>0</v>
      </c>
      <c r="Z177" s="507">
        <f t="shared" ref="Z177:Z181" si="384">SUM(W177:Y177)</f>
        <v>0</v>
      </c>
      <c r="AA177" s="507">
        <f>V177+Z177</f>
        <v>0</v>
      </c>
      <c r="AB177" s="322">
        <f t="shared" ref="AB177:AB181" si="385">ROUND((V177+W177)*33.8%,0)</f>
        <v>0</v>
      </c>
      <c r="AC177" s="180">
        <f>ROUND(V177*2%,0)</f>
        <v>0</v>
      </c>
      <c r="AD177" s="507">
        <v>0</v>
      </c>
      <c r="AE177" s="507">
        <v>0</v>
      </c>
      <c r="AF177" s="507">
        <f t="shared" si="303"/>
        <v>0</v>
      </c>
      <c r="AG177" s="507">
        <f t="shared" si="304"/>
        <v>0</v>
      </c>
      <c r="AH177" s="522">
        <v>0</v>
      </c>
      <c r="AI177" s="522">
        <v>0</v>
      </c>
      <c r="AJ177" s="522">
        <v>0</v>
      </c>
      <c r="AK177" s="522">
        <v>0</v>
      </c>
      <c r="AL177" s="522">
        <v>0</v>
      </c>
      <c r="AM177" s="522">
        <v>0</v>
      </c>
      <c r="AN177" s="522">
        <v>0</v>
      </c>
      <c r="AO177" s="522">
        <f t="shared" ref="AO177:AO181" si="386">AH177+AJ177+AK177+AM177</f>
        <v>0</v>
      </c>
      <c r="AP177" s="522">
        <f t="shared" ref="AP177:AP181" si="387">AI177+AL177+AN177</f>
        <v>0</v>
      </c>
      <c r="AQ177" s="523">
        <f t="shared" si="305"/>
        <v>0</v>
      </c>
      <c r="AR177" s="520">
        <f>I177+AG177</f>
        <v>3330410</v>
      </c>
      <c r="AS177" s="507">
        <f>J177+V177</f>
        <v>2432395</v>
      </c>
      <c r="AT177" s="507">
        <f t="shared" ref="AT177:AT181" si="388">K177+Z177</f>
        <v>0</v>
      </c>
      <c r="AU177" s="507">
        <f t="shared" ref="AU177:AU181" si="389">Y177</f>
        <v>0</v>
      </c>
      <c r="AV177" s="507">
        <f t="shared" ref="AV177:AW181" si="390">L177+AB177</f>
        <v>822072</v>
      </c>
      <c r="AW177" s="507">
        <f t="shared" si="390"/>
        <v>48643</v>
      </c>
      <c r="AX177" s="507">
        <f>N177+AF177</f>
        <v>27300</v>
      </c>
      <c r="AY177" s="522">
        <f>O177+AQ177</f>
        <v>5.7497999999999996</v>
      </c>
      <c r="AZ177" s="522">
        <f t="shared" ref="AZ177:BA181" si="391">P177+AO177</f>
        <v>4.3600000000000003</v>
      </c>
      <c r="BA177" s="523">
        <f t="shared" si="391"/>
        <v>1.3897999999999993</v>
      </c>
    </row>
    <row r="178" spans="1:53" s="720" customFormat="1" ht="12.75" customHeight="1" x14ac:dyDescent="0.2">
      <c r="A178" s="751">
        <v>32</v>
      </c>
      <c r="B178" s="752">
        <v>4416</v>
      </c>
      <c r="C178" s="752">
        <v>600074153</v>
      </c>
      <c r="D178" s="752">
        <v>71013105</v>
      </c>
      <c r="E178" s="753" t="s">
        <v>537</v>
      </c>
      <c r="F178" s="752">
        <v>3111</v>
      </c>
      <c r="G178" s="552" t="s">
        <v>92</v>
      </c>
      <c r="H178" s="754" t="s">
        <v>83</v>
      </c>
      <c r="I178" s="516">
        <v>807065</v>
      </c>
      <c r="J178" s="517">
        <v>594304</v>
      </c>
      <c r="K178" s="496">
        <v>0</v>
      </c>
      <c r="L178" s="322">
        <v>200875</v>
      </c>
      <c r="M178" s="322">
        <v>11886</v>
      </c>
      <c r="N178" s="517">
        <v>0</v>
      </c>
      <c r="O178" s="518">
        <v>1.75</v>
      </c>
      <c r="P178" s="432">
        <v>1.75</v>
      </c>
      <c r="Q178" s="746">
        <v>0</v>
      </c>
      <c r="R178" s="551">
        <f t="shared" si="383"/>
        <v>0</v>
      </c>
      <c r="S178" s="507">
        <v>141500</v>
      </c>
      <c r="T178" s="507">
        <v>0</v>
      </c>
      <c r="U178" s="507">
        <v>0</v>
      </c>
      <c r="V178" s="507">
        <f t="shared" si="302"/>
        <v>141500</v>
      </c>
      <c r="W178" s="507">
        <v>0</v>
      </c>
      <c r="X178" s="507">
        <v>0</v>
      </c>
      <c r="Y178" s="507">
        <v>0</v>
      </c>
      <c r="Z178" s="507">
        <f t="shared" si="384"/>
        <v>0</v>
      </c>
      <c r="AA178" s="507">
        <f>V178+Z178</f>
        <v>141500</v>
      </c>
      <c r="AB178" s="322">
        <f t="shared" si="385"/>
        <v>47827</v>
      </c>
      <c r="AC178" s="180">
        <f>ROUND(V178*2%,0)</f>
        <v>2830</v>
      </c>
      <c r="AD178" s="507">
        <v>0</v>
      </c>
      <c r="AE178" s="507">
        <v>0</v>
      </c>
      <c r="AF178" s="507">
        <f t="shared" si="303"/>
        <v>0</v>
      </c>
      <c r="AG178" s="507">
        <f t="shared" si="304"/>
        <v>192157</v>
      </c>
      <c r="AH178" s="522">
        <v>0</v>
      </c>
      <c r="AI178" s="522">
        <v>0</v>
      </c>
      <c r="AJ178" s="522">
        <v>0.42</v>
      </c>
      <c r="AK178" s="522">
        <v>0</v>
      </c>
      <c r="AL178" s="522">
        <v>0</v>
      </c>
      <c r="AM178" s="522">
        <v>0</v>
      </c>
      <c r="AN178" s="522">
        <v>0</v>
      </c>
      <c r="AO178" s="522">
        <f t="shared" si="386"/>
        <v>0.42</v>
      </c>
      <c r="AP178" s="522">
        <f t="shared" si="387"/>
        <v>0</v>
      </c>
      <c r="AQ178" s="523">
        <f t="shared" si="305"/>
        <v>0.42</v>
      </c>
      <c r="AR178" s="520">
        <f>I178+AG178</f>
        <v>999222</v>
      </c>
      <c r="AS178" s="507">
        <f>J178+V178</f>
        <v>735804</v>
      </c>
      <c r="AT178" s="507">
        <f t="shared" si="388"/>
        <v>0</v>
      </c>
      <c r="AU178" s="507">
        <f t="shared" si="389"/>
        <v>0</v>
      </c>
      <c r="AV178" s="507">
        <f t="shared" si="390"/>
        <v>248702</v>
      </c>
      <c r="AW178" s="507">
        <f t="shared" si="390"/>
        <v>14716</v>
      </c>
      <c r="AX178" s="507">
        <f>N178+AF178</f>
        <v>0</v>
      </c>
      <c r="AY178" s="522">
        <f>O178+AQ178</f>
        <v>2.17</v>
      </c>
      <c r="AZ178" s="522">
        <f t="shared" si="391"/>
        <v>2.17</v>
      </c>
      <c r="BA178" s="523">
        <f t="shared" si="391"/>
        <v>0</v>
      </c>
    </row>
    <row r="179" spans="1:53" s="720" customFormat="1" ht="12.75" customHeight="1" x14ac:dyDescent="0.2">
      <c r="A179" s="751">
        <v>32</v>
      </c>
      <c r="B179" s="752">
        <v>4416</v>
      </c>
      <c r="C179" s="752">
        <v>600074153</v>
      </c>
      <c r="D179" s="752">
        <v>71013105</v>
      </c>
      <c r="E179" s="740" t="s">
        <v>537</v>
      </c>
      <c r="F179" s="752">
        <v>3141</v>
      </c>
      <c r="G179" s="552" t="s">
        <v>89</v>
      </c>
      <c r="H179" s="754" t="s">
        <v>83</v>
      </c>
      <c r="I179" s="516">
        <v>852408</v>
      </c>
      <c r="J179" s="517">
        <v>624783</v>
      </c>
      <c r="K179" s="496">
        <v>0</v>
      </c>
      <c r="L179" s="322">
        <v>211177</v>
      </c>
      <c r="M179" s="322">
        <v>12496</v>
      </c>
      <c r="N179" s="517">
        <v>3952</v>
      </c>
      <c r="O179" s="518">
        <v>2.13</v>
      </c>
      <c r="P179" s="432">
        <v>0</v>
      </c>
      <c r="Q179" s="746">
        <v>2.13</v>
      </c>
      <c r="R179" s="551">
        <f t="shared" si="383"/>
        <v>0</v>
      </c>
      <c r="S179" s="507">
        <v>0</v>
      </c>
      <c r="T179" s="507">
        <v>0</v>
      </c>
      <c r="U179" s="507">
        <v>0</v>
      </c>
      <c r="V179" s="507">
        <f t="shared" si="302"/>
        <v>0</v>
      </c>
      <c r="W179" s="507">
        <v>0</v>
      </c>
      <c r="X179" s="507">
        <v>0</v>
      </c>
      <c r="Y179" s="507">
        <v>0</v>
      </c>
      <c r="Z179" s="507">
        <f t="shared" si="384"/>
        <v>0</v>
      </c>
      <c r="AA179" s="507">
        <f>V179+Z179</f>
        <v>0</v>
      </c>
      <c r="AB179" s="322">
        <f t="shared" si="385"/>
        <v>0</v>
      </c>
      <c r="AC179" s="180">
        <f>ROUND(V179*2%,0)</f>
        <v>0</v>
      </c>
      <c r="AD179" s="507">
        <v>0</v>
      </c>
      <c r="AE179" s="507">
        <v>0</v>
      </c>
      <c r="AF179" s="507">
        <f t="shared" si="303"/>
        <v>0</v>
      </c>
      <c r="AG179" s="507">
        <f t="shared" si="304"/>
        <v>0</v>
      </c>
      <c r="AH179" s="522">
        <v>0</v>
      </c>
      <c r="AI179" s="522">
        <v>0</v>
      </c>
      <c r="AJ179" s="522">
        <v>0</v>
      </c>
      <c r="AK179" s="522">
        <v>0</v>
      </c>
      <c r="AL179" s="522">
        <v>0</v>
      </c>
      <c r="AM179" s="522">
        <v>0</v>
      </c>
      <c r="AN179" s="522">
        <v>0</v>
      </c>
      <c r="AO179" s="522">
        <f t="shared" si="386"/>
        <v>0</v>
      </c>
      <c r="AP179" s="522">
        <f t="shared" si="387"/>
        <v>0</v>
      </c>
      <c r="AQ179" s="523">
        <f t="shared" si="305"/>
        <v>0</v>
      </c>
      <c r="AR179" s="520">
        <f>I179+AG179</f>
        <v>852408</v>
      </c>
      <c r="AS179" s="507">
        <f>J179+V179</f>
        <v>624783</v>
      </c>
      <c r="AT179" s="507">
        <f t="shared" si="388"/>
        <v>0</v>
      </c>
      <c r="AU179" s="507">
        <f t="shared" si="389"/>
        <v>0</v>
      </c>
      <c r="AV179" s="507">
        <f t="shared" si="390"/>
        <v>211177</v>
      </c>
      <c r="AW179" s="507">
        <f t="shared" si="390"/>
        <v>12496</v>
      </c>
      <c r="AX179" s="507">
        <f>N179+AF179</f>
        <v>3952</v>
      </c>
      <c r="AY179" s="522">
        <f>O179+AQ179</f>
        <v>2.13</v>
      </c>
      <c r="AZ179" s="522">
        <f t="shared" si="391"/>
        <v>0</v>
      </c>
      <c r="BA179" s="523">
        <f t="shared" si="391"/>
        <v>2.13</v>
      </c>
    </row>
    <row r="180" spans="1:53" s="720" customFormat="1" ht="12.75" customHeight="1" x14ac:dyDescent="0.2">
      <c r="A180" s="751">
        <v>32</v>
      </c>
      <c r="B180" s="752">
        <v>4416</v>
      </c>
      <c r="C180" s="752">
        <v>600074153</v>
      </c>
      <c r="D180" s="752">
        <v>71013105</v>
      </c>
      <c r="E180" s="753" t="s">
        <v>537</v>
      </c>
      <c r="F180" s="752">
        <v>3143</v>
      </c>
      <c r="G180" s="552" t="s">
        <v>150</v>
      </c>
      <c r="H180" s="727" t="s">
        <v>87</v>
      </c>
      <c r="I180" s="516">
        <v>885653</v>
      </c>
      <c r="J180" s="517">
        <v>652114</v>
      </c>
      <c r="K180" s="517">
        <v>0</v>
      </c>
      <c r="L180" s="517">
        <v>220492</v>
      </c>
      <c r="M180" s="517">
        <v>13047</v>
      </c>
      <c r="N180" s="517">
        <v>0</v>
      </c>
      <c r="O180" s="518">
        <v>1.7641</v>
      </c>
      <c r="P180" s="432">
        <v>1.7641</v>
      </c>
      <c r="Q180" s="746">
        <v>0</v>
      </c>
      <c r="R180" s="551">
        <f t="shared" si="383"/>
        <v>0</v>
      </c>
      <c r="S180" s="507">
        <v>0</v>
      </c>
      <c r="T180" s="507">
        <v>0</v>
      </c>
      <c r="U180" s="507">
        <v>0</v>
      </c>
      <c r="V180" s="507">
        <f t="shared" si="302"/>
        <v>0</v>
      </c>
      <c r="W180" s="507">
        <v>0</v>
      </c>
      <c r="X180" s="507">
        <v>0</v>
      </c>
      <c r="Y180" s="507">
        <v>0</v>
      </c>
      <c r="Z180" s="507">
        <f t="shared" si="384"/>
        <v>0</v>
      </c>
      <c r="AA180" s="507">
        <f>V180+Z180</f>
        <v>0</v>
      </c>
      <c r="AB180" s="322">
        <f t="shared" si="385"/>
        <v>0</v>
      </c>
      <c r="AC180" s="180">
        <f>ROUND(V180*2%,0)</f>
        <v>0</v>
      </c>
      <c r="AD180" s="507">
        <v>0</v>
      </c>
      <c r="AE180" s="507">
        <v>0</v>
      </c>
      <c r="AF180" s="507">
        <f t="shared" si="303"/>
        <v>0</v>
      </c>
      <c r="AG180" s="507">
        <f t="shared" si="304"/>
        <v>0</v>
      </c>
      <c r="AH180" s="522">
        <v>0</v>
      </c>
      <c r="AI180" s="522">
        <v>0</v>
      </c>
      <c r="AJ180" s="522">
        <v>0</v>
      </c>
      <c r="AK180" s="522">
        <v>0</v>
      </c>
      <c r="AL180" s="522">
        <v>0</v>
      </c>
      <c r="AM180" s="522">
        <v>0</v>
      </c>
      <c r="AN180" s="522">
        <v>0</v>
      </c>
      <c r="AO180" s="522">
        <f t="shared" si="386"/>
        <v>0</v>
      </c>
      <c r="AP180" s="522">
        <f t="shared" si="387"/>
        <v>0</v>
      </c>
      <c r="AQ180" s="523">
        <f t="shared" si="305"/>
        <v>0</v>
      </c>
      <c r="AR180" s="520">
        <f>I180+AG180</f>
        <v>885653</v>
      </c>
      <c r="AS180" s="507">
        <f>J180+V180</f>
        <v>652114</v>
      </c>
      <c r="AT180" s="507">
        <f t="shared" si="388"/>
        <v>0</v>
      </c>
      <c r="AU180" s="507">
        <f t="shared" si="389"/>
        <v>0</v>
      </c>
      <c r="AV180" s="507">
        <f t="shared" si="390"/>
        <v>220492</v>
      </c>
      <c r="AW180" s="507">
        <f t="shared" si="390"/>
        <v>13047</v>
      </c>
      <c r="AX180" s="507">
        <f>N180+AF180</f>
        <v>0</v>
      </c>
      <c r="AY180" s="522">
        <f>O180+AQ180</f>
        <v>1.7641</v>
      </c>
      <c r="AZ180" s="522">
        <f t="shared" si="391"/>
        <v>1.7641</v>
      </c>
      <c r="BA180" s="523">
        <f t="shared" si="391"/>
        <v>0</v>
      </c>
    </row>
    <row r="181" spans="1:53" s="720" customFormat="1" ht="12.75" customHeight="1" x14ac:dyDescent="0.2">
      <c r="A181" s="751">
        <v>32</v>
      </c>
      <c r="B181" s="752">
        <v>4416</v>
      </c>
      <c r="C181" s="752">
        <v>600074153</v>
      </c>
      <c r="D181" s="752">
        <v>71013105</v>
      </c>
      <c r="E181" s="753" t="s">
        <v>537</v>
      </c>
      <c r="F181" s="752">
        <v>3143</v>
      </c>
      <c r="G181" s="552" t="s">
        <v>151</v>
      </c>
      <c r="H181" s="727" t="s">
        <v>83</v>
      </c>
      <c r="I181" s="516">
        <v>28088</v>
      </c>
      <c r="J181" s="517">
        <v>19800</v>
      </c>
      <c r="K181" s="496">
        <v>0</v>
      </c>
      <c r="L181" s="322">
        <v>6692</v>
      </c>
      <c r="M181" s="322">
        <v>396</v>
      </c>
      <c r="N181" s="517">
        <v>1200</v>
      </c>
      <c r="O181" s="518">
        <v>0.08</v>
      </c>
      <c r="P181" s="432">
        <v>0</v>
      </c>
      <c r="Q181" s="746">
        <v>0.08</v>
      </c>
      <c r="R181" s="551">
        <f t="shared" si="383"/>
        <v>0</v>
      </c>
      <c r="S181" s="507">
        <v>0</v>
      </c>
      <c r="T181" s="507">
        <v>0</v>
      </c>
      <c r="U181" s="507">
        <v>0</v>
      </c>
      <c r="V181" s="507">
        <f t="shared" si="302"/>
        <v>0</v>
      </c>
      <c r="W181" s="507">
        <v>0</v>
      </c>
      <c r="X181" s="507">
        <v>0</v>
      </c>
      <c r="Y181" s="507">
        <v>0</v>
      </c>
      <c r="Z181" s="507">
        <f t="shared" si="384"/>
        <v>0</v>
      </c>
      <c r="AA181" s="507">
        <f>V181+Z181</f>
        <v>0</v>
      </c>
      <c r="AB181" s="322">
        <f t="shared" si="385"/>
        <v>0</v>
      </c>
      <c r="AC181" s="180">
        <f>ROUND(V181*2%,0)</f>
        <v>0</v>
      </c>
      <c r="AD181" s="507">
        <v>0</v>
      </c>
      <c r="AE181" s="507">
        <v>0</v>
      </c>
      <c r="AF181" s="507">
        <f t="shared" si="303"/>
        <v>0</v>
      </c>
      <c r="AG181" s="507">
        <f t="shared" si="304"/>
        <v>0</v>
      </c>
      <c r="AH181" s="522">
        <v>0</v>
      </c>
      <c r="AI181" s="522">
        <v>0</v>
      </c>
      <c r="AJ181" s="522">
        <v>0</v>
      </c>
      <c r="AK181" s="522">
        <v>0</v>
      </c>
      <c r="AL181" s="522">
        <v>0</v>
      </c>
      <c r="AM181" s="522">
        <v>0</v>
      </c>
      <c r="AN181" s="522">
        <v>0</v>
      </c>
      <c r="AO181" s="522">
        <f t="shared" si="386"/>
        <v>0</v>
      </c>
      <c r="AP181" s="522">
        <f t="shared" si="387"/>
        <v>0</v>
      </c>
      <c r="AQ181" s="523">
        <f t="shared" si="305"/>
        <v>0</v>
      </c>
      <c r="AR181" s="520">
        <f>I181+AG181</f>
        <v>28088</v>
      </c>
      <c r="AS181" s="507">
        <f>J181+V181</f>
        <v>19800</v>
      </c>
      <c r="AT181" s="507">
        <f t="shared" si="388"/>
        <v>0</v>
      </c>
      <c r="AU181" s="507">
        <f t="shared" si="389"/>
        <v>0</v>
      </c>
      <c r="AV181" s="507">
        <f t="shared" si="390"/>
        <v>6692</v>
      </c>
      <c r="AW181" s="507">
        <f t="shared" si="390"/>
        <v>396</v>
      </c>
      <c r="AX181" s="507">
        <f>N181+AF181</f>
        <v>1200</v>
      </c>
      <c r="AY181" s="522">
        <f>O181+AQ181</f>
        <v>0.08</v>
      </c>
      <c r="AZ181" s="522">
        <f t="shared" si="391"/>
        <v>0</v>
      </c>
      <c r="BA181" s="523">
        <f t="shared" si="391"/>
        <v>0.08</v>
      </c>
    </row>
    <row r="182" spans="1:53" s="720" customFormat="1" ht="12.75" customHeight="1" x14ac:dyDescent="0.2">
      <c r="A182" s="285">
        <v>32</v>
      </c>
      <c r="B182" s="27">
        <v>4416</v>
      </c>
      <c r="C182" s="27">
        <v>600074153</v>
      </c>
      <c r="D182" s="27">
        <v>71013105</v>
      </c>
      <c r="E182" s="295" t="s">
        <v>538</v>
      </c>
      <c r="F182" s="27"/>
      <c r="G182" s="284"/>
      <c r="H182" s="388"/>
      <c r="I182" s="5">
        <v>5903624</v>
      </c>
      <c r="J182" s="8">
        <v>4323396</v>
      </c>
      <c r="K182" s="8">
        <v>0</v>
      </c>
      <c r="L182" s="8">
        <v>1461308</v>
      </c>
      <c r="M182" s="8">
        <v>86468</v>
      </c>
      <c r="N182" s="8">
        <v>32452</v>
      </c>
      <c r="O182" s="9">
        <v>11.473899999999999</v>
      </c>
      <c r="P182" s="9">
        <v>7.8741000000000003</v>
      </c>
      <c r="Q182" s="33">
        <v>3.5997999999999992</v>
      </c>
      <c r="R182" s="5">
        <f t="shared" ref="R182:BA182" si="392">SUM(R177:R181)</f>
        <v>0</v>
      </c>
      <c r="S182" s="8">
        <f t="shared" si="392"/>
        <v>141500</v>
      </c>
      <c r="T182" s="8">
        <f t="shared" si="392"/>
        <v>0</v>
      </c>
      <c r="U182" s="8">
        <f t="shared" si="392"/>
        <v>0</v>
      </c>
      <c r="V182" s="8">
        <f t="shared" si="392"/>
        <v>141500</v>
      </c>
      <c r="W182" s="8">
        <f t="shared" si="392"/>
        <v>0</v>
      </c>
      <c r="X182" s="8">
        <f t="shared" si="392"/>
        <v>0</v>
      </c>
      <c r="Y182" s="8">
        <f t="shared" ref="Y182" si="393">SUM(Y177:Y181)</f>
        <v>0</v>
      </c>
      <c r="Z182" s="8">
        <f t="shared" si="392"/>
        <v>0</v>
      </c>
      <c r="AA182" s="8">
        <f t="shared" si="392"/>
        <v>141500</v>
      </c>
      <c r="AB182" s="8">
        <f t="shared" si="392"/>
        <v>47827</v>
      </c>
      <c r="AC182" s="8">
        <f t="shared" si="392"/>
        <v>2830</v>
      </c>
      <c r="AD182" s="8">
        <f t="shared" si="392"/>
        <v>0</v>
      </c>
      <c r="AE182" s="8">
        <f t="shared" si="392"/>
        <v>0</v>
      </c>
      <c r="AF182" s="8">
        <f t="shared" si="392"/>
        <v>0</v>
      </c>
      <c r="AG182" s="8">
        <f t="shared" si="392"/>
        <v>192157</v>
      </c>
      <c r="AH182" s="9">
        <f t="shared" si="392"/>
        <v>0</v>
      </c>
      <c r="AI182" s="9">
        <f t="shared" si="392"/>
        <v>0</v>
      </c>
      <c r="AJ182" s="9">
        <f t="shared" si="392"/>
        <v>0.42</v>
      </c>
      <c r="AK182" s="9">
        <f t="shared" ref="AK182:AL182" si="394">SUM(AK177:AK181)</f>
        <v>0</v>
      </c>
      <c r="AL182" s="9">
        <f t="shared" si="394"/>
        <v>0</v>
      </c>
      <c r="AM182" s="9">
        <f t="shared" si="392"/>
        <v>0</v>
      </c>
      <c r="AN182" s="9">
        <f t="shared" si="392"/>
        <v>0</v>
      </c>
      <c r="AO182" s="9">
        <f t="shared" si="392"/>
        <v>0.42</v>
      </c>
      <c r="AP182" s="9">
        <f t="shared" si="392"/>
        <v>0</v>
      </c>
      <c r="AQ182" s="75">
        <f t="shared" si="392"/>
        <v>0.42</v>
      </c>
      <c r="AR182" s="273">
        <f t="shared" si="392"/>
        <v>6095781</v>
      </c>
      <c r="AS182" s="8">
        <f t="shared" si="392"/>
        <v>4464896</v>
      </c>
      <c r="AT182" s="38">
        <f t="shared" si="392"/>
        <v>0</v>
      </c>
      <c r="AU182" s="38">
        <f t="shared" si="392"/>
        <v>0</v>
      </c>
      <c r="AV182" s="8">
        <f t="shared" si="392"/>
        <v>1509135</v>
      </c>
      <c r="AW182" s="8">
        <f t="shared" si="392"/>
        <v>89298</v>
      </c>
      <c r="AX182" s="8">
        <f t="shared" si="392"/>
        <v>32452</v>
      </c>
      <c r="AY182" s="9">
        <f t="shared" si="392"/>
        <v>11.8939</v>
      </c>
      <c r="AZ182" s="9">
        <f t="shared" si="392"/>
        <v>8.2941000000000003</v>
      </c>
      <c r="BA182" s="75">
        <f t="shared" si="392"/>
        <v>3.5997999999999992</v>
      </c>
    </row>
    <row r="183" spans="1:53" s="720" customFormat="1" ht="12.75" customHeight="1" x14ac:dyDescent="0.2">
      <c r="A183" s="751">
        <v>33</v>
      </c>
      <c r="B183" s="752">
        <v>4447</v>
      </c>
      <c r="C183" s="752">
        <v>600074749</v>
      </c>
      <c r="D183" s="752">
        <v>70695962</v>
      </c>
      <c r="E183" s="753" t="s">
        <v>539</v>
      </c>
      <c r="F183" s="752">
        <v>3113</v>
      </c>
      <c r="G183" s="552" t="s">
        <v>149</v>
      </c>
      <c r="H183" s="754" t="s">
        <v>87</v>
      </c>
      <c r="I183" s="516">
        <v>11705059</v>
      </c>
      <c r="J183" s="517">
        <v>8379867</v>
      </c>
      <c r="K183" s="517">
        <v>0</v>
      </c>
      <c r="L183" s="517">
        <v>2832395</v>
      </c>
      <c r="M183" s="517">
        <v>167597</v>
      </c>
      <c r="N183" s="517">
        <v>325200</v>
      </c>
      <c r="O183" s="518">
        <v>15.158300000000001</v>
      </c>
      <c r="P183" s="432">
        <v>11</v>
      </c>
      <c r="Q183" s="746">
        <v>4.1583000000000006</v>
      </c>
      <c r="R183" s="551">
        <f t="shared" ref="R183:R185" si="395">W183*-1</f>
        <v>0</v>
      </c>
      <c r="S183" s="507">
        <v>0</v>
      </c>
      <c r="T183" s="507">
        <v>0</v>
      </c>
      <c r="U183" s="507">
        <v>0</v>
      </c>
      <c r="V183" s="507">
        <f t="shared" si="302"/>
        <v>0</v>
      </c>
      <c r="W183" s="507">
        <v>0</v>
      </c>
      <c r="X183" s="507">
        <v>0</v>
      </c>
      <c r="Y183" s="507">
        <v>51770</v>
      </c>
      <c r="Z183" s="507">
        <f t="shared" ref="Z183:Z185" si="396">SUM(W183:Y183)</f>
        <v>51770</v>
      </c>
      <c r="AA183" s="507">
        <f>V183+Z183</f>
        <v>51770</v>
      </c>
      <c r="AB183" s="322">
        <f t="shared" ref="AB183:AB185" si="397">ROUND((V183+W183)*33.8%,0)</f>
        <v>0</v>
      </c>
      <c r="AC183" s="180">
        <f>ROUND(V183*2%,0)</f>
        <v>0</v>
      </c>
      <c r="AD183" s="507">
        <v>0</v>
      </c>
      <c r="AE183" s="507">
        <v>0</v>
      </c>
      <c r="AF183" s="507">
        <f t="shared" si="303"/>
        <v>0</v>
      </c>
      <c r="AG183" s="507">
        <f t="shared" si="304"/>
        <v>51770</v>
      </c>
      <c r="AH183" s="522">
        <v>0</v>
      </c>
      <c r="AI183" s="522">
        <v>0</v>
      </c>
      <c r="AJ183" s="522">
        <v>0</v>
      </c>
      <c r="AK183" s="522">
        <v>0</v>
      </c>
      <c r="AL183" s="522">
        <v>0</v>
      </c>
      <c r="AM183" s="522">
        <v>0</v>
      </c>
      <c r="AN183" s="522">
        <v>0</v>
      </c>
      <c r="AO183" s="522">
        <f t="shared" ref="AO183:AO185" si="398">AH183+AJ183+AK183+AM183</f>
        <v>0</v>
      </c>
      <c r="AP183" s="522">
        <f t="shared" ref="AP183:AP185" si="399">AI183+AL183+AN183</f>
        <v>0</v>
      </c>
      <c r="AQ183" s="523">
        <f t="shared" si="305"/>
        <v>0</v>
      </c>
      <c r="AR183" s="520">
        <f>I183+AG183</f>
        <v>11756829</v>
      </c>
      <c r="AS183" s="507">
        <f>J183+V183</f>
        <v>8379867</v>
      </c>
      <c r="AT183" s="507">
        <f t="shared" ref="AT183:AT185" si="400">K183+Z183</f>
        <v>51770</v>
      </c>
      <c r="AU183" s="507">
        <f t="shared" ref="AU183:AU185" si="401">Y183</f>
        <v>51770</v>
      </c>
      <c r="AV183" s="507">
        <f t="shared" ref="AV183:AW185" si="402">L183+AB183</f>
        <v>2832395</v>
      </c>
      <c r="AW183" s="507">
        <f t="shared" si="402"/>
        <v>167597</v>
      </c>
      <c r="AX183" s="507">
        <f>N183+AF183</f>
        <v>325200</v>
      </c>
      <c r="AY183" s="522">
        <f>O183+AQ183</f>
        <v>15.158300000000001</v>
      </c>
      <c r="AZ183" s="522">
        <f t="shared" ref="AZ183:BA185" si="403">P183+AO183</f>
        <v>11</v>
      </c>
      <c r="BA183" s="523">
        <f t="shared" si="403"/>
        <v>4.1583000000000006</v>
      </c>
    </row>
    <row r="184" spans="1:53" s="720" customFormat="1" ht="12.75" customHeight="1" x14ac:dyDescent="0.2">
      <c r="A184" s="751">
        <v>33</v>
      </c>
      <c r="B184" s="752">
        <v>4447</v>
      </c>
      <c r="C184" s="752">
        <v>600074749</v>
      </c>
      <c r="D184" s="752">
        <v>70695962</v>
      </c>
      <c r="E184" s="753" t="s">
        <v>539</v>
      </c>
      <c r="F184" s="752">
        <v>3113</v>
      </c>
      <c r="G184" s="552" t="s">
        <v>92</v>
      </c>
      <c r="H184" s="754" t="s">
        <v>83</v>
      </c>
      <c r="I184" s="516">
        <v>1422039</v>
      </c>
      <c r="J184" s="517">
        <v>1047157</v>
      </c>
      <c r="K184" s="496">
        <v>0</v>
      </c>
      <c r="L184" s="322">
        <v>353939</v>
      </c>
      <c r="M184" s="322">
        <v>20943</v>
      </c>
      <c r="N184" s="517">
        <v>0</v>
      </c>
      <c r="O184" s="518">
        <v>3.07</v>
      </c>
      <c r="P184" s="432">
        <v>3.07</v>
      </c>
      <c r="Q184" s="746">
        <v>0</v>
      </c>
      <c r="R184" s="551">
        <f t="shared" si="395"/>
        <v>0</v>
      </c>
      <c r="S184" s="507">
        <v>-84901</v>
      </c>
      <c r="T184" s="507">
        <v>0</v>
      </c>
      <c r="U184" s="507">
        <v>0</v>
      </c>
      <c r="V184" s="507">
        <f t="shared" si="302"/>
        <v>-84901</v>
      </c>
      <c r="W184" s="507">
        <v>0</v>
      </c>
      <c r="X184" s="507">
        <v>0</v>
      </c>
      <c r="Y184" s="507">
        <v>0</v>
      </c>
      <c r="Z184" s="507">
        <f t="shared" si="396"/>
        <v>0</v>
      </c>
      <c r="AA184" s="507">
        <f>V184+Z184</f>
        <v>-84901</v>
      </c>
      <c r="AB184" s="322">
        <f t="shared" si="397"/>
        <v>-28697</v>
      </c>
      <c r="AC184" s="180">
        <f>ROUND(V184*2%,0)</f>
        <v>-1698</v>
      </c>
      <c r="AD184" s="507">
        <v>0</v>
      </c>
      <c r="AE184" s="507">
        <v>0</v>
      </c>
      <c r="AF184" s="507">
        <f t="shared" si="303"/>
        <v>0</v>
      </c>
      <c r="AG184" s="507">
        <f t="shared" si="304"/>
        <v>-115296</v>
      </c>
      <c r="AH184" s="522">
        <v>0</v>
      </c>
      <c r="AI184" s="522">
        <v>0</v>
      </c>
      <c r="AJ184" s="522">
        <v>-0.25</v>
      </c>
      <c r="AK184" s="522">
        <v>0</v>
      </c>
      <c r="AL184" s="522">
        <v>0</v>
      </c>
      <c r="AM184" s="522">
        <v>0</v>
      </c>
      <c r="AN184" s="522">
        <v>0</v>
      </c>
      <c r="AO184" s="522">
        <f t="shared" si="398"/>
        <v>-0.25</v>
      </c>
      <c r="AP184" s="522">
        <f t="shared" si="399"/>
        <v>0</v>
      </c>
      <c r="AQ184" s="523">
        <f t="shared" si="305"/>
        <v>-0.25</v>
      </c>
      <c r="AR184" s="520">
        <f>I184+AG184</f>
        <v>1306743</v>
      </c>
      <c r="AS184" s="507">
        <f>J184+V184</f>
        <v>962256</v>
      </c>
      <c r="AT184" s="507">
        <f t="shared" si="400"/>
        <v>0</v>
      </c>
      <c r="AU184" s="507">
        <f t="shared" si="401"/>
        <v>0</v>
      </c>
      <c r="AV184" s="507">
        <f t="shared" si="402"/>
        <v>325242</v>
      </c>
      <c r="AW184" s="507">
        <f t="shared" si="402"/>
        <v>19245</v>
      </c>
      <c r="AX184" s="507">
        <f>N184+AF184</f>
        <v>0</v>
      </c>
      <c r="AY184" s="522">
        <f>O184+AQ184</f>
        <v>2.82</v>
      </c>
      <c r="AZ184" s="522">
        <f t="shared" si="403"/>
        <v>2.82</v>
      </c>
      <c r="BA184" s="523">
        <f t="shared" si="403"/>
        <v>0</v>
      </c>
    </row>
    <row r="185" spans="1:53" s="720" customFormat="1" ht="12.75" customHeight="1" x14ac:dyDescent="0.2">
      <c r="A185" s="751">
        <v>33</v>
      </c>
      <c r="B185" s="752">
        <v>4447</v>
      </c>
      <c r="C185" s="752">
        <v>600074749</v>
      </c>
      <c r="D185" s="752">
        <v>70695962</v>
      </c>
      <c r="E185" s="753" t="s">
        <v>539</v>
      </c>
      <c r="F185" s="752">
        <v>3141</v>
      </c>
      <c r="G185" s="552" t="s">
        <v>89</v>
      </c>
      <c r="H185" s="754" t="s">
        <v>83</v>
      </c>
      <c r="I185" s="516">
        <v>953273</v>
      </c>
      <c r="J185" s="517">
        <v>696758</v>
      </c>
      <c r="K185" s="496">
        <v>0</v>
      </c>
      <c r="L185" s="322">
        <v>235504</v>
      </c>
      <c r="M185" s="322">
        <v>13935</v>
      </c>
      <c r="N185" s="517">
        <v>7076</v>
      </c>
      <c r="O185" s="518">
        <v>2.37</v>
      </c>
      <c r="P185" s="432">
        <v>0</v>
      </c>
      <c r="Q185" s="746">
        <v>2.37</v>
      </c>
      <c r="R185" s="551">
        <f t="shared" si="395"/>
        <v>0</v>
      </c>
      <c r="S185" s="507">
        <v>0</v>
      </c>
      <c r="T185" s="507">
        <v>0</v>
      </c>
      <c r="U185" s="507">
        <v>0</v>
      </c>
      <c r="V185" s="507">
        <f t="shared" si="302"/>
        <v>0</v>
      </c>
      <c r="W185" s="507">
        <v>0</v>
      </c>
      <c r="X185" s="507">
        <v>0</v>
      </c>
      <c r="Y185" s="507">
        <v>0</v>
      </c>
      <c r="Z185" s="507">
        <f t="shared" si="396"/>
        <v>0</v>
      </c>
      <c r="AA185" s="507">
        <f>V185+Z185</f>
        <v>0</v>
      </c>
      <c r="AB185" s="322">
        <f t="shared" si="397"/>
        <v>0</v>
      </c>
      <c r="AC185" s="180">
        <f>ROUND(V185*2%,0)</f>
        <v>0</v>
      </c>
      <c r="AD185" s="507">
        <v>0</v>
      </c>
      <c r="AE185" s="507">
        <v>0</v>
      </c>
      <c r="AF185" s="507">
        <f t="shared" si="303"/>
        <v>0</v>
      </c>
      <c r="AG185" s="507">
        <f t="shared" si="304"/>
        <v>0</v>
      </c>
      <c r="AH185" s="522">
        <v>0</v>
      </c>
      <c r="AI185" s="522">
        <v>0</v>
      </c>
      <c r="AJ185" s="522">
        <v>0</v>
      </c>
      <c r="AK185" s="522">
        <v>0</v>
      </c>
      <c r="AL185" s="522">
        <v>0</v>
      </c>
      <c r="AM185" s="522">
        <v>0</v>
      </c>
      <c r="AN185" s="522">
        <v>0</v>
      </c>
      <c r="AO185" s="522">
        <f t="shared" si="398"/>
        <v>0</v>
      </c>
      <c r="AP185" s="522">
        <f t="shared" si="399"/>
        <v>0</v>
      </c>
      <c r="AQ185" s="523">
        <f t="shared" si="305"/>
        <v>0</v>
      </c>
      <c r="AR185" s="520">
        <f>I185+AG185</f>
        <v>953273</v>
      </c>
      <c r="AS185" s="507">
        <f>J185+V185</f>
        <v>696758</v>
      </c>
      <c r="AT185" s="507">
        <f t="shared" si="400"/>
        <v>0</v>
      </c>
      <c r="AU185" s="507">
        <f t="shared" si="401"/>
        <v>0</v>
      </c>
      <c r="AV185" s="507">
        <f t="shared" si="402"/>
        <v>235504</v>
      </c>
      <c r="AW185" s="507">
        <f t="shared" si="402"/>
        <v>13935</v>
      </c>
      <c r="AX185" s="507">
        <f>N185+AF185</f>
        <v>7076</v>
      </c>
      <c r="AY185" s="522">
        <f>O185+AQ185</f>
        <v>2.37</v>
      </c>
      <c r="AZ185" s="522">
        <f t="shared" si="403"/>
        <v>0</v>
      </c>
      <c r="BA185" s="523">
        <f t="shared" si="403"/>
        <v>2.37</v>
      </c>
    </row>
    <row r="186" spans="1:53" s="720" customFormat="1" ht="12.75" customHeight="1" x14ac:dyDescent="0.2">
      <c r="A186" s="285">
        <v>33</v>
      </c>
      <c r="B186" s="27">
        <v>4447</v>
      </c>
      <c r="C186" s="27">
        <v>600074749</v>
      </c>
      <c r="D186" s="27">
        <v>70695962</v>
      </c>
      <c r="E186" s="295" t="s">
        <v>540</v>
      </c>
      <c r="F186" s="27"/>
      <c r="G186" s="284"/>
      <c r="H186" s="388"/>
      <c r="I186" s="5">
        <v>14080371</v>
      </c>
      <c r="J186" s="8">
        <v>10123782</v>
      </c>
      <c r="K186" s="8">
        <v>0</v>
      </c>
      <c r="L186" s="8">
        <v>3421838</v>
      </c>
      <c r="M186" s="8">
        <v>202475</v>
      </c>
      <c r="N186" s="8">
        <v>332276</v>
      </c>
      <c r="O186" s="9">
        <v>20.598300000000002</v>
      </c>
      <c r="P186" s="9">
        <v>14.07</v>
      </c>
      <c r="Q186" s="33">
        <v>6.5283000000000007</v>
      </c>
      <c r="R186" s="5">
        <f t="shared" ref="R186:BA186" si="404">SUM(R183:R185)</f>
        <v>0</v>
      </c>
      <c r="S186" s="8">
        <f t="shared" si="404"/>
        <v>-84901</v>
      </c>
      <c r="T186" s="8">
        <f t="shared" si="404"/>
        <v>0</v>
      </c>
      <c r="U186" s="8">
        <f t="shared" si="404"/>
        <v>0</v>
      </c>
      <c r="V186" s="8">
        <f t="shared" si="404"/>
        <v>-84901</v>
      </c>
      <c r="W186" s="8">
        <f t="shared" si="404"/>
        <v>0</v>
      </c>
      <c r="X186" s="8">
        <f t="shared" si="404"/>
        <v>0</v>
      </c>
      <c r="Y186" s="8">
        <f t="shared" ref="Y186" si="405">SUM(Y183:Y185)</f>
        <v>51770</v>
      </c>
      <c r="Z186" s="8">
        <f t="shared" si="404"/>
        <v>51770</v>
      </c>
      <c r="AA186" s="8">
        <f t="shared" si="404"/>
        <v>-33131</v>
      </c>
      <c r="AB186" s="8">
        <f t="shared" si="404"/>
        <v>-28697</v>
      </c>
      <c r="AC186" s="8">
        <f t="shared" si="404"/>
        <v>-1698</v>
      </c>
      <c r="AD186" s="8">
        <f t="shared" si="404"/>
        <v>0</v>
      </c>
      <c r="AE186" s="8">
        <f t="shared" si="404"/>
        <v>0</v>
      </c>
      <c r="AF186" s="8">
        <f t="shared" si="404"/>
        <v>0</v>
      </c>
      <c r="AG186" s="8">
        <f t="shared" si="404"/>
        <v>-63526</v>
      </c>
      <c r="AH186" s="9">
        <f t="shared" si="404"/>
        <v>0</v>
      </c>
      <c r="AI186" s="9">
        <f t="shared" si="404"/>
        <v>0</v>
      </c>
      <c r="AJ186" s="9">
        <f t="shared" si="404"/>
        <v>-0.25</v>
      </c>
      <c r="AK186" s="9">
        <f t="shared" ref="AK186:AL186" si="406">SUM(AK183:AK185)</f>
        <v>0</v>
      </c>
      <c r="AL186" s="9">
        <f t="shared" si="406"/>
        <v>0</v>
      </c>
      <c r="AM186" s="9">
        <f t="shared" si="404"/>
        <v>0</v>
      </c>
      <c r="AN186" s="9">
        <f t="shared" si="404"/>
        <v>0</v>
      </c>
      <c r="AO186" s="9">
        <f t="shared" si="404"/>
        <v>-0.25</v>
      </c>
      <c r="AP186" s="9">
        <f t="shared" si="404"/>
        <v>0</v>
      </c>
      <c r="AQ186" s="75">
        <f t="shared" si="404"/>
        <v>-0.25</v>
      </c>
      <c r="AR186" s="273">
        <f t="shared" si="404"/>
        <v>14016845</v>
      </c>
      <c r="AS186" s="8">
        <f t="shared" si="404"/>
        <v>10038881</v>
      </c>
      <c r="AT186" s="38">
        <f t="shared" si="404"/>
        <v>51770</v>
      </c>
      <c r="AU186" s="38">
        <f t="shared" si="404"/>
        <v>51770</v>
      </c>
      <c r="AV186" s="8">
        <f t="shared" si="404"/>
        <v>3393141</v>
      </c>
      <c r="AW186" s="8">
        <f t="shared" si="404"/>
        <v>200777</v>
      </c>
      <c r="AX186" s="8">
        <f t="shared" si="404"/>
        <v>332276</v>
      </c>
      <c r="AY186" s="9">
        <f t="shared" si="404"/>
        <v>20.348300000000002</v>
      </c>
      <c r="AZ186" s="9">
        <f t="shared" si="404"/>
        <v>13.82</v>
      </c>
      <c r="BA186" s="75">
        <f t="shared" si="404"/>
        <v>6.5283000000000007</v>
      </c>
    </row>
    <row r="187" spans="1:53" s="720" customFormat="1" ht="12.75" customHeight="1" x14ac:dyDescent="0.2">
      <c r="A187" s="751">
        <v>34</v>
      </c>
      <c r="B187" s="752">
        <v>4449</v>
      </c>
      <c r="C187" s="752">
        <v>650037090</v>
      </c>
      <c r="D187" s="752">
        <v>72744171</v>
      </c>
      <c r="E187" s="753" t="s">
        <v>541</v>
      </c>
      <c r="F187" s="752">
        <v>3111</v>
      </c>
      <c r="G187" s="552" t="s">
        <v>86</v>
      </c>
      <c r="H187" s="754" t="s">
        <v>87</v>
      </c>
      <c r="I187" s="516">
        <v>2208626</v>
      </c>
      <c r="J187" s="517">
        <v>1910196</v>
      </c>
      <c r="K187" s="517">
        <v>0</v>
      </c>
      <c r="L187" s="517">
        <v>261931</v>
      </c>
      <c r="M187" s="517">
        <v>15499</v>
      </c>
      <c r="N187" s="517">
        <v>21000</v>
      </c>
      <c r="O187" s="518">
        <v>4.9218000000000002</v>
      </c>
      <c r="P187" s="432">
        <v>4</v>
      </c>
      <c r="Q187" s="746">
        <v>0.92179999999999995</v>
      </c>
      <c r="R187" s="551">
        <f t="shared" ref="R187:R192" si="407">W187*-1</f>
        <v>0</v>
      </c>
      <c r="S187" s="507">
        <v>0</v>
      </c>
      <c r="T187" s="507">
        <v>0</v>
      </c>
      <c r="U187" s="507">
        <v>0</v>
      </c>
      <c r="V187" s="507">
        <f t="shared" si="302"/>
        <v>0</v>
      </c>
      <c r="W187" s="507">
        <v>0</v>
      </c>
      <c r="X187" s="507">
        <v>0</v>
      </c>
      <c r="Y187" s="507">
        <v>0</v>
      </c>
      <c r="Z187" s="507">
        <f t="shared" ref="Z187:Z192" si="408">SUM(W187:Y187)</f>
        <v>0</v>
      </c>
      <c r="AA187" s="507">
        <f t="shared" ref="AA187:AA192" si="409">V187+Z187</f>
        <v>0</v>
      </c>
      <c r="AB187" s="322">
        <f t="shared" ref="AB187:AB192" si="410">ROUND((V187+W187)*33.8%,0)</f>
        <v>0</v>
      </c>
      <c r="AC187" s="180">
        <f t="shared" ref="AC187:AC192" si="411">ROUND(V187*2%,0)</f>
        <v>0</v>
      </c>
      <c r="AD187" s="507">
        <v>0</v>
      </c>
      <c r="AE187" s="507">
        <v>0</v>
      </c>
      <c r="AF187" s="507">
        <f t="shared" si="303"/>
        <v>0</v>
      </c>
      <c r="AG187" s="507">
        <f t="shared" si="304"/>
        <v>0</v>
      </c>
      <c r="AH187" s="522">
        <v>0</v>
      </c>
      <c r="AI187" s="522">
        <v>0</v>
      </c>
      <c r="AJ187" s="522">
        <v>0</v>
      </c>
      <c r="AK187" s="522">
        <v>0</v>
      </c>
      <c r="AL187" s="522">
        <v>0</v>
      </c>
      <c r="AM187" s="522">
        <v>0</v>
      </c>
      <c r="AN187" s="522">
        <v>0</v>
      </c>
      <c r="AO187" s="522">
        <f t="shared" ref="AO187:AO192" si="412">AH187+AJ187+AK187+AM187</f>
        <v>0</v>
      </c>
      <c r="AP187" s="522">
        <f t="shared" ref="AP187:AP192" si="413">AI187+AL187+AN187</f>
        <v>0</v>
      </c>
      <c r="AQ187" s="523">
        <f t="shared" si="305"/>
        <v>0</v>
      </c>
      <c r="AR187" s="520">
        <f t="shared" ref="AR187:AR192" si="414">I187+AG187</f>
        <v>2208626</v>
      </c>
      <c r="AS187" s="507">
        <f t="shared" ref="AS187:AS192" si="415">J187+V187</f>
        <v>1910196</v>
      </c>
      <c r="AT187" s="507">
        <f t="shared" ref="AT187:AT192" si="416">K187+Z187</f>
        <v>0</v>
      </c>
      <c r="AU187" s="507">
        <f t="shared" ref="AU187:AU192" si="417">Y187</f>
        <v>0</v>
      </c>
      <c r="AV187" s="507">
        <f t="shared" ref="AV187:AW192" si="418">L187+AB187</f>
        <v>261931</v>
      </c>
      <c r="AW187" s="507">
        <f t="shared" si="418"/>
        <v>15499</v>
      </c>
      <c r="AX187" s="507">
        <f t="shared" ref="AX187:AX192" si="419">N187+AF187</f>
        <v>21000</v>
      </c>
      <c r="AY187" s="522">
        <f t="shared" ref="AY187:AY192" si="420">O187+AQ187</f>
        <v>4.9218000000000002</v>
      </c>
      <c r="AZ187" s="522">
        <f t="shared" ref="AZ187:BA192" si="421">P187+AO187</f>
        <v>4</v>
      </c>
      <c r="BA187" s="523">
        <f t="shared" si="421"/>
        <v>0.92179999999999995</v>
      </c>
    </row>
    <row r="188" spans="1:53" s="720" customFormat="1" ht="12.75" customHeight="1" x14ac:dyDescent="0.2">
      <c r="A188" s="751">
        <v>34</v>
      </c>
      <c r="B188" s="752">
        <v>4449</v>
      </c>
      <c r="C188" s="752">
        <v>650037090</v>
      </c>
      <c r="D188" s="752">
        <v>72744171</v>
      </c>
      <c r="E188" s="753" t="s">
        <v>541</v>
      </c>
      <c r="F188" s="752">
        <v>3113</v>
      </c>
      <c r="G188" s="552" t="s">
        <v>149</v>
      </c>
      <c r="H188" s="754" t="s">
        <v>87</v>
      </c>
      <c r="I188" s="516">
        <v>12049136</v>
      </c>
      <c r="J188" s="517">
        <v>8246056</v>
      </c>
      <c r="K188" s="517">
        <v>110000</v>
      </c>
      <c r="L188" s="517">
        <v>3194648</v>
      </c>
      <c r="M188" s="517">
        <v>186832</v>
      </c>
      <c r="N188" s="517">
        <v>311600</v>
      </c>
      <c r="O188" s="518">
        <v>16.845300000000002</v>
      </c>
      <c r="P188" s="432">
        <v>12.1181</v>
      </c>
      <c r="Q188" s="746">
        <v>4.7272000000000016</v>
      </c>
      <c r="R188" s="551">
        <f t="shared" si="407"/>
        <v>25000</v>
      </c>
      <c r="S188" s="507">
        <v>0</v>
      </c>
      <c r="T188" s="507">
        <v>0</v>
      </c>
      <c r="U188" s="507">
        <v>0</v>
      </c>
      <c r="V188" s="507">
        <f t="shared" si="302"/>
        <v>25000</v>
      </c>
      <c r="W188" s="507">
        <v>-25000</v>
      </c>
      <c r="X188" s="507">
        <v>0</v>
      </c>
      <c r="Y188" s="507">
        <v>20720</v>
      </c>
      <c r="Z188" s="507">
        <f t="shared" si="408"/>
        <v>-4280</v>
      </c>
      <c r="AA188" s="507">
        <f t="shared" si="409"/>
        <v>20720</v>
      </c>
      <c r="AB188" s="322">
        <f t="shared" si="410"/>
        <v>0</v>
      </c>
      <c r="AC188" s="180">
        <f t="shared" si="411"/>
        <v>500</v>
      </c>
      <c r="AD188" s="507">
        <v>0</v>
      </c>
      <c r="AE188" s="507">
        <v>0</v>
      </c>
      <c r="AF188" s="507">
        <f t="shared" si="303"/>
        <v>0</v>
      </c>
      <c r="AG188" s="507">
        <f t="shared" si="304"/>
        <v>21220</v>
      </c>
      <c r="AH188" s="522">
        <v>0.05</v>
      </c>
      <c r="AI188" s="522">
        <v>0</v>
      </c>
      <c r="AJ188" s="522">
        <v>0</v>
      </c>
      <c r="AK188" s="522">
        <v>0</v>
      </c>
      <c r="AL188" s="522">
        <v>0</v>
      </c>
      <c r="AM188" s="522">
        <v>0</v>
      </c>
      <c r="AN188" s="522">
        <v>0</v>
      </c>
      <c r="AO188" s="522">
        <f t="shared" si="412"/>
        <v>0.05</v>
      </c>
      <c r="AP188" s="522">
        <f t="shared" si="413"/>
        <v>0</v>
      </c>
      <c r="AQ188" s="523">
        <f t="shared" si="305"/>
        <v>0.05</v>
      </c>
      <c r="AR188" s="520">
        <f t="shared" si="414"/>
        <v>12070356</v>
      </c>
      <c r="AS188" s="507">
        <f t="shared" si="415"/>
        <v>8271056</v>
      </c>
      <c r="AT188" s="507">
        <f t="shared" si="416"/>
        <v>105720</v>
      </c>
      <c r="AU188" s="507">
        <f t="shared" si="417"/>
        <v>20720</v>
      </c>
      <c r="AV188" s="507">
        <f t="shared" si="418"/>
        <v>3194648</v>
      </c>
      <c r="AW188" s="507">
        <f t="shared" si="418"/>
        <v>187332</v>
      </c>
      <c r="AX188" s="507">
        <f t="shared" si="419"/>
        <v>311600</v>
      </c>
      <c r="AY188" s="522">
        <f t="shared" si="420"/>
        <v>16.895300000000002</v>
      </c>
      <c r="AZ188" s="522">
        <f t="shared" si="421"/>
        <v>12.168100000000001</v>
      </c>
      <c r="BA188" s="523">
        <f t="shared" si="421"/>
        <v>4.7272000000000016</v>
      </c>
    </row>
    <row r="189" spans="1:53" s="720" customFormat="1" ht="12.75" customHeight="1" x14ac:dyDescent="0.2">
      <c r="A189" s="751">
        <v>34</v>
      </c>
      <c r="B189" s="752">
        <v>4449</v>
      </c>
      <c r="C189" s="752">
        <v>650037090</v>
      </c>
      <c r="D189" s="752">
        <v>72744171</v>
      </c>
      <c r="E189" s="753" t="s">
        <v>541</v>
      </c>
      <c r="F189" s="752">
        <v>3113</v>
      </c>
      <c r="G189" s="552" t="s">
        <v>92</v>
      </c>
      <c r="H189" s="754" t="s">
        <v>83</v>
      </c>
      <c r="I189" s="516">
        <v>663632</v>
      </c>
      <c r="J189" s="517">
        <v>488683</v>
      </c>
      <c r="K189" s="496">
        <v>0</v>
      </c>
      <c r="L189" s="322">
        <v>165175</v>
      </c>
      <c r="M189" s="322">
        <v>9774</v>
      </c>
      <c r="N189" s="517">
        <v>0</v>
      </c>
      <c r="O189" s="518">
        <v>1.43</v>
      </c>
      <c r="P189" s="432">
        <v>1.43</v>
      </c>
      <c r="Q189" s="746">
        <v>0</v>
      </c>
      <c r="R189" s="551">
        <f t="shared" si="407"/>
        <v>0</v>
      </c>
      <c r="S189" s="507">
        <v>72324</v>
      </c>
      <c r="T189" s="507">
        <v>0</v>
      </c>
      <c r="U189" s="507">
        <v>0</v>
      </c>
      <c r="V189" s="507">
        <f t="shared" si="302"/>
        <v>72324</v>
      </c>
      <c r="W189" s="507">
        <v>0</v>
      </c>
      <c r="X189" s="507">
        <v>0</v>
      </c>
      <c r="Y189" s="507">
        <v>0</v>
      </c>
      <c r="Z189" s="507">
        <f t="shared" si="408"/>
        <v>0</v>
      </c>
      <c r="AA189" s="507">
        <f t="shared" si="409"/>
        <v>72324</v>
      </c>
      <c r="AB189" s="322">
        <f t="shared" si="410"/>
        <v>24446</v>
      </c>
      <c r="AC189" s="180">
        <f t="shared" si="411"/>
        <v>1446</v>
      </c>
      <c r="AD189" s="507">
        <v>0</v>
      </c>
      <c r="AE189" s="507">
        <v>0</v>
      </c>
      <c r="AF189" s="507">
        <f t="shared" si="303"/>
        <v>0</v>
      </c>
      <c r="AG189" s="507">
        <f t="shared" si="304"/>
        <v>98216</v>
      </c>
      <c r="AH189" s="522">
        <v>0</v>
      </c>
      <c r="AI189" s="522">
        <v>0</v>
      </c>
      <c r="AJ189" s="522">
        <v>0.21</v>
      </c>
      <c r="AK189" s="522">
        <v>0</v>
      </c>
      <c r="AL189" s="522">
        <v>0</v>
      </c>
      <c r="AM189" s="522">
        <v>0</v>
      </c>
      <c r="AN189" s="522">
        <v>0</v>
      </c>
      <c r="AO189" s="522">
        <f t="shared" si="412"/>
        <v>0.21</v>
      </c>
      <c r="AP189" s="522">
        <f t="shared" si="413"/>
        <v>0</v>
      </c>
      <c r="AQ189" s="523">
        <f t="shared" si="305"/>
        <v>0.21</v>
      </c>
      <c r="AR189" s="520">
        <f t="shared" si="414"/>
        <v>761848</v>
      </c>
      <c r="AS189" s="507">
        <f t="shared" si="415"/>
        <v>561007</v>
      </c>
      <c r="AT189" s="507">
        <f t="shared" si="416"/>
        <v>0</v>
      </c>
      <c r="AU189" s="507">
        <f t="shared" si="417"/>
        <v>0</v>
      </c>
      <c r="AV189" s="507">
        <f t="shared" si="418"/>
        <v>189621</v>
      </c>
      <c r="AW189" s="507">
        <f t="shared" si="418"/>
        <v>11220</v>
      </c>
      <c r="AX189" s="507">
        <f t="shared" si="419"/>
        <v>0</v>
      </c>
      <c r="AY189" s="522">
        <f t="shared" si="420"/>
        <v>1.64</v>
      </c>
      <c r="AZ189" s="522">
        <f t="shared" si="421"/>
        <v>1.64</v>
      </c>
      <c r="BA189" s="523">
        <f t="shared" si="421"/>
        <v>0</v>
      </c>
    </row>
    <row r="190" spans="1:53" s="720" customFormat="1" ht="12.75" customHeight="1" x14ac:dyDescent="0.2">
      <c r="A190" s="751">
        <v>34</v>
      </c>
      <c r="B190" s="752">
        <v>4449</v>
      </c>
      <c r="C190" s="752">
        <v>650037090</v>
      </c>
      <c r="D190" s="752">
        <v>72744171</v>
      </c>
      <c r="E190" s="753" t="s">
        <v>541</v>
      </c>
      <c r="F190" s="752">
        <v>3141</v>
      </c>
      <c r="G190" s="552" t="s">
        <v>89</v>
      </c>
      <c r="H190" s="754" t="s">
        <v>83</v>
      </c>
      <c r="I190" s="516">
        <v>1074802</v>
      </c>
      <c r="J190" s="517">
        <v>787146</v>
      </c>
      <c r="K190" s="496">
        <v>0</v>
      </c>
      <c r="L190" s="322">
        <v>266055</v>
      </c>
      <c r="M190" s="322">
        <v>15743</v>
      </c>
      <c r="N190" s="517">
        <v>5858</v>
      </c>
      <c r="O190" s="518">
        <v>2.68</v>
      </c>
      <c r="P190" s="432">
        <v>0</v>
      </c>
      <c r="Q190" s="746">
        <v>2.68</v>
      </c>
      <c r="R190" s="551">
        <f t="shared" si="407"/>
        <v>0</v>
      </c>
      <c r="S190" s="507">
        <v>0</v>
      </c>
      <c r="T190" s="507">
        <v>0</v>
      </c>
      <c r="U190" s="507">
        <v>0</v>
      </c>
      <c r="V190" s="507">
        <f t="shared" si="302"/>
        <v>0</v>
      </c>
      <c r="W190" s="507">
        <v>0</v>
      </c>
      <c r="X190" s="507">
        <v>0</v>
      </c>
      <c r="Y190" s="507">
        <v>0</v>
      </c>
      <c r="Z190" s="507">
        <f t="shared" si="408"/>
        <v>0</v>
      </c>
      <c r="AA190" s="507">
        <f t="shared" si="409"/>
        <v>0</v>
      </c>
      <c r="AB190" s="322">
        <f t="shared" si="410"/>
        <v>0</v>
      </c>
      <c r="AC190" s="180">
        <f t="shared" si="411"/>
        <v>0</v>
      </c>
      <c r="AD190" s="507">
        <v>0</v>
      </c>
      <c r="AE190" s="507">
        <v>0</v>
      </c>
      <c r="AF190" s="507">
        <f t="shared" si="303"/>
        <v>0</v>
      </c>
      <c r="AG190" s="507">
        <f t="shared" si="304"/>
        <v>0</v>
      </c>
      <c r="AH190" s="522">
        <v>0</v>
      </c>
      <c r="AI190" s="522">
        <v>0</v>
      </c>
      <c r="AJ190" s="522">
        <v>0</v>
      </c>
      <c r="AK190" s="522">
        <v>0</v>
      </c>
      <c r="AL190" s="522">
        <v>0</v>
      </c>
      <c r="AM190" s="522">
        <v>0</v>
      </c>
      <c r="AN190" s="522">
        <v>0</v>
      </c>
      <c r="AO190" s="522">
        <f t="shared" si="412"/>
        <v>0</v>
      </c>
      <c r="AP190" s="522">
        <f t="shared" si="413"/>
        <v>0</v>
      </c>
      <c r="AQ190" s="523">
        <f t="shared" si="305"/>
        <v>0</v>
      </c>
      <c r="AR190" s="520">
        <f t="shared" si="414"/>
        <v>1074802</v>
      </c>
      <c r="AS190" s="507">
        <f t="shared" si="415"/>
        <v>787146</v>
      </c>
      <c r="AT190" s="507">
        <f t="shared" si="416"/>
        <v>0</v>
      </c>
      <c r="AU190" s="507">
        <f t="shared" si="417"/>
        <v>0</v>
      </c>
      <c r="AV190" s="507">
        <f t="shared" si="418"/>
        <v>266055</v>
      </c>
      <c r="AW190" s="507">
        <f t="shared" si="418"/>
        <v>15743</v>
      </c>
      <c r="AX190" s="507">
        <f t="shared" si="419"/>
        <v>5858</v>
      </c>
      <c r="AY190" s="522">
        <f t="shared" si="420"/>
        <v>2.68</v>
      </c>
      <c r="AZ190" s="522">
        <f t="shared" si="421"/>
        <v>0</v>
      </c>
      <c r="BA190" s="523">
        <f t="shared" si="421"/>
        <v>2.68</v>
      </c>
    </row>
    <row r="191" spans="1:53" s="720" customFormat="1" ht="12.75" customHeight="1" x14ac:dyDescent="0.2">
      <c r="A191" s="751">
        <v>34</v>
      </c>
      <c r="B191" s="752">
        <v>4449</v>
      </c>
      <c r="C191" s="752">
        <v>650037090</v>
      </c>
      <c r="D191" s="752">
        <v>72744171</v>
      </c>
      <c r="E191" s="753" t="s">
        <v>541</v>
      </c>
      <c r="F191" s="752">
        <v>3143</v>
      </c>
      <c r="G191" s="552" t="s">
        <v>150</v>
      </c>
      <c r="H191" s="727" t="s">
        <v>87</v>
      </c>
      <c r="I191" s="516">
        <v>846195</v>
      </c>
      <c r="J191" s="517">
        <v>612656</v>
      </c>
      <c r="K191" s="517">
        <v>0</v>
      </c>
      <c r="L191" s="517">
        <v>220492</v>
      </c>
      <c r="M191" s="517">
        <v>13047</v>
      </c>
      <c r="N191" s="517">
        <v>0</v>
      </c>
      <c r="O191" s="518">
        <v>1.4</v>
      </c>
      <c r="P191" s="432">
        <v>1.4</v>
      </c>
      <c r="Q191" s="746">
        <v>0</v>
      </c>
      <c r="R191" s="551">
        <f t="shared" si="407"/>
        <v>0</v>
      </c>
      <c r="S191" s="507">
        <v>0</v>
      </c>
      <c r="T191" s="507">
        <v>0</v>
      </c>
      <c r="U191" s="507">
        <v>0</v>
      </c>
      <c r="V191" s="507">
        <f t="shared" si="302"/>
        <v>0</v>
      </c>
      <c r="W191" s="507">
        <v>0</v>
      </c>
      <c r="X191" s="507">
        <v>0</v>
      </c>
      <c r="Y191" s="507">
        <v>0</v>
      </c>
      <c r="Z191" s="507">
        <f t="shared" si="408"/>
        <v>0</v>
      </c>
      <c r="AA191" s="507">
        <f t="shared" si="409"/>
        <v>0</v>
      </c>
      <c r="AB191" s="322">
        <f t="shared" si="410"/>
        <v>0</v>
      </c>
      <c r="AC191" s="180">
        <f t="shared" si="411"/>
        <v>0</v>
      </c>
      <c r="AD191" s="507">
        <v>0</v>
      </c>
      <c r="AE191" s="507">
        <v>0</v>
      </c>
      <c r="AF191" s="507">
        <f t="shared" si="303"/>
        <v>0</v>
      </c>
      <c r="AG191" s="507">
        <f t="shared" si="304"/>
        <v>0</v>
      </c>
      <c r="AH191" s="522">
        <v>0</v>
      </c>
      <c r="AI191" s="522">
        <v>0</v>
      </c>
      <c r="AJ191" s="522">
        <v>0</v>
      </c>
      <c r="AK191" s="522">
        <v>0</v>
      </c>
      <c r="AL191" s="522">
        <v>0</v>
      </c>
      <c r="AM191" s="522">
        <v>0</v>
      </c>
      <c r="AN191" s="522">
        <v>0</v>
      </c>
      <c r="AO191" s="522">
        <f t="shared" si="412"/>
        <v>0</v>
      </c>
      <c r="AP191" s="522">
        <f t="shared" si="413"/>
        <v>0</v>
      </c>
      <c r="AQ191" s="523">
        <f t="shared" si="305"/>
        <v>0</v>
      </c>
      <c r="AR191" s="520">
        <f t="shared" si="414"/>
        <v>846195</v>
      </c>
      <c r="AS191" s="507">
        <f t="shared" si="415"/>
        <v>612656</v>
      </c>
      <c r="AT191" s="507">
        <f t="shared" si="416"/>
        <v>0</v>
      </c>
      <c r="AU191" s="507">
        <f t="shared" si="417"/>
        <v>0</v>
      </c>
      <c r="AV191" s="507">
        <f t="shared" si="418"/>
        <v>220492</v>
      </c>
      <c r="AW191" s="507">
        <f t="shared" si="418"/>
        <v>13047</v>
      </c>
      <c r="AX191" s="507">
        <f t="shared" si="419"/>
        <v>0</v>
      </c>
      <c r="AY191" s="522">
        <f t="shared" si="420"/>
        <v>1.4</v>
      </c>
      <c r="AZ191" s="522">
        <f t="shared" si="421"/>
        <v>1.4</v>
      </c>
      <c r="BA191" s="523">
        <f t="shared" si="421"/>
        <v>0</v>
      </c>
    </row>
    <row r="192" spans="1:53" s="720" customFormat="1" ht="12.75" customHeight="1" x14ac:dyDescent="0.2">
      <c r="A192" s="751">
        <v>34</v>
      </c>
      <c r="B192" s="752">
        <v>4449</v>
      </c>
      <c r="C192" s="752">
        <v>650037090</v>
      </c>
      <c r="D192" s="752">
        <v>72744171</v>
      </c>
      <c r="E192" s="753" t="s">
        <v>541</v>
      </c>
      <c r="F192" s="752">
        <v>3143</v>
      </c>
      <c r="G192" s="552" t="s">
        <v>151</v>
      </c>
      <c r="H192" s="727" t="s">
        <v>83</v>
      </c>
      <c r="I192" s="516">
        <v>152843</v>
      </c>
      <c r="J192" s="517">
        <v>111555</v>
      </c>
      <c r="K192" s="496">
        <v>0</v>
      </c>
      <c r="L192" s="322">
        <v>37706</v>
      </c>
      <c r="M192" s="322">
        <v>2232</v>
      </c>
      <c r="N192" s="517">
        <v>1350</v>
      </c>
      <c r="O192" s="518">
        <v>0.61</v>
      </c>
      <c r="P192" s="432">
        <v>0.52</v>
      </c>
      <c r="Q192" s="746">
        <v>0.09</v>
      </c>
      <c r="R192" s="551">
        <f t="shared" si="407"/>
        <v>0</v>
      </c>
      <c r="S192" s="507">
        <v>0</v>
      </c>
      <c r="T192" s="507">
        <v>0</v>
      </c>
      <c r="U192" s="507">
        <v>0</v>
      </c>
      <c r="V192" s="507">
        <f t="shared" si="302"/>
        <v>0</v>
      </c>
      <c r="W192" s="507">
        <v>0</v>
      </c>
      <c r="X192" s="507">
        <v>0</v>
      </c>
      <c r="Y192" s="507">
        <v>0</v>
      </c>
      <c r="Z192" s="507">
        <f t="shared" si="408"/>
        <v>0</v>
      </c>
      <c r="AA192" s="507">
        <f t="shared" si="409"/>
        <v>0</v>
      </c>
      <c r="AB192" s="322">
        <f t="shared" si="410"/>
        <v>0</v>
      </c>
      <c r="AC192" s="180">
        <f t="shared" si="411"/>
        <v>0</v>
      </c>
      <c r="AD192" s="507">
        <v>0</v>
      </c>
      <c r="AE192" s="507">
        <v>0</v>
      </c>
      <c r="AF192" s="507">
        <f t="shared" si="303"/>
        <v>0</v>
      </c>
      <c r="AG192" s="507">
        <f t="shared" si="304"/>
        <v>0</v>
      </c>
      <c r="AH192" s="522">
        <v>0</v>
      </c>
      <c r="AI192" s="522">
        <v>0</v>
      </c>
      <c r="AJ192" s="522">
        <v>0</v>
      </c>
      <c r="AK192" s="522">
        <v>0</v>
      </c>
      <c r="AL192" s="522">
        <v>0</v>
      </c>
      <c r="AM192" s="522">
        <v>0</v>
      </c>
      <c r="AN192" s="522">
        <v>0</v>
      </c>
      <c r="AO192" s="522">
        <f t="shared" si="412"/>
        <v>0</v>
      </c>
      <c r="AP192" s="522">
        <f t="shared" si="413"/>
        <v>0</v>
      </c>
      <c r="AQ192" s="523">
        <f t="shared" si="305"/>
        <v>0</v>
      </c>
      <c r="AR192" s="520">
        <f t="shared" si="414"/>
        <v>152843</v>
      </c>
      <c r="AS192" s="507">
        <f t="shared" si="415"/>
        <v>111555</v>
      </c>
      <c r="AT192" s="507">
        <f t="shared" si="416"/>
        <v>0</v>
      </c>
      <c r="AU192" s="507">
        <f t="shared" si="417"/>
        <v>0</v>
      </c>
      <c r="AV192" s="507">
        <f t="shared" si="418"/>
        <v>37706</v>
      </c>
      <c r="AW192" s="507">
        <f t="shared" si="418"/>
        <v>2232</v>
      </c>
      <c r="AX192" s="507">
        <f t="shared" si="419"/>
        <v>1350</v>
      </c>
      <c r="AY192" s="522">
        <f t="shared" si="420"/>
        <v>0.61</v>
      </c>
      <c r="AZ192" s="522">
        <f t="shared" si="421"/>
        <v>0.52</v>
      </c>
      <c r="BA192" s="523">
        <f t="shared" si="421"/>
        <v>0.09</v>
      </c>
    </row>
    <row r="193" spans="1:53" s="720" customFormat="1" ht="12.75" customHeight="1" x14ac:dyDescent="0.2">
      <c r="A193" s="285">
        <v>34</v>
      </c>
      <c r="B193" s="27">
        <v>4449</v>
      </c>
      <c r="C193" s="27">
        <v>650037090</v>
      </c>
      <c r="D193" s="27">
        <v>72744171</v>
      </c>
      <c r="E193" s="295" t="s">
        <v>542</v>
      </c>
      <c r="F193" s="27"/>
      <c r="G193" s="284"/>
      <c r="H193" s="388"/>
      <c r="I193" s="5">
        <v>16995234</v>
      </c>
      <c r="J193" s="8">
        <v>12156292</v>
      </c>
      <c r="K193" s="8">
        <v>110000</v>
      </c>
      <c r="L193" s="8">
        <v>4146007</v>
      </c>
      <c r="M193" s="8">
        <v>243127</v>
      </c>
      <c r="N193" s="8">
        <v>339808</v>
      </c>
      <c r="O193" s="9">
        <v>27.8871</v>
      </c>
      <c r="P193" s="9">
        <v>19.468099999999996</v>
      </c>
      <c r="Q193" s="33">
        <v>8.4190000000000023</v>
      </c>
      <c r="R193" s="5">
        <f t="shared" ref="R193:BA193" si="422">SUM(R187:R192)</f>
        <v>25000</v>
      </c>
      <c r="S193" s="8">
        <f t="shared" si="422"/>
        <v>72324</v>
      </c>
      <c r="T193" s="8">
        <f t="shared" si="422"/>
        <v>0</v>
      </c>
      <c r="U193" s="8">
        <f t="shared" si="422"/>
        <v>0</v>
      </c>
      <c r="V193" s="8">
        <f t="shared" si="422"/>
        <v>97324</v>
      </c>
      <c r="W193" s="8">
        <f t="shared" si="422"/>
        <v>-25000</v>
      </c>
      <c r="X193" s="8">
        <f t="shared" si="422"/>
        <v>0</v>
      </c>
      <c r="Y193" s="8">
        <f t="shared" si="422"/>
        <v>20720</v>
      </c>
      <c r="Z193" s="8">
        <f t="shared" si="422"/>
        <v>-4280</v>
      </c>
      <c r="AA193" s="8">
        <f t="shared" si="422"/>
        <v>93044</v>
      </c>
      <c r="AB193" s="8">
        <f t="shared" si="422"/>
        <v>24446</v>
      </c>
      <c r="AC193" s="8">
        <f t="shared" si="422"/>
        <v>1946</v>
      </c>
      <c r="AD193" s="8">
        <f t="shared" si="422"/>
        <v>0</v>
      </c>
      <c r="AE193" s="8">
        <f t="shared" si="422"/>
        <v>0</v>
      </c>
      <c r="AF193" s="8">
        <f t="shared" si="422"/>
        <v>0</v>
      </c>
      <c r="AG193" s="8">
        <f t="shared" si="422"/>
        <v>119436</v>
      </c>
      <c r="AH193" s="9">
        <f t="shared" si="422"/>
        <v>0.05</v>
      </c>
      <c r="AI193" s="9">
        <f t="shared" si="422"/>
        <v>0</v>
      </c>
      <c r="AJ193" s="9">
        <f t="shared" si="422"/>
        <v>0.21</v>
      </c>
      <c r="AK193" s="9">
        <f t="shared" si="422"/>
        <v>0</v>
      </c>
      <c r="AL193" s="9">
        <f t="shared" si="422"/>
        <v>0</v>
      </c>
      <c r="AM193" s="9">
        <f t="shared" si="422"/>
        <v>0</v>
      </c>
      <c r="AN193" s="9">
        <f t="shared" si="422"/>
        <v>0</v>
      </c>
      <c r="AO193" s="9">
        <f t="shared" si="422"/>
        <v>0.26</v>
      </c>
      <c r="AP193" s="9">
        <f t="shared" si="422"/>
        <v>0</v>
      </c>
      <c r="AQ193" s="75">
        <f t="shared" si="422"/>
        <v>0.26</v>
      </c>
      <c r="AR193" s="273">
        <f t="shared" si="422"/>
        <v>17114670</v>
      </c>
      <c r="AS193" s="8">
        <f t="shared" si="422"/>
        <v>12253616</v>
      </c>
      <c r="AT193" s="38">
        <f t="shared" si="422"/>
        <v>105720</v>
      </c>
      <c r="AU193" s="38">
        <f t="shared" si="422"/>
        <v>20720</v>
      </c>
      <c r="AV193" s="8">
        <f t="shared" si="422"/>
        <v>4170453</v>
      </c>
      <c r="AW193" s="8">
        <f t="shared" si="422"/>
        <v>245073</v>
      </c>
      <c r="AX193" s="8">
        <f t="shared" si="422"/>
        <v>339808</v>
      </c>
      <c r="AY193" s="9">
        <f t="shared" si="422"/>
        <v>28.147100000000002</v>
      </c>
      <c r="AZ193" s="9">
        <f t="shared" si="422"/>
        <v>19.728100000000001</v>
      </c>
      <c r="BA193" s="75">
        <f t="shared" si="422"/>
        <v>8.4190000000000023</v>
      </c>
    </row>
    <row r="194" spans="1:53" s="720" customFormat="1" ht="12.75" customHeight="1" x14ac:dyDescent="0.2">
      <c r="A194" s="751">
        <v>35</v>
      </c>
      <c r="B194" s="752">
        <v>4401</v>
      </c>
      <c r="C194" s="752">
        <v>600074196</v>
      </c>
      <c r="D194" s="752">
        <v>71011129</v>
      </c>
      <c r="E194" s="753" t="s">
        <v>543</v>
      </c>
      <c r="F194" s="752">
        <v>3111</v>
      </c>
      <c r="G194" s="552" t="s">
        <v>86</v>
      </c>
      <c r="H194" s="754" t="s">
        <v>87</v>
      </c>
      <c r="I194" s="516">
        <v>2999238</v>
      </c>
      <c r="J194" s="517">
        <v>2132959</v>
      </c>
      <c r="K194" s="517">
        <v>60000</v>
      </c>
      <c r="L194" s="517">
        <v>741220</v>
      </c>
      <c r="M194" s="517">
        <v>42659</v>
      </c>
      <c r="N194" s="517">
        <v>22400</v>
      </c>
      <c r="O194" s="518">
        <v>5.0697999999999999</v>
      </c>
      <c r="P194" s="432">
        <v>4</v>
      </c>
      <c r="Q194" s="746">
        <v>1.0698000000000001</v>
      </c>
      <c r="R194" s="551">
        <f t="shared" ref="R194:R196" si="423">W194*-1</f>
        <v>0</v>
      </c>
      <c r="S194" s="507">
        <v>0</v>
      </c>
      <c r="T194" s="507">
        <v>0</v>
      </c>
      <c r="U194" s="507">
        <v>0</v>
      </c>
      <c r="V194" s="507">
        <f t="shared" si="302"/>
        <v>0</v>
      </c>
      <c r="W194" s="507">
        <v>0</v>
      </c>
      <c r="X194" s="507">
        <v>0</v>
      </c>
      <c r="Y194" s="507">
        <v>0</v>
      </c>
      <c r="Z194" s="507">
        <f t="shared" ref="Z194:Z196" si="424">SUM(W194:Y194)</f>
        <v>0</v>
      </c>
      <c r="AA194" s="507">
        <f>V194+Z194</f>
        <v>0</v>
      </c>
      <c r="AB194" s="322">
        <f t="shared" ref="AB194:AB196" si="425">ROUND((V194+W194)*33.8%,0)</f>
        <v>0</v>
      </c>
      <c r="AC194" s="180">
        <f>ROUND(V194*2%,0)</f>
        <v>0</v>
      </c>
      <c r="AD194" s="507">
        <v>0</v>
      </c>
      <c r="AE194" s="507">
        <v>0</v>
      </c>
      <c r="AF194" s="507">
        <f t="shared" si="303"/>
        <v>0</v>
      </c>
      <c r="AG194" s="507">
        <f t="shared" si="304"/>
        <v>0</v>
      </c>
      <c r="AH194" s="522">
        <v>0</v>
      </c>
      <c r="AI194" s="522">
        <v>0</v>
      </c>
      <c r="AJ194" s="522">
        <v>0</v>
      </c>
      <c r="AK194" s="522">
        <v>0</v>
      </c>
      <c r="AL194" s="522">
        <v>0</v>
      </c>
      <c r="AM194" s="522">
        <v>0</v>
      </c>
      <c r="AN194" s="522">
        <v>0</v>
      </c>
      <c r="AO194" s="522">
        <f t="shared" ref="AO194:AO196" si="426">AH194+AJ194+AK194+AM194</f>
        <v>0</v>
      </c>
      <c r="AP194" s="522">
        <f t="shared" ref="AP194:AP196" si="427">AI194+AL194+AN194</f>
        <v>0</v>
      </c>
      <c r="AQ194" s="523">
        <f t="shared" si="305"/>
        <v>0</v>
      </c>
      <c r="AR194" s="520">
        <f>I194+AG194</f>
        <v>2999238</v>
      </c>
      <c r="AS194" s="507">
        <f>J194+V194</f>
        <v>2132959</v>
      </c>
      <c r="AT194" s="507">
        <f t="shared" ref="AT194:AT196" si="428">K194+Z194</f>
        <v>60000</v>
      </c>
      <c r="AU194" s="507">
        <f t="shared" ref="AU194:AU196" si="429">Y194</f>
        <v>0</v>
      </c>
      <c r="AV194" s="507">
        <f t="shared" ref="AV194:AW196" si="430">L194+AB194</f>
        <v>741220</v>
      </c>
      <c r="AW194" s="507">
        <f t="shared" si="430"/>
        <v>42659</v>
      </c>
      <c r="AX194" s="507">
        <f>N194+AF194</f>
        <v>22400</v>
      </c>
      <c r="AY194" s="522">
        <f>O194+AQ194</f>
        <v>5.0697999999999999</v>
      </c>
      <c r="AZ194" s="522">
        <f t="shared" ref="AZ194:BA196" si="431">P194+AO194</f>
        <v>4</v>
      </c>
      <c r="BA194" s="523">
        <f t="shared" si="431"/>
        <v>1.0698000000000001</v>
      </c>
    </row>
    <row r="195" spans="1:53" s="720" customFormat="1" ht="12.75" customHeight="1" x14ac:dyDescent="0.2">
      <c r="A195" s="751">
        <v>35</v>
      </c>
      <c r="B195" s="752">
        <v>4401</v>
      </c>
      <c r="C195" s="752">
        <v>600074196</v>
      </c>
      <c r="D195" s="752">
        <v>71011129</v>
      </c>
      <c r="E195" s="753" t="s">
        <v>543</v>
      </c>
      <c r="F195" s="752">
        <v>3111</v>
      </c>
      <c r="G195" s="552" t="s">
        <v>92</v>
      </c>
      <c r="H195" s="754" t="s">
        <v>83</v>
      </c>
      <c r="I195" s="516">
        <v>253240</v>
      </c>
      <c r="J195" s="517">
        <v>186480</v>
      </c>
      <c r="K195" s="496">
        <v>0</v>
      </c>
      <c r="L195" s="322">
        <v>63030</v>
      </c>
      <c r="M195" s="322">
        <v>3730</v>
      </c>
      <c r="N195" s="517">
        <v>0</v>
      </c>
      <c r="O195" s="518">
        <v>0.75</v>
      </c>
      <c r="P195" s="432">
        <v>0.75</v>
      </c>
      <c r="Q195" s="746">
        <v>0</v>
      </c>
      <c r="R195" s="551">
        <f t="shared" si="423"/>
        <v>0</v>
      </c>
      <c r="S195" s="507">
        <v>0</v>
      </c>
      <c r="T195" s="507">
        <v>0</v>
      </c>
      <c r="U195" s="507">
        <v>0</v>
      </c>
      <c r="V195" s="507">
        <f t="shared" si="302"/>
        <v>0</v>
      </c>
      <c r="W195" s="507">
        <v>0</v>
      </c>
      <c r="X195" s="507">
        <v>0</v>
      </c>
      <c r="Y195" s="507">
        <v>0</v>
      </c>
      <c r="Z195" s="507">
        <f t="shared" si="424"/>
        <v>0</v>
      </c>
      <c r="AA195" s="507">
        <f>V195+Z195</f>
        <v>0</v>
      </c>
      <c r="AB195" s="322">
        <f t="shared" si="425"/>
        <v>0</v>
      </c>
      <c r="AC195" s="180">
        <f>ROUND(V195*2%,0)</f>
        <v>0</v>
      </c>
      <c r="AD195" s="507">
        <v>0</v>
      </c>
      <c r="AE195" s="507">
        <v>0</v>
      </c>
      <c r="AF195" s="507">
        <f t="shared" si="303"/>
        <v>0</v>
      </c>
      <c r="AG195" s="507">
        <f t="shared" si="304"/>
        <v>0</v>
      </c>
      <c r="AH195" s="522">
        <v>0</v>
      </c>
      <c r="AI195" s="522">
        <v>0</v>
      </c>
      <c r="AJ195" s="522">
        <v>0</v>
      </c>
      <c r="AK195" s="522">
        <v>0</v>
      </c>
      <c r="AL195" s="522">
        <v>0</v>
      </c>
      <c r="AM195" s="522">
        <v>0</v>
      </c>
      <c r="AN195" s="522">
        <v>0</v>
      </c>
      <c r="AO195" s="522">
        <f t="shared" si="426"/>
        <v>0</v>
      </c>
      <c r="AP195" s="522">
        <f t="shared" si="427"/>
        <v>0</v>
      </c>
      <c r="AQ195" s="523">
        <f t="shared" si="305"/>
        <v>0</v>
      </c>
      <c r="AR195" s="520">
        <f>I195+AG195</f>
        <v>253240</v>
      </c>
      <c r="AS195" s="507">
        <f>J195+V195</f>
        <v>186480</v>
      </c>
      <c r="AT195" s="507">
        <f t="shared" si="428"/>
        <v>0</v>
      </c>
      <c r="AU195" s="507">
        <f t="shared" si="429"/>
        <v>0</v>
      </c>
      <c r="AV195" s="507">
        <f t="shared" si="430"/>
        <v>63030</v>
      </c>
      <c r="AW195" s="507">
        <f t="shared" si="430"/>
        <v>3730</v>
      </c>
      <c r="AX195" s="507">
        <f>N195+AF195</f>
        <v>0</v>
      </c>
      <c r="AY195" s="522">
        <f>O195+AQ195</f>
        <v>0.75</v>
      </c>
      <c r="AZ195" s="522">
        <f t="shared" si="431"/>
        <v>0.75</v>
      </c>
      <c r="BA195" s="523">
        <f t="shared" si="431"/>
        <v>0</v>
      </c>
    </row>
    <row r="196" spans="1:53" s="720" customFormat="1" ht="12.75" customHeight="1" x14ac:dyDescent="0.2">
      <c r="A196" s="751">
        <v>35</v>
      </c>
      <c r="B196" s="752">
        <v>4401</v>
      </c>
      <c r="C196" s="752">
        <v>600074196</v>
      </c>
      <c r="D196" s="752">
        <v>71011129</v>
      </c>
      <c r="E196" s="740" t="s">
        <v>543</v>
      </c>
      <c r="F196" s="752">
        <v>3141</v>
      </c>
      <c r="G196" s="552" t="s">
        <v>89</v>
      </c>
      <c r="H196" s="754" t="s">
        <v>83</v>
      </c>
      <c r="I196" s="516">
        <v>190737</v>
      </c>
      <c r="J196" s="517">
        <v>139531</v>
      </c>
      <c r="K196" s="496">
        <v>0</v>
      </c>
      <c r="L196" s="322">
        <v>47161</v>
      </c>
      <c r="M196" s="322">
        <v>2791</v>
      </c>
      <c r="N196" s="517">
        <v>1254</v>
      </c>
      <c r="O196" s="518">
        <v>0.47</v>
      </c>
      <c r="P196" s="432">
        <v>0</v>
      </c>
      <c r="Q196" s="746">
        <v>0.47</v>
      </c>
      <c r="R196" s="551">
        <f t="shared" si="423"/>
        <v>0</v>
      </c>
      <c r="S196" s="507">
        <v>0</v>
      </c>
      <c r="T196" s="507">
        <v>0</v>
      </c>
      <c r="U196" s="507">
        <v>0</v>
      </c>
      <c r="V196" s="507">
        <f t="shared" si="302"/>
        <v>0</v>
      </c>
      <c r="W196" s="507">
        <v>0</v>
      </c>
      <c r="X196" s="507">
        <v>0</v>
      </c>
      <c r="Y196" s="507">
        <v>0</v>
      </c>
      <c r="Z196" s="507">
        <f t="shared" si="424"/>
        <v>0</v>
      </c>
      <c r="AA196" s="507">
        <f>V196+Z196</f>
        <v>0</v>
      </c>
      <c r="AB196" s="322">
        <f t="shared" si="425"/>
        <v>0</v>
      </c>
      <c r="AC196" s="180">
        <f>ROUND(V196*2%,0)</f>
        <v>0</v>
      </c>
      <c r="AD196" s="507">
        <v>0</v>
      </c>
      <c r="AE196" s="507">
        <v>0</v>
      </c>
      <c r="AF196" s="507">
        <f t="shared" si="303"/>
        <v>0</v>
      </c>
      <c r="AG196" s="507">
        <f t="shared" si="304"/>
        <v>0</v>
      </c>
      <c r="AH196" s="522">
        <v>0</v>
      </c>
      <c r="AI196" s="522">
        <v>0</v>
      </c>
      <c r="AJ196" s="522">
        <v>0</v>
      </c>
      <c r="AK196" s="522">
        <v>0</v>
      </c>
      <c r="AL196" s="522">
        <v>0</v>
      </c>
      <c r="AM196" s="522">
        <v>0</v>
      </c>
      <c r="AN196" s="522">
        <v>0</v>
      </c>
      <c r="AO196" s="522">
        <f t="shared" si="426"/>
        <v>0</v>
      </c>
      <c r="AP196" s="522">
        <f t="shared" si="427"/>
        <v>0</v>
      </c>
      <c r="AQ196" s="523">
        <f t="shared" si="305"/>
        <v>0</v>
      </c>
      <c r="AR196" s="520">
        <f>I196+AG196</f>
        <v>190737</v>
      </c>
      <c r="AS196" s="507">
        <f>J196+V196</f>
        <v>139531</v>
      </c>
      <c r="AT196" s="507">
        <f t="shared" si="428"/>
        <v>0</v>
      </c>
      <c r="AU196" s="507">
        <f t="shared" si="429"/>
        <v>0</v>
      </c>
      <c r="AV196" s="507">
        <f t="shared" si="430"/>
        <v>47161</v>
      </c>
      <c r="AW196" s="507">
        <f t="shared" si="430"/>
        <v>2791</v>
      </c>
      <c r="AX196" s="507">
        <f>N196+AF196</f>
        <v>1254</v>
      </c>
      <c r="AY196" s="522">
        <f>O196+AQ196</f>
        <v>0.47</v>
      </c>
      <c r="AZ196" s="522">
        <f t="shared" si="431"/>
        <v>0</v>
      </c>
      <c r="BA196" s="523">
        <f t="shared" si="431"/>
        <v>0.47</v>
      </c>
    </row>
    <row r="197" spans="1:53" s="720" customFormat="1" ht="12.75" customHeight="1" x14ac:dyDescent="0.2">
      <c r="A197" s="285">
        <v>35</v>
      </c>
      <c r="B197" s="27">
        <v>4401</v>
      </c>
      <c r="C197" s="27">
        <v>600074196</v>
      </c>
      <c r="D197" s="27">
        <v>71011129</v>
      </c>
      <c r="E197" s="295" t="s">
        <v>544</v>
      </c>
      <c r="F197" s="27"/>
      <c r="G197" s="284"/>
      <c r="H197" s="388"/>
      <c r="I197" s="5">
        <v>3443215</v>
      </c>
      <c r="J197" s="8">
        <v>2458970</v>
      </c>
      <c r="K197" s="8">
        <v>60000</v>
      </c>
      <c r="L197" s="8">
        <v>851411</v>
      </c>
      <c r="M197" s="8">
        <v>49180</v>
      </c>
      <c r="N197" s="8">
        <v>23654</v>
      </c>
      <c r="O197" s="9">
        <v>6.2897999999999996</v>
      </c>
      <c r="P197" s="9">
        <v>4.75</v>
      </c>
      <c r="Q197" s="33">
        <v>1.5398000000000001</v>
      </c>
      <c r="R197" s="5">
        <f t="shared" ref="R197:BA197" si="432">SUM(R194:R196)</f>
        <v>0</v>
      </c>
      <c r="S197" s="8">
        <f t="shared" si="432"/>
        <v>0</v>
      </c>
      <c r="T197" s="8">
        <f t="shared" si="432"/>
        <v>0</v>
      </c>
      <c r="U197" s="8">
        <f t="shared" si="432"/>
        <v>0</v>
      </c>
      <c r="V197" s="8">
        <f t="shared" si="432"/>
        <v>0</v>
      </c>
      <c r="W197" s="8">
        <f t="shared" si="432"/>
        <v>0</v>
      </c>
      <c r="X197" s="8">
        <f t="shared" si="432"/>
        <v>0</v>
      </c>
      <c r="Y197" s="8">
        <f t="shared" ref="Y197" si="433">SUM(Y194:Y196)</f>
        <v>0</v>
      </c>
      <c r="Z197" s="8">
        <f t="shared" si="432"/>
        <v>0</v>
      </c>
      <c r="AA197" s="8">
        <f t="shared" si="432"/>
        <v>0</v>
      </c>
      <c r="AB197" s="8">
        <f t="shared" si="432"/>
        <v>0</v>
      </c>
      <c r="AC197" s="8">
        <f t="shared" si="432"/>
        <v>0</v>
      </c>
      <c r="AD197" s="8">
        <f t="shared" si="432"/>
        <v>0</v>
      </c>
      <c r="AE197" s="8">
        <f t="shared" si="432"/>
        <v>0</v>
      </c>
      <c r="AF197" s="8">
        <f t="shared" si="432"/>
        <v>0</v>
      </c>
      <c r="AG197" s="8">
        <f t="shared" si="432"/>
        <v>0</v>
      </c>
      <c r="AH197" s="9">
        <f t="shared" si="432"/>
        <v>0</v>
      </c>
      <c r="AI197" s="9">
        <f t="shared" si="432"/>
        <v>0</v>
      </c>
      <c r="AJ197" s="9">
        <f t="shared" si="432"/>
        <v>0</v>
      </c>
      <c r="AK197" s="9">
        <f t="shared" ref="AK197:AL197" si="434">SUM(AK194:AK196)</f>
        <v>0</v>
      </c>
      <c r="AL197" s="9">
        <f t="shared" si="434"/>
        <v>0</v>
      </c>
      <c r="AM197" s="9">
        <f t="shared" si="432"/>
        <v>0</v>
      </c>
      <c r="AN197" s="9">
        <f t="shared" si="432"/>
        <v>0</v>
      </c>
      <c r="AO197" s="9">
        <f t="shared" si="432"/>
        <v>0</v>
      </c>
      <c r="AP197" s="9">
        <f t="shared" si="432"/>
        <v>0</v>
      </c>
      <c r="AQ197" s="75">
        <f t="shared" si="432"/>
        <v>0</v>
      </c>
      <c r="AR197" s="273">
        <f t="shared" si="432"/>
        <v>3443215</v>
      </c>
      <c r="AS197" s="8">
        <f t="shared" si="432"/>
        <v>2458970</v>
      </c>
      <c r="AT197" s="38">
        <f t="shared" si="432"/>
        <v>60000</v>
      </c>
      <c r="AU197" s="38">
        <f t="shared" si="432"/>
        <v>0</v>
      </c>
      <c r="AV197" s="8">
        <f t="shared" si="432"/>
        <v>851411</v>
      </c>
      <c r="AW197" s="8">
        <f t="shared" si="432"/>
        <v>49180</v>
      </c>
      <c r="AX197" s="8">
        <f t="shared" si="432"/>
        <v>23654</v>
      </c>
      <c r="AY197" s="9">
        <f t="shared" si="432"/>
        <v>6.2897999999999996</v>
      </c>
      <c r="AZ197" s="9">
        <f t="shared" si="432"/>
        <v>4.75</v>
      </c>
      <c r="BA197" s="75">
        <f t="shared" si="432"/>
        <v>1.5398000000000001</v>
      </c>
    </row>
    <row r="198" spans="1:53" s="720" customFormat="1" ht="12.75" customHeight="1" x14ac:dyDescent="0.2">
      <c r="A198" s="751">
        <v>36</v>
      </c>
      <c r="B198" s="752">
        <v>4453</v>
      </c>
      <c r="C198" s="752">
        <v>600074790</v>
      </c>
      <c r="D198" s="752">
        <v>71011111</v>
      </c>
      <c r="E198" s="753" t="s">
        <v>545</v>
      </c>
      <c r="F198" s="752">
        <v>3113</v>
      </c>
      <c r="G198" s="552" t="s">
        <v>149</v>
      </c>
      <c r="H198" s="754" t="s">
        <v>87</v>
      </c>
      <c r="I198" s="516">
        <v>11087007</v>
      </c>
      <c r="J198" s="517">
        <v>7918505</v>
      </c>
      <c r="K198" s="517">
        <v>30000</v>
      </c>
      <c r="L198" s="517">
        <v>2633286</v>
      </c>
      <c r="M198" s="517">
        <v>155216</v>
      </c>
      <c r="N198" s="517">
        <v>350000</v>
      </c>
      <c r="O198" s="518">
        <v>15.989900000000002</v>
      </c>
      <c r="P198" s="432">
        <v>11.515400000000001</v>
      </c>
      <c r="Q198" s="746">
        <v>4.4745000000000008</v>
      </c>
      <c r="R198" s="551">
        <f t="shared" ref="R198:R202" si="435">W198*-1</f>
        <v>0</v>
      </c>
      <c r="S198" s="507">
        <v>0</v>
      </c>
      <c r="T198" s="507">
        <v>0</v>
      </c>
      <c r="U198" s="507">
        <v>0</v>
      </c>
      <c r="V198" s="507">
        <f t="shared" si="302"/>
        <v>0</v>
      </c>
      <c r="W198" s="507">
        <v>0</v>
      </c>
      <c r="X198" s="507">
        <v>0</v>
      </c>
      <c r="Y198" s="507">
        <v>22940</v>
      </c>
      <c r="Z198" s="507">
        <f t="shared" ref="Z198:Z202" si="436">SUM(W198:Y198)</f>
        <v>22940</v>
      </c>
      <c r="AA198" s="507">
        <f>V198+Z198</f>
        <v>22940</v>
      </c>
      <c r="AB198" s="322">
        <f t="shared" ref="AB198:AB202" si="437">ROUND((V198+W198)*33.8%,0)</f>
        <v>0</v>
      </c>
      <c r="AC198" s="180">
        <f>ROUND(V198*2%,0)</f>
        <v>0</v>
      </c>
      <c r="AD198" s="507">
        <v>0</v>
      </c>
      <c r="AE198" s="507">
        <v>0</v>
      </c>
      <c r="AF198" s="507">
        <f t="shared" si="303"/>
        <v>0</v>
      </c>
      <c r="AG198" s="507">
        <f t="shared" si="304"/>
        <v>22940</v>
      </c>
      <c r="AH198" s="522">
        <v>0</v>
      </c>
      <c r="AI198" s="522">
        <v>0</v>
      </c>
      <c r="AJ198" s="522">
        <v>0</v>
      </c>
      <c r="AK198" s="522">
        <v>0</v>
      </c>
      <c r="AL198" s="522">
        <v>0</v>
      </c>
      <c r="AM198" s="522">
        <v>0</v>
      </c>
      <c r="AN198" s="522">
        <v>0</v>
      </c>
      <c r="AO198" s="522">
        <f t="shared" ref="AO198:AO202" si="438">AH198+AJ198+AK198+AM198</f>
        <v>0</v>
      </c>
      <c r="AP198" s="522">
        <f t="shared" ref="AP198:AP202" si="439">AI198+AL198+AN198</f>
        <v>0</v>
      </c>
      <c r="AQ198" s="523">
        <f t="shared" si="305"/>
        <v>0</v>
      </c>
      <c r="AR198" s="520">
        <f>I198+AG198</f>
        <v>11109947</v>
      </c>
      <c r="AS198" s="507">
        <f>J198+V198</f>
        <v>7918505</v>
      </c>
      <c r="AT198" s="507">
        <f t="shared" ref="AT198:AT202" si="440">K198+Z198</f>
        <v>52940</v>
      </c>
      <c r="AU198" s="507">
        <f t="shared" ref="AU198:AU202" si="441">Y198</f>
        <v>22940</v>
      </c>
      <c r="AV198" s="507">
        <f t="shared" ref="AV198:AW202" si="442">L198+AB198</f>
        <v>2633286</v>
      </c>
      <c r="AW198" s="507">
        <f t="shared" si="442"/>
        <v>155216</v>
      </c>
      <c r="AX198" s="507">
        <f>N198+AF198</f>
        <v>350000</v>
      </c>
      <c r="AY198" s="522">
        <f>O198+AQ198</f>
        <v>15.989900000000002</v>
      </c>
      <c r="AZ198" s="522">
        <f t="shared" ref="AZ198:BA202" si="443">P198+AO198</f>
        <v>11.515400000000001</v>
      </c>
      <c r="BA198" s="523">
        <f t="shared" si="443"/>
        <v>4.4745000000000008</v>
      </c>
    </row>
    <row r="199" spans="1:53" s="720" customFormat="1" ht="12.75" customHeight="1" x14ac:dyDescent="0.2">
      <c r="A199" s="751">
        <v>36</v>
      </c>
      <c r="B199" s="752">
        <v>4453</v>
      </c>
      <c r="C199" s="752">
        <v>600074790</v>
      </c>
      <c r="D199" s="752">
        <v>71011111</v>
      </c>
      <c r="E199" s="753" t="s">
        <v>545</v>
      </c>
      <c r="F199" s="752">
        <v>3113</v>
      </c>
      <c r="G199" s="552" t="s">
        <v>92</v>
      </c>
      <c r="H199" s="754" t="s">
        <v>83</v>
      </c>
      <c r="I199" s="516">
        <v>426275</v>
      </c>
      <c r="J199" s="517">
        <v>311322</v>
      </c>
      <c r="K199" s="496">
        <v>0</v>
      </c>
      <c r="L199" s="322">
        <v>105227</v>
      </c>
      <c r="M199" s="322">
        <v>6226</v>
      </c>
      <c r="N199" s="517">
        <v>3500</v>
      </c>
      <c r="O199" s="518">
        <v>0.91</v>
      </c>
      <c r="P199" s="432">
        <v>0.91</v>
      </c>
      <c r="Q199" s="746">
        <v>0</v>
      </c>
      <c r="R199" s="551">
        <f t="shared" si="435"/>
        <v>0</v>
      </c>
      <c r="S199" s="507">
        <v>56600</v>
      </c>
      <c r="T199" s="507">
        <v>0</v>
      </c>
      <c r="U199" s="507">
        <v>0</v>
      </c>
      <c r="V199" s="507">
        <f t="shared" si="302"/>
        <v>56600</v>
      </c>
      <c r="W199" s="507">
        <v>0</v>
      </c>
      <c r="X199" s="507">
        <v>0</v>
      </c>
      <c r="Y199" s="507">
        <v>0</v>
      </c>
      <c r="Z199" s="507">
        <f t="shared" si="436"/>
        <v>0</v>
      </c>
      <c r="AA199" s="507">
        <f>V199+Z199</f>
        <v>56600</v>
      </c>
      <c r="AB199" s="322">
        <f t="shared" si="437"/>
        <v>19131</v>
      </c>
      <c r="AC199" s="180">
        <f>ROUND(V199*2%,0)</f>
        <v>1132</v>
      </c>
      <c r="AD199" s="507">
        <v>0</v>
      </c>
      <c r="AE199" s="507">
        <v>0</v>
      </c>
      <c r="AF199" s="507">
        <f t="shared" si="303"/>
        <v>0</v>
      </c>
      <c r="AG199" s="507">
        <f t="shared" si="304"/>
        <v>76863</v>
      </c>
      <c r="AH199" s="522">
        <v>0</v>
      </c>
      <c r="AI199" s="522">
        <v>0</v>
      </c>
      <c r="AJ199" s="522">
        <v>0.17</v>
      </c>
      <c r="AK199" s="522">
        <v>0</v>
      </c>
      <c r="AL199" s="522">
        <v>0</v>
      </c>
      <c r="AM199" s="522">
        <v>0</v>
      </c>
      <c r="AN199" s="522">
        <v>0</v>
      </c>
      <c r="AO199" s="522">
        <f t="shared" si="438"/>
        <v>0.17</v>
      </c>
      <c r="AP199" s="522">
        <f t="shared" si="439"/>
        <v>0</v>
      </c>
      <c r="AQ199" s="523">
        <f t="shared" si="305"/>
        <v>0.17</v>
      </c>
      <c r="AR199" s="520">
        <f>I199+AG199</f>
        <v>503138</v>
      </c>
      <c r="AS199" s="507">
        <f>J199+V199</f>
        <v>367922</v>
      </c>
      <c r="AT199" s="507">
        <f t="shared" si="440"/>
        <v>0</v>
      </c>
      <c r="AU199" s="507">
        <f t="shared" si="441"/>
        <v>0</v>
      </c>
      <c r="AV199" s="507">
        <f t="shared" si="442"/>
        <v>124358</v>
      </c>
      <c r="AW199" s="507">
        <f t="shared" si="442"/>
        <v>7358</v>
      </c>
      <c r="AX199" s="507">
        <f>N199+AF199</f>
        <v>3500</v>
      </c>
      <c r="AY199" s="522">
        <f>O199+AQ199</f>
        <v>1.08</v>
      </c>
      <c r="AZ199" s="522">
        <f t="shared" si="443"/>
        <v>1.08</v>
      </c>
      <c r="BA199" s="523">
        <f t="shared" si="443"/>
        <v>0</v>
      </c>
    </row>
    <row r="200" spans="1:53" s="720" customFormat="1" ht="12.75" customHeight="1" x14ac:dyDescent="0.2">
      <c r="A200" s="751">
        <v>36</v>
      </c>
      <c r="B200" s="752">
        <v>4453</v>
      </c>
      <c r="C200" s="752">
        <v>600074790</v>
      </c>
      <c r="D200" s="752">
        <v>71011111</v>
      </c>
      <c r="E200" s="753" t="s">
        <v>545</v>
      </c>
      <c r="F200" s="752">
        <v>3141</v>
      </c>
      <c r="G200" s="552" t="s">
        <v>89</v>
      </c>
      <c r="H200" s="754" t="s">
        <v>83</v>
      </c>
      <c r="I200" s="516">
        <v>1238751</v>
      </c>
      <c r="J200" s="517">
        <v>906054</v>
      </c>
      <c r="K200" s="496">
        <v>0</v>
      </c>
      <c r="L200" s="322">
        <v>306246</v>
      </c>
      <c r="M200" s="322">
        <v>18121</v>
      </c>
      <c r="N200" s="517">
        <v>8330</v>
      </c>
      <c r="O200" s="518">
        <v>3.08</v>
      </c>
      <c r="P200" s="432">
        <v>0</v>
      </c>
      <c r="Q200" s="746">
        <v>3.08</v>
      </c>
      <c r="R200" s="551">
        <f t="shared" si="435"/>
        <v>0</v>
      </c>
      <c r="S200" s="507">
        <v>0</v>
      </c>
      <c r="T200" s="507">
        <v>0</v>
      </c>
      <c r="U200" s="507">
        <v>0</v>
      </c>
      <c r="V200" s="507">
        <f t="shared" si="302"/>
        <v>0</v>
      </c>
      <c r="W200" s="507">
        <v>0</v>
      </c>
      <c r="X200" s="507">
        <v>0</v>
      </c>
      <c r="Y200" s="507">
        <v>0</v>
      </c>
      <c r="Z200" s="507">
        <f t="shared" si="436"/>
        <v>0</v>
      </c>
      <c r="AA200" s="507">
        <f>V200+Z200</f>
        <v>0</v>
      </c>
      <c r="AB200" s="322">
        <f t="shared" si="437"/>
        <v>0</v>
      </c>
      <c r="AC200" s="180">
        <f>ROUND(V200*2%,0)</f>
        <v>0</v>
      </c>
      <c r="AD200" s="507">
        <v>0</v>
      </c>
      <c r="AE200" s="507">
        <v>0</v>
      </c>
      <c r="AF200" s="507">
        <f t="shared" si="303"/>
        <v>0</v>
      </c>
      <c r="AG200" s="507">
        <f t="shared" si="304"/>
        <v>0</v>
      </c>
      <c r="AH200" s="522">
        <v>0</v>
      </c>
      <c r="AI200" s="522">
        <v>0</v>
      </c>
      <c r="AJ200" s="522">
        <v>0</v>
      </c>
      <c r="AK200" s="522">
        <v>0</v>
      </c>
      <c r="AL200" s="522">
        <v>0</v>
      </c>
      <c r="AM200" s="522">
        <v>0</v>
      </c>
      <c r="AN200" s="522">
        <v>0</v>
      </c>
      <c r="AO200" s="522">
        <f t="shared" si="438"/>
        <v>0</v>
      </c>
      <c r="AP200" s="522">
        <f t="shared" si="439"/>
        <v>0</v>
      </c>
      <c r="AQ200" s="523">
        <f t="shared" si="305"/>
        <v>0</v>
      </c>
      <c r="AR200" s="520">
        <f>I200+AG200</f>
        <v>1238751</v>
      </c>
      <c r="AS200" s="507">
        <f>J200+V200</f>
        <v>906054</v>
      </c>
      <c r="AT200" s="507">
        <f t="shared" si="440"/>
        <v>0</v>
      </c>
      <c r="AU200" s="507">
        <f t="shared" si="441"/>
        <v>0</v>
      </c>
      <c r="AV200" s="507">
        <f t="shared" si="442"/>
        <v>306246</v>
      </c>
      <c r="AW200" s="507">
        <f t="shared" si="442"/>
        <v>18121</v>
      </c>
      <c r="AX200" s="507">
        <f>N200+AF200</f>
        <v>8330</v>
      </c>
      <c r="AY200" s="522">
        <f>O200+AQ200</f>
        <v>3.08</v>
      </c>
      <c r="AZ200" s="522">
        <f t="shared" si="443"/>
        <v>0</v>
      </c>
      <c r="BA200" s="523">
        <f t="shared" si="443"/>
        <v>3.08</v>
      </c>
    </row>
    <row r="201" spans="1:53" s="720" customFormat="1" ht="12.75" customHeight="1" x14ac:dyDescent="0.2">
      <c r="A201" s="751">
        <v>36</v>
      </c>
      <c r="B201" s="752">
        <v>4453</v>
      </c>
      <c r="C201" s="752">
        <v>600074790</v>
      </c>
      <c r="D201" s="752">
        <v>71011111</v>
      </c>
      <c r="E201" s="740" t="s">
        <v>545</v>
      </c>
      <c r="F201" s="752">
        <v>3143</v>
      </c>
      <c r="G201" s="552" t="s">
        <v>150</v>
      </c>
      <c r="H201" s="727" t="s">
        <v>87</v>
      </c>
      <c r="I201" s="516">
        <v>728165</v>
      </c>
      <c r="J201" s="517">
        <v>494626</v>
      </c>
      <c r="K201" s="517">
        <v>0</v>
      </c>
      <c r="L201" s="517">
        <v>220492</v>
      </c>
      <c r="M201" s="517">
        <v>13047</v>
      </c>
      <c r="N201" s="517">
        <v>0</v>
      </c>
      <c r="O201" s="518">
        <v>1.2916000000000001</v>
      </c>
      <c r="P201" s="432">
        <v>1.2916000000000001</v>
      </c>
      <c r="Q201" s="746">
        <v>0</v>
      </c>
      <c r="R201" s="551">
        <f t="shared" si="435"/>
        <v>0</v>
      </c>
      <c r="S201" s="507">
        <v>0</v>
      </c>
      <c r="T201" s="507">
        <v>0</v>
      </c>
      <c r="U201" s="507">
        <v>0</v>
      </c>
      <c r="V201" s="507">
        <f t="shared" si="302"/>
        <v>0</v>
      </c>
      <c r="W201" s="507">
        <v>0</v>
      </c>
      <c r="X201" s="507">
        <v>0</v>
      </c>
      <c r="Y201" s="507">
        <v>0</v>
      </c>
      <c r="Z201" s="507">
        <f t="shared" si="436"/>
        <v>0</v>
      </c>
      <c r="AA201" s="507">
        <f>V201+Z201</f>
        <v>0</v>
      </c>
      <c r="AB201" s="322">
        <f t="shared" si="437"/>
        <v>0</v>
      </c>
      <c r="AC201" s="180">
        <f>ROUND(V201*2%,0)</f>
        <v>0</v>
      </c>
      <c r="AD201" s="507">
        <v>0</v>
      </c>
      <c r="AE201" s="507">
        <v>0</v>
      </c>
      <c r="AF201" s="507">
        <f t="shared" si="303"/>
        <v>0</v>
      </c>
      <c r="AG201" s="507">
        <f t="shared" si="304"/>
        <v>0</v>
      </c>
      <c r="AH201" s="522">
        <v>0</v>
      </c>
      <c r="AI201" s="522">
        <v>0</v>
      </c>
      <c r="AJ201" s="522">
        <v>0</v>
      </c>
      <c r="AK201" s="522">
        <v>0</v>
      </c>
      <c r="AL201" s="522">
        <v>0</v>
      </c>
      <c r="AM201" s="522">
        <v>0</v>
      </c>
      <c r="AN201" s="522">
        <v>0</v>
      </c>
      <c r="AO201" s="522">
        <f t="shared" si="438"/>
        <v>0</v>
      </c>
      <c r="AP201" s="522">
        <f t="shared" si="439"/>
        <v>0</v>
      </c>
      <c r="AQ201" s="523">
        <f t="shared" si="305"/>
        <v>0</v>
      </c>
      <c r="AR201" s="520">
        <f>I201+AG201</f>
        <v>728165</v>
      </c>
      <c r="AS201" s="507">
        <f>J201+V201</f>
        <v>494626</v>
      </c>
      <c r="AT201" s="507">
        <f t="shared" si="440"/>
        <v>0</v>
      </c>
      <c r="AU201" s="507">
        <f t="shared" si="441"/>
        <v>0</v>
      </c>
      <c r="AV201" s="507">
        <f t="shared" si="442"/>
        <v>220492</v>
      </c>
      <c r="AW201" s="507">
        <f t="shared" si="442"/>
        <v>13047</v>
      </c>
      <c r="AX201" s="507">
        <f>N201+AF201</f>
        <v>0</v>
      </c>
      <c r="AY201" s="522">
        <f>O201+AQ201</f>
        <v>1.2916000000000001</v>
      </c>
      <c r="AZ201" s="522">
        <f t="shared" si="443"/>
        <v>1.2916000000000001</v>
      </c>
      <c r="BA201" s="523">
        <f t="shared" si="443"/>
        <v>0</v>
      </c>
    </row>
    <row r="202" spans="1:53" s="720" customFormat="1" ht="12.75" customHeight="1" x14ac:dyDescent="0.2">
      <c r="A202" s="751">
        <v>36</v>
      </c>
      <c r="B202" s="752">
        <v>4453</v>
      </c>
      <c r="C202" s="752">
        <v>600074790</v>
      </c>
      <c r="D202" s="752">
        <v>71011111</v>
      </c>
      <c r="E202" s="740" t="s">
        <v>545</v>
      </c>
      <c r="F202" s="752">
        <v>3143</v>
      </c>
      <c r="G202" s="552" t="s">
        <v>151</v>
      </c>
      <c r="H202" s="727" t="s">
        <v>83</v>
      </c>
      <c r="I202" s="516">
        <v>35111</v>
      </c>
      <c r="J202" s="517">
        <v>24750</v>
      </c>
      <c r="K202" s="496">
        <v>0</v>
      </c>
      <c r="L202" s="322">
        <v>8366</v>
      </c>
      <c r="M202" s="322">
        <v>495</v>
      </c>
      <c r="N202" s="517">
        <v>1500</v>
      </c>
      <c r="O202" s="518">
        <v>0.1</v>
      </c>
      <c r="P202" s="432">
        <v>0</v>
      </c>
      <c r="Q202" s="746">
        <v>0.1</v>
      </c>
      <c r="R202" s="551">
        <f t="shared" si="435"/>
        <v>0</v>
      </c>
      <c r="S202" s="507">
        <v>0</v>
      </c>
      <c r="T202" s="507">
        <v>0</v>
      </c>
      <c r="U202" s="507">
        <v>0</v>
      </c>
      <c r="V202" s="507">
        <f t="shared" si="302"/>
        <v>0</v>
      </c>
      <c r="W202" s="507">
        <v>0</v>
      </c>
      <c r="X202" s="507">
        <v>0</v>
      </c>
      <c r="Y202" s="507">
        <v>0</v>
      </c>
      <c r="Z202" s="507">
        <f t="shared" si="436"/>
        <v>0</v>
      </c>
      <c r="AA202" s="507">
        <f>V202+Z202</f>
        <v>0</v>
      </c>
      <c r="AB202" s="322">
        <f t="shared" si="437"/>
        <v>0</v>
      </c>
      <c r="AC202" s="180">
        <f>ROUND(V202*2%,0)</f>
        <v>0</v>
      </c>
      <c r="AD202" s="507">
        <v>0</v>
      </c>
      <c r="AE202" s="507">
        <v>0</v>
      </c>
      <c r="AF202" s="507">
        <f t="shared" si="303"/>
        <v>0</v>
      </c>
      <c r="AG202" s="507">
        <f t="shared" si="304"/>
        <v>0</v>
      </c>
      <c r="AH202" s="522">
        <v>0</v>
      </c>
      <c r="AI202" s="522">
        <v>0</v>
      </c>
      <c r="AJ202" s="522">
        <v>0</v>
      </c>
      <c r="AK202" s="522">
        <v>0</v>
      </c>
      <c r="AL202" s="522">
        <v>0</v>
      </c>
      <c r="AM202" s="522">
        <v>0</v>
      </c>
      <c r="AN202" s="522">
        <v>0</v>
      </c>
      <c r="AO202" s="522">
        <f t="shared" si="438"/>
        <v>0</v>
      </c>
      <c r="AP202" s="522">
        <f t="shared" si="439"/>
        <v>0</v>
      </c>
      <c r="AQ202" s="523">
        <f t="shared" si="305"/>
        <v>0</v>
      </c>
      <c r="AR202" s="520">
        <f>I202+AG202</f>
        <v>35111</v>
      </c>
      <c r="AS202" s="507">
        <f>J202+V202</f>
        <v>24750</v>
      </c>
      <c r="AT202" s="507">
        <f t="shared" si="440"/>
        <v>0</v>
      </c>
      <c r="AU202" s="507">
        <f t="shared" si="441"/>
        <v>0</v>
      </c>
      <c r="AV202" s="507">
        <f t="shared" si="442"/>
        <v>8366</v>
      </c>
      <c r="AW202" s="507">
        <f t="shared" si="442"/>
        <v>495</v>
      </c>
      <c r="AX202" s="507">
        <f>N202+AF202</f>
        <v>1500</v>
      </c>
      <c r="AY202" s="522">
        <f>O202+AQ202</f>
        <v>0.1</v>
      </c>
      <c r="AZ202" s="522">
        <f t="shared" si="443"/>
        <v>0</v>
      </c>
      <c r="BA202" s="523">
        <f t="shared" si="443"/>
        <v>0.1</v>
      </c>
    </row>
    <row r="203" spans="1:53" s="720" customFormat="1" ht="12.75" customHeight="1" x14ac:dyDescent="0.2">
      <c r="A203" s="285">
        <v>36</v>
      </c>
      <c r="B203" s="27">
        <v>4453</v>
      </c>
      <c r="C203" s="27">
        <v>600074790</v>
      </c>
      <c r="D203" s="27">
        <v>71011111</v>
      </c>
      <c r="E203" s="295" t="s">
        <v>546</v>
      </c>
      <c r="F203" s="27"/>
      <c r="G203" s="284"/>
      <c r="H203" s="388"/>
      <c r="I203" s="5">
        <v>13515309</v>
      </c>
      <c r="J203" s="8">
        <v>9655257</v>
      </c>
      <c r="K203" s="8">
        <v>30000</v>
      </c>
      <c r="L203" s="8">
        <v>3273617</v>
      </c>
      <c r="M203" s="8">
        <v>193105</v>
      </c>
      <c r="N203" s="8">
        <v>363330</v>
      </c>
      <c r="O203" s="9">
        <v>21.371500000000001</v>
      </c>
      <c r="P203" s="9">
        <v>13.717000000000002</v>
      </c>
      <c r="Q203" s="33">
        <v>7.6545000000000005</v>
      </c>
      <c r="R203" s="5">
        <f t="shared" ref="R203:BA203" si="444">SUM(R198:R202)</f>
        <v>0</v>
      </c>
      <c r="S203" s="8">
        <f t="shared" si="444"/>
        <v>56600</v>
      </c>
      <c r="T203" s="8">
        <f t="shared" si="444"/>
        <v>0</v>
      </c>
      <c r="U203" s="8">
        <f t="shared" si="444"/>
        <v>0</v>
      </c>
      <c r="V203" s="8">
        <f t="shared" si="444"/>
        <v>56600</v>
      </c>
      <c r="W203" s="8">
        <f t="shared" si="444"/>
        <v>0</v>
      </c>
      <c r="X203" s="8">
        <f t="shared" si="444"/>
        <v>0</v>
      </c>
      <c r="Y203" s="8">
        <f t="shared" ref="Y203" si="445">SUM(Y198:Y202)</f>
        <v>22940</v>
      </c>
      <c r="Z203" s="8">
        <f t="shared" si="444"/>
        <v>22940</v>
      </c>
      <c r="AA203" s="8">
        <f t="shared" si="444"/>
        <v>79540</v>
      </c>
      <c r="AB203" s="8">
        <f t="shared" si="444"/>
        <v>19131</v>
      </c>
      <c r="AC203" s="8">
        <f t="shared" si="444"/>
        <v>1132</v>
      </c>
      <c r="AD203" s="8">
        <f t="shared" si="444"/>
        <v>0</v>
      </c>
      <c r="AE203" s="8">
        <f t="shared" si="444"/>
        <v>0</v>
      </c>
      <c r="AF203" s="8">
        <f t="shared" si="444"/>
        <v>0</v>
      </c>
      <c r="AG203" s="8">
        <f t="shared" si="444"/>
        <v>99803</v>
      </c>
      <c r="AH203" s="9">
        <f t="shared" si="444"/>
        <v>0</v>
      </c>
      <c r="AI203" s="9">
        <f t="shared" si="444"/>
        <v>0</v>
      </c>
      <c r="AJ203" s="9">
        <f t="shared" si="444"/>
        <v>0.17</v>
      </c>
      <c r="AK203" s="9">
        <f t="shared" ref="AK203:AL203" si="446">SUM(AK198:AK202)</f>
        <v>0</v>
      </c>
      <c r="AL203" s="9">
        <f t="shared" si="446"/>
        <v>0</v>
      </c>
      <c r="AM203" s="9">
        <f t="shared" si="444"/>
        <v>0</v>
      </c>
      <c r="AN203" s="9">
        <f t="shared" si="444"/>
        <v>0</v>
      </c>
      <c r="AO203" s="9">
        <f t="shared" si="444"/>
        <v>0.17</v>
      </c>
      <c r="AP203" s="9">
        <f t="shared" si="444"/>
        <v>0</v>
      </c>
      <c r="AQ203" s="75">
        <f t="shared" si="444"/>
        <v>0.17</v>
      </c>
      <c r="AR203" s="273">
        <f t="shared" si="444"/>
        <v>13615112</v>
      </c>
      <c r="AS203" s="8">
        <f t="shared" si="444"/>
        <v>9711857</v>
      </c>
      <c r="AT203" s="38">
        <f t="shared" si="444"/>
        <v>52940</v>
      </c>
      <c r="AU203" s="38">
        <f t="shared" si="444"/>
        <v>22940</v>
      </c>
      <c r="AV203" s="8">
        <f t="shared" si="444"/>
        <v>3292748</v>
      </c>
      <c r="AW203" s="8">
        <f t="shared" si="444"/>
        <v>194237</v>
      </c>
      <c r="AX203" s="8">
        <f t="shared" si="444"/>
        <v>363330</v>
      </c>
      <c r="AY203" s="9">
        <f t="shared" si="444"/>
        <v>21.541500000000003</v>
      </c>
      <c r="AZ203" s="9">
        <f t="shared" si="444"/>
        <v>13.887000000000002</v>
      </c>
      <c r="BA203" s="75">
        <f t="shared" si="444"/>
        <v>7.6545000000000005</v>
      </c>
    </row>
    <row r="204" spans="1:53" s="720" customFormat="1" ht="12.75" customHeight="1" x14ac:dyDescent="0.2">
      <c r="A204" s="751">
        <v>37</v>
      </c>
      <c r="B204" s="752">
        <v>4467</v>
      </c>
      <c r="C204" s="752">
        <v>600074935</v>
      </c>
      <c r="D204" s="752">
        <v>48282545</v>
      </c>
      <c r="E204" s="753" t="s">
        <v>547</v>
      </c>
      <c r="F204" s="752">
        <v>3111</v>
      </c>
      <c r="G204" s="552" t="s">
        <v>86</v>
      </c>
      <c r="H204" s="754" t="s">
        <v>87</v>
      </c>
      <c r="I204" s="516">
        <v>6786449</v>
      </c>
      <c r="J204" s="517">
        <v>6459810</v>
      </c>
      <c r="K204" s="517">
        <v>0</v>
      </c>
      <c r="L204" s="517">
        <v>220492</v>
      </c>
      <c r="M204" s="517">
        <v>13047</v>
      </c>
      <c r="N204" s="517">
        <v>93100</v>
      </c>
      <c r="O204" s="518">
        <v>15.000999999999999</v>
      </c>
      <c r="P204" s="432">
        <v>11.935499999999999</v>
      </c>
      <c r="Q204" s="746">
        <v>3.0655000000000001</v>
      </c>
      <c r="R204" s="551">
        <f t="shared" ref="R204:R218" si="447">W204*-1</f>
        <v>0</v>
      </c>
      <c r="S204" s="507">
        <v>0</v>
      </c>
      <c r="T204" s="507">
        <v>0</v>
      </c>
      <c r="U204" s="507">
        <v>0</v>
      </c>
      <c r="V204" s="507">
        <f t="shared" si="302"/>
        <v>0</v>
      </c>
      <c r="W204" s="507">
        <v>0</v>
      </c>
      <c r="X204" s="507">
        <v>0</v>
      </c>
      <c r="Y204" s="507">
        <v>0</v>
      </c>
      <c r="Z204" s="507">
        <f t="shared" ref="Z204:Z211" si="448">SUM(W204:Y204)</f>
        <v>0</v>
      </c>
      <c r="AA204" s="507">
        <f t="shared" ref="AA204:AA211" si="449">V204+Z204</f>
        <v>0</v>
      </c>
      <c r="AB204" s="322">
        <f t="shared" ref="AB204:AB211" si="450">ROUND((V204+W204)*33.8%,0)</f>
        <v>0</v>
      </c>
      <c r="AC204" s="180">
        <f t="shared" ref="AC204:AC211" si="451">ROUND(V204*2%,0)</f>
        <v>0</v>
      </c>
      <c r="AD204" s="507">
        <v>0</v>
      </c>
      <c r="AE204" s="507">
        <v>0</v>
      </c>
      <c r="AF204" s="507">
        <f t="shared" si="303"/>
        <v>0</v>
      </c>
      <c r="AG204" s="507">
        <f t="shared" si="304"/>
        <v>0</v>
      </c>
      <c r="AH204" s="522">
        <v>0</v>
      </c>
      <c r="AI204" s="522">
        <v>0</v>
      </c>
      <c r="AJ204" s="522">
        <v>0</v>
      </c>
      <c r="AK204" s="522">
        <v>0</v>
      </c>
      <c r="AL204" s="522">
        <v>0</v>
      </c>
      <c r="AM204" s="522">
        <v>0</v>
      </c>
      <c r="AN204" s="522">
        <v>0</v>
      </c>
      <c r="AO204" s="522">
        <f t="shared" ref="AO204:AO211" si="452">AH204+AJ204+AK204+AM204</f>
        <v>0</v>
      </c>
      <c r="AP204" s="522">
        <f t="shared" ref="AP204:AP211" si="453">AI204+AL204+AN204</f>
        <v>0</v>
      </c>
      <c r="AQ204" s="523">
        <f t="shared" si="305"/>
        <v>0</v>
      </c>
      <c r="AR204" s="520">
        <f t="shared" ref="AR204:AR211" si="454">I204+AG204</f>
        <v>6786449</v>
      </c>
      <c r="AS204" s="507">
        <f t="shared" ref="AS204:AS211" si="455">J204+V204</f>
        <v>6459810</v>
      </c>
      <c r="AT204" s="507">
        <f t="shared" ref="AT204:AT211" si="456">K204+Z204</f>
        <v>0</v>
      </c>
      <c r="AU204" s="507">
        <f t="shared" ref="AU204:AU211" si="457">Y204</f>
        <v>0</v>
      </c>
      <c r="AV204" s="507">
        <f t="shared" ref="AV204:AW211" si="458">L204+AB204</f>
        <v>220492</v>
      </c>
      <c r="AW204" s="507">
        <f t="shared" si="458"/>
        <v>13047</v>
      </c>
      <c r="AX204" s="507">
        <f t="shared" ref="AX204:AX211" si="459">N204+AF204</f>
        <v>93100</v>
      </c>
      <c r="AY204" s="522">
        <f t="shared" ref="AY204:AY211" si="460">O204+AQ204</f>
        <v>15.000999999999999</v>
      </c>
      <c r="AZ204" s="522">
        <f t="shared" ref="AZ204:BA211" si="461">P204+AO204</f>
        <v>11.935499999999999</v>
      </c>
      <c r="BA204" s="523">
        <f t="shared" si="461"/>
        <v>3.0655000000000001</v>
      </c>
    </row>
    <row r="205" spans="1:53" s="720" customFormat="1" ht="12.75" customHeight="1" x14ac:dyDescent="0.2">
      <c r="A205" s="751">
        <v>37</v>
      </c>
      <c r="B205" s="752">
        <v>4467</v>
      </c>
      <c r="C205" s="752">
        <v>600074935</v>
      </c>
      <c r="D205" s="752">
        <v>48282545</v>
      </c>
      <c r="E205" s="753" t="s">
        <v>547</v>
      </c>
      <c r="F205" s="752">
        <v>3113</v>
      </c>
      <c r="G205" s="552" t="s">
        <v>149</v>
      </c>
      <c r="H205" s="754" t="s">
        <v>87</v>
      </c>
      <c r="I205" s="516">
        <v>31168005</v>
      </c>
      <c r="J205" s="517">
        <v>20444614</v>
      </c>
      <c r="K205" s="517">
        <v>40000</v>
      </c>
      <c r="L205" s="517">
        <v>9291876</v>
      </c>
      <c r="M205" s="517">
        <v>549015</v>
      </c>
      <c r="N205" s="517">
        <v>842500</v>
      </c>
      <c r="O205" s="518">
        <v>37.877499999999998</v>
      </c>
      <c r="P205" s="432">
        <v>28.54</v>
      </c>
      <c r="Q205" s="746">
        <v>9.3375000000000021</v>
      </c>
      <c r="R205" s="551">
        <f t="shared" si="447"/>
        <v>-40000</v>
      </c>
      <c r="S205" s="507">
        <v>0</v>
      </c>
      <c r="T205" s="507">
        <v>0</v>
      </c>
      <c r="U205" s="507">
        <v>0</v>
      </c>
      <c r="V205" s="507">
        <f t="shared" si="302"/>
        <v>-40000</v>
      </c>
      <c r="W205" s="507">
        <v>40000</v>
      </c>
      <c r="X205" s="507">
        <v>0</v>
      </c>
      <c r="Y205" s="507">
        <v>209524</v>
      </c>
      <c r="Z205" s="507">
        <f t="shared" si="448"/>
        <v>249524</v>
      </c>
      <c r="AA205" s="507">
        <f t="shared" si="449"/>
        <v>209524</v>
      </c>
      <c r="AB205" s="322">
        <f t="shared" si="450"/>
        <v>0</v>
      </c>
      <c r="AC205" s="180">
        <f t="shared" si="451"/>
        <v>-800</v>
      </c>
      <c r="AD205" s="507">
        <v>0</v>
      </c>
      <c r="AE205" s="507">
        <v>0</v>
      </c>
      <c r="AF205" s="507">
        <f t="shared" si="303"/>
        <v>0</v>
      </c>
      <c r="AG205" s="507">
        <f t="shared" si="304"/>
        <v>208724</v>
      </c>
      <c r="AH205" s="522">
        <v>0</v>
      </c>
      <c r="AI205" s="522">
        <v>-0.2</v>
      </c>
      <c r="AJ205" s="522">
        <v>0</v>
      </c>
      <c r="AK205" s="522">
        <v>0</v>
      </c>
      <c r="AL205" s="522">
        <v>0</v>
      </c>
      <c r="AM205" s="522">
        <v>0</v>
      </c>
      <c r="AN205" s="522">
        <v>0</v>
      </c>
      <c r="AO205" s="522">
        <f t="shared" si="452"/>
        <v>0</v>
      </c>
      <c r="AP205" s="522">
        <f t="shared" si="453"/>
        <v>-0.2</v>
      </c>
      <c r="AQ205" s="523">
        <f t="shared" si="305"/>
        <v>-0.2</v>
      </c>
      <c r="AR205" s="520">
        <f t="shared" si="454"/>
        <v>31376729</v>
      </c>
      <c r="AS205" s="507">
        <f t="shared" si="455"/>
        <v>20404614</v>
      </c>
      <c r="AT205" s="507">
        <f t="shared" si="456"/>
        <v>289524</v>
      </c>
      <c r="AU205" s="507">
        <f t="shared" si="457"/>
        <v>209524</v>
      </c>
      <c r="AV205" s="507">
        <f t="shared" si="458"/>
        <v>9291876</v>
      </c>
      <c r="AW205" s="507">
        <f t="shared" si="458"/>
        <v>548215</v>
      </c>
      <c r="AX205" s="507">
        <f t="shared" si="459"/>
        <v>842500</v>
      </c>
      <c r="AY205" s="522">
        <f t="shared" si="460"/>
        <v>37.677499999999995</v>
      </c>
      <c r="AZ205" s="522">
        <f t="shared" si="461"/>
        <v>28.54</v>
      </c>
      <c r="BA205" s="523">
        <f t="shared" si="461"/>
        <v>9.1375000000000028</v>
      </c>
    </row>
    <row r="206" spans="1:53" s="720" customFormat="1" ht="12.75" customHeight="1" x14ac:dyDescent="0.2">
      <c r="A206" s="751">
        <v>37</v>
      </c>
      <c r="B206" s="752">
        <v>4467</v>
      </c>
      <c r="C206" s="752">
        <v>600074935</v>
      </c>
      <c r="D206" s="752">
        <v>48282545</v>
      </c>
      <c r="E206" s="753" t="s">
        <v>547</v>
      </c>
      <c r="F206" s="752">
        <v>3113</v>
      </c>
      <c r="G206" s="552" t="s">
        <v>88</v>
      </c>
      <c r="H206" s="754" t="s">
        <v>87</v>
      </c>
      <c r="I206" s="516">
        <v>1486841</v>
      </c>
      <c r="J206" s="517">
        <v>1253302</v>
      </c>
      <c r="K206" s="517">
        <v>0</v>
      </c>
      <c r="L206" s="517">
        <v>220492</v>
      </c>
      <c r="M206" s="517">
        <v>13047</v>
      </c>
      <c r="N206" s="517">
        <v>0</v>
      </c>
      <c r="O206" s="518">
        <v>3.9167000000000001</v>
      </c>
      <c r="P206" s="432">
        <v>3.9167000000000001</v>
      </c>
      <c r="Q206" s="746">
        <v>0</v>
      </c>
      <c r="R206" s="551">
        <f t="shared" si="447"/>
        <v>0</v>
      </c>
      <c r="S206" s="507">
        <v>0</v>
      </c>
      <c r="T206" s="507">
        <v>0</v>
      </c>
      <c r="U206" s="507">
        <v>0</v>
      </c>
      <c r="V206" s="507">
        <f t="shared" ref="V206:V269" si="462">SUM(R206:U206)</f>
        <v>0</v>
      </c>
      <c r="W206" s="507">
        <v>0</v>
      </c>
      <c r="X206" s="507">
        <v>0</v>
      </c>
      <c r="Y206" s="507">
        <v>0</v>
      </c>
      <c r="Z206" s="507">
        <f t="shared" si="448"/>
        <v>0</v>
      </c>
      <c r="AA206" s="507">
        <f t="shared" si="449"/>
        <v>0</v>
      </c>
      <c r="AB206" s="322">
        <f t="shared" si="450"/>
        <v>0</v>
      </c>
      <c r="AC206" s="180">
        <f t="shared" si="451"/>
        <v>0</v>
      </c>
      <c r="AD206" s="507">
        <v>0</v>
      </c>
      <c r="AE206" s="507">
        <v>0</v>
      </c>
      <c r="AF206" s="507">
        <f t="shared" si="303"/>
        <v>0</v>
      </c>
      <c r="AG206" s="507">
        <f t="shared" si="304"/>
        <v>0</v>
      </c>
      <c r="AH206" s="522">
        <v>0</v>
      </c>
      <c r="AI206" s="522">
        <v>0</v>
      </c>
      <c r="AJ206" s="522">
        <v>0</v>
      </c>
      <c r="AK206" s="522">
        <v>0</v>
      </c>
      <c r="AL206" s="522">
        <v>0</v>
      </c>
      <c r="AM206" s="522">
        <v>0</v>
      </c>
      <c r="AN206" s="522">
        <v>0</v>
      </c>
      <c r="AO206" s="522">
        <f t="shared" si="452"/>
        <v>0</v>
      </c>
      <c r="AP206" s="522">
        <f t="shared" si="453"/>
        <v>0</v>
      </c>
      <c r="AQ206" s="523">
        <f t="shared" si="305"/>
        <v>0</v>
      </c>
      <c r="AR206" s="520">
        <f t="shared" si="454"/>
        <v>1486841</v>
      </c>
      <c r="AS206" s="507">
        <f t="shared" si="455"/>
        <v>1253302</v>
      </c>
      <c r="AT206" s="507">
        <f t="shared" si="456"/>
        <v>0</v>
      </c>
      <c r="AU206" s="507">
        <f t="shared" si="457"/>
        <v>0</v>
      </c>
      <c r="AV206" s="507">
        <f t="shared" si="458"/>
        <v>220492</v>
      </c>
      <c r="AW206" s="507">
        <f t="shared" si="458"/>
        <v>13047</v>
      </c>
      <c r="AX206" s="507">
        <f t="shared" si="459"/>
        <v>0</v>
      </c>
      <c r="AY206" s="522">
        <f t="shared" si="460"/>
        <v>3.9167000000000001</v>
      </c>
      <c r="AZ206" s="522">
        <f t="shared" si="461"/>
        <v>3.9167000000000001</v>
      </c>
      <c r="BA206" s="523">
        <f t="shared" si="461"/>
        <v>0</v>
      </c>
    </row>
    <row r="207" spans="1:53" s="720" customFormat="1" ht="12.75" customHeight="1" x14ac:dyDescent="0.2">
      <c r="A207" s="751">
        <v>37</v>
      </c>
      <c r="B207" s="752">
        <v>4467</v>
      </c>
      <c r="C207" s="752">
        <v>600074935</v>
      </c>
      <c r="D207" s="752">
        <v>48282545</v>
      </c>
      <c r="E207" s="753" t="s">
        <v>547</v>
      </c>
      <c r="F207" s="752">
        <v>3113</v>
      </c>
      <c r="G207" s="552" t="s">
        <v>92</v>
      </c>
      <c r="H207" s="754" t="s">
        <v>83</v>
      </c>
      <c r="I207" s="516">
        <v>4342876</v>
      </c>
      <c r="J207" s="517">
        <v>3197994</v>
      </c>
      <c r="K207" s="496">
        <v>0</v>
      </c>
      <c r="L207" s="322">
        <v>1080922</v>
      </c>
      <c r="M207" s="322">
        <v>63960</v>
      </c>
      <c r="N207" s="517">
        <v>0</v>
      </c>
      <c r="O207" s="518">
        <v>9.64</v>
      </c>
      <c r="P207" s="432">
        <v>9.64</v>
      </c>
      <c r="Q207" s="746">
        <v>0</v>
      </c>
      <c r="R207" s="551">
        <f t="shared" si="447"/>
        <v>0</v>
      </c>
      <c r="S207" s="507">
        <v>-90563</v>
      </c>
      <c r="T207" s="507">
        <v>0</v>
      </c>
      <c r="U207" s="507">
        <v>0</v>
      </c>
      <c r="V207" s="507">
        <f t="shared" si="462"/>
        <v>-90563</v>
      </c>
      <c r="W207" s="507">
        <v>0</v>
      </c>
      <c r="X207" s="507">
        <v>0</v>
      </c>
      <c r="Y207" s="507">
        <v>0</v>
      </c>
      <c r="Z207" s="507">
        <f t="shared" si="448"/>
        <v>0</v>
      </c>
      <c r="AA207" s="507">
        <f t="shared" si="449"/>
        <v>-90563</v>
      </c>
      <c r="AB207" s="322">
        <f t="shared" si="450"/>
        <v>-30610</v>
      </c>
      <c r="AC207" s="180">
        <f t="shared" si="451"/>
        <v>-1811</v>
      </c>
      <c r="AD207" s="507">
        <v>12650</v>
      </c>
      <c r="AE207" s="507">
        <v>0</v>
      </c>
      <c r="AF207" s="507">
        <f t="shared" ref="AF207:AF270" si="463">SUM(AD207:AE207)</f>
        <v>12650</v>
      </c>
      <c r="AG207" s="507">
        <f t="shared" ref="AG207:AG270" si="464">AA207+AB207+AC207+AF207</f>
        <v>-110334</v>
      </c>
      <c r="AH207" s="522">
        <v>0</v>
      </c>
      <c r="AI207" s="522">
        <v>0</v>
      </c>
      <c r="AJ207" s="522">
        <v>-0.35</v>
      </c>
      <c r="AK207" s="522">
        <v>0</v>
      </c>
      <c r="AL207" s="522">
        <v>0</v>
      </c>
      <c r="AM207" s="522">
        <v>0</v>
      </c>
      <c r="AN207" s="522">
        <v>0</v>
      </c>
      <c r="AO207" s="522">
        <f t="shared" si="452"/>
        <v>-0.35</v>
      </c>
      <c r="AP207" s="522">
        <f t="shared" si="453"/>
        <v>0</v>
      </c>
      <c r="AQ207" s="523">
        <f t="shared" ref="AQ207:AQ270" si="465">SUM(AO207:AP207)</f>
        <v>-0.35</v>
      </c>
      <c r="AR207" s="520">
        <f t="shared" si="454"/>
        <v>4232542</v>
      </c>
      <c r="AS207" s="507">
        <f t="shared" si="455"/>
        <v>3107431</v>
      </c>
      <c r="AT207" s="507">
        <f t="shared" si="456"/>
        <v>0</v>
      </c>
      <c r="AU207" s="507">
        <f t="shared" si="457"/>
        <v>0</v>
      </c>
      <c r="AV207" s="507">
        <f t="shared" si="458"/>
        <v>1050312</v>
      </c>
      <c r="AW207" s="507">
        <f t="shared" si="458"/>
        <v>62149</v>
      </c>
      <c r="AX207" s="507">
        <f t="shared" si="459"/>
        <v>12650</v>
      </c>
      <c r="AY207" s="522">
        <f t="shared" si="460"/>
        <v>9.2900000000000009</v>
      </c>
      <c r="AZ207" s="522">
        <f t="shared" si="461"/>
        <v>9.2900000000000009</v>
      </c>
      <c r="BA207" s="523">
        <f t="shared" si="461"/>
        <v>0</v>
      </c>
    </row>
    <row r="208" spans="1:53" s="720" customFormat="1" ht="12.75" customHeight="1" x14ac:dyDescent="0.2">
      <c r="A208" s="751">
        <v>37</v>
      </c>
      <c r="B208" s="752">
        <v>4467</v>
      </c>
      <c r="C208" s="752">
        <v>600074935</v>
      </c>
      <c r="D208" s="752">
        <v>48282545</v>
      </c>
      <c r="E208" s="753" t="s">
        <v>547</v>
      </c>
      <c r="F208" s="752">
        <v>3141</v>
      </c>
      <c r="G208" s="552" t="s">
        <v>89</v>
      </c>
      <c r="H208" s="754" t="s">
        <v>83</v>
      </c>
      <c r="I208" s="516">
        <v>2880900</v>
      </c>
      <c r="J208" s="517">
        <v>2104704</v>
      </c>
      <c r="K208" s="496">
        <v>0</v>
      </c>
      <c r="L208" s="322">
        <v>711390</v>
      </c>
      <c r="M208" s="322">
        <v>42094</v>
      </c>
      <c r="N208" s="517">
        <v>22712</v>
      </c>
      <c r="O208" s="518">
        <v>7.16</v>
      </c>
      <c r="P208" s="432">
        <v>0</v>
      </c>
      <c r="Q208" s="746">
        <v>7.16</v>
      </c>
      <c r="R208" s="551">
        <f t="shared" si="447"/>
        <v>0</v>
      </c>
      <c r="S208" s="507">
        <v>0</v>
      </c>
      <c r="T208" s="507">
        <v>0</v>
      </c>
      <c r="U208" s="507">
        <v>0</v>
      </c>
      <c r="V208" s="507">
        <f t="shared" si="462"/>
        <v>0</v>
      </c>
      <c r="W208" s="507">
        <v>0</v>
      </c>
      <c r="X208" s="507">
        <v>0</v>
      </c>
      <c r="Y208" s="507">
        <v>0</v>
      </c>
      <c r="Z208" s="507">
        <f t="shared" si="448"/>
        <v>0</v>
      </c>
      <c r="AA208" s="507">
        <f t="shared" si="449"/>
        <v>0</v>
      </c>
      <c r="AB208" s="322">
        <f t="shared" si="450"/>
        <v>0</v>
      </c>
      <c r="AC208" s="180">
        <f t="shared" si="451"/>
        <v>0</v>
      </c>
      <c r="AD208" s="507">
        <v>0</v>
      </c>
      <c r="AE208" s="507">
        <v>0</v>
      </c>
      <c r="AF208" s="507">
        <f t="shared" si="463"/>
        <v>0</v>
      </c>
      <c r="AG208" s="507">
        <f t="shared" si="464"/>
        <v>0</v>
      </c>
      <c r="AH208" s="522">
        <v>0</v>
      </c>
      <c r="AI208" s="522">
        <v>0</v>
      </c>
      <c r="AJ208" s="522">
        <v>0</v>
      </c>
      <c r="AK208" s="522">
        <v>0</v>
      </c>
      <c r="AL208" s="522">
        <v>0</v>
      </c>
      <c r="AM208" s="522">
        <v>0</v>
      </c>
      <c r="AN208" s="522">
        <v>0</v>
      </c>
      <c r="AO208" s="522">
        <f t="shared" si="452"/>
        <v>0</v>
      </c>
      <c r="AP208" s="522">
        <f t="shared" si="453"/>
        <v>0</v>
      </c>
      <c r="AQ208" s="523">
        <f t="shared" si="465"/>
        <v>0</v>
      </c>
      <c r="AR208" s="520">
        <f t="shared" si="454"/>
        <v>2880900</v>
      </c>
      <c r="AS208" s="507">
        <f t="shared" si="455"/>
        <v>2104704</v>
      </c>
      <c r="AT208" s="507">
        <f t="shared" si="456"/>
        <v>0</v>
      </c>
      <c r="AU208" s="507">
        <f t="shared" si="457"/>
        <v>0</v>
      </c>
      <c r="AV208" s="507">
        <f t="shared" si="458"/>
        <v>711390</v>
      </c>
      <c r="AW208" s="507">
        <f t="shared" si="458"/>
        <v>42094</v>
      </c>
      <c r="AX208" s="507">
        <f t="shared" si="459"/>
        <v>22712</v>
      </c>
      <c r="AY208" s="522">
        <f t="shared" si="460"/>
        <v>7.16</v>
      </c>
      <c r="AZ208" s="522">
        <f t="shared" si="461"/>
        <v>0</v>
      </c>
      <c r="BA208" s="523">
        <f t="shared" si="461"/>
        <v>7.16</v>
      </c>
    </row>
    <row r="209" spans="1:53" s="720" customFormat="1" ht="12.75" customHeight="1" x14ac:dyDescent="0.2">
      <c r="A209" s="751">
        <v>37</v>
      </c>
      <c r="B209" s="752">
        <v>4467</v>
      </c>
      <c r="C209" s="752">
        <v>600074935</v>
      </c>
      <c r="D209" s="752">
        <v>48282545</v>
      </c>
      <c r="E209" s="740" t="s">
        <v>547</v>
      </c>
      <c r="F209" s="752">
        <v>3143</v>
      </c>
      <c r="G209" s="552" t="s">
        <v>150</v>
      </c>
      <c r="H209" s="727" t="s">
        <v>87</v>
      </c>
      <c r="I209" s="516">
        <v>1841039</v>
      </c>
      <c r="J209" s="517">
        <v>1513271</v>
      </c>
      <c r="K209" s="517">
        <v>0</v>
      </c>
      <c r="L209" s="517">
        <v>309457</v>
      </c>
      <c r="M209" s="517">
        <v>18311</v>
      </c>
      <c r="N209" s="517">
        <v>0</v>
      </c>
      <c r="O209" s="518">
        <v>3.3172999999999999</v>
      </c>
      <c r="P209" s="432">
        <v>3.3172999999999999</v>
      </c>
      <c r="Q209" s="746">
        <v>0</v>
      </c>
      <c r="R209" s="551">
        <f t="shared" si="447"/>
        <v>0</v>
      </c>
      <c r="S209" s="507">
        <v>0</v>
      </c>
      <c r="T209" s="507">
        <v>0</v>
      </c>
      <c r="U209" s="507">
        <v>0</v>
      </c>
      <c r="V209" s="507">
        <f t="shared" si="462"/>
        <v>0</v>
      </c>
      <c r="W209" s="507">
        <v>0</v>
      </c>
      <c r="X209" s="507">
        <v>0</v>
      </c>
      <c r="Y209" s="507">
        <v>0</v>
      </c>
      <c r="Z209" s="507">
        <f t="shared" si="448"/>
        <v>0</v>
      </c>
      <c r="AA209" s="507">
        <f t="shared" si="449"/>
        <v>0</v>
      </c>
      <c r="AB209" s="322">
        <f t="shared" si="450"/>
        <v>0</v>
      </c>
      <c r="AC209" s="180">
        <f t="shared" si="451"/>
        <v>0</v>
      </c>
      <c r="AD209" s="507">
        <v>0</v>
      </c>
      <c r="AE209" s="507">
        <v>0</v>
      </c>
      <c r="AF209" s="507">
        <f t="shared" si="463"/>
        <v>0</v>
      </c>
      <c r="AG209" s="507">
        <f t="shared" si="464"/>
        <v>0</v>
      </c>
      <c r="AH209" s="522">
        <v>0</v>
      </c>
      <c r="AI209" s="522">
        <v>0</v>
      </c>
      <c r="AJ209" s="522">
        <v>0</v>
      </c>
      <c r="AK209" s="522">
        <v>0</v>
      </c>
      <c r="AL209" s="522">
        <v>0</v>
      </c>
      <c r="AM209" s="522">
        <v>0</v>
      </c>
      <c r="AN209" s="522">
        <v>0</v>
      </c>
      <c r="AO209" s="522">
        <f t="shared" si="452"/>
        <v>0</v>
      </c>
      <c r="AP209" s="522">
        <f t="shared" si="453"/>
        <v>0</v>
      </c>
      <c r="AQ209" s="523">
        <f t="shared" si="465"/>
        <v>0</v>
      </c>
      <c r="AR209" s="520">
        <f t="shared" si="454"/>
        <v>1841039</v>
      </c>
      <c r="AS209" s="507">
        <f t="shared" si="455"/>
        <v>1513271</v>
      </c>
      <c r="AT209" s="507">
        <f t="shared" si="456"/>
        <v>0</v>
      </c>
      <c r="AU209" s="507">
        <f t="shared" si="457"/>
        <v>0</v>
      </c>
      <c r="AV209" s="507">
        <f t="shared" si="458"/>
        <v>309457</v>
      </c>
      <c r="AW209" s="507">
        <f t="shared" si="458"/>
        <v>18311</v>
      </c>
      <c r="AX209" s="507">
        <f t="shared" si="459"/>
        <v>0</v>
      </c>
      <c r="AY209" s="522">
        <f t="shared" si="460"/>
        <v>3.3172999999999999</v>
      </c>
      <c r="AZ209" s="522">
        <f t="shared" si="461"/>
        <v>3.3172999999999999</v>
      </c>
      <c r="BA209" s="523">
        <f t="shared" si="461"/>
        <v>0</v>
      </c>
    </row>
    <row r="210" spans="1:53" s="720" customFormat="1" ht="12.75" customHeight="1" x14ac:dyDescent="0.2">
      <c r="A210" s="751">
        <v>37</v>
      </c>
      <c r="B210" s="752">
        <v>4467</v>
      </c>
      <c r="C210" s="752">
        <v>600074935</v>
      </c>
      <c r="D210" s="752">
        <v>48282545</v>
      </c>
      <c r="E210" s="740" t="s">
        <v>547</v>
      </c>
      <c r="F210" s="752">
        <v>3143</v>
      </c>
      <c r="G210" s="552" t="s">
        <v>151</v>
      </c>
      <c r="H210" s="727" t="s">
        <v>83</v>
      </c>
      <c r="I210" s="516">
        <v>51964</v>
      </c>
      <c r="J210" s="517">
        <v>36630</v>
      </c>
      <c r="K210" s="496">
        <v>0</v>
      </c>
      <c r="L210" s="322">
        <v>12381</v>
      </c>
      <c r="M210" s="322">
        <v>733</v>
      </c>
      <c r="N210" s="517">
        <v>2220</v>
      </c>
      <c r="O210" s="518">
        <v>0.15</v>
      </c>
      <c r="P210" s="432">
        <v>0</v>
      </c>
      <c r="Q210" s="746">
        <v>0.15</v>
      </c>
      <c r="R210" s="551">
        <f t="shared" si="447"/>
        <v>0</v>
      </c>
      <c r="S210" s="507">
        <v>0</v>
      </c>
      <c r="T210" s="507">
        <v>0</v>
      </c>
      <c r="U210" s="507">
        <v>0</v>
      </c>
      <c r="V210" s="507">
        <f t="shared" si="462"/>
        <v>0</v>
      </c>
      <c r="W210" s="507">
        <v>0</v>
      </c>
      <c r="X210" s="507">
        <v>0</v>
      </c>
      <c r="Y210" s="507">
        <v>0</v>
      </c>
      <c r="Z210" s="507">
        <f t="shared" si="448"/>
        <v>0</v>
      </c>
      <c r="AA210" s="507">
        <f t="shared" si="449"/>
        <v>0</v>
      </c>
      <c r="AB210" s="322">
        <f t="shared" si="450"/>
        <v>0</v>
      </c>
      <c r="AC210" s="180">
        <f t="shared" si="451"/>
        <v>0</v>
      </c>
      <c r="AD210" s="507">
        <v>0</v>
      </c>
      <c r="AE210" s="507">
        <v>0</v>
      </c>
      <c r="AF210" s="507">
        <f t="shared" si="463"/>
        <v>0</v>
      </c>
      <c r="AG210" s="507">
        <f t="shared" si="464"/>
        <v>0</v>
      </c>
      <c r="AH210" s="522">
        <v>0</v>
      </c>
      <c r="AI210" s="522">
        <v>0</v>
      </c>
      <c r="AJ210" s="522">
        <v>0</v>
      </c>
      <c r="AK210" s="522">
        <v>0</v>
      </c>
      <c r="AL210" s="522">
        <v>0</v>
      </c>
      <c r="AM210" s="522">
        <v>0</v>
      </c>
      <c r="AN210" s="522">
        <v>0</v>
      </c>
      <c r="AO210" s="522">
        <f t="shared" si="452"/>
        <v>0</v>
      </c>
      <c r="AP210" s="522">
        <f t="shared" si="453"/>
        <v>0</v>
      </c>
      <c r="AQ210" s="523">
        <f t="shared" si="465"/>
        <v>0</v>
      </c>
      <c r="AR210" s="520">
        <f t="shared" si="454"/>
        <v>51964</v>
      </c>
      <c r="AS210" s="507">
        <f t="shared" si="455"/>
        <v>36630</v>
      </c>
      <c r="AT210" s="507">
        <f t="shared" si="456"/>
        <v>0</v>
      </c>
      <c r="AU210" s="507">
        <f t="shared" si="457"/>
        <v>0</v>
      </c>
      <c r="AV210" s="507">
        <f t="shared" si="458"/>
        <v>12381</v>
      </c>
      <c r="AW210" s="507">
        <f t="shared" si="458"/>
        <v>733</v>
      </c>
      <c r="AX210" s="507">
        <f t="shared" si="459"/>
        <v>2220</v>
      </c>
      <c r="AY210" s="522">
        <f t="shared" si="460"/>
        <v>0.15</v>
      </c>
      <c r="AZ210" s="522">
        <f t="shared" si="461"/>
        <v>0</v>
      </c>
      <c r="BA210" s="523">
        <f t="shared" si="461"/>
        <v>0.15</v>
      </c>
    </row>
    <row r="211" spans="1:53" s="720" customFormat="1" ht="12.75" customHeight="1" x14ac:dyDescent="0.2">
      <c r="A211" s="751">
        <v>37</v>
      </c>
      <c r="B211" s="752">
        <v>4467</v>
      </c>
      <c r="C211" s="752">
        <v>600074935</v>
      </c>
      <c r="D211" s="752">
        <v>48282545</v>
      </c>
      <c r="E211" s="753" t="s">
        <v>547</v>
      </c>
      <c r="F211" s="752">
        <v>3233</v>
      </c>
      <c r="G211" s="552" t="s">
        <v>82</v>
      </c>
      <c r="H211" s="754" t="s">
        <v>83</v>
      </c>
      <c r="I211" s="516">
        <v>2317539</v>
      </c>
      <c r="J211" s="517">
        <v>1536037</v>
      </c>
      <c r="K211" s="496">
        <v>160000</v>
      </c>
      <c r="L211" s="322">
        <v>573261</v>
      </c>
      <c r="M211" s="322">
        <v>30721</v>
      </c>
      <c r="N211" s="517">
        <v>17520</v>
      </c>
      <c r="O211" s="518">
        <v>3.39</v>
      </c>
      <c r="P211" s="432">
        <v>2.4300000000000002</v>
      </c>
      <c r="Q211" s="746">
        <v>0.96000000000000008</v>
      </c>
      <c r="R211" s="551">
        <f t="shared" si="447"/>
        <v>100000</v>
      </c>
      <c r="S211" s="507">
        <v>0</v>
      </c>
      <c r="T211" s="507">
        <v>0</v>
      </c>
      <c r="U211" s="507">
        <v>0</v>
      </c>
      <c r="V211" s="507">
        <f t="shared" si="462"/>
        <v>100000</v>
      </c>
      <c r="W211" s="507">
        <v>-100000</v>
      </c>
      <c r="X211" s="507">
        <v>0</v>
      </c>
      <c r="Y211" s="507">
        <v>0</v>
      </c>
      <c r="Z211" s="507">
        <f t="shared" si="448"/>
        <v>-100000</v>
      </c>
      <c r="AA211" s="507">
        <f t="shared" si="449"/>
        <v>0</v>
      </c>
      <c r="AB211" s="322">
        <f t="shared" si="450"/>
        <v>0</v>
      </c>
      <c r="AC211" s="180">
        <f t="shared" si="451"/>
        <v>2000</v>
      </c>
      <c r="AD211" s="507">
        <v>0</v>
      </c>
      <c r="AE211" s="507">
        <v>0</v>
      </c>
      <c r="AF211" s="507">
        <f t="shared" si="463"/>
        <v>0</v>
      </c>
      <c r="AG211" s="507">
        <f t="shared" si="464"/>
        <v>2000</v>
      </c>
      <c r="AH211" s="522">
        <v>0.19</v>
      </c>
      <c r="AI211" s="522">
        <v>0.09</v>
      </c>
      <c r="AJ211" s="522">
        <v>0</v>
      </c>
      <c r="AK211" s="522">
        <v>0</v>
      </c>
      <c r="AL211" s="522">
        <v>0</v>
      </c>
      <c r="AM211" s="522">
        <v>0</v>
      </c>
      <c r="AN211" s="522">
        <v>0</v>
      </c>
      <c r="AO211" s="522">
        <f t="shared" si="452"/>
        <v>0.19</v>
      </c>
      <c r="AP211" s="522">
        <f t="shared" si="453"/>
        <v>0.09</v>
      </c>
      <c r="AQ211" s="523">
        <f t="shared" si="465"/>
        <v>0.28000000000000003</v>
      </c>
      <c r="AR211" s="520">
        <f t="shared" si="454"/>
        <v>2319539</v>
      </c>
      <c r="AS211" s="507">
        <f t="shared" si="455"/>
        <v>1636037</v>
      </c>
      <c r="AT211" s="507">
        <f t="shared" si="456"/>
        <v>60000</v>
      </c>
      <c r="AU211" s="507">
        <f t="shared" si="457"/>
        <v>0</v>
      </c>
      <c r="AV211" s="507">
        <f t="shared" si="458"/>
        <v>573261</v>
      </c>
      <c r="AW211" s="507">
        <f t="shared" si="458"/>
        <v>32721</v>
      </c>
      <c r="AX211" s="507">
        <f t="shared" si="459"/>
        <v>17520</v>
      </c>
      <c r="AY211" s="522">
        <f t="shared" si="460"/>
        <v>3.67</v>
      </c>
      <c r="AZ211" s="522">
        <f t="shared" si="461"/>
        <v>2.62</v>
      </c>
      <c r="BA211" s="523">
        <f t="shared" si="461"/>
        <v>1.05</v>
      </c>
    </row>
    <row r="212" spans="1:53" s="720" customFormat="1" ht="12.75" customHeight="1" x14ac:dyDescent="0.2">
      <c r="A212" s="285">
        <v>37</v>
      </c>
      <c r="B212" s="27">
        <v>4467</v>
      </c>
      <c r="C212" s="27">
        <v>600074935</v>
      </c>
      <c r="D212" s="27">
        <v>48282545</v>
      </c>
      <c r="E212" s="295" t="s">
        <v>548</v>
      </c>
      <c r="F212" s="27"/>
      <c r="G212" s="284"/>
      <c r="H212" s="388"/>
      <c r="I212" s="5">
        <v>50875613</v>
      </c>
      <c r="J212" s="8">
        <v>36546362</v>
      </c>
      <c r="K212" s="8">
        <v>200000</v>
      </c>
      <c r="L212" s="8">
        <v>12420271</v>
      </c>
      <c r="M212" s="8">
        <v>730928</v>
      </c>
      <c r="N212" s="8">
        <v>978052</v>
      </c>
      <c r="O212" s="9">
        <v>80.452500000000001</v>
      </c>
      <c r="P212" s="9">
        <v>59.779499999999999</v>
      </c>
      <c r="Q212" s="33">
        <v>20.673000000000002</v>
      </c>
      <c r="R212" s="5">
        <f t="shared" ref="R212:BA212" si="466">SUM(R204:R211)</f>
        <v>60000</v>
      </c>
      <c r="S212" s="8">
        <f t="shared" si="466"/>
        <v>-90563</v>
      </c>
      <c r="T212" s="8">
        <f t="shared" si="466"/>
        <v>0</v>
      </c>
      <c r="U212" s="8">
        <f t="shared" si="466"/>
        <v>0</v>
      </c>
      <c r="V212" s="8">
        <f t="shared" si="466"/>
        <v>-30563</v>
      </c>
      <c r="W212" s="8">
        <f t="shared" si="466"/>
        <v>-60000</v>
      </c>
      <c r="X212" s="8">
        <f t="shared" si="466"/>
        <v>0</v>
      </c>
      <c r="Y212" s="8">
        <f t="shared" si="466"/>
        <v>209524</v>
      </c>
      <c r="Z212" s="8">
        <f t="shared" si="466"/>
        <v>149524</v>
      </c>
      <c r="AA212" s="8">
        <f t="shared" si="466"/>
        <v>118961</v>
      </c>
      <c r="AB212" s="8">
        <f t="shared" si="466"/>
        <v>-30610</v>
      </c>
      <c r="AC212" s="8">
        <f t="shared" si="466"/>
        <v>-611</v>
      </c>
      <c r="AD212" s="8">
        <f t="shared" si="466"/>
        <v>12650</v>
      </c>
      <c r="AE212" s="8">
        <f t="shared" si="466"/>
        <v>0</v>
      </c>
      <c r="AF212" s="8">
        <f t="shared" si="466"/>
        <v>12650</v>
      </c>
      <c r="AG212" s="8">
        <f t="shared" si="466"/>
        <v>100390</v>
      </c>
      <c r="AH212" s="9">
        <f t="shared" si="466"/>
        <v>0.19</v>
      </c>
      <c r="AI212" s="9">
        <f t="shared" si="466"/>
        <v>-0.11000000000000001</v>
      </c>
      <c r="AJ212" s="9">
        <f t="shared" si="466"/>
        <v>-0.35</v>
      </c>
      <c r="AK212" s="9">
        <f t="shared" si="466"/>
        <v>0</v>
      </c>
      <c r="AL212" s="9">
        <f t="shared" si="466"/>
        <v>0</v>
      </c>
      <c r="AM212" s="9">
        <f t="shared" si="466"/>
        <v>0</v>
      </c>
      <c r="AN212" s="9">
        <f t="shared" si="466"/>
        <v>0</v>
      </c>
      <c r="AO212" s="9">
        <f t="shared" si="466"/>
        <v>-0.15999999999999998</v>
      </c>
      <c r="AP212" s="9">
        <f t="shared" si="466"/>
        <v>-0.11000000000000001</v>
      </c>
      <c r="AQ212" s="75">
        <f t="shared" si="466"/>
        <v>-0.27</v>
      </c>
      <c r="AR212" s="273">
        <f t="shared" si="466"/>
        <v>50976003</v>
      </c>
      <c r="AS212" s="8">
        <f t="shared" si="466"/>
        <v>36515799</v>
      </c>
      <c r="AT212" s="38">
        <f t="shared" si="466"/>
        <v>349524</v>
      </c>
      <c r="AU212" s="38">
        <f t="shared" si="466"/>
        <v>209524</v>
      </c>
      <c r="AV212" s="8">
        <f t="shared" si="466"/>
        <v>12389661</v>
      </c>
      <c r="AW212" s="8">
        <f t="shared" si="466"/>
        <v>730317</v>
      </c>
      <c r="AX212" s="8">
        <f t="shared" si="466"/>
        <v>990702</v>
      </c>
      <c r="AY212" s="9">
        <f t="shared" si="466"/>
        <v>80.182500000000005</v>
      </c>
      <c r="AZ212" s="9">
        <f t="shared" si="466"/>
        <v>59.619499999999995</v>
      </c>
      <c r="BA212" s="75">
        <f t="shared" si="466"/>
        <v>20.563000000000002</v>
      </c>
    </row>
    <row r="213" spans="1:53" s="720" customFormat="1" ht="12.75" customHeight="1" x14ac:dyDescent="0.2">
      <c r="A213" s="751">
        <v>38</v>
      </c>
      <c r="B213" s="752">
        <v>4460</v>
      </c>
      <c r="C213" s="752">
        <v>600074579</v>
      </c>
      <c r="D213" s="752">
        <v>48283011</v>
      </c>
      <c r="E213" s="753" t="s">
        <v>549</v>
      </c>
      <c r="F213" s="752">
        <v>3111</v>
      </c>
      <c r="G213" s="552" t="s">
        <v>86</v>
      </c>
      <c r="H213" s="754" t="s">
        <v>87</v>
      </c>
      <c r="I213" s="516">
        <v>4704839</v>
      </c>
      <c r="J213" s="517">
        <v>4387504</v>
      </c>
      <c r="K213" s="517">
        <v>11220</v>
      </c>
      <c r="L213" s="517">
        <v>220492</v>
      </c>
      <c r="M213" s="517">
        <v>12823</v>
      </c>
      <c r="N213" s="517">
        <v>72800</v>
      </c>
      <c r="O213" s="518">
        <v>10.043699999999999</v>
      </c>
      <c r="P213" s="432">
        <v>8</v>
      </c>
      <c r="Q213" s="746">
        <v>2.0436999999999999</v>
      </c>
      <c r="R213" s="551">
        <f t="shared" si="447"/>
        <v>0</v>
      </c>
      <c r="S213" s="507">
        <v>0</v>
      </c>
      <c r="T213" s="507">
        <v>0</v>
      </c>
      <c r="U213" s="507">
        <v>0</v>
      </c>
      <c r="V213" s="507">
        <f t="shared" si="462"/>
        <v>0</v>
      </c>
      <c r="W213" s="507">
        <v>0</v>
      </c>
      <c r="X213" s="507">
        <v>0</v>
      </c>
      <c r="Y213" s="507">
        <v>0</v>
      </c>
      <c r="Z213" s="507">
        <f t="shared" ref="Z213:Z218" si="467">SUM(W213:Y213)</f>
        <v>0</v>
      </c>
      <c r="AA213" s="507">
        <f t="shared" ref="AA213:AA218" si="468">V213+Z213</f>
        <v>0</v>
      </c>
      <c r="AB213" s="322">
        <f t="shared" ref="AB213:AB218" si="469">ROUND((V213+W213)*33.8%,0)</f>
        <v>0</v>
      </c>
      <c r="AC213" s="180">
        <f t="shared" ref="AC213:AC218" si="470">ROUND(V213*2%,0)</f>
        <v>0</v>
      </c>
      <c r="AD213" s="507">
        <v>0</v>
      </c>
      <c r="AE213" s="507">
        <v>0</v>
      </c>
      <c r="AF213" s="507">
        <f t="shared" si="463"/>
        <v>0</v>
      </c>
      <c r="AG213" s="507">
        <f t="shared" si="464"/>
        <v>0</v>
      </c>
      <c r="AH213" s="522">
        <v>0</v>
      </c>
      <c r="AI213" s="522">
        <v>0</v>
      </c>
      <c r="AJ213" s="522">
        <v>0</v>
      </c>
      <c r="AK213" s="522">
        <v>0</v>
      </c>
      <c r="AL213" s="522">
        <v>0</v>
      </c>
      <c r="AM213" s="522">
        <v>0</v>
      </c>
      <c r="AN213" s="522">
        <v>0</v>
      </c>
      <c r="AO213" s="522">
        <f t="shared" ref="AO213:AO218" si="471">AH213+AJ213+AK213+AM213</f>
        <v>0</v>
      </c>
      <c r="AP213" s="522">
        <f t="shared" ref="AP213:AP218" si="472">AI213+AL213+AN213</f>
        <v>0</v>
      </c>
      <c r="AQ213" s="523">
        <f t="shared" si="465"/>
        <v>0</v>
      </c>
      <c r="AR213" s="520">
        <f t="shared" ref="AR213:AR218" si="473">I213+AG213</f>
        <v>4704839</v>
      </c>
      <c r="AS213" s="507">
        <f t="shared" ref="AS213:AS218" si="474">J213+V213</f>
        <v>4387504</v>
      </c>
      <c r="AT213" s="507">
        <f t="shared" ref="AT213:AT218" si="475">K213+Z213</f>
        <v>11220</v>
      </c>
      <c r="AU213" s="507">
        <f t="shared" ref="AU213:AU218" si="476">Y213</f>
        <v>0</v>
      </c>
      <c r="AV213" s="507">
        <f t="shared" ref="AV213:AW218" si="477">L213+AB213</f>
        <v>220492</v>
      </c>
      <c r="AW213" s="507">
        <f t="shared" si="477"/>
        <v>12823</v>
      </c>
      <c r="AX213" s="507">
        <f t="shared" ref="AX213:AX218" si="478">N213+AF213</f>
        <v>72800</v>
      </c>
      <c r="AY213" s="522">
        <f t="shared" ref="AY213:AY218" si="479">O213+AQ213</f>
        <v>10.043699999999999</v>
      </c>
      <c r="AZ213" s="522">
        <f t="shared" ref="AZ213:BA218" si="480">P213+AO213</f>
        <v>8</v>
      </c>
      <c r="BA213" s="523">
        <f t="shared" si="480"/>
        <v>2.0436999999999999</v>
      </c>
    </row>
    <row r="214" spans="1:53" s="720" customFormat="1" ht="12.75" customHeight="1" x14ac:dyDescent="0.2">
      <c r="A214" s="751">
        <v>38</v>
      </c>
      <c r="B214" s="752">
        <v>4460</v>
      </c>
      <c r="C214" s="752">
        <v>600074579</v>
      </c>
      <c r="D214" s="752">
        <v>48283011</v>
      </c>
      <c r="E214" s="753" t="s">
        <v>549</v>
      </c>
      <c r="F214" s="752">
        <v>3113</v>
      </c>
      <c r="G214" s="552" t="s">
        <v>149</v>
      </c>
      <c r="H214" s="754" t="s">
        <v>87</v>
      </c>
      <c r="I214" s="516">
        <v>27149205</v>
      </c>
      <c r="J214" s="517">
        <v>18043729</v>
      </c>
      <c r="K214" s="517">
        <v>31292</v>
      </c>
      <c r="L214" s="517">
        <v>7673554</v>
      </c>
      <c r="M214" s="517">
        <v>453430</v>
      </c>
      <c r="N214" s="517">
        <v>947200</v>
      </c>
      <c r="O214" s="518">
        <v>34.451599999999999</v>
      </c>
      <c r="P214" s="432">
        <v>25.614000000000001</v>
      </c>
      <c r="Q214" s="746">
        <v>8.8375999999999983</v>
      </c>
      <c r="R214" s="551">
        <f t="shared" si="447"/>
        <v>-12488</v>
      </c>
      <c r="S214" s="507">
        <v>0</v>
      </c>
      <c r="T214" s="507">
        <v>0</v>
      </c>
      <c r="U214" s="507">
        <v>0</v>
      </c>
      <c r="V214" s="507">
        <f t="shared" si="462"/>
        <v>-12488</v>
      </c>
      <c r="W214" s="507">
        <v>12488</v>
      </c>
      <c r="X214" s="507">
        <v>0</v>
      </c>
      <c r="Y214" s="507">
        <v>311540</v>
      </c>
      <c r="Z214" s="507">
        <f t="shared" si="467"/>
        <v>324028</v>
      </c>
      <c r="AA214" s="507">
        <f t="shared" si="468"/>
        <v>311540</v>
      </c>
      <c r="AB214" s="322">
        <f t="shared" si="469"/>
        <v>0</v>
      </c>
      <c r="AC214" s="180">
        <f t="shared" si="470"/>
        <v>-250</v>
      </c>
      <c r="AD214" s="507">
        <v>0</v>
      </c>
      <c r="AE214" s="507">
        <v>0</v>
      </c>
      <c r="AF214" s="507">
        <f t="shared" si="463"/>
        <v>0</v>
      </c>
      <c r="AG214" s="507">
        <f t="shared" si="464"/>
        <v>311290</v>
      </c>
      <c r="AH214" s="522">
        <v>0</v>
      </c>
      <c r="AI214" s="522">
        <v>0</v>
      </c>
      <c r="AJ214" s="522">
        <v>0</v>
      </c>
      <c r="AK214" s="522">
        <v>0</v>
      </c>
      <c r="AL214" s="522">
        <v>0</v>
      </c>
      <c r="AM214" s="522">
        <v>0</v>
      </c>
      <c r="AN214" s="522">
        <v>0</v>
      </c>
      <c r="AO214" s="522">
        <f t="shared" si="471"/>
        <v>0</v>
      </c>
      <c r="AP214" s="522">
        <f t="shared" si="472"/>
        <v>0</v>
      </c>
      <c r="AQ214" s="523">
        <f t="shared" si="465"/>
        <v>0</v>
      </c>
      <c r="AR214" s="520">
        <f t="shared" si="473"/>
        <v>27460495</v>
      </c>
      <c r="AS214" s="507">
        <f t="shared" si="474"/>
        <v>18031241</v>
      </c>
      <c r="AT214" s="507">
        <f t="shared" si="475"/>
        <v>355320</v>
      </c>
      <c r="AU214" s="507">
        <f t="shared" si="476"/>
        <v>311540</v>
      </c>
      <c r="AV214" s="507">
        <f t="shared" si="477"/>
        <v>7673554</v>
      </c>
      <c r="AW214" s="507">
        <f t="shared" si="477"/>
        <v>453180</v>
      </c>
      <c r="AX214" s="507">
        <f t="shared" si="478"/>
        <v>947200</v>
      </c>
      <c r="AY214" s="522">
        <f t="shared" si="479"/>
        <v>34.451599999999999</v>
      </c>
      <c r="AZ214" s="522">
        <f t="shared" si="480"/>
        <v>25.614000000000001</v>
      </c>
      <c r="BA214" s="523">
        <f t="shared" si="480"/>
        <v>8.8375999999999983</v>
      </c>
    </row>
    <row r="215" spans="1:53" s="720" customFormat="1" ht="12.75" customHeight="1" x14ac:dyDescent="0.2">
      <c r="A215" s="751">
        <v>38</v>
      </c>
      <c r="B215" s="752">
        <v>4460</v>
      </c>
      <c r="C215" s="752">
        <v>600074579</v>
      </c>
      <c r="D215" s="752">
        <v>48283011</v>
      </c>
      <c r="E215" s="753" t="s">
        <v>549</v>
      </c>
      <c r="F215" s="752">
        <v>3113</v>
      </c>
      <c r="G215" s="552" t="s">
        <v>92</v>
      </c>
      <c r="H215" s="754" t="s">
        <v>83</v>
      </c>
      <c r="I215" s="516">
        <v>1051243</v>
      </c>
      <c r="J215" s="517">
        <v>774111</v>
      </c>
      <c r="K215" s="496">
        <v>0</v>
      </c>
      <c r="L215" s="322">
        <v>261650</v>
      </c>
      <c r="M215" s="322">
        <v>15482</v>
      </c>
      <c r="N215" s="517">
        <v>0</v>
      </c>
      <c r="O215" s="518">
        <v>2.2399999999999998</v>
      </c>
      <c r="P215" s="432">
        <v>2.2399999999999998</v>
      </c>
      <c r="Q215" s="746">
        <v>0</v>
      </c>
      <c r="R215" s="551">
        <f t="shared" si="447"/>
        <v>0</v>
      </c>
      <c r="S215" s="507">
        <v>-185525</v>
      </c>
      <c r="T215" s="507">
        <v>0</v>
      </c>
      <c r="U215" s="507">
        <v>0</v>
      </c>
      <c r="V215" s="507">
        <f t="shared" si="462"/>
        <v>-185525</v>
      </c>
      <c r="W215" s="507">
        <v>0</v>
      </c>
      <c r="X215" s="507">
        <v>0</v>
      </c>
      <c r="Y215" s="507">
        <v>0</v>
      </c>
      <c r="Z215" s="507">
        <f t="shared" si="467"/>
        <v>0</v>
      </c>
      <c r="AA215" s="507">
        <f t="shared" si="468"/>
        <v>-185525</v>
      </c>
      <c r="AB215" s="322">
        <f t="shared" si="469"/>
        <v>-62707</v>
      </c>
      <c r="AC215" s="180">
        <f t="shared" si="470"/>
        <v>-3711</v>
      </c>
      <c r="AD215" s="507">
        <v>0</v>
      </c>
      <c r="AE215" s="507">
        <v>0</v>
      </c>
      <c r="AF215" s="507">
        <f t="shared" si="463"/>
        <v>0</v>
      </c>
      <c r="AG215" s="507">
        <f t="shared" si="464"/>
        <v>-251943</v>
      </c>
      <c r="AH215" s="522">
        <v>0</v>
      </c>
      <c r="AI215" s="522">
        <v>0</v>
      </c>
      <c r="AJ215" s="522">
        <v>-0.54</v>
      </c>
      <c r="AK215" s="522">
        <v>0</v>
      </c>
      <c r="AL215" s="522">
        <v>0</v>
      </c>
      <c r="AM215" s="522">
        <v>0</v>
      </c>
      <c r="AN215" s="522">
        <v>0</v>
      </c>
      <c r="AO215" s="522">
        <f t="shared" si="471"/>
        <v>-0.54</v>
      </c>
      <c r="AP215" s="522">
        <f t="shared" si="472"/>
        <v>0</v>
      </c>
      <c r="AQ215" s="523">
        <f t="shared" si="465"/>
        <v>-0.54</v>
      </c>
      <c r="AR215" s="520">
        <f t="shared" si="473"/>
        <v>799300</v>
      </c>
      <c r="AS215" s="507">
        <f t="shared" si="474"/>
        <v>588586</v>
      </c>
      <c r="AT215" s="507">
        <f t="shared" si="475"/>
        <v>0</v>
      </c>
      <c r="AU215" s="507">
        <f t="shared" si="476"/>
        <v>0</v>
      </c>
      <c r="AV215" s="507">
        <f t="shared" si="477"/>
        <v>198943</v>
      </c>
      <c r="AW215" s="507">
        <f t="shared" si="477"/>
        <v>11771</v>
      </c>
      <c r="AX215" s="507">
        <f t="shared" si="478"/>
        <v>0</v>
      </c>
      <c r="AY215" s="522">
        <f t="shared" si="479"/>
        <v>1.6999999999999997</v>
      </c>
      <c r="AZ215" s="522">
        <f t="shared" si="480"/>
        <v>1.6999999999999997</v>
      </c>
      <c r="BA215" s="523">
        <f t="shared" si="480"/>
        <v>0</v>
      </c>
    </row>
    <row r="216" spans="1:53" s="720" customFormat="1" ht="12.75" customHeight="1" x14ac:dyDescent="0.2">
      <c r="A216" s="751">
        <v>38</v>
      </c>
      <c r="B216" s="752">
        <v>4460</v>
      </c>
      <c r="C216" s="752">
        <v>600074579</v>
      </c>
      <c r="D216" s="752">
        <v>48283011</v>
      </c>
      <c r="E216" s="753" t="s">
        <v>549</v>
      </c>
      <c r="F216" s="752">
        <v>3141</v>
      </c>
      <c r="G216" s="552" t="s">
        <v>89</v>
      </c>
      <c r="H216" s="754" t="s">
        <v>83</v>
      </c>
      <c r="I216" s="516">
        <v>3171988</v>
      </c>
      <c r="J216" s="517">
        <v>2315651</v>
      </c>
      <c r="K216" s="496">
        <v>0</v>
      </c>
      <c r="L216" s="322">
        <v>782690</v>
      </c>
      <c r="M216" s="322">
        <v>46313</v>
      </c>
      <c r="N216" s="517">
        <v>27334</v>
      </c>
      <c r="O216" s="518">
        <v>7.88</v>
      </c>
      <c r="P216" s="432">
        <v>0</v>
      </c>
      <c r="Q216" s="746">
        <v>7.88</v>
      </c>
      <c r="R216" s="551">
        <f t="shared" si="447"/>
        <v>0</v>
      </c>
      <c r="S216" s="507">
        <v>0</v>
      </c>
      <c r="T216" s="507">
        <v>0</v>
      </c>
      <c r="U216" s="507">
        <v>0</v>
      </c>
      <c r="V216" s="507">
        <f t="shared" si="462"/>
        <v>0</v>
      </c>
      <c r="W216" s="507">
        <v>0</v>
      </c>
      <c r="X216" s="507">
        <v>0</v>
      </c>
      <c r="Y216" s="507">
        <v>0</v>
      </c>
      <c r="Z216" s="507">
        <f t="shared" si="467"/>
        <v>0</v>
      </c>
      <c r="AA216" s="507">
        <f t="shared" si="468"/>
        <v>0</v>
      </c>
      <c r="AB216" s="322">
        <f t="shared" si="469"/>
        <v>0</v>
      </c>
      <c r="AC216" s="180">
        <f t="shared" si="470"/>
        <v>0</v>
      </c>
      <c r="AD216" s="507">
        <v>0</v>
      </c>
      <c r="AE216" s="507">
        <v>0</v>
      </c>
      <c r="AF216" s="507">
        <f t="shared" si="463"/>
        <v>0</v>
      </c>
      <c r="AG216" s="507">
        <f t="shared" si="464"/>
        <v>0</v>
      </c>
      <c r="AH216" s="522">
        <v>0</v>
      </c>
      <c r="AI216" s="522">
        <v>0</v>
      </c>
      <c r="AJ216" s="522">
        <v>0</v>
      </c>
      <c r="AK216" s="522">
        <v>0</v>
      </c>
      <c r="AL216" s="522">
        <v>0</v>
      </c>
      <c r="AM216" s="522">
        <v>0</v>
      </c>
      <c r="AN216" s="522">
        <v>0</v>
      </c>
      <c r="AO216" s="522">
        <f t="shared" si="471"/>
        <v>0</v>
      </c>
      <c r="AP216" s="522">
        <f t="shared" si="472"/>
        <v>0</v>
      </c>
      <c r="AQ216" s="523">
        <f t="shared" si="465"/>
        <v>0</v>
      </c>
      <c r="AR216" s="520">
        <f t="shared" si="473"/>
        <v>3171988</v>
      </c>
      <c r="AS216" s="507">
        <f t="shared" si="474"/>
        <v>2315651</v>
      </c>
      <c r="AT216" s="507">
        <f t="shared" si="475"/>
        <v>0</v>
      </c>
      <c r="AU216" s="507">
        <f t="shared" si="476"/>
        <v>0</v>
      </c>
      <c r="AV216" s="507">
        <f t="shared" si="477"/>
        <v>782690</v>
      </c>
      <c r="AW216" s="507">
        <f t="shared" si="477"/>
        <v>46313</v>
      </c>
      <c r="AX216" s="507">
        <f t="shared" si="478"/>
        <v>27334</v>
      </c>
      <c r="AY216" s="522">
        <f t="shared" si="479"/>
        <v>7.88</v>
      </c>
      <c r="AZ216" s="522">
        <f t="shared" si="480"/>
        <v>0</v>
      </c>
      <c r="BA216" s="523">
        <f t="shared" si="480"/>
        <v>7.88</v>
      </c>
    </row>
    <row r="217" spans="1:53" s="720" customFormat="1" ht="12.75" customHeight="1" x14ac:dyDescent="0.2">
      <c r="A217" s="751">
        <v>38</v>
      </c>
      <c r="B217" s="752">
        <v>4460</v>
      </c>
      <c r="C217" s="752">
        <v>600074579</v>
      </c>
      <c r="D217" s="752">
        <v>48283011</v>
      </c>
      <c r="E217" s="753" t="s">
        <v>549</v>
      </c>
      <c r="F217" s="752">
        <v>3143</v>
      </c>
      <c r="G217" s="552" t="s">
        <v>150</v>
      </c>
      <c r="H217" s="727" t="s">
        <v>87</v>
      </c>
      <c r="I217" s="516">
        <v>1767303</v>
      </c>
      <c r="J217" s="517">
        <v>1533764</v>
      </c>
      <c r="K217" s="517">
        <v>0</v>
      </c>
      <c r="L217" s="517">
        <v>220492</v>
      </c>
      <c r="M217" s="517">
        <v>13047</v>
      </c>
      <c r="N217" s="517">
        <v>0</v>
      </c>
      <c r="O217" s="518">
        <v>3.3159999999999998</v>
      </c>
      <c r="P217" s="432">
        <v>3.3159999999999998</v>
      </c>
      <c r="Q217" s="746">
        <v>0</v>
      </c>
      <c r="R217" s="551">
        <f t="shared" si="447"/>
        <v>0</v>
      </c>
      <c r="S217" s="507">
        <v>0</v>
      </c>
      <c r="T217" s="507">
        <v>0</v>
      </c>
      <c r="U217" s="507">
        <v>0</v>
      </c>
      <c r="V217" s="507">
        <f t="shared" si="462"/>
        <v>0</v>
      </c>
      <c r="W217" s="507">
        <v>0</v>
      </c>
      <c r="X217" s="507">
        <v>0</v>
      </c>
      <c r="Y217" s="507">
        <v>0</v>
      </c>
      <c r="Z217" s="507">
        <f t="shared" si="467"/>
        <v>0</v>
      </c>
      <c r="AA217" s="507">
        <f t="shared" si="468"/>
        <v>0</v>
      </c>
      <c r="AB217" s="322">
        <f t="shared" si="469"/>
        <v>0</v>
      </c>
      <c r="AC217" s="180">
        <f t="shared" si="470"/>
        <v>0</v>
      </c>
      <c r="AD217" s="507">
        <v>0</v>
      </c>
      <c r="AE217" s="507">
        <v>0</v>
      </c>
      <c r="AF217" s="507">
        <f t="shared" si="463"/>
        <v>0</v>
      </c>
      <c r="AG217" s="507">
        <f t="shared" si="464"/>
        <v>0</v>
      </c>
      <c r="AH217" s="522">
        <v>0</v>
      </c>
      <c r="AI217" s="522">
        <v>0</v>
      </c>
      <c r="AJ217" s="522">
        <v>0</v>
      </c>
      <c r="AK217" s="522">
        <v>0</v>
      </c>
      <c r="AL217" s="522">
        <v>0</v>
      </c>
      <c r="AM217" s="522">
        <v>0</v>
      </c>
      <c r="AN217" s="522">
        <v>0</v>
      </c>
      <c r="AO217" s="522">
        <f t="shared" si="471"/>
        <v>0</v>
      </c>
      <c r="AP217" s="522">
        <f t="shared" si="472"/>
        <v>0</v>
      </c>
      <c r="AQ217" s="523">
        <f t="shared" si="465"/>
        <v>0</v>
      </c>
      <c r="AR217" s="520">
        <f t="shared" si="473"/>
        <v>1767303</v>
      </c>
      <c r="AS217" s="507">
        <f t="shared" si="474"/>
        <v>1533764</v>
      </c>
      <c r="AT217" s="507">
        <f t="shared" si="475"/>
        <v>0</v>
      </c>
      <c r="AU217" s="507">
        <f t="shared" si="476"/>
        <v>0</v>
      </c>
      <c r="AV217" s="507">
        <f t="shared" si="477"/>
        <v>220492</v>
      </c>
      <c r="AW217" s="507">
        <f t="shared" si="477"/>
        <v>13047</v>
      </c>
      <c r="AX217" s="507">
        <f t="shared" si="478"/>
        <v>0</v>
      </c>
      <c r="AY217" s="522">
        <f t="shared" si="479"/>
        <v>3.3159999999999998</v>
      </c>
      <c r="AZ217" s="522">
        <f t="shared" si="480"/>
        <v>3.3159999999999998</v>
      </c>
      <c r="BA217" s="523">
        <f t="shared" si="480"/>
        <v>0</v>
      </c>
    </row>
    <row r="218" spans="1:53" s="720" customFormat="1" ht="12.75" customHeight="1" x14ac:dyDescent="0.2">
      <c r="A218" s="751">
        <v>38</v>
      </c>
      <c r="B218" s="752">
        <v>4460</v>
      </c>
      <c r="C218" s="752">
        <v>600074579</v>
      </c>
      <c r="D218" s="752">
        <v>48283011</v>
      </c>
      <c r="E218" s="753" t="s">
        <v>549</v>
      </c>
      <c r="F218" s="752">
        <v>3143</v>
      </c>
      <c r="G218" s="552" t="s">
        <v>151</v>
      </c>
      <c r="H218" s="727" t="s">
        <v>83</v>
      </c>
      <c r="I218" s="516">
        <v>66710</v>
      </c>
      <c r="J218" s="517">
        <v>47025</v>
      </c>
      <c r="K218" s="496">
        <v>0</v>
      </c>
      <c r="L218" s="322">
        <v>15894</v>
      </c>
      <c r="M218" s="322">
        <v>941</v>
      </c>
      <c r="N218" s="517">
        <v>2850</v>
      </c>
      <c r="O218" s="518">
        <v>0.2</v>
      </c>
      <c r="P218" s="432">
        <v>0</v>
      </c>
      <c r="Q218" s="746">
        <v>0.2</v>
      </c>
      <c r="R218" s="551">
        <f t="shared" si="447"/>
        <v>0</v>
      </c>
      <c r="S218" s="507">
        <v>0</v>
      </c>
      <c r="T218" s="507">
        <v>0</v>
      </c>
      <c r="U218" s="507">
        <v>0</v>
      </c>
      <c r="V218" s="507">
        <f t="shared" si="462"/>
        <v>0</v>
      </c>
      <c r="W218" s="507">
        <v>0</v>
      </c>
      <c r="X218" s="507">
        <v>0</v>
      </c>
      <c r="Y218" s="507">
        <v>0</v>
      </c>
      <c r="Z218" s="507">
        <f t="shared" si="467"/>
        <v>0</v>
      </c>
      <c r="AA218" s="507">
        <f t="shared" si="468"/>
        <v>0</v>
      </c>
      <c r="AB218" s="322">
        <f t="shared" si="469"/>
        <v>0</v>
      </c>
      <c r="AC218" s="180">
        <f t="shared" si="470"/>
        <v>0</v>
      </c>
      <c r="AD218" s="507">
        <v>0</v>
      </c>
      <c r="AE218" s="507">
        <v>0</v>
      </c>
      <c r="AF218" s="507">
        <f t="shared" si="463"/>
        <v>0</v>
      </c>
      <c r="AG218" s="507">
        <f t="shared" si="464"/>
        <v>0</v>
      </c>
      <c r="AH218" s="522">
        <v>0</v>
      </c>
      <c r="AI218" s="522">
        <v>0</v>
      </c>
      <c r="AJ218" s="522">
        <v>0</v>
      </c>
      <c r="AK218" s="522">
        <v>0</v>
      </c>
      <c r="AL218" s="522">
        <v>0</v>
      </c>
      <c r="AM218" s="522">
        <v>0</v>
      </c>
      <c r="AN218" s="522">
        <v>0</v>
      </c>
      <c r="AO218" s="522">
        <f t="shared" si="471"/>
        <v>0</v>
      </c>
      <c r="AP218" s="522">
        <f t="shared" si="472"/>
        <v>0</v>
      </c>
      <c r="AQ218" s="523">
        <f t="shared" si="465"/>
        <v>0</v>
      </c>
      <c r="AR218" s="520">
        <f t="shared" si="473"/>
        <v>66710</v>
      </c>
      <c r="AS218" s="507">
        <f t="shared" si="474"/>
        <v>47025</v>
      </c>
      <c r="AT218" s="507">
        <f t="shared" si="475"/>
        <v>0</v>
      </c>
      <c r="AU218" s="507">
        <f t="shared" si="476"/>
        <v>0</v>
      </c>
      <c r="AV218" s="507">
        <f t="shared" si="477"/>
        <v>15894</v>
      </c>
      <c r="AW218" s="507">
        <f t="shared" si="477"/>
        <v>941</v>
      </c>
      <c r="AX218" s="507">
        <f t="shared" si="478"/>
        <v>2850</v>
      </c>
      <c r="AY218" s="522">
        <f t="shared" si="479"/>
        <v>0.2</v>
      </c>
      <c r="AZ218" s="522">
        <f t="shared" si="480"/>
        <v>0</v>
      </c>
      <c r="BA218" s="523">
        <f t="shared" si="480"/>
        <v>0.2</v>
      </c>
    </row>
    <row r="219" spans="1:53" s="720" customFormat="1" ht="12.75" customHeight="1" x14ac:dyDescent="0.2">
      <c r="A219" s="285">
        <v>38</v>
      </c>
      <c r="B219" s="27">
        <v>4460</v>
      </c>
      <c r="C219" s="27">
        <v>600074579</v>
      </c>
      <c r="D219" s="27">
        <v>48283011</v>
      </c>
      <c r="E219" s="295" t="s">
        <v>550</v>
      </c>
      <c r="F219" s="27"/>
      <c r="G219" s="284"/>
      <c r="H219" s="388"/>
      <c r="I219" s="5">
        <v>37911288</v>
      </c>
      <c r="J219" s="8">
        <v>27101784</v>
      </c>
      <c r="K219" s="8">
        <v>42512</v>
      </c>
      <c r="L219" s="8">
        <v>9174772</v>
      </c>
      <c r="M219" s="8">
        <v>542036</v>
      </c>
      <c r="N219" s="8">
        <v>1050184</v>
      </c>
      <c r="O219" s="9">
        <v>58.13130000000001</v>
      </c>
      <c r="P219" s="9">
        <v>39.170000000000009</v>
      </c>
      <c r="Q219" s="33">
        <v>18.961299999999998</v>
      </c>
      <c r="R219" s="5">
        <f t="shared" ref="R219:BA219" si="481">SUM(R213:R218)</f>
        <v>-12488</v>
      </c>
      <c r="S219" s="8">
        <f t="shared" si="481"/>
        <v>-185525</v>
      </c>
      <c r="T219" s="8">
        <f t="shared" si="481"/>
        <v>0</v>
      </c>
      <c r="U219" s="8">
        <f t="shared" si="481"/>
        <v>0</v>
      </c>
      <c r="V219" s="8">
        <f t="shared" si="481"/>
        <v>-198013</v>
      </c>
      <c r="W219" s="8">
        <f t="shared" si="481"/>
        <v>12488</v>
      </c>
      <c r="X219" s="8">
        <f t="shared" si="481"/>
        <v>0</v>
      </c>
      <c r="Y219" s="8">
        <f t="shared" si="481"/>
        <v>311540</v>
      </c>
      <c r="Z219" s="8">
        <f t="shared" si="481"/>
        <v>324028</v>
      </c>
      <c r="AA219" s="8">
        <f t="shared" si="481"/>
        <v>126015</v>
      </c>
      <c r="AB219" s="8">
        <f t="shared" si="481"/>
        <v>-62707</v>
      </c>
      <c r="AC219" s="8">
        <f t="shared" si="481"/>
        <v>-3961</v>
      </c>
      <c r="AD219" s="8">
        <f t="shared" si="481"/>
        <v>0</v>
      </c>
      <c r="AE219" s="8">
        <f t="shared" si="481"/>
        <v>0</v>
      </c>
      <c r="AF219" s="8">
        <f t="shared" si="481"/>
        <v>0</v>
      </c>
      <c r="AG219" s="8">
        <f t="shared" si="481"/>
        <v>59347</v>
      </c>
      <c r="AH219" s="9">
        <f t="shared" si="481"/>
        <v>0</v>
      </c>
      <c r="AI219" s="9">
        <f t="shared" si="481"/>
        <v>0</v>
      </c>
      <c r="AJ219" s="9">
        <f t="shared" si="481"/>
        <v>-0.54</v>
      </c>
      <c r="AK219" s="9">
        <f t="shared" si="481"/>
        <v>0</v>
      </c>
      <c r="AL219" s="9">
        <f t="shared" si="481"/>
        <v>0</v>
      </c>
      <c r="AM219" s="9">
        <f t="shared" si="481"/>
        <v>0</v>
      </c>
      <c r="AN219" s="9">
        <f t="shared" si="481"/>
        <v>0</v>
      </c>
      <c r="AO219" s="9">
        <f t="shared" si="481"/>
        <v>-0.54</v>
      </c>
      <c r="AP219" s="9">
        <f t="shared" si="481"/>
        <v>0</v>
      </c>
      <c r="AQ219" s="75">
        <f t="shared" si="481"/>
        <v>-0.54</v>
      </c>
      <c r="AR219" s="273">
        <f t="shared" si="481"/>
        <v>37970635</v>
      </c>
      <c r="AS219" s="8">
        <f t="shared" si="481"/>
        <v>26903771</v>
      </c>
      <c r="AT219" s="38">
        <f t="shared" si="481"/>
        <v>366540</v>
      </c>
      <c r="AU219" s="38">
        <f t="shared" si="481"/>
        <v>311540</v>
      </c>
      <c r="AV219" s="8">
        <f t="shared" si="481"/>
        <v>9112065</v>
      </c>
      <c r="AW219" s="8">
        <f t="shared" si="481"/>
        <v>538075</v>
      </c>
      <c r="AX219" s="8">
        <f t="shared" si="481"/>
        <v>1050184</v>
      </c>
      <c r="AY219" s="9">
        <f t="shared" si="481"/>
        <v>57.591300000000011</v>
      </c>
      <c r="AZ219" s="9">
        <f t="shared" si="481"/>
        <v>38.63000000000001</v>
      </c>
      <c r="BA219" s="75">
        <f t="shared" si="481"/>
        <v>18.961299999999998</v>
      </c>
    </row>
    <row r="220" spans="1:53" s="720" customFormat="1" ht="12.75" customHeight="1" x14ac:dyDescent="0.2">
      <c r="A220" s="751">
        <v>39</v>
      </c>
      <c r="B220" s="752">
        <v>4472</v>
      </c>
      <c r="C220" s="752">
        <v>600075095</v>
      </c>
      <c r="D220" s="752">
        <v>48282561</v>
      </c>
      <c r="E220" s="753" t="s">
        <v>551</v>
      </c>
      <c r="F220" s="752">
        <v>3231</v>
      </c>
      <c r="G220" s="552" t="s">
        <v>154</v>
      </c>
      <c r="H220" s="754" t="s">
        <v>87</v>
      </c>
      <c r="I220" s="516">
        <v>9612669</v>
      </c>
      <c r="J220" s="517">
        <v>7014178</v>
      </c>
      <c r="K220" s="517">
        <v>40000</v>
      </c>
      <c r="L220" s="517">
        <v>2384312</v>
      </c>
      <c r="M220" s="517">
        <v>140284</v>
      </c>
      <c r="N220" s="517">
        <v>33895</v>
      </c>
      <c r="O220" s="518">
        <v>13.7471</v>
      </c>
      <c r="P220" s="432">
        <v>12.282300000000001</v>
      </c>
      <c r="Q220" s="746">
        <v>1.4647999999999997</v>
      </c>
      <c r="R220" s="551">
        <f>W220*-1</f>
        <v>15000</v>
      </c>
      <c r="S220" s="507">
        <v>0</v>
      </c>
      <c r="T220" s="507">
        <v>0</v>
      </c>
      <c r="U220" s="507">
        <v>0</v>
      </c>
      <c r="V220" s="507">
        <f t="shared" si="462"/>
        <v>15000</v>
      </c>
      <c r="W220" s="507">
        <v>-15000</v>
      </c>
      <c r="X220" s="507">
        <v>0</v>
      </c>
      <c r="Y220" s="507">
        <v>0</v>
      </c>
      <c r="Z220" s="507">
        <f>SUM(W220:Y220)</f>
        <v>-15000</v>
      </c>
      <c r="AA220" s="507">
        <f>V220+Z220</f>
        <v>0</v>
      </c>
      <c r="AB220" s="322">
        <f>ROUND((V220+W220)*33.8%,0)</f>
        <v>0</v>
      </c>
      <c r="AC220" s="180">
        <f>ROUND(V220*2%,0)</f>
        <v>300</v>
      </c>
      <c r="AD220" s="507">
        <v>0</v>
      </c>
      <c r="AE220" s="507">
        <v>0</v>
      </c>
      <c r="AF220" s="507">
        <f t="shared" si="463"/>
        <v>0</v>
      </c>
      <c r="AG220" s="507">
        <f t="shared" si="464"/>
        <v>300</v>
      </c>
      <c r="AH220" s="522">
        <v>0</v>
      </c>
      <c r="AI220" s="522">
        <v>0.06</v>
      </c>
      <c r="AJ220" s="522">
        <v>0</v>
      </c>
      <c r="AK220" s="522">
        <v>0</v>
      </c>
      <c r="AL220" s="522">
        <v>0</v>
      </c>
      <c r="AM220" s="522">
        <v>0</v>
      </c>
      <c r="AN220" s="522">
        <v>0</v>
      </c>
      <c r="AO220" s="522">
        <f>AH220+AJ220+AK220+AM220</f>
        <v>0</v>
      </c>
      <c r="AP220" s="522">
        <f>AI220+AL220+AN220</f>
        <v>0.06</v>
      </c>
      <c r="AQ220" s="523">
        <f t="shared" si="465"/>
        <v>0.06</v>
      </c>
      <c r="AR220" s="520">
        <f>I220+AG220</f>
        <v>9612969</v>
      </c>
      <c r="AS220" s="507">
        <f>J220+V220</f>
        <v>7029178</v>
      </c>
      <c r="AT220" s="507">
        <f>K220+Z220</f>
        <v>25000</v>
      </c>
      <c r="AU220" s="507">
        <f>Y220</f>
        <v>0</v>
      </c>
      <c r="AV220" s="507">
        <f>L220+AB220</f>
        <v>2384312</v>
      </c>
      <c r="AW220" s="507">
        <f>M220+AC220</f>
        <v>140584</v>
      </c>
      <c r="AX220" s="507">
        <f>N220+AF220</f>
        <v>33895</v>
      </c>
      <c r="AY220" s="522">
        <f>O220+AQ220</f>
        <v>13.8071</v>
      </c>
      <c r="AZ220" s="522">
        <f>P220+AO220</f>
        <v>12.282300000000001</v>
      </c>
      <c r="BA220" s="523">
        <f>Q220+AP220</f>
        <v>1.5247999999999997</v>
      </c>
    </row>
    <row r="221" spans="1:53" s="720" customFormat="1" ht="12.75" customHeight="1" x14ac:dyDescent="0.2">
      <c r="A221" s="285">
        <v>39</v>
      </c>
      <c r="B221" s="27">
        <v>4472</v>
      </c>
      <c r="C221" s="27">
        <v>600075095</v>
      </c>
      <c r="D221" s="27">
        <v>48282561</v>
      </c>
      <c r="E221" s="295" t="s">
        <v>552</v>
      </c>
      <c r="F221" s="27"/>
      <c r="G221" s="284"/>
      <c r="H221" s="388"/>
      <c r="I221" s="5">
        <v>9612669</v>
      </c>
      <c r="J221" s="8">
        <v>7014178</v>
      </c>
      <c r="K221" s="8">
        <v>40000</v>
      </c>
      <c r="L221" s="8">
        <v>2384312</v>
      </c>
      <c r="M221" s="8">
        <v>140284</v>
      </c>
      <c r="N221" s="8">
        <v>33895</v>
      </c>
      <c r="O221" s="9">
        <v>13.7471</v>
      </c>
      <c r="P221" s="9">
        <v>12.282300000000001</v>
      </c>
      <c r="Q221" s="33">
        <v>1.4647999999999997</v>
      </c>
      <c r="R221" s="5">
        <f t="shared" ref="R221:BA221" si="482">SUM(R220)</f>
        <v>15000</v>
      </c>
      <c r="S221" s="8">
        <f t="shared" si="482"/>
        <v>0</v>
      </c>
      <c r="T221" s="8">
        <f t="shared" si="482"/>
        <v>0</v>
      </c>
      <c r="U221" s="8">
        <f t="shared" si="482"/>
        <v>0</v>
      </c>
      <c r="V221" s="8">
        <f t="shared" si="482"/>
        <v>15000</v>
      </c>
      <c r="W221" s="8">
        <f t="shared" si="482"/>
        <v>-15000</v>
      </c>
      <c r="X221" s="8">
        <f t="shared" si="482"/>
        <v>0</v>
      </c>
      <c r="Y221" s="8">
        <f t="shared" si="482"/>
        <v>0</v>
      </c>
      <c r="Z221" s="8">
        <f t="shared" si="482"/>
        <v>-15000</v>
      </c>
      <c r="AA221" s="8">
        <f t="shared" si="482"/>
        <v>0</v>
      </c>
      <c r="AB221" s="8">
        <f t="shared" si="482"/>
        <v>0</v>
      </c>
      <c r="AC221" s="8">
        <f t="shared" si="482"/>
        <v>300</v>
      </c>
      <c r="AD221" s="8">
        <f t="shared" si="482"/>
        <v>0</v>
      </c>
      <c r="AE221" s="8">
        <f t="shared" si="482"/>
        <v>0</v>
      </c>
      <c r="AF221" s="8">
        <f t="shared" si="482"/>
        <v>0</v>
      </c>
      <c r="AG221" s="8">
        <f t="shared" si="482"/>
        <v>300</v>
      </c>
      <c r="AH221" s="9">
        <f t="shared" si="482"/>
        <v>0</v>
      </c>
      <c r="AI221" s="9">
        <f t="shared" si="482"/>
        <v>0.06</v>
      </c>
      <c r="AJ221" s="9">
        <f t="shared" si="482"/>
        <v>0</v>
      </c>
      <c r="AK221" s="9">
        <f t="shared" si="482"/>
        <v>0</v>
      </c>
      <c r="AL221" s="9">
        <f t="shared" si="482"/>
        <v>0</v>
      </c>
      <c r="AM221" s="9">
        <f t="shared" si="482"/>
        <v>0</v>
      </c>
      <c r="AN221" s="9">
        <f t="shared" si="482"/>
        <v>0</v>
      </c>
      <c r="AO221" s="9">
        <f t="shared" si="482"/>
        <v>0</v>
      </c>
      <c r="AP221" s="9">
        <f t="shared" si="482"/>
        <v>0.06</v>
      </c>
      <c r="AQ221" s="75">
        <f t="shared" si="482"/>
        <v>0.06</v>
      </c>
      <c r="AR221" s="273">
        <f t="shared" si="482"/>
        <v>9612969</v>
      </c>
      <c r="AS221" s="8">
        <f t="shared" si="482"/>
        <v>7029178</v>
      </c>
      <c r="AT221" s="38">
        <f t="shared" si="482"/>
        <v>25000</v>
      </c>
      <c r="AU221" s="38">
        <f t="shared" si="482"/>
        <v>0</v>
      </c>
      <c r="AV221" s="8">
        <f t="shared" si="482"/>
        <v>2384312</v>
      </c>
      <c r="AW221" s="8">
        <f t="shared" si="482"/>
        <v>140584</v>
      </c>
      <c r="AX221" s="8">
        <f t="shared" si="482"/>
        <v>33895</v>
      </c>
      <c r="AY221" s="9">
        <f t="shared" si="482"/>
        <v>13.8071</v>
      </c>
      <c r="AZ221" s="9">
        <f t="shared" si="482"/>
        <v>12.282300000000001</v>
      </c>
      <c r="BA221" s="75">
        <f t="shared" si="482"/>
        <v>1.5247999999999997</v>
      </c>
    </row>
    <row r="222" spans="1:53" s="720" customFormat="1" ht="12.75" customHeight="1" x14ac:dyDescent="0.2">
      <c r="A222" s="751">
        <v>40</v>
      </c>
      <c r="B222" s="752">
        <v>4418</v>
      </c>
      <c r="C222" s="752">
        <v>600074048</v>
      </c>
      <c r="D222" s="752">
        <v>72742411</v>
      </c>
      <c r="E222" s="753" t="s">
        <v>553</v>
      </c>
      <c r="F222" s="752">
        <v>3111</v>
      </c>
      <c r="G222" s="552" t="s">
        <v>86</v>
      </c>
      <c r="H222" s="754" t="s">
        <v>87</v>
      </c>
      <c r="I222" s="516">
        <v>1897015</v>
      </c>
      <c r="J222" s="517">
        <v>1337861</v>
      </c>
      <c r="K222" s="517">
        <v>50000</v>
      </c>
      <c r="L222" s="517">
        <v>469097</v>
      </c>
      <c r="M222" s="517">
        <v>26757</v>
      </c>
      <c r="N222" s="517">
        <v>13300</v>
      </c>
      <c r="O222" s="518">
        <v>2.8652000000000002</v>
      </c>
      <c r="P222" s="432">
        <v>2.2702999999999998</v>
      </c>
      <c r="Q222" s="746">
        <v>0.59490000000000043</v>
      </c>
      <c r="R222" s="551">
        <f t="shared" ref="R222:R224" si="483">W222*-1</f>
        <v>0</v>
      </c>
      <c r="S222" s="507">
        <v>0</v>
      </c>
      <c r="T222" s="507">
        <v>0</v>
      </c>
      <c r="U222" s="507">
        <v>0</v>
      </c>
      <c r="V222" s="507">
        <f t="shared" si="462"/>
        <v>0</v>
      </c>
      <c r="W222" s="507">
        <v>0</v>
      </c>
      <c r="X222" s="507">
        <v>0</v>
      </c>
      <c r="Y222" s="507">
        <v>0</v>
      </c>
      <c r="Z222" s="507">
        <f t="shared" ref="Z222:Z224" si="484">SUM(W222:Y222)</f>
        <v>0</v>
      </c>
      <c r="AA222" s="507">
        <f>V222+Z222</f>
        <v>0</v>
      </c>
      <c r="AB222" s="322">
        <f t="shared" ref="AB222:AB224" si="485">ROUND((V222+W222)*33.8%,0)</f>
        <v>0</v>
      </c>
      <c r="AC222" s="180">
        <f>ROUND(V222*2%,0)</f>
        <v>0</v>
      </c>
      <c r="AD222" s="507">
        <v>0</v>
      </c>
      <c r="AE222" s="507">
        <v>0</v>
      </c>
      <c r="AF222" s="507">
        <f t="shared" si="463"/>
        <v>0</v>
      </c>
      <c r="AG222" s="507">
        <f t="shared" si="464"/>
        <v>0</v>
      </c>
      <c r="AH222" s="522">
        <v>0</v>
      </c>
      <c r="AI222" s="522">
        <v>0</v>
      </c>
      <c r="AJ222" s="522">
        <v>0</v>
      </c>
      <c r="AK222" s="522">
        <v>0</v>
      </c>
      <c r="AL222" s="522">
        <v>0</v>
      </c>
      <c r="AM222" s="522">
        <v>0</v>
      </c>
      <c r="AN222" s="522">
        <v>0</v>
      </c>
      <c r="AO222" s="522">
        <f t="shared" ref="AO222:AO224" si="486">AH222+AJ222+AK222+AM222</f>
        <v>0</v>
      </c>
      <c r="AP222" s="522">
        <f t="shared" ref="AP222:AP224" si="487">AI222+AL222+AN222</f>
        <v>0</v>
      </c>
      <c r="AQ222" s="523">
        <f t="shared" si="465"/>
        <v>0</v>
      </c>
      <c r="AR222" s="520">
        <f>I222+AG222</f>
        <v>1897015</v>
      </c>
      <c r="AS222" s="507">
        <f>J222+V222</f>
        <v>1337861</v>
      </c>
      <c r="AT222" s="507">
        <f t="shared" ref="AT222:AT224" si="488">K222+Z222</f>
        <v>50000</v>
      </c>
      <c r="AU222" s="507">
        <f t="shared" ref="AU222:AU224" si="489">Y222</f>
        <v>0</v>
      </c>
      <c r="AV222" s="507">
        <f t="shared" ref="AV222:AW224" si="490">L222+AB222</f>
        <v>469097</v>
      </c>
      <c r="AW222" s="507">
        <f t="shared" si="490"/>
        <v>26757</v>
      </c>
      <c r="AX222" s="507">
        <f>N222+AF222</f>
        <v>13300</v>
      </c>
      <c r="AY222" s="522">
        <f>O222+AQ222</f>
        <v>2.8652000000000002</v>
      </c>
      <c r="AZ222" s="522">
        <f t="shared" ref="AZ222:BA224" si="491">P222+AO222</f>
        <v>2.2702999999999998</v>
      </c>
      <c r="BA222" s="523">
        <f t="shared" si="491"/>
        <v>0.59490000000000043</v>
      </c>
    </row>
    <row r="223" spans="1:53" s="720" customFormat="1" ht="12.75" customHeight="1" x14ac:dyDescent="0.2">
      <c r="A223" s="751">
        <v>40</v>
      </c>
      <c r="B223" s="752">
        <v>4418</v>
      </c>
      <c r="C223" s="752">
        <v>600074048</v>
      </c>
      <c r="D223" s="752">
        <v>72742411</v>
      </c>
      <c r="E223" s="753" t="s">
        <v>553</v>
      </c>
      <c r="F223" s="752">
        <v>3111</v>
      </c>
      <c r="G223" s="552" t="s">
        <v>92</v>
      </c>
      <c r="H223" s="754" t="s">
        <v>83</v>
      </c>
      <c r="I223" s="516">
        <v>0</v>
      </c>
      <c r="J223" s="517">
        <v>0</v>
      </c>
      <c r="K223" s="496">
        <v>0</v>
      </c>
      <c r="L223" s="322">
        <v>0</v>
      </c>
      <c r="M223" s="322">
        <v>0</v>
      </c>
      <c r="N223" s="517">
        <v>0</v>
      </c>
      <c r="O223" s="518">
        <v>0</v>
      </c>
      <c r="P223" s="432">
        <v>0</v>
      </c>
      <c r="Q223" s="746">
        <v>0</v>
      </c>
      <c r="R223" s="551">
        <f t="shared" si="483"/>
        <v>0</v>
      </c>
      <c r="S223" s="507">
        <v>56600</v>
      </c>
      <c r="T223" s="507">
        <v>0</v>
      </c>
      <c r="U223" s="507">
        <v>0</v>
      </c>
      <c r="V223" s="507">
        <f t="shared" si="462"/>
        <v>56600</v>
      </c>
      <c r="W223" s="507">
        <v>0</v>
      </c>
      <c r="X223" s="507">
        <v>0</v>
      </c>
      <c r="Y223" s="507">
        <v>0</v>
      </c>
      <c r="Z223" s="507">
        <f t="shared" si="484"/>
        <v>0</v>
      </c>
      <c r="AA223" s="507">
        <f>V223+Z223</f>
        <v>56600</v>
      </c>
      <c r="AB223" s="322">
        <f t="shared" si="485"/>
        <v>19131</v>
      </c>
      <c r="AC223" s="180">
        <f>ROUND(V223*2%,0)</f>
        <v>1132</v>
      </c>
      <c r="AD223" s="507">
        <v>34000</v>
      </c>
      <c r="AE223" s="507">
        <v>0</v>
      </c>
      <c r="AF223" s="507">
        <f t="shared" si="463"/>
        <v>34000</v>
      </c>
      <c r="AG223" s="507">
        <f t="shared" si="464"/>
        <v>110863</v>
      </c>
      <c r="AH223" s="522">
        <v>0</v>
      </c>
      <c r="AI223" s="522">
        <v>0</v>
      </c>
      <c r="AJ223" s="522">
        <v>0.17</v>
      </c>
      <c r="AK223" s="522">
        <v>0</v>
      </c>
      <c r="AL223" s="522">
        <v>0</v>
      </c>
      <c r="AM223" s="522">
        <v>0</v>
      </c>
      <c r="AN223" s="522">
        <v>0</v>
      </c>
      <c r="AO223" s="522">
        <f t="shared" si="486"/>
        <v>0.17</v>
      </c>
      <c r="AP223" s="522">
        <f t="shared" si="487"/>
        <v>0</v>
      </c>
      <c r="AQ223" s="523">
        <f t="shared" si="465"/>
        <v>0.17</v>
      </c>
      <c r="AR223" s="520">
        <f>I223+AG223</f>
        <v>110863</v>
      </c>
      <c r="AS223" s="507">
        <f>J223+V223</f>
        <v>56600</v>
      </c>
      <c r="AT223" s="507">
        <f t="shared" si="488"/>
        <v>0</v>
      </c>
      <c r="AU223" s="507">
        <f t="shared" si="489"/>
        <v>0</v>
      </c>
      <c r="AV223" s="507">
        <f t="shared" si="490"/>
        <v>19131</v>
      </c>
      <c r="AW223" s="507">
        <f t="shared" si="490"/>
        <v>1132</v>
      </c>
      <c r="AX223" s="507">
        <f>N223+AF223</f>
        <v>34000</v>
      </c>
      <c r="AY223" s="522">
        <f>O223+AQ223</f>
        <v>0.17</v>
      </c>
      <c r="AZ223" s="522">
        <f t="shared" si="491"/>
        <v>0.17</v>
      </c>
      <c r="BA223" s="523">
        <f t="shared" si="491"/>
        <v>0</v>
      </c>
    </row>
    <row r="224" spans="1:53" s="720" customFormat="1" ht="12.75" customHeight="1" x14ac:dyDescent="0.2">
      <c r="A224" s="751">
        <v>40</v>
      </c>
      <c r="B224" s="752">
        <v>4418</v>
      </c>
      <c r="C224" s="752">
        <v>600074048</v>
      </c>
      <c r="D224" s="752">
        <v>72742411</v>
      </c>
      <c r="E224" s="740" t="s">
        <v>553</v>
      </c>
      <c r="F224" s="752">
        <v>3141</v>
      </c>
      <c r="G224" s="552" t="s">
        <v>89</v>
      </c>
      <c r="H224" s="754" t="s">
        <v>83</v>
      </c>
      <c r="I224" s="516">
        <v>311983</v>
      </c>
      <c r="J224" s="517">
        <v>223999</v>
      </c>
      <c r="K224" s="496">
        <v>5000</v>
      </c>
      <c r="L224" s="322">
        <v>77402</v>
      </c>
      <c r="M224" s="322">
        <v>4480</v>
      </c>
      <c r="N224" s="517">
        <v>1102</v>
      </c>
      <c r="O224" s="518">
        <v>0.78</v>
      </c>
      <c r="P224" s="432">
        <v>0</v>
      </c>
      <c r="Q224" s="746">
        <v>0.78</v>
      </c>
      <c r="R224" s="551">
        <f t="shared" si="483"/>
        <v>0</v>
      </c>
      <c r="S224" s="507">
        <v>0</v>
      </c>
      <c r="T224" s="507">
        <v>0</v>
      </c>
      <c r="U224" s="507">
        <v>0</v>
      </c>
      <c r="V224" s="507">
        <f t="shared" si="462"/>
        <v>0</v>
      </c>
      <c r="W224" s="507">
        <v>0</v>
      </c>
      <c r="X224" s="507">
        <v>0</v>
      </c>
      <c r="Y224" s="507">
        <v>0</v>
      </c>
      <c r="Z224" s="507">
        <f t="shared" si="484"/>
        <v>0</v>
      </c>
      <c r="AA224" s="507">
        <f>V224+Z224</f>
        <v>0</v>
      </c>
      <c r="AB224" s="322">
        <f t="shared" si="485"/>
        <v>0</v>
      </c>
      <c r="AC224" s="180">
        <f>ROUND(V224*2%,0)</f>
        <v>0</v>
      </c>
      <c r="AD224" s="507">
        <v>0</v>
      </c>
      <c r="AE224" s="507">
        <v>0</v>
      </c>
      <c r="AF224" s="507">
        <f t="shared" si="463"/>
        <v>0</v>
      </c>
      <c r="AG224" s="507">
        <f t="shared" si="464"/>
        <v>0</v>
      </c>
      <c r="AH224" s="522">
        <v>0</v>
      </c>
      <c r="AI224" s="522">
        <v>0</v>
      </c>
      <c r="AJ224" s="522">
        <v>0</v>
      </c>
      <c r="AK224" s="522">
        <v>0</v>
      </c>
      <c r="AL224" s="522">
        <v>0</v>
      </c>
      <c r="AM224" s="522">
        <v>0</v>
      </c>
      <c r="AN224" s="522">
        <v>0</v>
      </c>
      <c r="AO224" s="522">
        <f t="shared" si="486"/>
        <v>0</v>
      </c>
      <c r="AP224" s="522">
        <f t="shared" si="487"/>
        <v>0</v>
      </c>
      <c r="AQ224" s="523">
        <f t="shared" si="465"/>
        <v>0</v>
      </c>
      <c r="AR224" s="520">
        <f>I224+AG224</f>
        <v>311983</v>
      </c>
      <c r="AS224" s="507">
        <f>J224+V224</f>
        <v>223999</v>
      </c>
      <c r="AT224" s="507">
        <f t="shared" si="488"/>
        <v>5000</v>
      </c>
      <c r="AU224" s="507">
        <f t="shared" si="489"/>
        <v>0</v>
      </c>
      <c r="AV224" s="507">
        <f t="shared" si="490"/>
        <v>77402</v>
      </c>
      <c r="AW224" s="507">
        <f t="shared" si="490"/>
        <v>4480</v>
      </c>
      <c r="AX224" s="507">
        <f>N224+AF224</f>
        <v>1102</v>
      </c>
      <c r="AY224" s="522">
        <f>O224+AQ224</f>
        <v>0.78</v>
      </c>
      <c r="AZ224" s="522">
        <f t="shared" si="491"/>
        <v>0</v>
      </c>
      <c r="BA224" s="523">
        <f t="shared" si="491"/>
        <v>0.78</v>
      </c>
    </row>
    <row r="225" spans="1:53" s="720" customFormat="1" ht="12.75" customHeight="1" x14ac:dyDescent="0.2">
      <c r="A225" s="285">
        <v>40</v>
      </c>
      <c r="B225" s="27">
        <v>4418</v>
      </c>
      <c r="C225" s="27">
        <v>600074048</v>
      </c>
      <c r="D225" s="27">
        <v>72742411</v>
      </c>
      <c r="E225" s="295" t="s">
        <v>554</v>
      </c>
      <c r="F225" s="27"/>
      <c r="G225" s="284"/>
      <c r="H225" s="388"/>
      <c r="I225" s="5">
        <v>2208998</v>
      </c>
      <c r="J225" s="8">
        <v>1561860</v>
      </c>
      <c r="K225" s="8">
        <v>55000</v>
      </c>
      <c r="L225" s="8">
        <v>546499</v>
      </c>
      <c r="M225" s="8">
        <v>31237</v>
      </c>
      <c r="N225" s="8">
        <v>14402</v>
      </c>
      <c r="O225" s="9">
        <v>3.6452</v>
      </c>
      <c r="P225" s="9">
        <v>2.2702999999999998</v>
      </c>
      <c r="Q225" s="33">
        <v>1.3749000000000005</v>
      </c>
      <c r="R225" s="5">
        <f t="shared" ref="R225:BA225" si="492">SUM(R222:R224)</f>
        <v>0</v>
      </c>
      <c r="S225" s="8">
        <f t="shared" si="492"/>
        <v>56600</v>
      </c>
      <c r="T225" s="8">
        <f t="shared" si="492"/>
        <v>0</v>
      </c>
      <c r="U225" s="8">
        <f t="shared" si="492"/>
        <v>0</v>
      </c>
      <c r="V225" s="8">
        <f t="shared" si="492"/>
        <v>56600</v>
      </c>
      <c r="W225" s="8">
        <f t="shared" si="492"/>
        <v>0</v>
      </c>
      <c r="X225" s="8">
        <f t="shared" si="492"/>
        <v>0</v>
      </c>
      <c r="Y225" s="8">
        <f t="shared" ref="Y225" si="493">SUM(Y222:Y224)</f>
        <v>0</v>
      </c>
      <c r="Z225" s="8">
        <f t="shared" si="492"/>
        <v>0</v>
      </c>
      <c r="AA225" s="8">
        <f t="shared" si="492"/>
        <v>56600</v>
      </c>
      <c r="AB225" s="8">
        <f t="shared" si="492"/>
        <v>19131</v>
      </c>
      <c r="AC225" s="8">
        <f t="shared" si="492"/>
        <v>1132</v>
      </c>
      <c r="AD225" s="8">
        <f t="shared" si="492"/>
        <v>34000</v>
      </c>
      <c r="AE225" s="8">
        <f t="shared" si="492"/>
        <v>0</v>
      </c>
      <c r="AF225" s="8">
        <f t="shared" si="492"/>
        <v>34000</v>
      </c>
      <c r="AG225" s="8">
        <f t="shared" si="492"/>
        <v>110863</v>
      </c>
      <c r="AH225" s="9">
        <f t="shared" si="492"/>
        <v>0</v>
      </c>
      <c r="AI225" s="9">
        <f t="shared" si="492"/>
        <v>0</v>
      </c>
      <c r="AJ225" s="9">
        <f t="shared" si="492"/>
        <v>0.17</v>
      </c>
      <c r="AK225" s="9">
        <f t="shared" ref="AK225:AL225" si="494">SUM(AK222:AK224)</f>
        <v>0</v>
      </c>
      <c r="AL225" s="9">
        <f t="shared" si="494"/>
        <v>0</v>
      </c>
      <c r="AM225" s="9">
        <f t="shared" si="492"/>
        <v>0</v>
      </c>
      <c r="AN225" s="9">
        <f t="shared" si="492"/>
        <v>0</v>
      </c>
      <c r="AO225" s="9">
        <f t="shared" si="492"/>
        <v>0.17</v>
      </c>
      <c r="AP225" s="9">
        <f t="shared" si="492"/>
        <v>0</v>
      </c>
      <c r="AQ225" s="75">
        <f t="shared" si="492"/>
        <v>0.17</v>
      </c>
      <c r="AR225" s="273">
        <f t="shared" si="492"/>
        <v>2319861</v>
      </c>
      <c r="AS225" s="8">
        <f t="shared" si="492"/>
        <v>1618460</v>
      </c>
      <c r="AT225" s="38">
        <f t="shared" si="492"/>
        <v>55000</v>
      </c>
      <c r="AU225" s="38">
        <f t="shared" si="492"/>
        <v>0</v>
      </c>
      <c r="AV225" s="8">
        <f t="shared" si="492"/>
        <v>565630</v>
      </c>
      <c r="AW225" s="8">
        <f t="shared" si="492"/>
        <v>32369</v>
      </c>
      <c r="AX225" s="8">
        <f t="shared" si="492"/>
        <v>48402</v>
      </c>
      <c r="AY225" s="9">
        <f t="shared" si="492"/>
        <v>3.8151999999999999</v>
      </c>
      <c r="AZ225" s="9">
        <f t="shared" si="492"/>
        <v>2.4402999999999997</v>
      </c>
      <c r="BA225" s="75">
        <f t="shared" si="492"/>
        <v>1.3749000000000005</v>
      </c>
    </row>
    <row r="226" spans="1:53" s="720" customFormat="1" ht="12.75" customHeight="1" x14ac:dyDescent="0.2">
      <c r="A226" s="751">
        <v>41</v>
      </c>
      <c r="B226" s="752">
        <v>4432</v>
      </c>
      <c r="C226" s="752">
        <v>600074625</v>
      </c>
      <c r="D226" s="752">
        <v>70695903</v>
      </c>
      <c r="E226" s="753" t="s">
        <v>555</v>
      </c>
      <c r="F226" s="752">
        <v>3111</v>
      </c>
      <c r="G226" s="552" t="s">
        <v>86</v>
      </c>
      <c r="H226" s="754" t="s">
        <v>87</v>
      </c>
      <c r="I226" s="516">
        <v>1387184</v>
      </c>
      <c r="J226" s="517">
        <v>1136145</v>
      </c>
      <c r="K226" s="517">
        <v>0</v>
      </c>
      <c r="L226" s="517">
        <v>220492</v>
      </c>
      <c r="M226" s="517">
        <v>13047</v>
      </c>
      <c r="N226" s="517">
        <v>17500</v>
      </c>
      <c r="O226" s="518">
        <v>2.6076999999999999</v>
      </c>
      <c r="P226" s="432">
        <v>2.0968</v>
      </c>
      <c r="Q226" s="746">
        <v>0.51090000000000002</v>
      </c>
      <c r="R226" s="551">
        <f t="shared" ref="R226:R231" si="495">W226*-1</f>
        <v>0</v>
      </c>
      <c r="S226" s="507">
        <v>0</v>
      </c>
      <c r="T226" s="507">
        <v>0</v>
      </c>
      <c r="U226" s="507">
        <v>0</v>
      </c>
      <c r="V226" s="507">
        <f t="shared" si="462"/>
        <v>0</v>
      </c>
      <c r="W226" s="507">
        <v>0</v>
      </c>
      <c r="X226" s="507">
        <v>0</v>
      </c>
      <c r="Y226" s="507">
        <v>0</v>
      </c>
      <c r="Z226" s="507">
        <f t="shared" ref="Z226:Z231" si="496">SUM(W226:Y226)</f>
        <v>0</v>
      </c>
      <c r="AA226" s="507">
        <f t="shared" ref="AA226:AA231" si="497">V226+Z226</f>
        <v>0</v>
      </c>
      <c r="AB226" s="322">
        <f t="shared" ref="AB226:AB231" si="498">ROUND((V226+W226)*33.8%,0)</f>
        <v>0</v>
      </c>
      <c r="AC226" s="180">
        <f t="shared" ref="AC226:AC231" si="499">ROUND(V226*2%,0)</f>
        <v>0</v>
      </c>
      <c r="AD226" s="507">
        <v>0</v>
      </c>
      <c r="AE226" s="507">
        <v>0</v>
      </c>
      <c r="AF226" s="507">
        <f t="shared" si="463"/>
        <v>0</v>
      </c>
      <c r="AG226" s="507">
        <f t="shared" si="464"/>
        <v>0</v>
      </c>
      <c r="AH226" s="522">
        <v>0</v>
      </c>
      <c r="AI226" s="522">
        <v>0</v>
      </c>
      <c r="AJ226" s="522">
        <v>0</v>
      </c>
      <c r="AK226" s="522">
        <v>0</v>
      </c>
      <c r="AL226" s="522">
        <v>0</v>
      </c>
      <c r="AM226" s="522">
        <v>0</v>
      </c>
      <c r="AN226" s="522">
        <v>0</v>
      </c>
      <c r="AO226" s="522">
        <f t="shared" ref="AO226:AO231" si="500">AH226+AJ226+AK226+AM226</f>
        <v>0</v>
      </c>
      <c r="AP226" s="522">
        <f t="shared" ref="AP226:AP231" si="501">AI226+AL226+AN226</f>
        <v>0</v>
      </c>
      <c r="AQ226" s="523">
        <f t="shared" si="465"/>
        <v>0</v>
      </c>
      <c r="AR226" s="520">
        <f t="shared" ref="AR226:AR231" si="502">I226+AG226</f>
        <v>1387184</v>
      </c>
      <c r="AS226" s="507">
        <f t="shared" ref="AS226:AS231" si="503">J226+V226</f>
        <v>1136145</v>
      </c>
      <c r="AT226" s="507">
        <f t="shared" ref="AT226:AT231" si="504">K226+Z226</f>
        <v>0</v>
      </c>
      <c r="AU226" s="507">
        <f t="shared" ref="AU226:AU231" si="505">Y226</f>
        <v>0</v>
      </c>
      <c r="AV226" s="507">
        <f t="shared" ref="AV226:AW231" si="506">L226+AB226</f>
        <v>220492</v>
      </c>
      <c r="AW226" s="507">
        <f t="shared" si="506"/>
        <v>13047</v>
      </c>
      <c r="AX226" s="507">
        <f t="shared" ref="AX226:AX231" si="507">N226+AF226</f>
        <v>17500</v>
      </c>
      <c r="AY226" s="522">
        <f t="shared" ref="AY226:AY231" si="508">O226+AQ226</f>
        <v>2.6076999999999999</v>
      </c>
      <c r="AZ226" s="522">
        <f t="shared" ref="AZ226:BA231" si="509">P226+AO226</f>
        <v>2.0968</v>
      </c>
      <c r="BA226" s="523">
        <f t="shared" si="509"/>
        <v>0.51090000000000002</v>
      </c>
    </row>
    <row r="227" spans="1:53" s="720" customFormat="1" ht="12.75" customHeight="1" x14ac:dyDescent="0.2">
      <c r="A227" s="751">
        <v>41</v>
      </c>
      <c r="B227" s="752">
        <v>4432</v>
      </c>
      <c r="C227" s="752">
        <v>600074625</v>
      </c>
      <c r="D227" s="752">
        <v>70695903</v>
      </c>
      <c r="E227" s="753" t="s">
        <v>555</v>
      </c>
      <c r="F227" s="752">
        <v>3117</v>
      </c>
      <c r="G227" s="552" t="s">
        <v>149</v>
      </c>
      <c r="H227" s="754" t="s">
        <v>87</v>
      </c>
      <c r="I227" s="516">
        <v>3001639</v>
      </c>
      <c r="J227" s="517">
        <v>2066623</v>
      </c>
      <c r="K227" s="517">
        <v>0</v>
      </c>
      <c r="L227" s="517">
        <v>803473</v>
      </c>
      <c r="M227" s="517">
        <v>47543</v>
      </c>
      <c r="N227" s="517">
        <v>84000</v>
      </c>
      <c r="O227" s="518">
        <v>4.2004000000000001</v>
      </c>
      <c r="P227" s="432">
        <v>3</v>
      </c>
      <c r="Q227" s="746">
        <v>1.2004000000000001</v>
      </c>
      <c r="R227" s="551">
        <f t="shared" si="495"/>
        <v>0</v>
      </c>
      <c r="S227" s="507">
        <v>0</v>
      </c>
      <c r="T227" s="507">
        <v>0</v>
      </c>
      <c r="U227" s="507">
        <v>-25774</v>
      </c>
      <c r="V227" s="507">
        <f t="shared" si="462"/>
        <v>-25774</v>
      </c>
      <c r="W227" s="507">
        <v>0</v>
      </c>
      <c r="X227" s="507">
        <v>0</v>
      </c>
      <c r="Y227" s="507">
        <v>4144</v>
      </c>
      <c r="Z227" s="507">
        <f t="shared" si="496"/>
        <v>4144</v>
      </c>
      <c r="AA227" s="507">
        <f t="shared" si="497"/>
        <v>-21630</v>
      </c>
      <c r="AB227" s="322">
        <f t="shared" si="498"/>
        <v>-8712</v>
      </c>
      <c r="AC227" s="180">
        <f t="shared" si="499"/>
        <v>-515</v>
      </c>
      <c r="AD227" s="507">
        <v>0</v>
      </c>
      <c r="AE227" s="507">
        <v>35001</v>
      </c>
      <c r="AF227" s="507">
        <f t="shared" si="463"/>
        <v>35001</v>
      </c>
      <c r="AG227" s="507">
        <f t="shared" si="464"/>
        <v>4144</v>
      </c>
      <c r="AH227" s="522">
        <v>0</v>
      </c>
      <c r="AI227" s="522">
        <v>0</v>
      </c>
      <c r="AJ227" s="522">
        <v>0</v>
      </c>
      <c r="AK227" s="522">
        <v>0</v>
      </c>
      <c r="AL227" s="522">
        <v>0</v>
      </c>
      <c r="AM227" s="522">
        <v>0</v>
      </c>
      <c r="AN227" s="522">
        <v>0</v>
      </c>
      <c r="AO227" s="522">
        <f t="shared" si="500"/>
        <v>0</v>
      </c>
      <c r="AP227" s="522">
        <f t="shared" si="501"/>
        <v>0</v>
      </c>
      <c r="AQ227" s="523">
        <f t="shared" si="465"/>
        <v>0</v>
      </c>
      <c r="AR227" s="520">
        <f t="shared" si="502"/>
        <v>3005783</v>
      </c>
      <c r="AS227" s="507">
        <f t="shared" si="503"/>
        <v>2040849</v>
      </c>
      <c r="AT227" s="507">
        <f t="shared" si="504"/>
        <v>4144</v>
      </c>
      <c r="AU227" s="507">
        <f t="shared" si="505"/>
        <v>4144</v>
      </c>
      <c r="AV227" s="507">
        <f t="shared" si="506"/>
        <v>794761</v>
      </c>
      <c r="AW227" s="507">
        <f t="shared" si="506"/>
        <v>47028</v>
      </c>
      <c r="AX227" s="507">
        <f t="shared" si="507"/>
        <v>119001</v>
      </c>
      <c r="AY227" s="522">
        <f t="shared" si="508"/>
        <v>4.2004000000000001</v>
      </c>
      <c r="AZ227" s="522">
        <f t="shared" si="509"/>
        <v>3</v>
      </c>
      <c r="BA227" s="523">
        <f t="shared" si="509"/>
        <v>1.2004000000000001</v>
      </c>
    </row>
    <row r="228" spans="1:53" s="720" customFormat="1" ht="12.75" customHeight="1" x14ac:dyDescent="0.2">
      <c r="A228" s="751">
        <v>41</v>
      </c>
      <c r="B228" s="752">
        <v>4432</v>
      </c>
      <c r="C228" s="752">
        <v>600074625</v>
      </c>
      <c r="D228" s="752">
        <v>70695903</v>
      </c>
      <c r="E228" s="753" t="s">
        <v>555</v>
      </c>
      <c r="F228" s="752">
        <v>3117</v>
      </c>
      <c r="G228" s="552" t="s">
        <v>92</v>
      </c>
      <c r="H228" s="754" t="s">
        <v>83</v>
      </c>
      <c r="I228" s="516">
        <v>1251310</v>
      </c>
      <c r="J228" s="517">
        <v>914109</v>
      </c>
      <c r="K228" s="496">
        <v>0</v>
      </c>
      <c r="L228" s="322">
        <v>308969</v>
      </c>
      <c r="M228" s="322">
        <v>18282</v>
      </c>
      <c r="N228" s="517">
        <v>9950</v>
      </c>
      <c r="O228" s="518">
        <v>2.69</v>
      </c>
      <c r="P228" s="432">
        <v>2.69</v>
      </c>
      <c r="Q228" s="746">
        <v>0</v>
      </c>
      <c r="R228" s="551">
        <f t="shared" si="495"/>
        <v>0</v>
      </c>
      <c r="S228" s="507">
        <v>-17622</v>
      </c>
      <c r="T228" s="507">
        <v>0</v>
      </c>
      <c r="U228" s="507">
        <v>0</v>
      </c>
      <c r="V228" s="507">
        <f t="shared" si="462"/>
        <v>-17622</v>
      </c>
      <c r="W228" s="507">
        <v>0</v>
      </c>
      <c r="X228" s="507">
        <v>0</v>
      </c>
      <c r="Y228" s="507">
        <v>0</v>
      </c>
      <c r="Z228" s="507">
        <f t="shared" si="496"/>
        <v>0</v>
      </c>
      <c r="AA228" s="507">
        <f t="shared" si="497"/>
        <v>-17622</v>
      </c>
      <c r="AB228" s="322">
        <f t="shared" si="498"/>
        <v>-5956</v>
      </c>
      <c r="AC228" s="180">
        <f t="shared" si="499"/>
        <v>-352</v>
      </c>
      <c r="AD228" s="507">
        <v>5500</v>
      </c>
      <c r="AE228" s="507">
        <v>0</v>
      </c>
      <c r="AF228" s="507">
        <f t="shared" si="463"/>
        <v>5500</v>
      </c>
      <c r="AG228" s="507">
        <f t="shared" si="464"/>
        <v>-18430</v>
      </c>
      <c r="AH228" s="522">
        <v>0</v>
      </c>
      <c r="AI228" s="522">
        <v>0</v>
      </c>
      <c r="AJ228" s="522">
        <v>0.03</v>
      </c>
      <c r="AK228" s="522">
        <v>0</v>
      </c>
      <c r="AL228" s="522">
        <v>0</v>
      </c>
      <c r="AM228" s="522">
        <v>0</v>
      </c>
      <c r="AN228" s="522">
        <v>0</v>
      </c>
      <c r="AO228" s="522">
        <f t="shared" si="500"/>
        <v>0.03</v>
      </c>
      <c r="AP228" s="522">
        <f t="shared" si="501"/>
        <v>0</v>
      </c>
      <c r="AQ228" s="523">
        <f t="shared" si="465"/>
        <v>0.03</v>
      </c>
      <c r="AR228" s="520">
        <f t="shared" si="502"/>
        <v>1232880</v>
      </c>
      <c r="AS228" s="507">
        <f t="shared" si="503"/>
        <v>896487</v>
      </c>
      <c r="AT228" s="507">
        <f t="shared" si="504"/>
        <v>0</v>
      </c>
      <c r="AU228" s="507">
        <f t="shared" si="505"/>
        <v>0</v>
      </c>
      <c r="AV228" s="507">
        <f t="shared" si="506"/>
        <v>303013</v>
      </c>
      <c r="AW228" s="507">
        <f t="shared" si="506"/>
        <v>17930</v>
      </c>
      <c r="AX228" s="507">
        <f t="shared" si="507"/>
        <v>15450</v>
      </c>
      <c r="AY228" s="522">
        <f t="shared" si="508"/>
        <v>2.7199999999999998</v>
      </c>
      <c r="AZ228" s="522">
        <f t="shared" si="509"/>
        <v>2.7199999999999998</v>
      </c>
      <c r="BA228" s="523">
        <f t="shared" si="509"/>
        <v>0</v>
      </c>
    </row>
    <row r="229" spans="1:53" s="720" customFormat="1" ht="12.75" customHeight="1" x14ac:dyDescent="0.2">
      <c r="A229" s="751">
        <v>41</v>
      </c>
      <c r="B229" s="752">
        <v>4432</v>
      </c>
      <c r="C229" s="752">
        <v>600074625</v>
      </c>
      <c r="D229" s="752">
        <v>70695903</v>
      </c>
      <c r="E229" s="753" t="s">
        <v>555</v>
      </c>
      <c r="F229" s="752">
        <v>3141</v>
      </c>
      <c r="G229" s="552" t="s">
        <v>89</v>
      </c>
      <c r="H229" s="754" t="s">
        <v>83</v>
      </c>
      <c r="I229" s="516">
        <v>643145</v>
      </c>
      <c r="J229" s="517">
        <v>471547</v>
      </c>
      <c r="K229" s="496">
        <v>0</v>
      </c>
      <c r="L229" s="322">
        <v>159383</v>
      </c>
      <c r="M229" s="322">
        <v>9431</v>
      </c>
      <c r="N229" s="517">
        <v>2784</v>
      </c>
      <c r="O229" s="518">
        <v>1.6</v>
      </c>
      <c r="P229" s="432">
        <v>0</v>
      </c>
      <c r="Q229" s="746">
        <v>1.6</v>
      </c>
      <c r="R229" s="551">
        <f t="shared" si="495"/>
        <v>0</v>
      </c>
      <c r="S229" s="507">
        <v>0</v>
      </c>
      <c r="T229" s="507">
        <v>0</v>
      </c>
      <c r="U229" s="507">
        <v>0</v>
      </c>
      <c r="V229" s="507">
        <f t="shared" si="462"/>
        <v>0</v>
      </c>
      <c r="W229" s="507">
        <v>0</v>
      </c>
      <c r="X229" s="507">
        <v>0</v>
      </c>
      <c r="Y229" s="507">
        <v>0</v>
      </c>
      <c r="Z229" s="507">
        <f t="shared" si="496"/>
        <v>0</v>
      </c>
      <c r="AA229" s="507">
        <f t="shared" si="497"/>
        <v>0</v>
      </c>
      <c r="AB229" s="322">
        <f t="shared" si="498"/>
        <v>0</v>
      </c>
      <c r="AC229" s="180">
        <f t="shared" si="499"/>
        <v>0</v>
      </c>
      <c r="AD229" s="507">
        <v>0</v>
      </c>
      <c r="AE229" s="507">
        <v>0</v>
      </c>
      <c r="AF229" s="507">
        <f t="shared" si="463"/>
        <v>0</v>
      </c>
      <c r="AG229" s="507">
        <f t="shared" si="464"/>
        <v>0</v>
      </c>
      <c r="AH229" s="522">
        <v>0</v>
      </c>
      <c r="AI229" s="522">
        <v>0</v>
      </c>
      <c r="AJ229" s="522">
        <v>0</v>
      </c>
      <c r="AK229" s="522">
        <v>0</v>
      </c>
      <c r="AL229" s="522">
        <v>0</v>
      </c>
      <c r="AM229" s="522">
        <v>0</v>
      </c>
      <c r="AN229" s="522">
        <v>0</v>
      </c>
      <c r="AO229" s="522">
        <f t="shared" si="500"/>
        <v>0</v>
      </c>
      <c r="AP229" s="522">
        <f t="shared" si="501"/>
        <v>0</v>
      </c>
      <c r="AQ229" s="523">
        <f t="shared" si="465"/>
        <v>0</v>
      </c>
      <c r="AR229" s="520">
        <f t="shared" si="502"/>
        <v>643145</v>
      </c>
      <c r="AS229" s="507">
        <f t="shared" si="503"/>
        <v>471547</v>
      </c>
      <c r="AT229" s="507">
        <f t="shared" si="504"/>
        <v>0</v>
      </c>
      <c r="AU229" s="507">
        <f t="shared" si="505"/>
        <v>0</v>
      </c>
      <c r="AV229" s="507">
        <f t="shared" si="506"/>
        <v>159383</v>
      </c>
      <c r="AW229" s="507">
        <f t="shared" si="506"/>
        <v>9431</v>
      </c>
      <c r="AX229" s="507">
        <f t="shared" si="507"/>
        <v>2784</v>
      </c>
      <c r="AY229" s="522">
        <f t="shared" si="508"/>
        <v>1.6</v>
      </c>
      <c r="AZ229" s="522">
        <f t="shared" si="509"/>
        <v>0</v>
      </c>
      <c r="BA229" s="523">
        <f t="shared" si="509"/>
        <v>1.6</v>
      </c>
    </row>
    <row r="230" spans="1:53" s="720" customFormat="1" ht="12.75" customHeight="1" x14ac:dyDescent="0.2">
      <c r="A230" s="751">
        <v>41</v>
      </c>
      <c r="B230" s="752">
        <v>4432</v>
      </c>
      <c r="C230" s="752">
        <v>600074625</v>
      </c>
      <c r="D230" s="752">
        <v>70695903</v>
      </c>
      <c r="E230" s="753" t="s">
        <v>555</v>
      </c>
      <c r="F230" s="752">
        <v>3143</v>
      </c>
      <c r="G230" s="552" t="s">
        <v>150</v>
      </c>
      <c r="H230" s="727" t="s">
        <v>87</v>
      </c>
      <c r="I230" s="516">
        <v>712596</v>
      </c>
      <c r="J230" s="517">
        <v>479057</v>
      </c>
      <c r="K230" s="517">
        <v>0</v>
      </c>
      <c r="L230" s="517">
        <v>220492</v>
      </c>
      <c r="M230" s="517">
        <v>13047</v>
      </c>
      <c r="N230" s="517">
        <v>0</v>
      </c>
      <c r="O230" s="518">
        <v>1.1608000000000001</v>
      </c>
      <c r="P230" s="432">
        <v>1.1608000000000001</v>
      </c>
      <c r="Q230" s="746">
        <v>0</v>
      </c>
      <c r="R230" s="551">
        <f t="shared" si="495"/>
        <v>0</v>
      </c>
      <c r="S230" s="507">
        <v>0</v>
      </c>
      <c r="T230" s="507">
        <v>0</v>
      </c>
      <c r="U230" s="507">
        <v>0</v>
      </c>
      <c r="V230" s="507">
        <f t="shared" si="462"/>
        <v>0</v>
      </c>
      <c r="W230" s="507">
        <v>0</v>
      </c>
      <c r="X230" s="507">
        <v>0</v>
      </c>
      <c r="Y230" s="507">
        <v>0</v>
      </c>
      <c r="Z230" s="507">
        <f t="shared" si="496"/>
        <v>0</v>
      </c>
      <c r="AA230" s="507">
        <f t="shared" si="497"/>
        <v>0</v>
      </c>
      <c r="AB230" s="322">
        <f t="shared" si="498"/>
        <v>0</v>
      </c>
      <c r="AC230" s="180">
        <f t="shared" si="499"/>
        <v>0</v>
      </c>
      <c r="AD230" s="507">
        <v>0</v>
      </c>
      <c r="AE230" s="507">
        <v>0</v>
      </c>
      <c r="AF230" s="507">
        <f t="shared" si="463"/>
        <v>0</v>
      </c>
      <c r="AG230" s="507">
        <f t="shared" si="464"/>
        <v>0</v>
      </c>
      <c r="AH230" s="522">
        <v>0</v>
      </c>
      <c r="AI230" s="522">
        <v>0</v>
      </c>
      <c r="AJ230" s="522">
        <v>0</v>
      </c>
      <c r="AK230" s="522">
        <v>0</v>
      </c>
      <c r="AL230" s="522">
        <v>0</v>
      </c>
      <c r="AM230" s="522">
        <v>0</v>
      </c>
      <c r="AN230" s="522">
        <v>0</v>
      </c>
      <c r="AO230" s="522">
        <f t="shared" si="500"/>
        <v>0</v>
      </c>
      <c r="AP230" s="522">
        <f t="shared" si="501"/>
        <v>0</v>
      </c>
      <c r="AQ230" s="523">
        <f t="shared" si="465"/>
        <v>0</v>
      </c>
      <c r="AR230" s="520">
        <f t="shared" si="502"/>
        <v>712596</v>
      </c>
      <c r="AS230" s="507">
        <f t="shared" si="503"/>
        <v>479057</v>
      </c>
      <c r="AT230" s="507">
        <f t="shared" si="504"/>
        <v>0</v>
      </c>
      <c r="AU230" s="507">
        <f t="shared" si="505"/>
        <v>0</v>
      </c>
      <c r="AV230" s="507">
        <f t="shared" si="506"/>
        <v>220492</v>
      </c>
      <c r="AW230" s="507">
        <f t="shared" si="506"/>
        <v>13047</v>
      </c>
      <c r="AX230" s="507">
        <f t="shared" si="507"/>
        <v>0</v>
      </c>
      <c r="AY230" s="522">
        <f t="shared" si="508"/>
        <v>1.1608000000000001</v>
      </c>
      <c r="AZ230" s="522">
        <f t="shared" si="509"/>
        <v>1.1608000000000001</v>
      </c>
      <c r="BA230" s="523">
        <f t="shared" si="509"/>
        <v>0</v>
      </c>
    </row>
    <row r="231" spans="1:53" s="720" customFormat="1" ht="12.75" customHeight="1" x14ac:dyDescent="0.2">
      <c r="A231" s="751">
        <v>41</v>
      </c>
      <c r="B231" s="752">
        <v>4432</v>
      </c>
      <c r="C231" s="752">
        <v>600074625</v>
      </c>
      <c r="D231" s="752">
        <v>70695903</v>
      </c>
      <c r="E231" s="753" t="s">
        <v>555</v>
      </c>
      <c r="F231" s="752">
        <v>3143</v>
      </c>
      <c r="G231" s="552" t="s">
        <v>151</v>
      </c>
      <c r="H231" s="727" t="s">
        <v>83</v>
      </c>
      <c r="I231" s="516">
        <v>13342</v>
      </c>
      <c r="J231" s="517">
        <v>9405</v>
      </c>
      <c r="K231" s="496">
        <v>0</v>
      </c>
      <c r="L231" s="322">
        <v>3179</v>
      </c>
      <c r="M231" s="322">
        <v>188</v>
      </c>
      <c r="N231" s="517">
        <v>570</v>
      </c>
      <c r="O231" s="518">
        <v>0.04</v>
      </c>
      <c r="P231" s="432">
        <v>0</v>
      </c>
      <c r="Q231" s="746">
        <v>0.04</v>
      </c>
      <c r="R231" s="551">
        <f t="shared" si="495"/>
        <v>0</v>
      </c>
      <c r="S231" s="507">
        <v>0</v>
      </c>
      <c r="T231" s="507">
        <v>0</v>
      </c>
      <c r="U231" s="507">
        <v>0</v>
      </c>
      <c r="V231" s="507">
        <f t="shared" si="462"/>
        <v>0</v>
      </c>
      <c r="W231" s="507">
        <v>0</v>
      </c>
      <c r="X231" s="507">
        <v>0</v>
      </c>
      <c r="Y231" s="507">
        <v>0</v>
      </c>
      <c r="Z231" s="507">
        <f t="shared" si="496"/>
        <v>0</v>
      </c>
      <c r="AA231" s="507">
        <f t="shared" si="497"/>
        <v>0</v>
      </c>
      <c r="AB231" s="322">
        <f t="shared" si="498"/>
        <v>0</v>
      </c>
      <c r="AC231" s="180">
        <f t="shared" si="499"/>
        <v>0</v>
      </c>
      <c r="AD231" s="507">
        <v>0</v>
      </c>
      <c r="AE231" s="507">
        <v>0</v>
      </c>
      <c r="AF231" s="507">
        <f t="shared" si="463"/>
        <v>0</v>
      </c>
      <c r="AG231" s="507">
        <f t="shared" si="464"/>
        <v>0</v>
      </c>
      <c r="AH231" s="522">
        <v>0</v>
      </c>
      <c r="AI231" s="522">
        <v>0</v>
      </c>
      <c r="AJ231" s="522">
        <v>0</v>
      </c>
      <c r="AK231" s="522">
        <v>0</v>
      </c>
      <c r="AL231" s="522">
        <v>0</v>
      </c>
      <c r="AM231" s="522">
        <v>0</v>
      </c>
      <c r="AN231" s="522">
        <v>0</v>
      </c>
      <c r="AO231" s="522">
        <f t="shared" si="500"/>
        <v>0</v>
      </c>
      <c r="AP231" s="522">
        <f t="shared" si="501"/>
        <v>0</v>
      </c>
      <c r="AQ231" s="523">
        <f t="shared" si="465"/>
        <v>0</v>
      </c>
      <c r="AR231" s="520">
        <f t="shared" si="502"/>
        <v>13342</v>
      </c>
      <c r="AS231" s="507">
        <f t="shared" si="503"/>
        <v>9405</v>
      </c>
      <c r="AT231" s="507">
        <f t="shared" si="504"/>
        <v>0</v>
      </c>
      <c r="AU231" s="507">
        <f t="shared" si="505"/>
        <v>0</v>
      </c>
      <c r="AV231" s="507">
        <f t="shared" si="506"/>
        <v>3179</v>
      </c>
      <c r="AW231" s="507">
        <f t="shared" si="506"/>
        <v>188</v>
      </c>
      <c r="AX231" s="507">
        <f t="shared" si="507"/>
        <v>570</v>
      </c>
      <c r="AY231" s="522">
        <f t="shared" si="508"/>
        <v>0.04</v>
      </c>
      <c r="AZ231" s="522">
        <f t="shared" si="509"/>
        <v>0</v>
      </c>
      <c r="BA231" s="523">
        <f t="shared" si="509"/>
        <v>0.04</v>
      </c>
    </row>
    <row r="232" spans="1:53" s="720" customFormat="1" ht="12.75" customHeight="1" x14ac:dyDescent="0.2">
      <c r="A232" s="285">
        <v>41</v>
      </c>
      <c r="B232" s="27">
        <v>4432</v>
      </c>
      <c r="C232" s="27">
        <v>600074625</v>
      </c>
      <c r="D232" s="27">
        <v>70695903</v>
      </c>
      <c r="E232" s="295" t="s">
        <v>556</v>
      </c>
      <c r="F232" s="27"/>
      <c r="G232" s="284"/>
      <c r="H232" s="388"/>
      <c r="I232" s="5">
        <v>7009216</v>
      </c>
      <c r="J232" s="8">
        <v>5076886</v>
      </c>
      <c r="K232" s="8">
        <v>0</v>
      </c>
      <c r="L232" s="8">
        <v>1715988</v>
      </c>
      <c r="M232" s="8">
        <v>101538</v>
      </c>
      <c r="N232" s="8">
        <v>114804</v>
      </c>
      <c r="O232" s="9">
        <v>12.298899999999998</v>
      </c>
      <c r="P232" s="9">
        <v>8.9475999999999996</v>
      </c>
      <c r="Q232" s="33">
        <v>3.3513000000000002</v>
      </c>
      <c r="R232" s="5">
        <f t="shared" ref="R232:BA232" si="510">SUM(R226:R231)</f>
        <v>0</v>
      </c>
      <c r="S232" s="8">
        <f t="shared" si="510"/>
        <v>-17622</v>
      </c>
      <c r="T232" s="8">
        <f t="shared" si="510"/>
        <v>0</v>
      </c>
      <c r="U232" s="8">
        <f t="shared" si="510"/>
        <v>-25774</v>
      </c>
      <c r="V232" s="8">
        <f t="shared" si="510"/>
        <v>-43396</v>
      </c>
      <c r="W232" s="8">
        <f t="shared" si="510"/>
        <v>0</v>
      </c>
      <c r="X232" s="8">
        <f t="shared" si="510"/>
        <v>0</v>
      </c>
      <c r="Y232" s="8">
        <f t="shared" si="510"/>
        <v>4144</v>
      </c>
      <c r="Z232" s="8">
        <f t="shared" si="510"/>
        <v>4144</v>
      </c>
      <c r="AA232" s="8">
        <f t="shared" si="510"/>
        <v>-39252</v>
      </c>
      <c r="AB232" s="8">
        <f t="shared" si="510"/>
        <v>-14668</v>
      </c>
      <c r="AC232" s="8">
        <f t="shared" si="510"/>
        <v>-867</v>
      </c>
      <c r="AD232" s="8">
        <f t="shared" si="510"/>
        <v>5500</v>
      </c>
      <c r="AE232" s="8">
        <f t="shared" si="510"/>
        <v>35001</v>
      </c>
      <c r="AF232" s="8">
        <f t="shared" si="510"/>
        <v>40501</v>
      </c>
      <c r="AG232" s="8">
        <f t="shared" si="510"/>
        <v>-14286</v>
      </c>
      <c r="AH232" s="9">
        <f t="shared" si="510"/>
        <v>0</v>
      </c>
      <c r="AI232" s="9">
        <f t="shared" si="510"/>
        <v>0</v>
      </c>
      <c r="AJ232" s="9">
        <f t="shared" si="510"/>
        <v>0.03</v>
      </c>
      <c r="AK232" s="9">
        <f t="shared" si="510"/>
        <v>0</v>
      </c>
      <c r="AL232" s="9">
        <f t="shared" si="510"/>
        <v>0</v>
      </c>
      <c r="AM232" s="9">
        <f t="shared" si="510"/>
        <v>0</v>
      </c>
      <c r="AN232" s="9">
        <f t="shared" si="510"/>
        <v>0</v>
      </c>
      <c r="AO232" s="9">
        <f t="shared" si="510"/>
        <v>0.03</v>
      </c>
      <c r="AP232" s="9">
        <f t="shared" si="510"/>
        <v>0</v>
      </c>
      <c r="AQ232" s="75">
        <f t="shared" si="510"/>
        <v>0.03</v>
      </c>
      <c r="AR232" s="273">
        <f t="shared" si="510"/>
        <v>6994930</v>
      </c>
      <c r="AS232" s="8">
        <f t="shared" si="510"/>
        <v>5033490</v>
      </c>
      <c r="AT232" s="38">
        <f t="shared" si="510"/>
        <v>4144</v>
      </c>
      <c r="AU232" s="38">
        <f t="shared" si="510"/>
        <v>4144</v>
      </c>
      <c r="AV232" s="8">
        <f t="shared" si="510"/>
        <v>1701320</v>
      </c>
      <c r="AW232" s="8">
        <f t="shared" si="510"/>
        <v>100671</v>
      </c>
      <c r="AX232" s="8">
        <f t="shared" si="510"/>
        <v>155305</v>
      </c>
      <c r="AY232" s="9">
        <f t="shared" si="510"/>
        <v>12.328899999999997</v>
      </c>
      <c r="AZ232" s="9">
        <f t="shared" si="510"/>
        <v>8.9775999999999989</v>
      </c>
      <c r="BA232" s="75">
        <f t="shared" si="510"/>
        <v>3.3513000000000002</v>
      </c>
    </row>
    <row r="233" spans="1:53" s="720" customFormat="1" ht="12.75" customHeight="1" x14ac:dyDescent="0.2">
      <c r="A233" s="751">
        <v>42</v>
      </c>
      <c r="B233" s="752">
        <v>4459</v>
      </c>
      <c r="C233" s="752">
        <v>650037171</v>
      </c>
      <c r="D233" s="752">
        <v>72742356</v>
      </c>
      <c r="E233" s="753" t="s">
        <v>557</v>
      </c>
      <c r="F233" s="752">
        <v>3111</v>
      </c>
      <c r="G233" s="552" t="s">
        <v>86</v>
      </c>
      <c r="H233" s="754" t="s">
        <v>87</v>
      </c>
      <c r="I233" s="516">
        <v>2282963</v>
      </c>
      <c r="J233" s="517">
        <v>2020024</v>
      </c>
      <c r="K233" s="517">
        <v>0</v>
      </c>
      <c r="L233" s="517">
        <v>220492</v>
      </c>
      <c r="M233" s="517">
        <v>13047</v>
      </c>
      <c r="N233" s="517">
        <v>29400</v>
      </c>
      <c r="O233" s="518">
        <v>4.9733999999999998</v>
      </c>
      <c r="P233" s="432">
        <v>3.9516</v>
      </c>
      <c r="Q233" s="746">
        <v>1.0218</v>
      </c>
      <c r="R233" s="551">
        <f t="shared" ref="R233:R238" si="511">W233*-1</f>
        <v>0</v>
      </c>
      <c r="S233" s="507">
        <v>0</v>
      </c>
      <c r="T233" s="507">
        <v>0</v>
      </c>
      <c r="U233" s="507">
        <v>0</v>
      </c>
      <c r="V233" s="507">
        <f t="shared" si="462"/>
        <v>0</v>
      </c>
      <c r="W233" s="507">
        <v>0</v>
      </c>
      <c r="X233" s="507">
        <v>0</v>
      </c>
      <c r="Y233" s="507">
        <v>0</v>
      </c>
      <c r="Z233" s="507">
        <f t="shared" ref="Z233:Z238" si="512">SUM(W233:Y233)</f>
        <v>0</v>
      </c>
      <c r="AA233" s="507">
        <f t="shared" ref="AA233:AA238" si="513">V233+Z233</f>
        <v>0</v>
      </c>
      <c r="AB233" s="322">
        <f t="shared" ref="AB233:AB238" si="514">ROUND((V233+W233)*33.8%,0)</f>
        <v>0</v>
      </c>
      <c r="AC233" s="180">
        <f t="shared" ref="AC233:AC238" si="515">ROUND(V233*2%,0)</f>
        <v>0</v>
      </c>
      <c r="AD233" s="507">
        <v>0</v>
      </c>
      <c r="AE233" s="507">
        <v>0</v>
      </c>
      <c r="AF233" s="507">
        <f t="shared" si="463"/>
        <v>0</v>
      </c>
      <c r="AG233" s="507">
        <f t="shared" si="464"/>
        <v>0</v>
      </c>
      <c r="AH233" s="522">
        <v>0</v>
      </c>
      <c r="AI233" s="522">
        <v>0</v>
      </c>
      <c r="AJ233" s="522">
        <v>0</v>
      </c>
      <c r="AK233" s="522">
        <v>0</v>
      </c>
      <c r="AL233" s="522">
        <v>0</v>
      </c>
      <c r="AM233" s="522">
        <v>0</v>
      </c>
      <c r="AN233" s="522">
        <v>0</v>
      </c>
      <c r="AO233" s="522">
        <f t="shared" ref="AO233:AO238" si="516">AH233+AJ233+AK233+AM233</f>
        <v>0</v>
      </c>
      <c r="AP233" s="522">
        <f t="shared" ref="AP233:AP238" si="517">AI233+AL233+AN233</f>
        <v>0</v>
      </c>
      <c r="AQ233" s="523">
        <f t="shared" si="465"/>
        <v>0</v>
      </c>
      <c r="AR233" s="520">
        <f t="shared" ref="AR233:AR238" si="518">I233+AG233</f>
        <v>2282963</v>
      </c>
      <c r="AS233" s="507">
        <f t="shared" ref="AS233:AS238" si="519">J233+V233</f>
        <v>2020024</v>
      </c>
      <c r="AT233" s="507">
        <f t="shared" ref="AT233:AT238" si="520">K233+Z233</f>
        <v>0</v>
      </c>
      <c r="AU233" s="507">
        <f t="shared" ref="AU233:AU238" si="521">Y233</f>
        <v>0</v>
      </c>
      <c r="AV233" s="507">
        <f t="shared" ref="AV233:AW238" si="522">L233+AB233</f>
        <v>220492</v>
      </c>
      <c r="AW233" s="507">
        <f t="shared" si="522"/>
        <v>13047</v>
      </c>
      <c r="AX233" s="507">
        <f t="shared" ref="AX233:AX238" si="523">N233+AF233</f>
        <v>29400</v>
      </c>
      <c r="AY233" s="522">
        <f t="shared" ref="AY233:AY238" si="524">O233+AQ233</f>
        <v>4.9733999999999998</v>
      </c>
      <c r="AZ233" s="522">
        <f t="shared" ref="AZ233:BA238" si="525">P233+AO233</f>
        <v>3.9516</v>
      </c>
      <c r="BA233" s="523">
        <f t="shared" si="525"/>
        <v>1.0218</v>
      </c>
    </row>
    <row r="234" spans="1:53" s="720" customFormat="1" ht="12.75" customHeight="1" x14ac:dyDescent="0.2">
      <c r="A234" s="751">
        <v>42</v>
      </c>
      <c r="B234" s="752">
        <v>4459</v>
      </c>
      <c r="C234" s="752">
        <v>650037171</v>
      </c>
      <c r="D234" s="752">
        <v>72742356</v>
      </c>
      <c r="E234" s="753" t="s">
        <v>557</v>
      </c>
      <c r="F234" s="752">
        <v>3113</v>
      </c>
      <c r="G234" s="552" t="s">
        <v>149</v>
      </c>
      <c r="H234" s="754" t="s">
        <v>87</v>
      </c>
      <c r="I234" s="516">
        <v>8355715</v>
      </c>
      <c r="J234" s="517">
        <v>5582936</v>
      </c>
      <c r="K234" s="517">
        <v>0</v>
      </c>
      <c r="L234" s="517">
        <v>2392794</v>
      </c>
      <c r="M234" s="517">
        <v>141585</v>
      </c>
      <c r="N234" s="517">
        <v>238400</v>
      </c>
      <c r="O234" s="518">
        <v>12.134100000000002</v>
      </c>
      <c r="P234" s="432">
        <v>8.0907999999999998</v>
      </c>
      <c r="Q234" s="746">
        <v>4.0433000000000021</v>
      </c>
      <c r="R234" s="551">
        <f t="shared" si="511"/>
        <v>0</v>
      </c>
      <c r="S234" s="507">
        <v>0</v>
      </c>
      <c r="T234" s="507">
        <v>0</v>
      </c>
      <c r="U234" s="507">
        <v>0</v>
      </c>
      <c r="V234" s="507">
        <f t="shared" si="462"/>
        <v>0</v>
      </c>
      <c r="W234" s="507">
        <v>0</v>
      </c>
      <c r="X234" s="507">
        <v>0</v>
      </c>
      <c r="Y234" s="507">
        <v>14060</v>
      </c>
      <c r="Z234" s="507">
        <f t="shared" si="512"/>
        <v>14060</v>
      </c>
      <c r="AA234" s="507">
        <f t="shared" si="513"/>
        <v>14060</v>
      </c>
      <c r="AB234" s="322">
        <f t="shared" si="514"/>
        <v>0</v>
      </c>
      <c r="AC234" s="180">
        <f t="shared" si="515"/>
        <v>0</v>
      </c>
      <c r="AD234" s="507">
        <v>0</v>
      </c>
      <c r="AE234" s="507">
        <v>0</v>
      </c>
      <c r="AF234" s="507">
        <f t="shared" si="463"/>
        <v>0</v>
      </c>
      <c r="AG234" s="507">
        <f t="shared" si="464"/>
        <v>14060</v>
      </c>
      <c r="AH234" s="522">
        <v>0</v>
      </c>
      <c r="AI234" s="522">
        <v>0</v>
      </c>
      <c r="AJ234" s="522">
        <v>0</v>
      </c>
      <c r="AK234" s="522">
        <v>0</v>
      </c>
      <c r="AL234" s="522">
        <v>0</v>
      </c>
      <c r="AM234" s="522">
        <v>0</v>
      </c>
      <c r="AN234" s="522">
        <v>0</v>
      </c>
      <c r="AO234" s="522">
        <f t="shared" si="516"/>
        <v>0</v>
      </c>
      <c r="AP234" s="522">
        <f t="shared" si="517"/>
        <v>0</v>
      </c>
      <c r="AQ234" s="523">
        <f t="shared" si="465"/>
        <v>0</v>
      </c>
      <c r="AR234" s="520">
        <f t="shared" si="518"/>
        <v>8369775</v>
      </c>
      <c r="AS234" s="507">
        <f t="shared" si="519"/>
        <v>5582936</v>
      </c>
      <c r="AT234" s="507">
        <f t="shared" si="520"/>
        <v>14060</v>
      </c>
      <c r="AU234" s="507">
        <f t="shared" si="521"/>
        <v>14060</v>
      </c>
      <c r="AV234" s="507">
        <f t="shared" si="522"/>
        <v>2392794</v>
      </c>
      <c r="AW234" s="507">
        <f t="shared" si="522"/>
        <v>141585</v>
      </c>
      <c r="AX234" s="507">
        <f t="shared" si="523"/>
        <v>238400</v>
      </c>
      <c r="AY234" s="522">
        <f t="shared" si="524"/>
        <v>12.134100000000002</v>
      </c>
      <c r="AZ234" s="522">
        <f t="shared" si="525"/>
        <v>8.0907999999999998</v>
      </c>
      <c r="BA234" s="523">
        <f t="shared" si="525"/>
        <v>4.0433000000000021</v>
      </c>
    </row>
    <row r="235" spans="1:53" s="720" customFormat="1" ht="12.75" customHeight="1" x14ac:dyDescent="0.2">
      <c r="A235" s="751">
        <v>42</v>
      </c>
      <c r="B235" s="752">
        <v>4459</v>
      </c>
      <c r="C235" s="752">
        <v>650037171</v>
      </c>
      <c r="D235" s="752">
        <v>72742356</v>
      </c>
      <c r="E235" s="753" t="s">
        <v>557</v>
      </c>
      <c r="F235" s="752">
        <v>3113</v>
      </c>
      <c r="G235" s="552" t="s">
        <v>92</v>
      </c>
      <c r="H235" s="754" t="s">
        <v>83</v>
      </c>
      <c r="I235" s="516">
        <v>2551984</v>
      </c>
      <c r="J235" s="517">
        <v>1879223</v>
      </c>
      <c r="K235" s="496">
        <v>0</v>
      </c>
      <c r="L235" s="322">
        <v>635177</v>
      </c>
      <c r="M235" s="322">
        <v>37584</v>
      </c>
      <c r="N235" s="517">
        <v>0</v>
      </c>
      <c r="O235" s="518">
        <v>5.5</v>
      </c>
      <c r="P235" s="432">
        <v>5.5</v>
      </c>
      <c r="Q235" s="746">
        <v>0</v>
      </c>
      <c r="R235" s="551">
        <f t="shared" si="511"/>
        <v>0</v>
      </c>
      <c r="S235" s="507">
        <v>40877</v>
      </c>
      <c r="T235" s="507">
        <v>0</v>
      </c>
      <c r="U235" s="507">
        <v>0</v>
      </c>
      <c r="V235" s="507">
        <f t="shared" si="462"/>
        <v>40877</v>
      </c>
      <c r="W235" s="507">
        <v>0</v>
      </c>
      <c r="X235" s="507">
        <v>0</v>
      </c>
      <c r="Y235" s="507">
        <v>0</v>
      </c>
      <c r="Z235" s="507">
        <f t="shared" si="512"/>
        <v>0</v>
      </c>
      <c r="AA235" s="507">
        <f t="shared" si="513"/>
        <v>40877</v>
      </c>
      <c r="AB235" s="322">
        <f t="shared" si="514"/>
        <v>13816</v>
      </c>
      <c r="AC235" s="180">
        <f t="shared" si="515"/>
        <v>818</v>
      </c>
      <c r="AD235" s="507">
        <v>3000</v>
      </c>
      <c r="AE235" s="507">
        <v>0</v>
      </c>
      <c r="AF235" s="507">
        <f t="shared" si="463"/>
        <v>3000</v>
      </c>
      <c r="AG235" s="507">
        <f t="shared" si="464"/>
        <v>58511</v>
      </c>
      <c r="AH235" s="522">
        <v>0</v>
      </c>
      <c r="AI235" s="522">
        <v>0</v>
      </c>
      <c r="AJ235" s="522">
        <v>0.12</v>
      </c>
      <c r="AK235" s="522">
        <v>0</v>
      </c>
      <c r="AL235" s="522">
        <v>0</v>
      </c>
      <c r="AM235" s="522">
        <v>0</v>
      </c>
      <c r="AN235" s="522">
        <v>0</v>
      </c>
      <c r="AO235" s="522">
        <f t="shared" si="516"/>
        <v>0.12</v>
      </c>
      <c r="AP235" s="522">
        <f t="shared" si="517"/>
        <v>0</v>
      </c>
      <c r="AQ235" s="523">
        <f t="shared" si="465"/>
        <v>0.12</v>
      </c>
      <c r="AR235" s="520">
        <f t="shared" si="518"/>
        <v>2610495</v>
      </c>
      <c r="AS235" s="507">
        <f t="shared" si="519"/>
        <v>1920100</v>
      </c>
      <c r="AT235" s="507">
        <f t="shared" si="520"/>
        <v>0</v>
      </c>
      <c r="AU235" s="507">
        <f t="shared" si="521"/>
        <v>0</v>
      </c>
      <c r="AV235" s="507">
        <f t="shared" si="522"/>
        <v>648993</v>
      </c>
      <c r="AW235" s="507">
        <f t="shared" si="522"/>
        <v>38402</v>
      </c>
      <c r="AX235" s="507">
        <f t="shared" si="523"/>
        <v>3000</v>
      </c>
      <c r="AY235" s="522">
        <f t="shared" si="524"/>
        <v>5.62</v>
      </c>
      <c r="AZ235" s="522">
        <f t="shared" si="525"/>
        <v>5.62</v>
      </c>
      <c r="BA235" s="523">
        <f t="shared" si="525"/>
        <v>0</v>
      </c>
    </row>
    <row r="236" spans="1:53" s="720" customFormat="1" ht="12.75" customHeight="1" x14ac:dyDescent="0.2">
      <c r="A236" s="751">
        <v>42</v>
      </c>
      <c r="B236" s="752">
        <v>4459</v>
      </c>
      <c r="C236" s="752">
        <v>650037171</v>
      </c>
      <c r="D236" s="752">
        <v>72742356</v>
      </c>
      <c r="E236" s="740" t="s">
        <v>557</v>
      </c>
      <c r="F236" s="752">
        <v>3141</v>
      </c>
      <c r="G236" s="552" t="s">
        <v>89</v>
      </c>
      <c r="H236" s="754" t="s">
        <v>83</v>
      </c>
      <c r="I236" s="516">
        <v>1257324</v>
      </c>
      <c r="J236" s="517">
        <v>920739</v>
      </c>
      <c r="K236" s="496">
        <v>0</v>
      </c>
      <c r="L236" s="322">
        <v>311210</v>
      </c>
      <c r="M236" s="322">
        <v>18415</v>
      </c>
      <c r="N236" s="517">
        <v>6960</v>
      </c>
      <c r="O236" s="518">
        <v>3.13</v>
      </c>
      <c r="P236" s="432">
        <v>0</v>
      </c>
      <c r="Q236" s="746">
        <v>3.13</v>
      </c>
      <c r="R236" s="551">
        <f t="shared" si="511"/>
        <v>0</v>
      </c>
      <c r="S236" s="507">
        <v>0</v>
      </c>
      <c r="T236" s="507">
        <v>0</v>
      </c>
      <c r="U236" s="507">
        <v>0</v>
      </c>
      <c r="V236" s="507">
        <f t="shared" si="462"/>
        <v>0</v>
      </c>
      <c r="W236" s="507">
        <v>0</v>
      </c>
      <c r="X236" s="507">
        <v>0</v>
      </c>
      <c r="Y236" s="507">
        <v>0</v>
      </c>
      <c r="Z236" s="507">
        <f t="shared" si="512"/>
        <v>0</v>
      </c>
      <c r="AA236" s="507">
        <f t="shared" si="513"/>
        <v>0</v>
      </c>
      <c r="AB236" s="322">
        <f t="shared" si="514"/>
        <v>0</v>
      </c>
      <c r="AC236" s="180">
        <f t="shared" si="515"/>
        <v>0</v>
      </c>
      <c r="AD236" s="507">
        <v>0</v>
      </c>
      <c r="AE236" s="507">
        <v>0</v>
      </c>
      <c r="AF236" s="507">
        <f t="shared" si="463"/>
        <v>0</v>
      </c>
      <c r="AG236" s="507">
        <f t="shared" si="464"/>
        <v>0</v>
      </c>
      <c r="AH236" s="522">
        <v>0</v>
      </c>
      <c r="AI236" s="522">
        <v>0</v>
      </c>
      <c r="AJ236" s="522">
        <v>0</v>
      </c>
      <c r="AK236" s="522">
        <v>0</v>
      </c>
      <c r="AL236" s="522">
        <v>0</v>
      </c>
      <c r="AM236" s="522">
        <v>0</v>
      </c>
      <c r="AN236" s="522">
        <v>0</v>
      </c>
      <c r="AO236" s="522">
        <f t="shared" si="516"/>
        <v>0</v>
      </c>
      <c r="AP236" s="522">
        <f t="shared" si="517"/>
        <v>0</v>
      </c>
      <c r="AQ236" s="523">
        <f t="shared" si="465"/>
        <v>0</v>
      </c>
      <c r="AR236" s="520">
        <f t="shared" si="518"/>
        <v>1257324</v>
      </c>
      <c r="AS236" s="507">
        <f t="shared" si="519"/>
        <v>920739</v>
      </c>
      <c r="AT236" s="507">
        <f t="shared" si="520"/>
        <v>0</v>
      </c>
      <c r="AU236" s="507">
        <f t="shared" si="521"/>
        <v>0</v>
      </c>
      <c r="AV236" s="507">
        <f t="shared" si="522"/>
        <v>311210</v>
      </c>
      <c r="AW236" s="507">
        <f t="shared" si="522"/>
        <v>18415</v>
      </c>
      <c r="AX236" s="507">
        <f t="shared" si="523"/>
        <v>6960</v>
      </c>
      <c r="AY236" s="522">
        <f t="shared" si="524"/>
        <v>3.13</v>
      </c>
      <c r="AZ236" s="522">
        <f t="shared" si="525"/>
        <v>0</v>
      </c>
      <c r="BA236" s="523">
        <f t="shared" si="525"/>
        <v>3.13</v>
      </c>
    </row>
    <row r="237" spans="1:53" s="720" customFormat="1" ht="12.75" customHeight="1" x14ac:dyDescent="0.2">
      <c r="A237" s="751">
        <v>42</v>
      </c>
      <c r="B237" s="752">
        <v>4459</v>
      </c>
      <c r="C237" s="752">
        <v>650037171</v>
      </c>
      <c r="D237" s="752">
        <v>72742356</v>
      </c>
      <c r="E237" s="753" t="s">
        <v>557</v>
      </c>
      <c r="F237" s="752">
        <v>3143</v>
      </c>
      <c r="G237" s="552" t="s">
        <v>150</v>
      </c>
      <c r="H237" s="727" t="s">
        <v>87</v>
      </c>
      <c r="I237" s="516">
        <v>1014538</v>
      </c>
      <c r="J237" s="517">
        <v>780999</v>
      </c>
      <c r="K237" s="517">
        <v>0</v>
      </c>
      <c r="L237" s="517">
        <v>220492</v>
      </c>
      <c r="M237" s="517">
        <v>13047</v>
      </c>
      <c r="N237" s="517">
        <v>0</v>
      </c>
      <c r="O237" s="518">
        <v>1.875</v>
      </c>
      <c r="P237" s="432">
        <v>1.875</v>
      </c>
      <c r="Q237" s="746">
        <v>0</v>
      </c>
      <c r="R237" s="551">
        <f t="shared" si="511"/>
        <v>0</v>
      </c>
      <c r="S237" s="507">
        <v>0</v>
      </c>
      <c r="T237" s="507">
        <v>0</v>
      </c>
      <c r="U237" s="507">
        <v>0</v>
      </c>
      <c r="V237" s="507">
        <f t="shared" si="462"/>
        <v>0</v>
      </c>
      <c r="W237" s="507">
        <v>0</v>
      </c>
      <c r="X237" s="507">
        <v>0</v>
      </c>
      <c r="Y237" s="507">
        <v>0</v>
      </c>
      <c r="Z237" s="507">
        <f t="shared" si="512"/>
        <v>0</v>
      </c>
      <c r="AA237" s="507">
        <f t="shared" si="513"/>
        <v>0</v>
      </c>
      <c r="AB237" s="322">
        <f t="shared" si="514"/>
        <v>0</v>
      </c>
      <c r="AC237" s="180">
        <f t="shared" si="515"/>
        <v>0</v>
      </c>
      <c r="AD237" s="507">
        <v>0</v>
      </c>
      <c r="AE237" s="507">
        <v>0</v>
      </c>
      <c r="AF237" s="507">
        <f t="shared" si="463"/>
        <v>0</v>
      </c>
      <c r="AG237" s="507">
        <f t="shared" si="464"/>
        <v>0</v>
      </c>
      <c r="AH237" s="522">
        <v>0</v>
      </c>
      <c r="AI237" s="522">
        <v>0</v>
      </c>
      <c r="AJ237" s="522">
        <v>0</v>
      </c>
      <c r="AK237" s="522">
        <v>0</v>
      </c>
      <c r="AL237" s="522">
        <v>0</v>
      </c>
      <c r="AM237" s="522">
        <v>0</v>
      </c>
      <c r="AN237" s="522">
        <v>0</v>
      </c>
      <c r="AO237" s="522">
        <f t="shared" si="516"/>
        <v>0</v>
      </c>
      <c r="AP237" s="522">
        <f t="shared" si="517"/>
        <v>0</v>
      </c>
      <c r="AQ237" s="523">
        <f t="shared" si="465"/>
        <v>0</v>
      </c>
      <c r="AR237" s="520">
        <f t="shared" si="518"/>
        <v>1014538</v>
      </c>
      <c r="AS237" s="507">
        <f t="shared" si="519"/>
        <v>780999</v>
      </c>
      <c r="AT237" s="507">
        <f t="shared" si="520"/>
        <v>0</v>
      </c>
      <c r="AU237" s="507">
        <f t="shared" si="521"/>
        <v>0</v>
      </c>
      <c r="AV237" s="507">
        <f t="shared" si="522"/>
        <v>220492</v>
      </c>
      <c r="AW237" s="507">
        <f t="shared" si="522"/>
        <v>13047</v>
      </c>
      <c r="AX237" s="507">
        <f t="shared" si="523"/>
        <v>0</v>
      </c>
      <c r="AY237" s="522">
        <f t="shared" si="524"/>
        <v>1.875</v>
      </c>
      <c r="AZ237" s="522">
        <f t="shared" si="525"/>
        <v>1.875</v>
      </c>
      <c r="BA237" s="523">
        <f t="shared" si="525"/>
        <v>0</v>
      </c>
    </row>
    <row r="238" spans="1:53" s="720" customFormat="1" ht="12.75" customHeight="1" x14ac:dyDescent="0.2">
      <c r="A238" s="751">
        <v>42</v>
      </c>
      <c r="B238" s="752">
        <v>4459</v>
      </c>
      <c r="C238" s="752">
        <v>650037171</v>
      </c>
      <c r="D238" s="752">
        <v>72742356</v>
      </c>
      <c r="E238" s="753" t="s">
        <v>557</v>
      </c>
      <c r="F238" s="752">
        <v>3143</v>
      </c>
      <c r="G238" s="552" t="s">
        <v>151</v>
      </c>
      <c r="H238" s="727" t="s">
        <v>83</v>
      </c>
      <c r="I238" s="516">
        <v>24578</v>
      </c>
      <c r="J238" s="517">
        <v>17325</v>
      </c>
      <c r="K238" s="496">
        <v>0</v>
      </c>
      <c r="L238" s="322">
        <v>5856</v>
      </c>
      <c r="M238" s="322">
        <v>347</v>
      </c>
      <c r="N238" s="517">
        <v>1050</v>
      </c>
      <c r="O238" s="518">
        <v>7.0000000000000007E-2</v>
      </c>
      <c r="P238" s="432">
        <v>0</v>
      </c>
      <c r="Q238" s="746">
        <v>7.0000000000000007E-2</v>
      </c>
      <c r="R238" s="551">
        <f t="shared" si="511"/>
        <v>0</v>
      </c>
      <c r="S238" s="507">
        <v>0</v>
      </c>
      <c r="T238" s="507">
        <v>0</v>
      </c>
      <c r="U238" s="507">
        <v>0</v>
      </c>
      <c r="V238" s="507">
        <f t="shared" si="462"/>
        <v>0</v>
      </c>
      <c r="W238" s="507">
        <v>0</v>
      </c>
      <c r="X238" s="507">
        <v>0</v>
      </c>
      <c r="Y238" s="507">
        <v>0</v>
      </c>
      <c r="Z238" s="507">
        <f t="shared" si="512"/>
        <v>0</v>
      </c>
      <c r="AA238" s="507">
        <f t="shared" si="513"/>
        <v>0</v>
      </c>
      <c r="AB238" s="322">
        <f t="shared" si="514"/>
        <v>0</v>
      </c>
      <c r="AC238" s="180">
        <f t="shared" si="515"/>
        <v>0</v>
      </c>
      <c r="AD238" s="507">
        <v>0</v>
      </c>
      <c r="AE238" s="507">
        <v>0</v>
      </c>
      <c r="AF238" s="507">
        <f t="shared" si="463"/>
        <v>0</v>
      </c>
      <c r="AG238" s="507">
        <f t="shared" si="464"/>
        <v>0</v>
      </c>
      <c r="AH238" s="522">
        <v>0</v>
      </c>
      <c r="AI238" s="522">
        <v>0</v>
      </c>
      <c r="AJ238" s="522">
        <v>0</v>
      </c>
      <c r="AK238" s="522">
        <v>0</v>
      </c>
      <c r="AL238" s="522">
        <v>0</v>
      </c>
      <c r="AM238" s="522">
        <v>0</v>
      </c>
      <c r="AN238" s="522">
        <v>0</v>
      </c>
      <c r="AO238" s="522">
        <f t="shared" si="516"/>
        <v>0</v>
      </c>
      <c r="AP238" s="522">
        <f t="shared" si="517"/>
        <v>0</v>
      </c>
      <c r="AQ238" s="523">
        <f t="shared" si="465"/>
        <v>0</v>
      </c>
      <c r="AR238" s="520">
        <f t="shared" si="518"/>
        <v>24578</v>
      </c>
      <c r="AS238" s="507">
        <f t="shared" si="519"/>
        <v>17325</v>
      </c>
      <c r="AT238" s="507">
        <f t="shared" si="520"/>
        <v>0</v>
      </c>
      <c r="AU238" s="507">
        <f t="shared" si="521"/>
        <v>0</v>
      </c>
      <c r="AV238" s="507">
        <f t="shared" si="522"/>
        <v>5856</v>
      </c>
      <c r="AW238" s="507">
        <f t="shared" si="522"/>
        <v>347</v>
      </c>
      <c r="AX238" s="507">
        <f t="shared" si="523"/>
        <v>1050</v>
      </c>
      <c r="AY238" s="522">
        <f t="shared" si="524"/>
        <v>7.0000000000000007E-2</v>
      </c>
      <c r="AZ238" s="522">
        <f t="shared" si="525"/>
        <v>0</v>
      </c>
      <c r="BA238" s="523">
        <f t="shared" si="525"/>
        <v>7.0000000000000007E-2</v>
      </c>
    </row>
    <row r="239" spans="1:53" s="720" customFormat="1" ht="12.75" customHeight="1" x14ac:dyDescent="0.2">
      <c r="A239" s="285">
        <v>42</v>
      </c>
      <c r="B239" s="27">
        <v>4459</v>
      </c>
      <c r="C239" s="27">
        <v>650037171</v>
      </c>
      <c r="D239" s="27">
        <v>72742356</v>
      </c>
      <c r="E239" s="295" t="s">
        <v>558</v>
      </c>
      <c r="F239" s="27"/>
      <c r="G239" s="284"/>
      <c r="H239" s="388"/>
      <c r="I239" s="5">
        <v>15487102</v>
      </c>
      <c r="J239" s="8">
        <v>11201246</v>
      </c>
      <c r="K239" s="8">
        <v>0</v>
      </c>
      <c r="L239" s="8">
        <v>3786021</v>
      </c>
      <c r="M239" s="8">
        <v>224025</v>
      </c>
      <c r="N239" s="8">
        <v>275810</v>
      </c>
      <c r="O239" s="9">
        <v>27.682500000000001</v>
      </c>
      <c r="P239" s="9">
        <v>19.417400000000001</v>
      </c>
      <c r="Q239" s="33">
        <v>8.2651000000000021</v>
      </c>
      <c r="R239" s="5">
        <f t="shared" ref="R239:BA239" si="526">SUM(R233:R238)</f>
        <v>0</v>
      </c>
      <c r="S239" s="8">
        <f t="shared" si="526"/>
        <v>40877</v>
      </c>
      <c r="T239" s="8">
        <f t="shared" si="526"/>
        <v>0</v>
      </c>
      <c r="U239" s="8">
        <f t="shared" si="526"/>
        <v>0</v>
      </c>
      <c r="V239" s="8">
        <f t="shared" si="526"/>
        <v>40877</v>
      </c>
      <c r="W239" s="8">
        <f t="shared" si="526"/>
        <v>0</v>
      </c>
      <c r="X239" s="8">
        <f t="shared" si="526"/>
        <v>0</v>
      </c>
      <c r="Y239" s="8">
        <f t="shared" si="526"/>
        <v>14060</v>
      </c>
      <c r="Z239" s="8">
        <f t="shared" si="526"/>
        <v>14060</v>
      </c>
      <c r="AA239" s="8">
        <f t="shared" si="526"/>
        <v>54937</v>
      </c>
      <c r="AB239" s="8">
        <f t="shared" si="526"/>
        <v>13816</v>
      </c>
      <c r="AC239" s="8">
        <f t="shared" si="526"/>
        <v>818</v>
      </c>
      <c r="AD239" s="8">
        <f t="shared" si="526"/>
        <v>3000</v>
      </c>
      <c r="AE239" s="8">
        <f t="shared" si="526"/>
        <v>0</v>
      </c>
      <c r="AF239" s="8">
        <f t="shared" si="526"/>
        <v>3000</v>
      </c>
      <c r="AG239" s="8">
        <f t="shared" si="526"/>
        <v>72571</v>
      </c>
      <c r="AH239" s="9">
        <f t="shared" si="526"/>
        <v>0</v>
      </c>
      <c r="AI239" s="9">
        <f t="shared" si="526"/>
        <v>0</v>
      </c>
      <c r="AJ239" s="9">
        <f t="shared" si="526"/>
        <v>0.12</v>
      </c>
      <c r="AK239" s="9">
        <f t="shared" si="526"/>
        <v>0</v>
      </c>
      <c r="AL239" s="9">
        <f t="shared" si="526"/>
        <v>0</v>
      </c>
      <c r="AM239" s="9">
        <f t="shared" si="526"/>
        <v>0</v>
      </c>
      <c r="AN239" s="9">
        <f t="shared" si="526"/>
        <v>0</v>
      </c>
      <c r="AO239" s="9">
        <f t="shared" si="526"/>
        <v>0.12</v>
      </c>
      <c r="AP239" s="9">
        <f t="shared" si="526"/>
        <v>0</v>
      </c>
      <c r="AQ239" s="75">
        <f t="shared" si="526"/>
        <v>0.12</v>
      </c>
      <c r="AR239" s="273">
        <f t="shared" si="526"/>
        <v>15559673</v>
      </c>
      <c r="AS239" s="8">
        <f t="shared" si="526"/>
        <v>11242123</v>
      </c>
      <c r="AT239" s="38">
        <f t="shared" si="526"/>
        <v>14060</v>
      </c>
      <c r="AU239" s="38">
        <f t="shared" si="526"/>
        <v>14060</v>
      </c>
      <c r="AV239" s="8">
        <f t="shared" si="526"/>
        <v>3799837</v>
      </c>
      <c r="AW239" s="8">
        <f t="shared" si="526"/>
        <v>224843</v>
      </c>
      <c r="AX239" s="8">
        <f t="shared" si="526"/>
        <v>278810</v>
      </c>
      <c r="AY239" s="9">
        <f t="shared" si="526"/>
        <v>27.802500000000002</v>
      </c>
      <c r="AZ239" s="9">
        <f t="shared" si="526"/>
        <v>19.537400000000002</v>
      </c>
      <c r="BA239" s="75">
        <f t="shared" si="526"/>
        <v>8.2651000000000021</v>
      </c>
    </row>
    <row r="240" spans="1:53" s="720" customFormat="1" ht="12.75" customHeight="1" x14ac:dyDescent="0.2">
      <c r="A240" s="751">
        <v>43</v>
      </c>
      <c r="B240" s="752">
        <v>4424</v>
      </c>
      <c r="C240" s="752">
        <v>600074170</v>
      </c>
      <c r="D240" s="752">
        <v>72741562</v>
      </c>
      <c r="E240" s="753" t="s">
        <v>559</v>
      </c>
      <c r="F240" s="752">
        <v>3111</v>
      </c>
      <c r="G240" s="552" t="s">
        <v>86</v>
      </c>
      <c r="H240" s="754" t="s">
        <v>87</v>
      </c>
      <c r="I240" s="516">
        <v>3357921</v>
      </c>
      <c r="J240" s="517">
        <v>2451046</v>
      </c>
      <c r="K240" s="517">
        <v>0</v>
      </c>
      <c r="L240" s="517">
        <v>828454</v>
      </c>
      <c r="M240" s="517">
        <v>49021</v>
      </c>
      <c r="N240" s="517">
        <v>29400</v>
      </c>
      <c r="O240" s="518">
        <v>5.7156000000000002</v>
      </c>
      <c r="P240" s="432">
        <v>4.2257999999999996</v>
      </c>
      <c r="Q240" s="746">
        <v>1.4898000000000007</v>
      </c>
      <c r="R240" s="551">
        <f t="shared" ref="R240:R241" si="527">W240*-1</f>
        <v>0</v>
      </c>
      <c r="S240" s="507">
        <v>0</v>
      </c>
      <c r="T240" s="507">
        <v>0</v>
      </c>
      <c r="U240" s="507">
        <v>0</v>
      </c>
      <c r="V240" s="507">
        <f t="shared" si="462"/>
        <v>0</v>
      </c>
      <c r="W240" s="507">
        <v>0</v>
      </c>
      <c r="X240" s="507">
        <v>0</v>
      </c>
      <c r="Y240" s="507">
        <v>0</v>
      </c>
      <c r="Z240" s="507">
        <f t="shared" ref="Z240:Z241" si="528">SUM(W240:Y240)</f>
        <v>0</v>
      </c>
      <c r="AA240" s="507">
        <f>V240+Z240</f>
        <v>0</v>
      </c>
      <c r="AB240" s="322">
        <f t="shared" ref="AB240:AB241" si="529">ROUND((V240+W240)*33.8%,0)</f>
        <v>0</v>
      </c>
      <c r="AC240" s="180">
        <f>ROUND(V240*2%,0)</f>
        <v>0</v>
      </c>
      <c r="AD240" s="507">
        <v>0</v>
      </c>
      <c r="AE240" s="507">
        <v>0</v>
      </c>
      <c r="AF240" s="507">
        <f t="shared" si="463"/>
        <v>0</v>
      </c>
      <c r="AG240" s="507">
        <f t="shared" si="464"/>
        <v>0</v>
      </c>
      <c r="AH240" s="522">
        <v>0</v>
      </c>
      <c r="AI240" s="522">
        <v>0</v>
      </c>
      <c r="AJ240" s="522">
        <v>0</v>
      </c>
      <c r="AK240" s="522">
        <v>0</v>
      </c>
      <c r="AL240" s="522">
        <v>0</v>
      </c>
      <c r="AM240" s="522">
        <v>0</v>
      </c>
      <c r="AN240" s="522">
        <v>0</v>
      </c>
      <c r="AO240" s="522">
        <f t="shared" ref="AO240:AO241" si="530">AH240+AJ240+AK240+AM240</f>
        <v>0</v>
      </c>
      <c r="AP240" s="522">
        <f t="shared" ref="AP240:AP241" si="531">AI240+AL240+AN240</f>
        <v>0</v>
      </c>
      <c r="AQ240" s="523">
        <f t="shared" si="465"/>
        <v>0</v>
      </c>
      <c r="AR240" s="520">
        <f>I240+AG240</f>
        <v>3357921</v>
      </c>
      <c r="AS240" s="507">
        <f>J240+V240</f>
        <v>2451046</v>
      </c>
      <c r="AT240" s="507">
        <f t="shared" ref="AT240:AT241" si="532">K240+Z240</f>
        <v>0</v>
      </c>
      <c r="AU240" s="507">
        <f t="shared" ref="AU240:AU241" si="533">Y240</f>
        <v>0</v>
      </c>
      <c r="AV240" s="507">
        <f>L240+AB240</f>
        <v>828454</v>
      </c>
      <c r="AW240" s="507">
        <f>M240+AC240</f>
        <v>49021</v>
      </c>
      <c r="AX240" s="507">
        <f>N240+AF240</f>
        <v>29400</v>
      </c>
      <c r="AY240" s="522">
        <f>O240+AQ240</f>
        <v>5.7156000000000002</v>
      </c>
      <c r="AZ240" s="522">
        <f>P240+AO240</f>
        <v>4.2257999999999996</v>
      </c>
      <c r="BA240" s="523">
        <f>Q240+AP240</f>
        <v>1.4898000000000007</v>
      </c>
    </row>
    <row r="241" spans="1:53" s="720" customFormat="1" ht="12.75" customHeight="1" x14ac:dyDescent="0.2">
      <c r="A241" s="751">
        <v>43</v>
      </c>
      <c r="B241" s="752">
        <v>4424</v>
      </c>
      <c r="C241" s="752">
        <v>600074170</v>
      </c>
      <c r="D241" s="752">
        <v>72741562</v>
      </c>
      <c r="E241" s="753" t="s">
        <v>559</v>
      </c>
      <c r="F241" s="752">
        <v>3141</v>
      </c>
      <c r="G241" s="552" t="s">
        <v>89</v>
      </c>
      <c r="H241" s="754" t="s">
        <v>83</v>
      </c>
      <c r="I241" s="516">
        <v>957874</v>
      </c>
      <c r="J241" s="517">
        <v>701982</v>
      </c>
      <c r="K241" s="496">
        <v>0</v>
      </c>
      <c r="L241" s="322">
        <v>237270</v>
      </c>
      <c r="M241" s="322">
        <v>14040</v>
      </c>
      <c r="N241" s="517">
        <v>4582</v>
      </c>
      <c r="O241" s="518">
        <v>2.39</v>
      </c>
      <c r="P241" s="432">
        <v>0</v>
      </c>
      <c r="Q241" s="746">
        <v>2.39</v>
      </c>
      <c r="R241" s="551">
        <f t="shared" si="527"/>
        <v>0</v>
      </c>
      <c r="S241" s="507">
        <v>0</v>
      </c>
      <c r="T241" s="507">
        <v>0</v>
      </c>
      <c r="U241" s="507">
        <v>0</v>
      </c>
      <c r="V241" s="507">
        <f t="shared" si="462"/>
        <v>0</v>
      </c>
      <c r="W241" s="507">
        <v>0</v>
      </c>
      <c r="X241" s="507">
        <v>0</v>
      </c>
      <c r="Y241" s="507">
        <v>0</v>
      </c>
      <c r="Z241" s="507">
        <f t="shared" si="528"/>
        <v>0</v>
      </c>
      <c r="AA241" s="507">
        <f>V241+Z241</f>
        <v>0</v>
      </c>
      <c r="AB241" s="322">
        <f t="shared" si="529"/>
        <v>0</v>
      </c>
      <c r="AC241" s="180">
        <f>ROUND(V241*2%,0)</f>
        <v>0</v>
      </c>
      <c r="AD241" s="507">
        <v>0</v>
      </c>
      <c r="AE241" s="507">
        <v>0</v>
      </c>
      <c r="AF241" s="507">
        <f t="shared" si="463"/>
        <v>0</v>
      </c>
      <c r="AG241" s="507">
        <f t="shared" si="464"/>
        <v>0</v>
      </c>
      <c r="AH241" s="522">
        <v>0</v>
      </c>
      <c r="AI241" s="522">
        <v>0</v>
      </c>
      <c r="AJ241" s="522">
        <v>0</v>
      </c>
      <c r="AK241" s="522">
        <v>0</v>
      </c>
      <c r="AL241" s="522">
        <v>0</v>
      </c>
      <c r="AM241" s="522">
        <v>0</v>
      </c>
      <c r="AN241" s="522">
        <v>0</v>
      </c>
      <c r="AO241" s="522">
        <f t="shared" si="530"/>
        <v>0</v>
      </c>
      <c r="AP241" s="522">
        <f t="shared" si="531"/>
        <v>0</v>
      </c>
      <c r="AQ241" s="523">
        <f t="shared" si="465"/>
        <v>0</v>
      </c>
      <c r="AR241" s="520">
        <f>I241+AG241</f>
        <v>957874</v>
      </c>
      <c r="AS241" s="507">
        <f>J241+V241</f>
        <v>701982</v>
      </c>
      <c r="AT241" s="507">
        <f t="shared" si="532"/>
        <v>0</v>
      </c>
      <c r="AU241" s="507">
        <f t="shared" si="533"/>
        <v>0</v>
      </c>
      <c r="AV241" s="507">
        <f>L241+AB241</f>
        <v>237270</v>
      </c>
      <c r="AW241" s="507">
        <f>M241+AC241</f>
        <v>14040</v>
      </c>
      <c r="AX241" s="507">
        <f>N241+AF241</f>
        <v>4582</v>
      </c>
      <c r="AY241" s="522">
        <f>O241+AQ241</f>
        <v>2.39</v>
      </c>
      <c r="AZ241" s="522">
        <f>P241+AO241</f>
        <v>0</v>
      </c>
      <c r="BA241" s="523">
        <f>Q241+AP241</f>
        <v>2.39</v>
      </c>
    </row>
    <row r="242" spans="1:53" s="720" customFormat="1" ht="12.75" customHeight="1" x14ac:dyDescent="0.2">
      <c r="A242" s="285">
        <v>43</v>
      </c>
      <c r="B242" s="27">
        <v>4424</v>
      </c>
      <c r="C242" s="27">
        <v>600074170</v>
      </c>
      <c r="D242" s="27">
        <v>72741562</v>
      </c>
      <c r="E242" s="295" t="s">
        <v>560</v>
      </c>
      <c r="F242" s="27"/>
      <c r="G242" s="284"/>
      <c r="H242" s="388"/>
      <c r="I242" s="5">
        <v>4315795</v>
      </c>
      <c r="J242" s="8">
        <v>3153028</v>
      </c>
      <c r="K242" s="8">
        <v>0</v>
      </c>
      <c r="L242" s="8">
        <v>1065724</v>
      </c>
      <c r="M242" s="8">
        <v>63061</v>
      </c>
      <c r="N242" s="8">
        <v>33982</v>
      </c>
      <c r="O242" s="9">
        <v>8.1056000000000008</v>
      </c>
      <c r="P242" s="9">
        <v>4.2257999999999996</v>
      </c>
      <c r="Q242" s="33">
        <v>3.8798000000000008</v>
      </c>
      <c r="R242" s="5">
        <f t="shared" ref="R242:BA242" si="534">SUM(R240:R241)</f>
        <v>0</v>
      </c>
      <c r="S242" s="8">
        <f t="shared" si="534"/>
        <v>0</v>
      </c>
      <c r="T242" s="8">
        <f t="shared" si="534"/>
        <v>0</v>
      </c>
      <c r="U242" s="8">
        <f t="shared" si="534"/>
        <v>0</v>
      </c>
      <c r="V242" s="8">
        <f t="shared" si="534"/>
        <v>0</v>
      </c>
      <c r="W242" s="8">
        <f t="shared" si="534"/>
        <v>0</v>
      </c>
      <c r="X242" s="8">
        <f t="shared" si="534"/>
        <v>0</v>
      </c>
      <c r="Y242" s="8">
        <f t="shared" ref="Y242" si="535">SUM(Y240:Y241)</f>
        <v>0</v>
      </c>
      <c r="Z242" s="8">
        <f t="shared" si="534"/>
        <v>0</v>
      </c>
      <c r="AA242" s="8">
        <f t="shared" si="534"/>
        <v>0</v>
      </c>
      <c r="AB242" s="8">
        <f t="shared" si="534"/>
        <v>0</v>
      </c>
      <c r="AC242" s="8">
        <f t="shared" si="534"/>
        <v>0</v>
      </c>
      <c r="AD242" s="8">
        <f t="shared" si="534"/>
        <v>0</v>
      </c>
      <c r="AE242" s="8">
        <f t="shared" si="534"/>
        <v>0</v>
      </c>
      <c r="AF242" s="8">
        <f t="shared" si="534"/>
        <v>0</v>
      </c>
      <c r="AG242" s="8">
        <f t="shared" si="534"/>
        <v>0</v>
      </c>
      <c r="AH242" s="9">
        <f t="shared" si="534"/>
        <v>0</v>
      </c>
      <c r="AI242" s="9">
        <f t="shared" si="534"/>
        <v>0</v>
      </c>
      <c r="AJ242" s="9">
        <f t="shared" si="534"/>
        <v>0</v>
      </c>
      <c r="AK242" s="9">
        <f t="shared" ref="AK242:AL242" si="536">SUM(AK240:AK241)</f>
        <v>0</v>
      </c>
      <c r="AL242" s="9">
        <f t="shared" si="536"/>
        <v>0</v>
      </c>
      <c r="AM242" s="9">
        <f t="shared" si="534"/>
        <v>0</v>
      </c>
      <c r="AN242" s="9">
        <f t="shared" si="534"/>
        <v>0</v>
      </c>
      <c r="AO242" s="9">
        <f t="shared" si="534"/>
        <v>0</v>
      </c>
      <c r="AP242" s="9">
        <f t="shared" si="534"/>
        <v>0</v>
      </c>
      <c r="AQ242" s="75">
        <f t="shared" si="534"/>
        <v>0</v>
      </c>
      <c r="AR242" s="273">
        <f t="shared" si="534"/>
        <v>4315795</v>
      </c>
      <c r="AS242" s="8">
        <f t="shared" si="534"/>
        <v>3153028</v>
      </c>
      <c r="AT242" s="38">
        <f t="shared" si="534"/>
        <v>0</v>
      </c>
      <c r="AU242" s="38">
        <f t="shared" si="534"/>
        <v>0</v>
      </c>
      <c r="AV242" s="8">
        <f t="shared" si="534"/>
        <v>1065724</v>
      </c>
      <c r="AW242" s="8">
        <f t="shared" si="534"/>
        <v>63061</v>
      </c>
      <c r="AX242" s="8">
        <f t="shared" si="534"/>
        <v>33982</v>
      </c>
      <c r="AY242" s="9">
        <f t="shared" si="534"/>
        <v>8.1056000000000008</v>
      </c>
      <c r="AZ242" s="9">
        <f t="shared" si="534"/>
        <v>4.2257999999999996</v>
      </c>
      <c r="BA242" s="75">
        <f t="shared" si="534"/>
        <v>3.8798000000000008</v>
      </c>
    </row>
    <row r="243" spans="1:53" s="720" customFormat="1" ht="12.75" customHeight="1" x14ac:dyDescent="0.2">
      <c r="A243" s="751">
        <v>44</v>
      </c>
      <c r="B243" s="752">
        <v>4489</v>
      </c>
      <c r="C243" s="752">
        <v>600075036</v>
      </c>
      <c r="D243" s="752">
        <v>72742607</v>
      </c>
      <c r="E243" s="753" t="s">
        <v>561</v>
      </c>
      <c r="F243" s="752">
        <v>3111</v>
      </c>
      <c r="G243" s="552" t="s">
        <v>86</v>
      </c>
      <c r="H243" s="754" t="s">
        <v>87</v>
      </c>
      <c r="I243" s="516">
        <v>2490886</v>
      </c>
      <c r="J243" s="517">
        <v>2223747</v>
      </c>
      <c r="K243" s="517">
        <v>0</v>
      </c>
      <c r="L243" s="517">
        <v>220492</v>
      </c>
      <c r="M243" s="517">
        <v>13047</v>
      </c>
      <c r="N243" s="517">
        <v>33600</v>
      </c>
      <c r="O243" s="518">
        <v>5.1884999999999994</v>
      </c>
      <c r="P243" s="432">
        <v>4.1666999999999996</v>
      </c>
      <c r="Q243" s="746">
        <v>1.0218</v>
      </c>
      <c r="R243" s="551">
        <f t="shared" ref="R243:R248" si="537">W243*-1</f>
        <v>0</v>
      </c>
      <c r="S243" s="507">
        <v>0</v>
      </c>
      <c r="T243" s="507">
        <v>0</v>
      </c>
      <c r="U243" s="507">
        <v>0</v>
      </c>
      <c r="V243" s="507">
        <f t="shared" si="462"/>
        <v>0</v>
      </c>
      <c r="W243" s="507">
        <v>0</v>
      </c>
      <c r="X243" s="507">
        <v>0</v>
      </c>
      <c r="Y243" s="507">
        <v>0</v>
      </c>
      <c r="Z243" s="507">
        <f t="shared" ref="Z243:Z248" si="538">SUM(W243:Y243)</f>
        <v>0</v>
      </c>
      <c r="AA243" s="507">
        <f t="shared" ref="AA243:AA248" si="539">V243+Z243</f>
        <v>0</v>
      </c>
      <c r="AB243" s="322">
        <f t="shared" ref="AB243:AB248" si="540">ROUND((V243+W243)*33.8%,0)</f>
        <v>0</v>
      </c>
      <c r="AC243" s="180">
        <f t="shared" ref="AC243:AC248" si="541">ROUND(V243*2%,0)</f>
        <v>0</v>
      </c>
      <c r="AD243" s="507">
        <v>0</v>
      </c>
      <c r="AE243" s="507">
        <v>0</v>
      </c>
      <c r="AF243" s="507">
        <f t="shared" si="463"/>
        <v>0</v>
      </c>
      <c r="AG243" s="507">
        <f t="shared" si="464"/>
        <v>0</v>
      </c>
      <c r="AH243" s="522">
        <v>0</v>
      </c>
      <c r="AI243" s="522">
        <v>0</v>
      </c>
      <c r="AJ243" s="522">
        <v>0</v>
      </c>
      <c r="AK243" s="522">
        <v>0</v>
      </c>
      <c r="AL243" s="522">
        <v>0</v>
      </c>
      <c r="AM243" s="522">
        <v>0</v>
      </c>
      <c r="AN243" s="522">
        <v>0</v>
      </c>
      <c r="AO243" s="522">
        <f t="shared" ref="AO243:AO248" si="542">AH243+AJ243+AK243+AM243</f>
        <v>0</v>
      </c>
      <c r="AP243" s="522">
        <f t="shared" ref="AP243:AP248" si="543">AI243+AL243+AN243</f>
        <v>0</v>
      </c>
      <c r="AQ243" s="523">
        <f t="shared" si="465"/>
        <v>0</v>
      </c>
      <c r="AR243" s="520">
        <f t="shared" ref="AR243:AR248" si="544">I243+AG243</f>
        <v>2490886</v>
      </c>
      <c r="AS243" s="507">
        <f t="shared" ref="AS243:AS248" si="545">J243+V243</f>
        <v>2223747</v>
      </c>
      <c r="AT243" s="507">
        <f t="shared" ref="AT243:AT248" si="546">K243+Z243</f>
        <v>0</v>
      </c>
      <c r="AU243" s="507">
        <f t="shared" ref="AU243:AU248" si="547">Y243</f>
        <v>0</v>
      </c>
      <c r="AV243" s="507">
        <f t="shared" ref="AV243:AW248" si="548">L243+AB243</f>
        <v>220492</v>
      </c>
      <c r="AW243" s="507">
        <f t="shared" si="548"/>
        <v>13047</v>
      </c>
      <c r="AX243" s="507">
        <f t="shared" ref="AX243:AX248" si="549">N243+AF243</f>
        <v>33600</v>
      </c>
      <c r="AY243" s="522">
        <f t="shared" ref="AY243:AY248" si="550">O243+AQ243</f>
        <v>5.1884999999999994</v>
      </c>
      <c r="AZ243" s="522">
        <f t="shared" ref="AZ243:BA248" si="551">P243+AO243</f>
        <v>4.1666999999999996</v>
      </c>
      <c r="BA243" s="523">
        <f t="shared" si="551"/>
        <v>1.0218</v>
      </c>
    </row>
    <row r="244" spans="1:53" s="720" customFormat="1" ht="12.75" customHeight="1" x14ac:dyDescent="0.2">
      <c r="A244" s="751">
        <v>44</v>
      </c>
      <c r="B244" s="752">
        <v>4489</v>
      </c>
      <c r="C244" s="752">
        <v>600075036</v>
      </c>
      <c r="D244" s="752">
        <v>72742607</v>
      </c>
      <c r="E244" s="753" t="s">
        <v>561</v>
      </c>
      <c r="F244" s="752">
        <v>3117</v>
      </c>
      <c r="G244" s="552" t="s">
        <v>149</v>
      </c>
      <c r="H244" s="754" t="s">
        <v>87</v>
      </c>
      <c r="I244" s="516">
        <v>3872694</v>
      </c>
      <c r="J244" s="517">
        <v>2360276</v>
      </c>
      <c r="K244" s="517">
        <v>10000</v>
      </c>
      <c r="L244" s="517">
        <v>1313874</v>
      </c>
      <c r="M244" s="517">
        <v>77544</v>
      </c>
      <c r="N244" s="517">
        <v>111000</v>
      </c>
      <c r="O244" s="518">
        <v>5.3172000000000006</v>
      </c>
      <c r="P244" s="432">
        <v>3.5324</v>
      </c>
      <c r="Q244" s="746">
        <v>1.7848000000000006</v>
      </c>
      <c r="R244" s="551">
        <f t="shared" si="537"/>
        <v>0</v>
      </c>
      <c r="S244" s="507">
        <v>0</v>
      </c>
      <c r="T244" s="507">
        <v>0</v>
      </c>
      <c r="U244" s="507">
        <v>0</v>
      </c>
      <c r="V244" s="507">
        <f t="shared" si="462"/>
        <v>0</v>
      </c>
      <c r="W244" s="507">
        <v>0</v>
      </c>
      <c r="X244" s="507">
        <v>0</v>
      </c>
      <c r="Y244" s="507">
        <v>12047</v>
      </c>
      <c r="Z244" s="507">
        <f t="shared" si="538"/>
        <v>12047</v>
      </c>
      <c r="AA244" s="507">
        <f t="shared" si="539"/>
        <v>12047</v>
      </c>
      <c r="AB244" s="322">
        <f t="shared" si="540"/>
        <v>0</v>
      </c>
      <c r="AC244" s="180">
        <f t="shared" si="541"/>
        <v>0</v>
      </c>
      <c r="AD244" s="507">
        <v>0</v>
      </c>
      <c r="AE244" s="507">
        <v>0</v>
      </c>
      <c r="AF244" s="507">
        <f t="shared" si="463"/>
        <v>0</v>
      </c>
      <c r="AG244" s="507">
        <f t="shared" si="464"/>
        <v>12047</v>
      </c>
      <c r="AH244" s="522">
        <v>0</v>
      </c>
      <c r="AI244" s="522">
        <v>0</v>
      </c>
      <c r="AJ244" s="522">
        <v>0</v>
      </c>
      <c r="AK244" s="522">
        <v>0</v>
      </c>
      <c r="AL244" s="522">
        <v>0</v>
      </c>
      <c r="AM244" s="522">
        <v>0</v>
      </c>
      <c r="AN244" s="522">
        <v>0</v>
      </c>
      <c r="AO244" s="522">
        <f t="shared" si="542"/>
        <v>0</v>
      </c>
      <c r="AP244" s="522">
        <f t="shared" si="543"/>
        <v>0</v>
      </c>
      <c r="AQ244" s="523">
        <f t="shared" si="465"/>
        <v>0</v>
      </c>
      <c r="AR244" s="520">
        <f t="shared" si="544"/>
        <v>3884741</v>
      </c>
      <c r="AS244" s="507">
        <f t="shared" si="545"/>
        <v>2360276</v>
      </c>
      <c r="AT244" s="507">
        <f t="shared" si="546"/>
        <v>22047</v>
      </c>
      <c r="AU244" s="507">
        <f t="shared" si="547"/>
        <v>12047</v>
      </c>
      <c r="AV244" s="507">
        <f t="shared" si="548"/>
        <v>1313874</v>
      </c>
      <c r="AW244" s="507">
        <f t="shared" si="548"/>
        <v>77544</v>
      </c>
      <c r="AX244" s="507">
        <f t="shared" si="549"/>
        <v>111000</v>
      </c>
      <c r="AY244" s="522">
        <f t="shared" si="550"/>
        <v>5.3172000000000006</v>
      </c>
      <c r="AZ244" s="522">
        <f t="shared" si="551"/>
        <v>3.5324</v>
      </c>
      <c r="BA244" s="523">
        <f t="shared" si="551"/>
        <v>1.7848000000000006</v>
      </c>
    </row>
    <row r="245" spans="1:53" s="720" customFormat="1" ht="12.75" customHeight="1" x14ac:dyDescent="0.2">
      <c r="A245" s="751">
        <v>44</v>
      </c>
      <c r="B245" s="752">
        <v>4489</v>
      </c>
      <c r="C245" s="752">
        <v>600075036</v>
      </c>
      <c r="D245" s="752">
        <v>72742607</v>
      </c>
      <c r="E245" s="753" t="s">
        <v>561</v>
      </c>
      <c r="F245" s="752">
        <v>3117</v>
      </c>
      <c r="G245" s="552" t="s">
        <v>92</v>
      </c>
      <c r="H245" s="754" t="s">
        <v>83</v>
      </c>
      <c r="I245" s="516">
        <v>820014</v>
      </c>
      <c r="J245" s="517">
        <v>599974</v>
      </c>
      <c r="K245" s="496">
        <v>0</v>
      </c>
      <c r="L245" s="322">
        <v>202791</v>
      </c>
      <c r="M245" s="322">
        <v>11999</v>
      </c>
      <c r="N245" s="517">
        <v>5250</v>
      </c>
      <c r="O245" s="518">
        <v>1.76</v>
      </c>
      <c r="P245" s="432">
        <v>1.76</v>
      </c>
      <c r="Q245" s="746">
        <v>0</v>
      </c>
      <c r="R245" s="551">
        <f t="shared" si="537"/>
        <v>0</v>
      </c>
      <c r="S245" s="507">
        <v>116347</v>
      </c>
      <c r="T245" s="507">
        <v>0</v>
      </c>
      <c r="U245" s="507">
        <v>0</v>
      </c>
      <c r="V245" s="507">
        <f t="shared" si="462"/>
        <v>116347</v>
      </c>
      <c r="W245" s="507">
        <v>0</v>
      </c>
      <c r="X245" s="507">
        <v>0</v>
      </c>
      <c r="Y245" s="507">
        <v>0</v>
      </c>
      <c r="Z245" s="507">
        <f t="shared" si="538"/>
        <v>0</v>
      </c>
      <c r="AA245" s="507">
        <f t="shared" si="539"/>
        <v>116347</v>
      </c>
      <c r="AB245" s="322">
        <f t="shared" si="540"/>
        <v>39325</v>
      </c>
      <c r="AC245" s="180">
        <f t="shared" si="541"/>
        <v>2327</v>
      </c>
      <c r="AD245" s="507">
        <v>4000</v>
      </c>
      <c r="AE245" s="507">
        <v>0</v>
      </c>
      <c r="AF245" s="507">
        <f t="shared" si="463"/>
        <v>4000</v>
      </c>
      <c r="AG245" s="507">
        <f t="shared" si="464"/>
        <v>161999</v>
      </c>
      <c r="AH245" s="522">
        <v>0</v>
      </c>
      <c r="AI245" s="522">
        <v>0</v>
      </c>
      <c r="AJ245" s="522">
        <v>0.35</v>
      </c>
      <c r="AK245" s="522">
        <v>0</v>
      </c>
      <c r="AL245" s="522">
        <v>0</v>
      </c>
      <c r="AM245" s="522">
        <v>0</v>
      </c>
      <c r="AN245" s="522">
        <v>0</v>
      </c>
      <c r="AO245" s="522">
        <f t="shared" si="542"/>
        <v>0.35</v>
      </c>
      <c r="AP245" s="522">
        <f t="shared" si="543"/>
        <v>0</v>
      </c>
      <c r="AQ245" s="523">
        <f t="shared" si="465"/>
        <v>0.35</v>
      </c>
      <c r="AR245" s="520">
        <f t="shared" si="544"/>
        <v>982013</v>
      </c>
      <c r="AS245" s="507">
        <f t="shared" si="545"/>
        <v>716321</v>
      </c>
      <c r="AT245" s="507">
        <f t="shared" si="546"/>
        <v>0</v>
      </c>
      <c r="AU245" s="507">
        <f t="shared" si="547"/>
        <v>0</v>
      </c>
      <c r="AV245" s="507">
        <f t="shared" si="548"/>
        <v>242116</v>
      </c>
      <c r="AW245" s="507">
        <f t="shared" si="548"/>
        <v>14326</v>
      </c>
      <c r="AX245" s="507">
        <f t="shared" si="549"/>
        <v>9250</v>
      </c>
      <c r="AY245" s="522">
        <f t="shared" si="550"/>
        <v>2.11</v>
      </c>
      <c r="AZ245" s="522">
        <f t="shared" si="551"/>
        <v>2.11</v>
      </c>
      <c r="BA245" s="523">
        <f t="shared" si="551"/>
        <v>0</v>
      </c>
    </row>
    <row r="246" spans="1:53" s="720" customFormat="1" ht="12.75" customHeight="1" x14ac:dyDescent="0.2">
      <c r="A246" s="751">
        <v>44</v>
      </c>
      <c r="B246" s="752">
        <v>4489</v>
      </c>
      <c r="C246" s="752">
        <v>600075036</v>
      </c>
      <c r="D246" s="752">
        <v>72742607</v>
      </c>
      <c r="E246" s="753" t="s">
        <v>561</v>
      </c>
      <c r="F246" s="752">
        <v>3141</v>
      </c>
      <c r="G246" s="552" t="s">
        <v>89</v>
      </c>
      <c r="H246" s="754" t="s">
        <v>83</v>
      </c>
      <c r="I246" s="516">
        <v>994287</v>
      </c>
      <c r="J246" s="517">
        <v>708920</v>
      </c>
      <c r="K246" s="496">
        <v>20000</v>
      </c>
      <c r="L246" s="322">
        <v>246375</v>
      </c>
      <c r="M246" s="322">
        <v>14178</v>
      </c>
      <c r="N246" s="517">
        <v>4814</v>
      </c>
      <c r="O246" s="518">
        <v>2.48</v>
      </c>
      <c r="P246" s="432">
        <v>0</v>
      </c>
      <c r="Q246" s="746">
        <v>2.48</v>
      </c>
      <c r="R246" s="551">
        <f t="shared" si="537"/>
        <v>0</v>
      </c>
      <c r="S246" s="507">
        <v>0</v>
      </c>
      <c r="T246" s="507">
        <v>0</v>
      </c>
      <c r="U246" s="507">
        <v>0</v>
      </c>
      <c r="V246" s="507">
        <f t="shared" si="462"/>
        <v>0</v>
      </c>
      <c r="W246" s="507">
        <v>0</v>
      </c>
      <c r="X246" s="507">
        <v>0</v>
      </c>
      <c r="Y246" s="507">
        <v>0</v>
      </c>
      <c r="Z246" s="507">
        <f t="shared" si="538"/>
        <v>0</v>
      </c>
      <c r="AA246" s="507">
        <f t="shared" si="539"/>
        <v>0</v>
      </c>
      <c r="AB246" s="322">
        <f t="shared" si="540"/>
        <v>0</v>
      </c>
      <c r="AC246" s="180">
        <f t="shared" si="541"/>
        <v>0</v>
      </c>
      <c r="AD246" s="507">
        <v>0</v>
      </c>
      <c r="AE246" s="507">
        <v>0</v>
      </c>
      <c r="AF246" s="507">
        <f t="shared" si="463"/>
        <v>0</v>
      </c>
      <c r="AG246" s="507">
        <f t="shared" si="464"/>
        <v>0</v>
      </c>
      <c r="AH246" s="522">
        <v>0</v>
      </c>
      <c r="AI246" s="522">
        <v>0</v>
      </c>
      <c r="AJ246" s="522">
        <v>0</v>
      </c>
      <c r="AK246" s="522">
        <v>0</v>
      </c>
      <c r="AL246" s="522">
        <v>0</v>
      </c>
      <c r="AM246" s="522">
        <v>0</v>
      </c>
      <c r="AN246" s="522">
        <v>0</v>
      </c>
      <c r="AO246" s="522">
        <f t="shared" si="542"/>
        <v>0</v>
      </c>
      <c r="AP246" s="522">
        <f t="shared" si="543"/>
        <v>0</v>
      </c>
      <c r="AQ246" s="523">
        <f t="shared" si="465"/>
        <v>0</v>
      </c>
      <c r="AR246" s="520">
        <f t="shared" si="544"/>
        <v>994287</v>
      </c>
      <c r="AS246" s="507">
        <f t="shared" si="545"/>
        <v>708920</v>
      </c>
      <c r="AT246" s="507">
        <f t="shared" si="546"/>
        <v>20000</v>
      </c>
      <c r="AU246" s="507">
        <f t="shared" si="547"/>
        <v>0</v>
      </c>
      <c r="AV246" s="507">
        <f t="shared" si="548"/>
        <v>246375</v>
      </c>
      <c r="AW246" s="507">
        <f t="shared" si="548"/>
        <v>14178</v>
      </c>
      <c r="AX246" s="507">
        <f t="shared" si="549"/>
        <v>4814</v>
      </c>
      <c r="AY246" s="522">
        <f t="shared" si="550"/>
        <v>2.48</v>
      </c>
      <c r="AZ246" s="522">
        <f t="shared" si="551"/>
        <v>0</v>
      </c>
      <c r="BA246" s="523">
        <f t="shared" si="551"/>
        <v>2.48</v>
      </c>
    </row>
    <row r="247" spans="1:53" s="720" customFormat="1" ht="12.75" customHeight="1" x14ac:dyDescent="0.2">
      <c r="A247" s="751">
        <v>44</v>
      </c>
      <c r="B247" s="752">
        <v>4489</v>
      </c>
      <c r="C247" s="752">
        <v>600075036</v>
      </c>
      <c r="D247" s="752">
        <v>72742607</v>
      </c>
      <c r="E247" s="753" t="s">
        <v>561</v>
      </c>
      <c r="F247" s="752">
        <v>3143</v>
      </c>
      <c r="G247" s="552" t="s">
        <v>150</v>
      </c>
      <c r="H247" s="727" t="s">
        <v>87</v>
      </c>
      <c r="I247" s="516">
        <v>831402</v>
      </c>
      <c r="J247" s="517">
        <v>597863</v>
      </c>
      <c r="K247" s="517">
        <v>0</v>
      </c>
      <c r="L247" s="517">
        <v>220492</v>
      </c>
      <c r="M247" s="517">
        <v>13047</v>
      </c>
      <c r="N247" s="517">
        <v>0</v>
      </c>
      <c r="O247" s="518">
        <v>1.1667000000000001</v>
      </c>
      <c r="P247" s="432">
        <v>1.1667000000000001</v>
      </c>
      <c r="Q247" s="746">
        <v>0</v>
      </c>
      <c r="R247" s="551">
        <f t="shared" si="537"/>
        <v>0</v>
      </c>
      <c r="S247" s="507">
        <v>0</v>
      </c>
      <c r="T247" s="507">
        <v>0</v>
      </c>
      <c r="U247" s="507">
        <v>0</v>
      </c>
      <c r="V247" s="507">
        <f t="shared" si="462"/>
        <v>0</v>
      </c>
      <c r="W247" s="507">
        <v>0</v>
      </c>
      <c r="X247" s="507">
        <v>0</v>
      </c>
      <c r="Y247" s="507">
        <v>0</v>
      </c>
      <c r="Z247" s="507">
        <f t="shared" si="538"/>
        <v>0</v>
      </c>
      <c r="AA247" s="507">
        <f t="shared" si="539"/>
        <v>0</v>
      </c>
      <c r="AB247" s="322">
        <f t="shared" si="540"/>
        <v>0</v>
      </c>
      <c r="AC247" s="180">
        <f t="shared" si="541"/>
        <v>0</v>
      </c>
      <c r="AD247" s="507">
        <v>0</v>
      </c>
      <c r="AE247" s="507">
        <v>0</v>
      </c>
      <c r="AF247" s="507">
        <f t="shared" si="463"/>
        <v>0</v>
      </c>
      <c r="AG247" s="507">
        <f t="shared" si="464"/>
        <v>0</v>
      </c>
      <c r="AH247" s="522">
        <v>0</v>
      </c>
      <c r="AI247" s="522">
        <v>0</v>
      </c>
      <c r="AJ247" s="522">
        <v>0</v>
      </c>
      <c r="AK247" s="522">
        <v>0</v>
      </c>
      <c r="AL247" s="522">
        <v>0</v>
      </c>
      <c r="AM247" s="522">
        <v>0</v>
      </c>
      <c r="AN247" s="522">
        <v>0</v>
      </c>
      <c r="AO247" s="522">
        <f t="shared" si="542"/>
        <v>0</v>
      </c>
      <c r="AP247" s="522">
        <f t="shared" si="543"/>
        <v>0</v>
      </c>
      <c r="AQ247" s="523">
        <f t="shared" si="465"/>
        <v>0</v>
      </c>
      <c r="AR247" s="520">
        <f t="shared" si="544"/>
        <v>831402</v>
      </c>
      <c r="AS247" s="507">
        <f t="shared" si="545"/>
        <v>597863</v>
      </c>
      <c r="AT247" s="507">
        <f t="shared" si="546"/>
        <v>0</v>
      </c>
      <c r="AU247" s="507">
        <f t="shared" si="547"/>
        <v>0</v>
      </c>
      <c r="AV247" s="507">
        <f t="shared" si="548"/>
        <v>220492</v>
      </c>
      <c r="AW247" s="507">
        <f t="shared" si="548"/>
        <v>13047</v>
      </c>
      <c r="AX247" s="507">
        <f t="shared" si="549"/>
        <v>0</v>
      </c>
      <c r="AY247" s="522">
        <f t="shared" si="550"/>
        <v>1.1667000000000001</v>
      </c>
      <c r="AZ247" s="522">
        <f t="shared" si="551"/>
        <v>1.1667000000000001</v>
      </c>
      <c r="BA247" s="523">
        <f t="shared" si="551"/>
        <v>0</v>
      </c>
    </row>
    <row r="248" spans="1:53" s="720" customFormat="1" ht="12.75" customHeight="1" x14ac:dyDescent="0.2">
      <c r="A248" s="751">
        <v>44</v>
      </c>
      <c r="B248" s="752">
        <v>4489</v>
      </c>
      <c r="C248" s="752">
        <v>600075036</v>
      </c>
      <c r="D248" s="752">
        <v>72742607</v>
      </c>
      <c r="E248" s="753" t="s">
        <v>561</v>
      </c>
      <c r="F248" s="752">
        <v>3143</v>
      </c>
      <c r="G248" s="552" t="s">
        <v>151</v>
      </c>
      <c r="H248" s="727" t="s">
        <v>83</v>
      </c>
      <c r="I248" s="516">
        <v>18257</v>
      </c>
      <c r="J248" s="517">
        <v>12870</v>
      </c>
      <c r="K248" s="496">
        <v>0</v>
      </c>
      <c r="L248" s="322">
        <v>4350</v>
      </c>
      <c r="M248" s="322">
        <v>257</v>
      </c>
      <c r="N248" s="517">
        <v>780</v>
      </c>
      <c r="O248" s="518">
        <v>0.05</v>
      </c>
      <c r="P248" s="432">
        <v>0</v>
      </c>
      <c r="Q248" s="746">
        <v>0.05</v>
      </c>
      <c r="R248" s="551">
        <f t="shared" si="537"/>
        <v>0</v>
      </c>
      <c r="S248" s="507">
        <v>0</v>
      </c>
      <c r="T248" s="507">
        <v>0</v>
      </c>
      <c r="U248" s="507">
        <v>0</v>
      </c>
      <c r="V248" s="507">
        <f t="shared" si="462"/>
        <v>0</v>
      </c>
      <c r="W248" s="507">
        <v>0</v>
      </c>
      <c r="X248" s="507">
        <v>0</v>
      </c>
      <c r="Y248" s="507">
        <v>0</v>
      </c>
      <c r="Z248" s="507">
        <f t="shared" si="538"/>
        <v>0</v>
      </c>
      <c r="AA248" s="507">
        <f t="shared" si="539"/>
        <v>0</v>
      </c>
      <c r="AB248" s="322">
        <f t="shared" si="540"/>
        <v>0</v>
      </c>
      <c r="AC248" s="180">
        <f t="shared" si="541"/>
        <v>0</v>
      </c>
      <c r="AD248" s="507">
        <v>0</v>
      </c>
      <c r="AE248" s="507">
        <v>0</v>
      </c>
      <c r="AF248" s="507">
        <f t="shared" si="463"/>
        <v>0</v>
      </c>
      <c r="AG248" s="507">
        <f t="shared" si="464"/>
        <v>0</v>
      </c>
      <c r="AH248" s="522">
        <v>0</v>
      </c>
      <c r="AI248" s="522">
        <v>0</v>
      </c>
      <c r="AJ248" s="522">
        <v>0</v>
      </c>
      <c r="AK248" s="522">
        <v>0</v>
      </c>
      <c r="AL248" s="522">
        <v>0</v>
      </c>
      <c r="AM248" s="522">
        <v>0</v>
      </c>
      <c r="AN248" s="522">
        <v>0</v>
      </c>
      <c r="AO248" s="522">
        <f t="shared" si="542"/>
        <v>0</v>
      </c>
      <c r="AP248" s="522">
        <f t="shared" si="543"/>
        <v>0</v>
      </c>
      <c r="AQ248" s="523">
        <f t="shared" si="465"/>
        <v>0</v>
      </c>
      <c r="AR248" s="520">
        <f t="shared" si="544"/>
        <v>18257</v>
      </c>
      <c r="AS248" s="507">
        <f t="shared" si="545"/>
        <v>12870</v>
      </c>
      <c r="AT248" s="507">
        <f t="shared" si="546"/>
        <v>0</v>
      </c>
      <c r="AU248" s="507">
        <f t="shared" si="547"/>
        <v>0</v>
      </c>
      <c r="AV248" s="507">
        <f t="shared" si="548"/>
        <v>4350</v>
      </c>
      <c r="AW248" s="507">
        <f t="shared" si="548"/>
        <v>257</v>
      </c>
      <c r="AX248" s="507">
        <f t="shared" si="549"/>
        <v>780</v>
      </c>
      <c r="AY248" s="522">
        <f t="shared" si="550"/>
        <v>0.05</v>
      </c>
      <c r="AZ248" s="522">
        <f t="shared" si="551"/>
        <v>0</v>
      </c>
      <c r="BA248" s="523">
        <f t="shared" si="551"/>
        <v>0.05</v>
      </c>
    </row>
    <row r="249" spans="1:53" s="720" customFormat="1" ht="12.75" customHeight="1" x14ac:dyDescent="0.2">
      <c r="A249" s="285">
        <v>44</v>
      </c>
      <c r="B249" s="27">
        <v>4489</v>
      </c>
      <c r="C249" s="27">
        <v>600075036</v>
      </c>
      <c r="D249" s="27">
        <v>72742607</v>
      </c>
      <c r="E249" s="295" t="s">
        <v>562</v>
      </c>
      <c r="F249" s="27"/>
      <c r="G249" s="284"/>
      <c r="H249" s="388"/>
      <c r="I249" s="5">
        <v>9027540</v>
      </c>
      <c r="J249" s="8">
        <v>6503650</v>
      </c>
      <c r="K249" s="8">
        <v>30000</v>
      </c>
      <c r="L249" s="8">
        <v>2208374</v>
      </c>
      <c r="M249" s="8">
        <v>130072</v>
      </c>
      <c r="N249" s="8">
        <v>155444</v>
      </c>
      <c r="O249" s="9">
        <v>15.962400000000002</v>
      </c>
      <c r="P249" s="9">
        <v>10.6258</v>
      </c>
      <c r="Q249" s="33">
        <v>5.3365999999999998</v>
      </c>
      <c r="R249" s="5">
        <f t="shared" ref="R249:BA249" si="552">SUM(R243:R248)</f>
        <v>0</v>
      </c>
      <c r="S249" s="8">
        <f t="shared" si="552"/>
        <v>116347</v>
      </c>
      <c r="T249" s="8">
        <f t="shared" si="552"/>
        <v>0</v>
      </c>
      <c r="U249" s="8">
        <f t="shared" si="552"/>
        <v>0</v>
      </c>
      <c r="V249" s="8">
        <f t="shared" si="552"/>
        <v>116347</v>
      </c>
      <c r="W249" s="8">
        <f t="shared" si="552"/>
        <v>0</v>
      </c>
      <c r="X249" s="8">
        <f t="shared" si="552"/>
        <v>0</v>
      </c>
      <c r="Y249" s="8">
        <f t="shared" si="552"/>
        <v>12047</v>
      </c>
      <c r="Z249" s="8">
        <f t="shared" si="552"/>
        <v>12047</v>
      </c>
      <c r="AA249" s="8">
        <f t="shared" si="552"/>
        <v>128394</v>
      </c>
      <c r="AB249" s="8">
        <f t="shared" si="552"/>
        <v>39325</v>
      </c>
      <c r="AC249" s="8">
        <f t="shared" si="552"/>
        <v>2327</v>
      </c>
      <c r="AD249" s="8">
        <f t="shared" si="552"/>
        <v>4000</v>
      </c>
      <c r="AE249" s="8">
        <f t="shared" si="552"/>
        <v>0</v>
      </c>
      <c r="AF249" s="8">
        <f t="shared" si="552"/>
        <v>4000</v>
      </c>
      <c r="AG249" s="8">
        <f t="shared" si="552"/>
        <v>174046</v>
      </c>
      <c r="AH249" s="9">
        <f t="shared" si="552"/>
        <v>0</v>
      </c>
      <c r="AI249" s="9">
        <f t="shared" si="552"/>
        <v>0</v>
      </c>
      <c r="AJ249" s="9">
        <f t="shared" si="552"/>
        <v>0.35</v>
      </c>
      <c r="AK249" s="9">
        <f t="shared" si="552"/>
        <v>0</v>
      </c>
      <c r="AL249" s="9">
        <f t="shared" si="552"/>
        <v>0</v>
      </c>
      <c r="AM249" s="9">
        <f t="shared" si="552"/>
        <v>0</v>
      </c>
      <c r="AN249" s="9">
        <f t="shared" si="552"/>
        <v>0</v>
      </c>
      <c r="AO249" s="9">
        <f t="shared" si="552"/>
        <v>0.35</v>
      </c>
      <c r="AP249" s="9">
        <f t="shared" si="552"/>
        <v>0</v>
      </c>
      <c r="AQ249" s="75">
        <f t="shared" si="552"/>
        <v>0.35</v>
      </c>
      <c r="AR249" s="273">
        <f t="shared" si="552"/>
        <v>9201586</v>
      </c>
      <c r="AS249" s="8">
        <f t="shared" si="552"/>
        <v>6619997</v>
      </c>
      <c r="AT249" s="38">
        <f t="shared" si="552"/>
        <v>42047</v>
      </c>
      <c r="AU249" s="38">
        <f t="shared" si="552"/>
        <v>12047</v>
      </c>
      <c r="AV249" s="8">
        <f t="shared" si="552"/>
        <v>2247699</v>
      </c>
      <c r="AW249" s="8">
        <f t="shared" si="552"/>
        <v>132399</v>
      </c>
      <c r="AX249" s="8">
        <f t="shared" si="552"/>
        <v>159444</v>
      </c>
      <c r="AY249" s="9">
        <f t="shared" si="552"/>
        <v>16.3124</v>
      </c>
      <c r="AZ249" s="9">
        <f t="shared" si="552"/>
        <v>10.9758</v>
      </c>
      <c r="BA249" s="75">
        <f t="shared" si="552"/>
        <v>5.3365999999999998</v>
      </c>
    </row>
    <row r="250" spans="1:53" s="720" customFormat="1" ht="12.75" customHeight="1" x14ac:dyDescent="0.2">
      <c r="A250" s="751">
        <v>45</v>
      </c>
      <c r="B250" s="752">
        <v>4426</v>
      </c>
      <c r="C250" s="752">
        <v>600074129</v>
      </c>
      <c r="D250" s="752">
        <v>72742160</v>
      </c>
      <c r="E250" s="753" t="s">
        <v>563</v>
      </c>
      <c r="F250" s="752">
        <v>3111</v>
      </c>
      <c r="G250" s="552" t="s">
        <v>86</v>
      </c>
      <c r="H250" s="754" t="s">
        <v>87</v>
      </c>
      <c r="I250" s="516">
        <v>3213796</v>
      </c>
      <c r="J250" s="517">
        <v>2349555</v>
      </c>
      <c r="K250" s="517">
        <v>0</v>
      </c>
      <c r="L250" s="517">
        <v>794150</v>
      </c>
      <c r="M250" s="517">
        <v>46991</v>
      </c>
      <c r="N250" s="517">
        <v>23100</v>
      </c>
      <c r="O250" s="518">
        <v>5.5833000000000004</v>
      </c>
      <c r="P250" s="432">
        <v>4.1935000000000002</v>
      </c>
      <c r="Q250" s="746">
        <v>1.3898000000000001</v>
      </c>
      <c r="R250" s="551">
        <f t="shared" ref="R250:R251" si="553">W250*-1</f>
        <v>0</v>
      </c>
      <c r="S250" s="507">
        <v>0</v>
      </c>
      <c r="T250" s="507">
        <v>0</v>
      </c>
      <c r="U250" s="507">
        <v>0</v>
      </c>
      <c r="V250" s="507">
        <f t="shared" si="462"/>
        <v>0</v>
      </c>
      <c r="W250" s="507">
        <v>0</v>
      </c>
      <c r="X250" s="507">
        <v>0</v>
      </c>
      <c r="Y250" s="507">
        <v>0</v>
      </c>
      <c r="Z250" s="507">
        <f t="shared" ref="Z250:Z251" si="554">SUM(W250:Y250)</f>
        <v>0</v>
      </c>
      <c r="AA250" s="507">
        <f>V250+Z250</f>
        <v>0</v>
      </c>
      <c r="AB250" s="322">
        <f t="shared" ref="AB250:AB251" si="555">ROUND((V250+W250)*33.8%,0)</f>
        <v>0</v>
      </c>
      <c r="AC250" s="180">
        <f>ROUND(V250*2%,0)</f>
        <v>0</v>
      </c>
      <c r="AD250" s="507">
        <v>0</v>
      </c>
      <c r="AE250" s="507">
        <v>0</v>
      </c>
      <c r="AF250" s="507">
        <f t="shared" si="463"/>
        <v>0</v>
      </c>
      <c r="AG250" s="507">
        <f t="shared" si="464"/>
        <v>0</v>
      </c>
      <c r="AH250" s="522">
        <v>0</v>
      </c>
      <c r="AI250" s="522">
        <v>0</v>
      </c>
      <c r="AJ250" s="522">
        <v>0</v>
      </c>
      <c r="AK250" s="522">
        <v>0</v>
      </c>
      <c r="AL250" s="522">
        <v>0</v>
      </c>
      <c r="AM250" s="522">
        <v>0</v>
      </c>
      <c r="AN250" s="522">
        <v>0</v>
      </c>
      <c r="AO250" s="522">
        <f t="shared" ref="AO250:AO251" si="556">AH250+AJ250+AK250+AM250</f>
        <v>0</v>
      </c>
      <c r="AP250" s="522">
        <f t="shared" ref="AP250:AP251" si="557">AI250+AL250+AN250</f>
        <v>0</v>
      </c>
      <c r="AQ250" s="523">
        <f t="shared" si="465"/>
        <v>0</v>
      </c>
      <c r="AR250" s="520">
        <f>I250+AG250</f>
        <v>3213796</v>
      </c>
      <c r="AS250" s="507">
        <f>J250+V250</f>
        <v>2349555</v>
      </c>
      <c r="AT250" s="507">
        <f t="shared" ref="AT250:AT251" si="558">K250+Z250</f>
        <v>0</v>
      </c>
      <c r="AU250" s="507">
        <f t="shared" ref="AU250:AU251" si="559">Y250</f>
        <v>0</v>
      </c>
      <c r="AV250" s="507">
        <f>L250+AB250</f>
        <v>794150</v>
      </c>
      <c r="AW250" s="507">
        <f>M250+AC250</f>
        <v>46991</v>
      </c>
      <c r="AX250" s="507">
        <f>N250+AF250</f>
        <v>23100</v>
      </c>
      <c r="AY250" s="522">
        <f>O250+AQ250</f>
        <v>5.5833000000000004</v>
      </c>
      <c r="AZ250" s="522">
        <f>P250+AO250</f>
        <v>4.1935000000000002</v>
      </c>
      <c r="BA250" s="523">
        <f>Q250+AP250</f>
        <v>1.3898000000000001</v>
      </c>
    </row>
    <row r="251" spans="1:53" s="720" customFormat="1" ht="12.75" customHeight="1" x14ac:dyDescent="0.2">
      <c r="A251" s="751">
        <v>45</v>
      </c>
      <c r="B251" s="752">
        <v>4426</v>
      </c>
      <c r="C251" s="752">
        <v>600074129</v>
      </c>
      <c r="D251" s="752">
        <v>72742160</v>
      </c>
      <c r="E251" s="753" t="s">
        <v>563</v>
      </c>
      <c r="F251" s="752">
        <v>3141</v>
      </c>
      <c r="G251" s="552" t="s">
        <v>89</v>
      </c>
      <c r="H251" s="754" t="s">
        <v>83</v>
      </c>
      <c r="I251" s="516">
        <v>475623</v>
      </c>
      <c r="J251" s="517">
        <v>348828</v>
      </c>
      <c r="K251" s="496">
        <v>0</v>
      </c>
      <c r="L251" s="322">
        <v>117904</v>
      </c>
      <c r="M251" s="322">
        <v>6977</v>
      </c>
      <c r="N251" s="517">
        <v>1914</v>
      </c>
      <c r="O251" s="518">
        <v>1.19</v>
      </c>
      <c r="P251" s="432">
        <v>0</v>
      </c>
      <c r="Q251" s="746">
        <v>1.19</v>
      </c>
      <c r="R251" s="551">
        <f t="shared" si="553"/>
        <v>0</v>
      </c>
      <c r="S251" s="507">
        <v>0</v>
      </c>
      <c r="T251" s="507">
        <v>0</v>
      </c>
      <c r="U251" s="507">
        <v>0</v>
      </c>
      <c r="V251" s="507">
        <f t="shared" si="462"/>
        <v>0</v>
      </c>
      <c r="W251" s="507">
        <v>0</v>
      </c>
      <c r="X251" s="507">
        <v>0</v>
      </c>
      <c r="Y251" s="507">
        <v>0</v>
      </c>
      <c r="Z251" s="507">
        <f t="shared" si="554"/>
        <v>0</v>
      </c>
      <c r="AA251" s="507">
        <f>V251+Z251</f>
        <v>0</v>
      </c>
      <c r="AB251" s="322">
        <f t="shared" si="555"/>
        <v>0</v>
      </c>
      <c r="AC251" s="180">
        <f>ROUND(V251*2%,0)</f>
        <v>0</v>
      </c>
      <c r="AD251" s="507">
        <v>0</v>
      </c>
      <c r="AE251" s="507">
        <v>0</v>
      </c>
      <c r="AF251" s="507">
        <f t="shared" si="463"/>
        <v>0</v>
      </c>
      <c r="AG251" s="507">
        <f t="shared" si="464"/>
        <v>0</v>
      </c>
      <c r="AH251" s="522">
        <v>0</v>
      </c>
      <c r="AI251" s="522">
        <v>0</v>
      </c>
      <c r="AJ251" s="522">
        <v>0</v>
      </c>
      <c r="AK251" s="522">
        <v>0</v>
      </c>
      <c r="AL251" s="522">
        <v>0</v>
      </c>
      <c r="AM251" s="522">
        <v>0</v>
      </c>
      <c r="AN251" s="522">
        <v>0</v>
      </c>
      <c r="AO251" s="522">
        <f t="shared" si="556"/>
        <v>0</v>
      </c>
      <c r="AP251" s="522">
        <f t="shared" si="557"/>
        <v>0</v>
      </c>
      <c r="AQ251" s="523">
        <f t="shared" si="465"/>
        <v>0</v>
      </c>
      <c r="AR251" s="520">
        <f>I251+AG251</f>
        <v>475623</v>
      </c>
      <c r="AS251" s="507">
        <f>J251+V251</f>
        <v>348828</v>
      </c>
      <c r="AT251" s="507">
        <f t="shared" si="558"/>
        <v>0</v>
      </c>
      <c r="AU251" s="507">
        <f t="shared" si="559"/>
        <v>0</v>
      </c>
      <c r="AV251" s="507">
        <f>L251+AB251</f>
        <v>117904</v>
      </c>
      <c r="AW251" s="507">
        <f>M251+AC251</f>
        <v>6977</v>
      </c>
      <c r="AX251" s="507">
        <f>N251+AF251</f>
        <v>1914</v>
      </c>
      <c r="AY251" s="522">
        <f>O251+AQ251</f>
        <v>1.19</v>
      </c>
      <c r="AZ251" s="522">
        <f>P251+AO251</f>
        <v>0</v>
      </c>
      <c r="BA251" s="523">
        <f>Q251+AP251</f>
        <v>1.19</v>
      </c>
    </row>
    <row r="252" spans="1:53" s="720" customFormat="1" ht="12.75" customHeight="1" x14ac:dyDescent="0.2">
      <c r="A252" s="285">
        <v>45</v>
      </c>
      <c r="B252" s="27">
        <v>4426</v>
      </c>
      <c r="C252" s="27">
        <v>600074129</v>
      </c>
      <c r="D252" s="27">
        <v>72742160</v>
      </c>
      <c r="E252" s="295" t="s">
        <v>564</v>
      </c>
      <c r="F252" s="27"/>
      <c r="G252" s="284"/>
      <c r="H252" s="388"/>
      <c r="I252" s="6">
        <v>3689419</v>
      </c>
      <c r="J252" s="10">
        <v>2698383</v>
      </c>
      <c r="K252" s="10">
        <v>0</v>
      </c>
      <c r="L252" s="10">
        <v>912054</v>
      </c>
      <c r="M252" s="10">
        <v>53968</v>
      </c>
      <c r="N252" s="10">
        <v>25014</v>
      </c>
      <c r="O252" s="11">
        <v>6.7733000000000008</v>
      </c>
      <c r="P252" s="11">
        <v>4.1935000000000002</v>
      </c>
      <c r="Q252" s="32">
        <v>2.5798000000000001</v>
      </c>
      <c r="R252" s="6">
        <f t="shared" ref="R252:BA252" si="560">SUM(R250:R251)</f>
        <v>0</v>
      </c>
      <c r="S252" s="10">
        <f t="shared" si="560"/>
        <v>0</v>
      </c>
      <c r="T252" s="10">
        <f t="shared" si="560"/>
        <v>0</v>
      </c>
      <c r="U252" s="10">
        <f t="shared" si="560"/>
        <v>0</v>
      </c>
      <c r="V252" s="10">
        <f t="shared" si="560"/>
        <v>0</v>
      </c>
      <c r="W252" s="10">
        <f t="shared" si="560"/>
        <v>0</v>
      </c>
      <c r="X252" s="10">
        <f t="shared" si="560"/>
        <v>0</v>
      </c>
      <c r="Y252" s="10">
        <f t="shared" ref="Y252" si="561">SUM(Y250:Y251)</f>
        <v>0</v>
      </c>
      <c r="Z252" s="10">
        <f t="shared" si="560"/>
        <v>0</v>
      </c>
      <c r="AA252" s="10">
        <f t="shared" si="560"/>
        <v>0</v>
      </c>
      <c r="AB252" s="10">
        <f t="shared" si="560"/>
        <v>0</v>
      </c>
      <c r="AC252" s="10">
        <f t="shared" si="560"/>
        <v>0</v>
      </c>
      <c r="AD252" s="10">
        <f t="shared" si="560"/>
        <v>0</v>
      </c>
      <c r="AE252" s="10">
        <f t="shared" si="560"/>
        <v>0</v>
      </c>
      <c r="AF252" s="10">
        <f t="shared" si="560"/>
        <v>0</v>
      </c>
      <c r="AG252" s="10">
        <f t="shared" si="560"/>
        <v>0</v>
      </c>
      <c r="AH252" s="11">
        <f t="shared" si="560"/>
        <v>0</v>
      </c>
      <c r="AI252" s="11">
        <f t="shared" si="560"/>
        <v>0</v>
      </c>
      <c r="AJ252" s="11">
        <f t="shared" si="560"/>
        <v>0</v>
      </c>
      <c r="AK252" s="11">
        <f t="shared" ref="AK252:AL252" si="562">SUM(AK250:AK251)</f>
        <v>0</v>
      </c>
      <c r="AL252" s="11">
        <f t="shared" si="562"/>
        <v>0</v>
      </c>
      <c r="AM252" s="11">
        <f t="shared" si="560"/>
        <v>0</v>
      </c>
      <c r="AN252" s="11">
        <f t="shared" si="560"/>
        <v>0</v>
      </c>
      <c r="AO252" s="11">
        <f t="shared" si="560"/>
        <v>0</v>
      </c>
      <c r="AP252" s="11">
        <f t="shared" si="560"/>
        <v>0</v>
      </c>
      <c r="AQ252" s="76">
        <f t="shared" si="560"/>
        <v>0</v>
      </c>
      <c r="AR252" s="274">
        <f t="shared" si="560"/>
        <v>3689419</v>
      </c>
      <c r="AS252" s="10">
        <f t="shared" si="560"/>
        <v>2698383</v>
      </c>
      <c r="AT252" s="72">
        <f t="shared" si="560"/>
        <v>0</v>
      </c>
      <c r="AU252" s="72">
        <f t="shared" si="560"/>
        <v>0</v>
      </c>
      <c r="AV252" s="10">
        <f t="shared" si="560"/>
        <v>912054</v>
      </c>
      <c r="AW252" s="10">
        <f t="shared" si="560"/>
        <v>53968</v>
      </c>
      <c r="AX252" s="10">
        <f t="shared" si="560"/>
        <v>25014</v>
      </c>
      <c r="AY252" s="11">
        <f t="shared" si="560"/>
        <v>6.7733000000000008</v>
      </c>
      <c r="AZ252" s="11">
        <f t="shared" si="560"/>
        <v>4.1935000000000002</v>
      </c>
      <c r="BA252" s="76">
        <f t="shared" si="560"/>
        <v>2.5798000000000001</v>
      </c>
    </row>
    <row r="253" spans="1:53" s="720" customFormat="1" ht="12.75" customHeight="1" x14ac:dyDescent="0.2">
      <c r="A253" s="751">
        <v>46</v>
      </c>
      <c r="B253" s="752">
        <v>4461</v>
      </c>
      <c r="C253" s="752">
        <v>600074765</v>
      </c>
      <c r="D253" s="752">
        <v>46750088</v>
      </c>
      <c r="E253" s="753" t="s">
        <v>565</v>
      </c>
      <c r="F253" s="752">
        <v>3111</v>
      </c>
      <c r="G253" s="552" t="s">
        <v>86</v>
      </c>
      <c r="H253" s="754" t="s">
        <v>87</v>
      </c>
      <c r="I253" s="516">
        <v>6789722</v>
      </c>
      <c r="J253" s="517">
        <v>6455383</v>
      </c>
      <c r="K253" s="517">
        <v>0</v>
      </c>
      <c r="L253" s="517">
        <v>220492</v>
      </c>
      <c r="M253" s="517">
        <v>13047</v>
      </c>
      <c r="N253" s="517">
        <v>100800</v>
      </c>
      <c r="O253" s="518">
        <v>14.6785</v>
      </c>
      <c r="P253" s="432">
        <v>11.613</v>
      </c>
      <c r="Q253" s="746">
        <v>3.0655000000000001</v>
      </c>
      <c r="R253" s="551">
        <f t="shared" ref="R253:R258" si="563">W253*-1</f>
        <v>0</v>
      </c>
      <c r="S253" s="507">
        <v>0</v>
      </c>
      <c r="T253" s="507">
        <v>0</v>
      </c>
      <c r="U253" s="507">
        <v>0</v>
      </c>
      <c r="V253" s="507">
        <f t="shared" si="462"/>
        <v>0</v>
      </c>
      <c r="W253" s="507">
        <v>0</v>
      </c>
      <c r="X253" s="507">
        <v>0</v>
      </c>
      <c r="Y253" s="507">
        <v>0</v>
      </c>
      <c r="Z253" s="507">
        <f t="shared" ref="Z253:Z258" si="564">SUM(W253:Y253)</f>
        <v>0</v>
      </c>
      <c r="AA253" s="507">
        <f t="shared" ref="AA253:AA258" si="565">V253+Z253</f>
        <v>0</v>
      </c>
      <c r="AB253" s="322">
        <f t="shared" ref="AB253:AB258" si="566">ROUND((V253+W253)*33.8%,0)</f>
        <v>0</v>
      </c>
      <c r="AC253" s="180">
        <f t="shared" ref="AC253:AC258" si="567">ROUND(V253*2%,0)</f>
        <v>0</v>
      </c>
      <c r="AD253" s="507">
        <v>0</v>
      </c>
      <c r="AE253" s="507">
        <v>0</v>
      </c>
      <c r="AF253" s="507">
        <f t="shared" si="463"/>
        <v>0</v>
      </c>
      <c r="AG253" s="507">
        <f t="shared" si="464"/>
        <v>0</v>
      </c>
      <c r="AH253" s="522">
        <v>0</v>
      </c>
      <c r="AI253" s="522">
        <v>0</v>
      </c>
      <c r="AJ253" s="522">
        <v>0</v>
      </c>
      <c r="AK253" s="522">
        <v>0</v>
      </c>
      <c r="AL253" s="522">
        <v>0</v>
      </c>
      <c r="AM253" s="522">
        <v>0</v>
      </c>
      <c r="AN253" s="522">
        <v>0</v>
      </c>
      <c r="AO253" s="522">
        <f t="shared" ref="AO253:AO258" si="568">AH253+AJ253+AK253+AM253</f>
        <v>0</v>
      </c>
      <c r="AP253" s="522">
        <f t="shared" ref="AP253:AP258" si="569">AI253+AL253+AN253</f>
        <v>0</v>
      </c>
      <c r="AQ253" s="523">
        <f t="shared" si="465"/>
        <v>0</v>
      </c>
      <c r="AR253" s="520">
        <f t="shared" ref="AR253:AR258" si="570">I253+AG253</f>
        <v>6789722</v>
      </c>
      <c r="AS253" s="507">
        <f t="shared" ref="AS253:AS258" si="571">J253+V253</f>
        <v>6455383</v>
      </c>
      <c r="AT253" s="507">
        <f t="shared" ref="AT253:AT258" si="572">K253+Z253</f>
        <v>0</v>
      </c>
      <c r="AU253" s="507">
        <f t="shared" ref="AU253:AU258" si="573">Y253</f>
        <v>0</v>
      </c>
      <c r="AV253" s="507">
        <f t="shared" ref="AV253:AW258" si="574">L253+AB253</f>
        <v>220492</v>
      </c>
      <c r="AW253" s="507">
        <f t="shared" si="574"/>
        <v>13047</v>
      </c>
      <c r="AX253" s="507">
        <f t="shared" ref="AX253:AX258" si="575">N253+AF253</f>
        <v>100800</v>
      </c>
      <c r="AY253" s="522">
        <f t="shared" ref="AY253:AY258" si="576">O253+AQ253</f>
        <v>14.6785</v>
      </c>
      <c r="AZ253" s="522">
        <f t="shared" ref="AZ253:BA258" si="577">P253+AO253</f>
        <v>11.613</v>
      </c>
      <c r="BA253" s="523">
        <f t="shared" si="577"/>
        <v>3.0655000000000001</v>
      </c>
    </row>
    <row r="254" spans="1:53" s="720" customFormat="1" ht="12.75" customHeight="1" x14ac:dyDescent="0.2">
      <c r="A254" s="751">
        <v>46</v>
      </c>
      <c r="B254" s="752">
        <v>4461</v>
      </c>
      <c r="C254" s="752">
        <v>600074765</v>
      </c>
      <c r="D254" s="752">
        <v>46750088</v>
      </c>
      <c r="E254" s="753" t="s">
        <v>565</v>
      </c>
      <c r="F254" s="752">
        <v>3113</v>
      </c>
      <c r="G254" s="552" t="s">
        <v>149</v>
      </c>
      <c r="H254" s="754" t="s">
        <v>87</v>
      </c>
      <c r="I254" s="516">
        <v>26526530</v>
      </c>
      <c r="J254" s="517">
        <v>16947586</v>
      </c>
      <c r="K254" s="517">
        <v>215000</v>
      </c>
      <c r="L254" s="517">
        <v>8034811</v>
      </c>
      <c r="M254" s="517">
        <v>471133</v>
      </c>
      <c r="N254" s="517">
        <v>858000</v>
      </c>
      <c r="O254" s="518">
        <v>32.5839</v>
      </c>
      <c r="P254" s="432">
        <v>25.368100000000002</v>
      </c>
      <c r="Q254" s="746">
        <v>7.2157999999999962</v>
      </c>
      <c r="R254" s="551">
        <f t="shared" si="563"/>
        <v>11000</v>
      </c>
      <c r="S254" s="507">
        <v>0</v>
      </c>
      <c r="T254" s="507">
        <v>0</v>
      </c>
      <c r="U254" s="507">
        <v>-110457</v>
      </c>
      <c r="V254" s="507">
        <f t="shared" si="462"/>
        <v>-99457</v>
      </c>
      <c r="W254" s="507">
        <v>-11000</v>
      </c>
      <c r="X254" s="507">
        <v>0</v>
      </c>
      <c r="Y254" s="507">
        <v>157087</v>
      </c>
      <c r="Z254" s="507">
        <f t="shared" si="564"/>
        <v>146087</v>
      </c>
      <c r="AA254" s="507">
        <f t="shared" si="565"/>
        <v>46630</v>
      </c>
      <c r="AB254" s="322">
        <f t="shared" si="566"/>
        <v>-37334</v>
      </c>
      <c r="AC254" s="180">
        <f t="shared" si="567"/>
        <v>-1989</v>
      </c>
      <c r="AD254" s="507">
        <v>0</v>
      </c>
      <c r="AE254" s="507">
        <v>150000</v>
      </c>
      <c r="AF254" s="507">
        <f t="shared" si="463"/>
        <v>150000</v>
      </c>
      <c r="AG254" s="507">
        <f t="shared" si="464"/>
        <v>157307</v>
      </c>
      <c r="AH254" s="522">
        <v>0.04</v>
      </c>
      <c r="AI254" s="522">
        <v>-0.04</v>
      </c>
      <c r="AJ254" s="522">
        <v>0</v>
      </c>
      <c r="AK254" s="522">
        <v>0</v>
      </c>
      <c r="AL254" s="522">
        <v>0</v>
      </c>
      <c r="AM254" s="522">
        <v>0</v>
      </c>
      <c r="AN254" s="522">
        <v>0</v>
      </c>
      <c r="AO254" s="522">
        <f t="shared" si="568"/>
        <v>0.04</v>
      </c>
      <c r="AP254" s="522">
        <f t="shared" si="569"/>
        <v>-0.04</v>
      </c>
      <c r="AQ254" s="523">
        <f t="shared" si="465"/>
        <v>0</v>
      </c>
      <c r="AR254" s="520">
        <f t="shared" si="570"/>
        <v>26683837</v>
      </c>
      <c r="AS254" s="507">
        <f t="shared" si="571"/>
        <v>16848129</v>
      </c>
      <c r="AT254" s="507">
        <f t="shared" si="572"/>
        <v>361087</v>
      </c>
      <c r="AU254" s="507">
        <f t="shared" si="573"/>
        <v>157087</v>
      </c>
      <c r="AV254" s="507">
        <f t="shared" si="574"/>
        <v>7997477</v>
      </c>
      <c r="AW254" s="507">
        <f t="shared" si="574"/>
        <v>469144</v>
      </c>
      <c r="AX254" s="507">
        <f t="shared" si="575"/>
        <v>1008000</v>
      </c>
      <c r="AY254" s="522">
        <f t="shared" si="576"/>
        <v>32.5839</v>
      </c>
      <c r="AZ254" s="522">
        <f t="shared" si="577"/>
        <v>25.408100000000001</v>
      </c>
      <c r="BA254" s="523">
        <f t="shared" si="577"/>
        <v>7.1757999999999962</v>
      </c>
    </row>
    <row r="255" spans="1:53" s="720" customFormat="1" ht="12.75" customHeight="1" x14ac:dyDescent="0.2">
      <c r="A255" s="751">
        <v>46</v>
      </c>
      <c r="B255" s="752">
        <v>4461</v>
      </c>
      <c r="C255" s="752">
        <v>600074765</v>
      </c>
      <c r="D255" s="752">
        <v>46750088</v>
      </c>
      <c r="E255" s="753" t="s">
        <v>565</v>
      </c>
      <c r="F255" s="752">
        <v>3113</v>
      </c>
      <c r="G255" s="552" t="s">
        <v>92</v>
      </c>
      <c r="H255" s="754" t="s">
        <v>83</v>
      </c>
      <c r="I255" s="516">
        <v>2018174</v>
      </c>
      <c r="J255" s="517">
        <v>1438640</v>
      </c>
      <c r="K255" s="496">
        <v>0</v>
      </c>
      <c r="L255" s="322">
        <v>486261</v>
      </c>
      <c r="M255" s="322">
        <v>28773</v>
      </c>
      <c r="N255" s="517">
        <v>64500</v>
      </c>
      <c r="O255" s="518">
        <v>4.29</v>
      </c>
      <c r="P255" s="432">
        <v>4.29</v>
      </c>
      <c r="Q255" s="746">
        <v>0</v>
      </c>
      <c r="R255" s="551">
        <f t="shared" si="563"/>
        <v>0</v>
      </c>
      <c r="S255" s="507">
        <v>-113200</v>
      </c>
      <c r="T255" s="507">
        <v>0</v>
      </c>
      <c r="U255" s="507">
        <v>0</v>
      </c>
      <c r="V255" s="507">
        <f t="shared" si="462"/>
        <v>-113200</v>
      </c>
      <c r="W255" s="507">
        <v>0</v>
      </c>
      <c r="X255" s="507">
        <v>0</v>
      </c>
      <c r="Y255" s="507">
        <v>0</v>
      </c>
      <c r="Z255" s="507">
        <f t="shared" si="564"/>
        <v>0</v>
      </c>
      <c r="AA255" s="507">
        <f t="shared" si="565"/>
        <v>-113200</v>
      </c>
      <c r="AB255" s="322">
        <f t="shared" si="566"/>
        <v>-38262</v>
      </c>
      <c r="AC255" s="180">
        <f t="shared" si="567"/>
        <v>-2264</v>
      </c>
      <c r="AD255" s="507">
        <v>0</v>
      </c>
      <c r="AE255" s="507">
        <v>0</v>
      </c>
      <c r="AF255" s="507">
        <f t="shared" si="463"/>
        <v>0</v>
      </c>
      <c r="AG255" s="507">
        <f t="shared" si="464"/>
        <v>-153726</v>
      </c>
      <c r="AH255" s="522">
        <v>0</v>
      </c>
      <c r="AI255" s="522">
        <v>0</v>
      </c>
      <c r="AJ255" s="522">
        <v>-0.34</v>
      </c>
      <c r="AK255" s="522">
        <v>0</v>
      </c>
      <c r="AL255" s="522">
        <v>0</v>
      </c>
      <c r="AM255" s="522">
        <v>0</v>
      </c>
      <c r="AN255" s="522">
        <v>0</v>
      </c>
      <c r="AO255" s="522">
        <f t="shared" si="568"/>
        <v>-0.34</v>
      </c>
      <c r="AP255" s="522">
        <f t="shared" si="569"/>
        <v>0</v>
      </c>
      <c r="AQ255" s="523">
        <f t="shared" si="465"/>
        <v>-0.34</v>
      </c>
      <c r="AR255" s="520">
        <f t="shared" si="570"/>
        <v>1864448</v>
      </c>
      <c r="AS255" s="507">
        <f t="shared" si="571"/>
        <v>1325440</v>
      </c>
      <c r="AT255" s="507">
        <f t="shared" si="572"/>
        <v>0</v>
      </c>
      <c r="AU255" s="507">
        <f t="shared" si="573"/>
        <v>0</v>
      </c>
      <c r="AV255" s="507">
        <f t="shared" si="574"/>
        <v>447999</v>
      </c>
      <c r="AW255" s="507">
        <f t="shared" si="574"/>
        <v>26509</v>
      </c>
      <c r="AX255" s="507">
        <f t="shared" si="575"/>
        <v>64500</v>
      </c>
      <c r="AY255" s="522">
        <f t="shared" si="576"/>
        <v>3.95</v>
      </c>
      <c r="AZ255" s="522">
        <f t="shared" si="577"/>
        <v>3.95</v>
      </c>
      <c r="BA255" s="523">
        <f t="shared" si="577"/>
        <v>0</v>
      </c>
    </row>
    <row r="256" spans="1:53" s="720" customFormat="1" ht="12.75" customHeight="1" x14ac:dyDescent="0.2">
      <c r="A256" s="751">
        <v>46</v>
      </c>
      <c r="B256" s="752">
        <v>4461</v>
      </c>
      <c r="C256" s="752">
        <v>600074765</v>
      </c>
      <c r="D256" s="752">
        <v>46750088</v>
      </c>
      <c r="E256" s="740" t="s">
        <v>565</v>
      </c>
      <c r="F256" s="752">
        <v>3141</v>
      </c>
      <c r="G256" s="552" t="s">
        <v>89</v>
      </c>
      <c r="H256" s="754" t="s">
        <v>83</v>
      </c>
      <c r="I256" s="516">
        <v>2946675</v>
      </c>
      <c r="J256" s="517">
        <v>2151939</v>
      </c>
      <c r="K256" s="496">
        <v>0</v>
      </c>
      <c r="L256" s="322">
        <v>727355</v>
      </c>
      <c r="M256" s="322">
        <v>43039</v>
      </c>
      <c r="N256" s="517">
        <v>24342</v>
      </c>
      <c r="O256" s="518">
        <v>7.32</v>
      </c>
      <c r="P256" s="432">
        <v>0</v>
      </c>
      <c r="Q256" s="746">
        <v>7.32</v>
      </c>
      <c r="R256" s="551">
        <f t="shared" si="563"/>
        <v>0</v>
      </c>
      <c r="S256" s="507">
        <v>0</v>
      </c>
      <c r="T256" s="507">
        <v>0</v>
      </c>
      <c r="U256" s="507">
        <v>0</v>
      </c>
      <c r="V256" s="507">
        <f t="shared" si="462"/>
        <v>0</v>
      </c>
      <c r="W256" s="507">
        <v>0</v>
      </c>
      <c r="X256" s="507">
        <v>0</v>
      </c>
      <c r="Y256" s="507">
        <v>0</v>
      </c>
      <c r="Z256" s="507">
        <f t="shared" si="564"/>
        <v>0</v>
      </c>
      <c r="AA256" s="507">
        <f t="shared" si="565"/>
        <v>0</v>
      </c>
      <c r="AB256" s="322">
        <f t="shared" si="566"/>
        <v>0</v>
      </c>
      <c r="AC256" s="180">
        <f t="shared" si="567"/>
        <v>0</v>
      </c>
      <c r="AD256" s="507">
        <v>0</v>
      </c>
      <c r="AE256" s="507">
        <v>0</v>
      </c>
      <c r="AF256" s="507">
        <f t="shared" si="463"/>
        <v>0</v>
      </c>
      <c r="AG256" s="507">
        <f t="shared" si="464"/>
        <v>0</v>
      </c>
      <c r="AH256" s="522">
        <v>0</v>
      </c>
      <c r="AI256" s="522">
        <v>0</v>
      </c>
      <c r="AJ256" s="522">
        <v>0</v>
      </c>
      <c r="AK256" s="522">
        <v>0</v>
      </c>
      <c r="AL256" s="522">
        <v>0</v>
      </c>
      <c r="AM256" s="522">
        <v>0</v>
      </c>
      <c r="AN256" s="522">
        <v>0</v>
      </c>
      <c r="AO256" s="522">
        <f t="shared" si="568"/>
        <v>0</v>
      </c>
      <c r="AP256" s="522">
        <f t="shared" si="569"/>
        <v>0</v>
      </c>
      <c r="AQ256" s="523">
        <f t="shared" si="465"/>
        <v>0</v>
      </c>
      <c r="AR256" s="520">
        <f t="shared" si="570"/>
        <v>2946675</v>
      </c>
      <c r="AS256" s="507">
        <f t="shared" si="571"/>
        <v>2151939</v>
      </c>
      <c r="AT256" s="507">
        <f t="shared" si="572"/>
        <v>0</v>
      </c>
      <c r="AU256" s="507">
        <f t="shared" si="573"/>
        <v>0</v>
      </c>
      <c r="AV256" s="507">
        <f t="shared" si="574"/>
        <v>727355</v>
      </c>
      <c r="AW256" s="507">
        <f t="shared" si="574"/>
        <v>43039</v>
      </c>
      <c r="AX256" s="507">
        <f t="shared" si="575"/>
        <v>24342</v>
      </c>
      <c r="AY256" s="522">
        <f t="shared" si="576"/>
        <v>7.32</v>
      </c>
      <c r="AZ256" s="522">
        <f t="shared" si="577"/>
        <v>0</v>
      </c>
      <c r="BA256" s="523">
        <f t="shared" si="577"/>
        <v>7.32</v>
      </c>
    </row>
    <row r="257" spans="1:53" s="720" customFormat="1" ht="12.75" customHeight="1" x14ac:dyDescent="0.2">
      <c r="A257" s="751">
        <v>46</v>
      </c>
      <c r="B257" s="752">
        <v>4461</v>
      </c>
      <c r="C257" s="752">
        <v>600074765</v>
      </c>
      <c r="D257" s="752">
        <v>46750088</v>
      </c>
      <c r="E257" s="753" t="s">
        <v>565</v>
      </c>
      <c r="F257" s="752">
        <v>3143</v>
      </c>
      <c r="G257" s="552" t="s">
        <v>150</v>
      </c>
      <c r="H257" s="727" t="s">
        <v>87</v>
      </c>
      <c r="I257" s="516">
        <v>1691406</v>
      </c>
      <c r="J257" s="517">
        <v>1434347</v>
      </c>
      <c r="K257" s="517">
        <v>24000</v>
      </c>
      <c r="L257" s="517">
        <v>220492</v>
      </c>
      <c r="M257" s="517">
        <v>12567</v>
      </c>
      <c r="N257" s="517">
        <v>0</v>
      </c>
      <c r="O257" s="518">
        <v>3.2321</v>
      </c>
      <c r="P257" s="432">
        <v>3.2321</v>
      </c>
      <c r="Q257" s="746">
        <v>0</v>
      </c>
      <c r="R257" s="551">
        <f t="shared" si="563"/>
        <v>-11000</v>
      </c>
      <c r="S257" s="507">
        <v>0</v>
      </c>
      <c r="T257" s="507">
        <v>0</v>
      </c>
      <c r="U257" s="507">
        <v>0</v>
      </c>
      <c r="V257" s="507">
        <f t="shared" si="462"/>
        <v>-11000</v>
      </c>
      <c r="W257" s="507">
        <v>11000</v>
      </c>
      <c r="X257" s="507">
        <v>0</v>
      </c>
      <c r="Y257" s="507">
        <v>0</v>
      </c>
      <c r="Z257" s="507">
        <f t="shared" si="564"/>
        <v>11000</v>
      </c>
      <c r="AA257" s="507">
        <f t="shared" si="565"/>
        <v>0</v>
      </c>
      <c r="AB257" s="322">
        <f t="shared" si="566"/>
        <v>0</v>
      </c>
      <c r="AC257" s="180">
        <f t="shared" si="567"/>
        <v>-220</v>
      </c>
      <c r="AD257" s="507">
        <v>0</v>
      </c>
      <c r="AE257" s="507">
        <v>0</v>
      </c>
      <c r="AF257" s="507">
        <f t="shared" si="463"/>
        <v>0</v>
      </c>
      <c r="AG257" s="507">
        <f t="shared" si="464"/>
        <v>-220</v>
      </c>
      <c r="AH257" s="522">
        <v>0</v>
      </c>
      <c r="AI257" s="522">
        <v>0</v>
      </c>
      <c r="AJ257" s="522">
        <v>0</v>
      </c>
      <c r="AK257" s="522">
        <v>0</v>
      </c>
      <c r="AL257" s="522">
        <v>0</v>
      </c>
      <c r="AM257" s="522">
        <v>0</v>
      </c>
      <c r="AN257" s="522">
        <v>0</v>
      </c>
      <c r="AO257" s="522">
        <f t="shared" si="568"/>
        <v>0</v>
      </c>
      <c r="AP257" s="522">
        <f t="shared" si="569"/>
        <v>0</v>
      </c>
      <c r="AQ257" s="523">
        <f t="shared" si="465"/>
        <v>0</v>
      </c>
      <c r="AR257" s="520">
        <f t="shared" si="570"/>
        <v>1691186</v>
      </c>
      <c r="AS257" s="507">
        <f t="shared" si="571"/>
        <v>1423347</v>
      </c>
      <c r="AT257" s="507">
        <f t="shared" si="572"/>
        <v>35000</v>
      </c>
      <c r="AU257" s="507">
        <f t="shared" si="573"/>
        <v>0</v>
      </c>
      <c r="AV257" s="507">
        <f t="shared" si="574"/>
        <v>220492</v>
      </c>
      <c r="AW257" s="507">
        <f t="shared" si="574"/>
        <v>12347</v>
      </c>
      <c r="AX257" s="507">
        <f t="shared" si="575"/>
        <v>0</v>
      </c>
      <c r="AY257" s="522">
        <f t="shared" si="576"/>
        <v>3.2321</v>
      </c>
      <c r="AZ257" s="522">
        <f t="shared" si="577"/>
        <v>3.2321</v>
      </c>
      <c r="BA257" s="523">
        <f t="shared" si="577"/>
        <v>0</v>
      </c>
    </row>
    <row r="258" spans="1:53" s="720" customFormat="1" ht="12.75" customHeight="1" x14ac:dyDescent="0.2">
      <c r="A258" s="751">
        <v>46</v>
      </c>
      <c r="B258" s="752">
        <v>4461</v>
      </c>
      <c r="C258" s="752">
        <v>600074765</v>
      </c>
      <c r="D258" s="752">
        <v>46750088</v>
      </c>
      <c r="E258" s="753" t="s">
        <v>565</v>
      </c>
      <c r="F258" s="752">
        <v>3143</v>
      </c>
      <c r="G258" s="552" t="s">
        <v>151</v>
      </c>
      <c r="H258" s="727" t="s">
        <v>83</v>
      </c>
      <c r="I258" s="516">
        <v>75838</v>
      </c>
      <c r="J258" s="517">
        <v>53460</v>
      </c>
      <c r="K258" s="496">
        <v>0</v>
      </c>
      <c r="L258" s="322">
        <v>18069</v>
      </c>
      <c r="M258" s="322">
        <v>1069</v>
      </c>
      <c r="N258" s="517">
        <v>3240</v>
      </c>
      <c r="O258" s="518">
        <v>0.23</v>
      </c>
      <c r="P258" s="432">
        <v>0</v>
      </c>
      <c r="Q258" s="746">
        <v>0.23</v>
      </c>
      <c r="R258" s="551">
        <f t="shared" si="563"/>
        <v>0</v>
      </c>
      <c r="S258" s="507">
        <v>0</v>
      </c>
      <c r="T258" s="507">
        <v>0</v>
      </c>
      <c r="U258" s="507"/>
      <c r="V258" s="507">
        <f t="shared" si="462"/>
        <v>0</v>
      </c>
      <c r="W258" s="507">
        <v>0</v>
      </c>
      <c r="X258" s="507">
        <v>0</v>
      </c>
      <c r="Y258" s="507">
        <v>0</v>
      </c>
      <c r="Z258" s="507">
        <f t="shared" si="564"/>
        <v>0</v>
      </c>
      <c r="AA258" s="507">
        <f t="shared" si="565"/>
        <v>0</v>
      </c>
      <c r="AB258" s="322">
        <f t="shared" si="566"/>
        <v>0</v>
      </c>
      <c r="AC258" s="180">
        <f t="shared" si="567"/>
        <v>0</v>
      </c>
      <c r="AD258" s="507">
        <v>0</v>
      </c>
      <c r="AE258" s="507">
        <v>0</v>
      </c>
      <c r="AF258" s="507">
        <f t="shared" si="463"/>
        <v>0</v>
      </c>
      <c r="AG258" s="507">
        <f t="shared" si="464"/>
        <v>0</v>
      </c>
      <c r="AH258" s="522">
        <v>0</v>
      </c>
      <c r="AI258" s="522">
        <v>0</v>
      </c>
      <c r="AJ258" s="522">
        <v>0</v>
      </c>
      <c r="AK258" s="522">
        <v>0</v>
      </c>
      <c r="AL258" s="522">
        <v>0</v>
      </c>
      <c r="AM258" s="522">
        <v>0</v>
      </c>
      <c r="AN258" s="522">
        <v>0</v>
      </c>
      <c r="AO258" s="522">
        <f t="shared" si="568"/>
        <v>0</v>
      </c>
      <c r="AP258" s="522">
        <f t="shared" si="569"/>
        <v>0</v>
      </c>
      <c r="AQ258" s="523">
        <f t="shared" si="465"/>
        <v>0</v>
      </c>
      <c r="AR258" s="520">
        <f t="shared" si="570"/>
        <v>75838</v>
      </c>
      <c r="AS258" s="507">
        <f t="shared" si="571"/>
        <v>53460</v>
      </c>
      <c r="AT258" s="507">
        <f t="shared" si="572"/>
        <v>0</v>
      </c>
      <c r="AU258" s="507">
        <f t="shared" si="573"/>
        <v>0</v>
      </c>
      <c r="AV258" s="507">
        <f t="shared" si="574"/>
        <v>18069</v>
      </c>
      <c r="AW258" s="507">
        <f t="shared" si="574"/>
        <v>1069</v>
      </c>
      <c r="AX258" s="507">
        <f t="shared" si="575"/>
        <v>3240</v>
      </c>
      <c r="AY258" s="522">
        <f t="shared" si="576"/>
        <v>0.23</v>
      </c>
      <c r="AZ258" s="522">
        <f t="shared" si="577"/>
        <v>0</v>
      </c>
      <c r="BA258" s="523">
        <f t="shared" si="577"/>
        <v>0.23</v>
      </c>
    </row>
    <row r="259" spans="1:53" s="720" customFormat="1" ht="12.75" customHeight="1" x14ac:dyDescent="0.2">
      <c r="A259" s="285">
        <v>46</v>
      </c>
      <c r="B259" s="27">
        <v>4461</v>
      </c>
      <c r="C259" s="27">
        <v>600074765</v>
      </c>
      <c r="D259" s="27">
        <v>46750088</v>
      </c>
      <c r="E259" s="295" t="s">
        <v>566</v>
      </c>
      <c r="F259" s="27"/>
      <c r="G259" s="284"/>
      <c r="H259" s="388"/>
      <c r="I259" s="5">
        <v>40048345</v>
      </c>
      <c r="J259" s="8">
        <v>28481355</v>
      </c>
      <c r="K259" s="8">
        <v>239000</v>
      </c>
      <c r="L259" s="8">
        <v>9707480</v>
      </c>
      <c r="M259" s="8">
        <v>569628</v>
      </c>
      <c r="N259" s="8">
        <v>1050882</v>
      </c>
      <c r="O259" s="9">
        <v>62.334499999999998</v>
      </c>
      <c r="P259" s="9">
        <v>44.5032</v>
      </c>
      <c r="Q259" s="33">
        <v>17.831299999999995</v>
      </c>
      <c r="R259" s="5">
        <f t="shared" ref="R259:BA259" si="578">SUM(R253:R258)</f>
        <v>0</v>
      </c>
      <c r="S259" s="8">
        <f t="shared" si="578"/>
        <v>-113200</v>
      </c>
      <c r="T259" s="8">
        <f t="shared" si="578"/>
        <v>0</v>
      </c>
      <c r="U259" s="8">
        <f t="shared" si="578"/>
        <v>-110457</v>
      </c>
      <c r="V259" s="8">
        <f t="shared" si="578"/>
        <v>-223657</v>
      </c>
      <c r="W259" s="8">
        <f t="shared" si="578"/>
        <v>0</v>
      </c>
      <c r="X259" s="8">
        <f t="shared" si="578"/>
        <v>0</v>
      </c>
      <c r="Y259" s="8">
        <f t="shared" si="578"/>
        <v>157087</v>
      </c>
      <c r="Z259" s="8">
        <f t="shared" si="578"/>
        <v>157087</v>
      </c>
      <c r="AA259" s="8">
        <f t="shared" si="578"/>
        <v>-66570</v>
      </c>
      <c r="AB259" s="8">
        <f t="shared" si="578"/>
        <v>-75596</v>
      </c>
      <c r="AC259" s="8">
        <f t="shared" si="578"/>
        <v>-4473</v>
      </c>
      <c r="AD259" s="8">
        <f t="shared" si="578"/>
        <v>0</v>
      </c>
      <c r="AE259" s="8">
        <f t="shared" si="578"/>
        <v>150000</v>
      </c>
      <c r="AF259" s="8">
        <f t="shared" si="578"/>
        <v>150000</v>
      </c>
      <c r="AG259" s="8">
        <f t="shared" si="578"/>
        <v>3361</v>
      </c>
      <c r="AH259" s="9">
        <f t="shared" si="578"/>
        <v>0.04</v>
      </c>
      <c r="AI259" s="9">
        <f t="shared" si="578"/>
        <v>-0.04</v>
      </c>
      <c r="AJ259" s="9">
        <f t="shared" si="578"/>
        <v>-0.34</v>
      </c>
      <c r="AK259" s="9">
        <f t="shared" si="578"/>
        <v>0</v>
      </c>
      <c r="AL259" s="9">
        <f t="shared" si="578"/>
        <v>0</v>
      </c>
      <c r="AM259" s="9">
        <f t="shared" si="578"/>
        <v>0</v>
      </c>
      <c r="AN259" s="9">
        <f t="shared" si="578"/>
        <v>0</v>
      </c>
      <c r="AO259" s="9">
        <f t="shared" si="578"/>
        <v>-0.30000000000000004</v>
      </c>
      <c r="AP259" s="9">
        <f t="shared" si="578"/>
        <v>-0.04</v>
      </c>
      <c r="AQ259" s="75">
        <f t="shared" si="578"/>
        <v>-0.34</v>
      </c>
      <c r="AR259" s="273">
        <f t="shared" si="578"/>
        <v>40051706</v>
      </c>
      <c r="AS259" s="8">
        <f t="shared" si="578"/>
        <v>28257698</v>
      </c>
      <c r="AT259" s="38">
        <f t="shared" si="578"/>
        <v>396087</v>
      </c>
      <c r="AU259" s="38">
        <f t="shared" si="578"/>
        <v>157087</v>
      </c>
      <c r="AV259" s="8">
        <f t="shared" si="578"/>
        <v>9631884</v>
      </c>
      <c r="AW259" s="8">
        <f t="shared" si="578"/>
        <v>565155</v>
      </c>
      <c r="AX259" s="8">
        <f t="shared" si="578"/>
        <v>1200882</v>
      </c>
      <c r="AY259" s="9">
        <f t="shared" si="578"/>
        <v>61.994500000000002</v>
      </c>
      <c r="AZ259" s="9">
        <f t="shared" si="578"/>
        <v>44.20320000000001</v>
      </c>
      <c r="BA259" s="75">
        <f t="shared" si="578"/>
        <v>17.791299999999996</v>
      </c>
    </row>
    <row r="260" spans="1:53" s="720" customFormat="1" ht="12.75" customHeight="1" x14ac:dyDescent="0.2">
      <c r="A260" s="751">
        <v>47</v>
      </c>
      <c r="B260" s="752">
        <v>4427</v>
      </c>
      <c r="C260" s="752">
        <v>600074188</v>
      </c>
      <c r="D260" s="752">
        <v>70982678</v>
      </c>
      <c r="E260" s="753" t="s">
        <v>567</v>
      </c>
      <c r="F260" s="752">
        <v>3111</v>
      </c>
      <c r="G260" s="552" t="s">
        <v>86</v>
      </c>
      <c r="H260" s="754" t="s">
        <v>87</v>
      </c>
      <c r="I260" s="516">
        <v>2993081</v>
      </c>
      <c r="J260" s="517">
        <v>2160045</v>
      </c>
      <c r="K260" s="517">
        <v>30000</v>
      </c>
      <c r="L260" s="517">
        <v>740235</v>
      </c>
      <c r="M260" s="517">
        <v>43201</v>
      </c>
      <c r="N260" s="517">
        <v>19600</v>
      </c>
      <c r="O260" s="518">
        <v>5.2298</v>
      </c>
      <c r="P260" s="432">
        <v>4</v>
      </c>
      <c r="Q260" s="746">
        <v>1.2298000000000002</v>
      </c>
      <c r="R260" s="551">
        <f t="shared" ref="R260:R261" si="579">W260*-1</f>
        <v>0</v>
      </c>
      <c r="S260" s="507">
        <v>0</v>
      </c>
      <c r="T260" s="507">
        <v>0</v>
      </c>
      <c r="U260" s="507">
        <v>0</v>
      </c>
      <c r="V260" s="507">
        <f t="shared" si="462"/>
        <v>0</v>
      </c>
      <c r="W260" s="507">
        <v>0</v>
      </c>
      <c r="X260" s="507">
        <v>0</v>
      </c>
      <c r="Y260" s="507">
        <v>0</v>
      </c>
      <c r="Z260" s="507">
        <f t="shared" ref="Z260:Z261" si="580">SUM(W260:Y260)</f>
        <v>0</v>
      </c>
      <c r="AA260" s="507">
        <f>V260+Z260</f>
        <v>0</v>
      </c>
      <c r="AB260" s="322">
        <f t="shared" ref="AB260:AB261" si="581">ROUND((V260+W260)*33.8%,0)</f>
        <v>0</v>
      </c>
      <c r="AC260" s="180">
        <f>ROUND(V260*2%,0)</f>
        <v>0</v>
      </c>
      <c r="AD260" s="507">
        <v>0</v>
      </c>
      <c r="AE260" s="507">
        <v>0</v>
      </c>
      <c r="AF260" s="507">
        <f t="shared" si="463"/>
        <v>0</v>
      </c>
      <c r="AG260" s="507">
        <f t="shared" si="464"/>
        <v>0</v>
      </c>
      <c r="AH260" s="522">
        <v>0</v>
      </c>
      <c r="AI260" s="522">
        <v>0</v>
      </c>
      <c r="AJ260" s="522">
        <v>0</v>
      </c>
      <c r="AK260" s="522">
        <v>0</v>
      </c>
      <c r="AL260" s="522">
        <v>0</v>
      </c>
      <c r="AM260" s="522">
        <v>0</v>
      </c>
      <c r="AN260" s="522">
        <v>0</v>
      </c>
      <c r="AO260" s="522">
        <f t="shared" ref="AO260:AO261" si="582">AH260+AJ260+AK260+AM260</f>
        <v>0</v>
      </c>
      <c r="AP260" s="522">
        <f t="shared" ref="AP260:AP261" si="583">AI260+AL260+AN260</f>
        <v>0</v>
      </c>
      <c r="AQ260" s="523">
        <f t="shared" si="465"/>
        <v>0</v>
      </c>
      <c r="AR260" s="520">
        <f>I260+AG260</f>
        <v>2993081</v>
      </c>
      <c r="AS260" s="507">
        <f>J260+V260</f>
        <v>2160045</v>
      </c>
      <c r="AT260" s="507">
        <f t="shared" ref="AT260:AT261" si="584">K260+Z260</f>
        <v>30000</v>
      </c>
      <c r="AU260" s="507">
        <f t="shared" ref="AU260:AU261" si="585">Y260</f>
        <v>0</v>
      </c>
      <c r="AV260" s="507">
        <f>L260+AB260</f>
        <v>740235</v>
      </c>
      <c r="AW260" s="507">
        <f>M260+AC260</f>
        <v>43201</v>
      </c>
      <c r="AX260" s="507">
        <f>N260+AF260</f>
        <v>19600</v>
      </c>
      <c r="AY260" s="522">
        <f>O260+AQ260</f>
        <v>5.2298</v>
      </c>
      <c r="AZ260" s="522">
        <f>P260+AO260</f>
        <v>4</v>
      </c>
      <c r="BA260" s="523">
        <f>Q260+AP260</f>
        <v>1.2298000000000002</v>
      </c>
    </row>
    <row r="261" spans="1:53" s="720" customFormat="1" ht="12.75" customHeight="1" x14ac:dyDescent="0.2">
      <c r="A261" s="751">
        <v>47</v>
      </c>
      <c r="B261" s="752">
        <v>4427</v>
      </c>
      <c r="C261" s="752">
        <v>600074188</v>
      </c>
      <c r="D261" s="752">
        <v>70982678</v>
      </c>
      <c r="E261" s="753" t="s">
        <v>567</v>
      </c>
      <c r="F261" s="752">
        <v>3141</v>
      </c>
      <c r="G261" s="552" t="s">
        <v>89</v>
      </c>
      <c r="H261" s="754" t="s">
        <v>83</v>
      </c>
      <c r="I261" s="516">
        <v>420968</v>
      </c>
      <c r="J261" s="517">
        <v>289090</v>
      </c>
      <c r="K261" s="496">
        <v>20000</v>
      </c>
      <c r="L261" s="322">
        <v>104472</v>
      </c>
      <c r="M261" s="322">
        <v>5782</v>
      </c>
      <c r="N261" s="517">
        <v>1624</v>
      </c>
      <c r="O261" s="518">
        <v>1.05</v>
      </c>
      <c r="P261" s="432">
        <v>0</v>
      </c>
      <c r="Q261" s="746">
        <v>1.05</v>
      </c>
      <c r="R261" s="551">
        <f t="shared" si="579"/>
        <v>0</v>
      </c>
      <c r="S261" s="507">
        <v>0</v>
      </c>
      <c r="T261" s="507">
        <v>0</v>
      </c>
      <c r="U261" s="507">
        <v>0</v>
      </c>
      <c r="V261" s="507">
        <f t="shared" si="462"/>
        <v>0</v>
      </c>
      <c r="W261" s="507">
        <v>0</v>
      </c>
      <c r="X261" s="507">
        <v>0</v>
      </c>
      <c r="Y261" s="507">
        <v>0</v>
      </c>
      <c r="Z261" s="507">
        <f t="shared" si="580"/>
        <v>0</v>
      </c>
      <c r="AA261" s="507">
        <f>V261+Z261</f>
        <v>0</v>
      </c>
      <c r="AB261" s="322">
        <f t="shared" si="581"/>
        <v>0</v>
      </c>
      <c r="AC261" s="180">
        <f>ROUND(V261*2%,0)</f>
        <v>0</v>
      </c>
      <c r="AD261" s="507">
        <v>0</v>
      </c>
      <c r="AE261" s="507">
        <v>0</v>
      </c>
      <c r="AF261" s="507">
        <f t="shared" si="463"/>
        <v>0</v>
      </c>
      <c r="AG261" s="507">
        <f t="shared" si="464"/>
        <v>0</v>
      </c>
      <c r="AH261" s="522">
        <v>0</v>
      </c>
      <c r="AI261" s="522">
        <v>0</v>
      </c>
      <c r="AJ261" s="522">
        <v>0</v>
      </c>
      <c r="AK261" s="522">
        <v>0</v>
      </c>
      <c r="AL261" s="522">
        <v>0</v>
      </c>
      <c r="AM261" s="522">
        <v>0</v>
      </c>
      <c r="AN261" s="522">
        <v>0</v>
      </c>
      <c r="AO261" s="522">
        <f t="shared" si="582"/>
        <v>0</v>
      </c>
      <c r="AP261" s="522">
        <f t="shared" si="583"/>
        <v>0</v>
      </c>
      <c r="AQ261" s="523">
        <f t="shared" si="465"/>
        <v>0</v>
      </c>
      <c r="AR261" s="520">
        <f>I261+AG261</f>
        <v>420968</v>
      </c>
      <c r="AS261" s="507">
        <f>J261+V261</f>
        <v>289090</v>
      </c>
      <c r="AT261" s="507">
        <f t="shared" si="584"/>
        <v>20000</v>
      </c>
      <c r="AU261" s="507">
        <f t="shared" si="585"/>
        <v>0</v>
      </c>
      <c r="AV261" s="507">
        <f>L261+AB261</f>
        <v>104472</v>
      </c>
      <c r="AW261" s="507">
        <f>M261+AC261</f>
        <v>5782</v>
      </c>
      <c r="AX261" s="507">
        <f>N261+AF261</f>
        <v>1624</v>
      </c>
      <c r="AY261" s="522">
        <f>O261+AQ261</f>
        <v>1.05</v>
      </c>
      <c r="AZ261" s="522">
        <f>P261+AO261</f>
        <v>0</v>
      </c>
      <c r="BA261" s="523">
        <f>Q261+AP261</f>
        <v>1.05</v>
      </c>
    </row>
    <row r="262" spans="1:53" s="720" customFormat="1" ht="12.75" customHeight="1" x14ac:dyDescent="0.2">
      <c r="A262" s="285">
        <v>47</v>
      </c>
      <c r="B262" s="27">
        <v>4427</v>
      </c>
      <c r="C262" s="27">
        <v>600074188</v>
      </c>
      <c r="D262" s="27">
        <v>70982678</v>
      </c>
      <c r="E262" s="295" t="s">
        <v>568</v>
      </c>
      <c r="F262" s="27"/>
      <c r="G262" s="284"/>
      <c r="H262" s="388"/>
      <c r="I262" s="5">
        <v>3414049</v>
      </c>
      <c r="J262" s="8">
        <v>2449135</v>
      </c>
      <c r="K262" s="8">
        <v>50000</v>
      </c>
      <c r="L262" s="8">
        <v>844707</v>
      </c>
      <c r="M262" s="8">
        <v>48983</v>
      </c>
      <c r="N262" s="8">
        <v>21224</v>
      </c>
      <c r="O262" s="9">
        <v>6.2797999999999998</v>
      </c>
      <c r="P262" s="9">
        <v>4</v>
      </c>
      <c r="Q262" s="33">
        <v>2.2798000000000003</v>
      </c>
      <c r="R262" s="5">
        <f t="shared" ref="R262:BA262" si="586">SUM(R260:R261)</f>
        <v>0</v>
      </c>
      <c r="S262" s="8">
        <f t="shared" si="586"/>
        <v>0</v>
      </c>
      <c r="T262" s="8">
        <f t="shared" si="586"/>
        <v>0</v>
      </c>
      <c r="U262" s="8">
        <f t="shared" si="586"/>
        <v>0</v>
      </c>
      <c r="V262" s="8">
        <f t="shared" si="586"/>
        <v>0</v>
      </c>
      <c r="W262" s="8">
        <f t="shared" si="586"/>
        <v>0</v>
      </c>
      <c r="X262" s="8">
        <f t="shared" si="586"/>
        <v>0</v>
      </c>
      <c r="Y262" s="8">
        <f t="shared" ref="Y262" si="587">SUM(Y260:Y261)</f>
        <v>0</v>
      </c>
      <c r="Z262" s="8">
        <f t="shared" si="586"/>
        <v>0</v>
      </c>
      <c r="AA262" s="8">
        <f t="shared" si="586"/>
        <v>0</v>
      </c>
      <c r="AB262" s="8">
        <f t="shared" si="586"/>
        <v>0</v>
      </c>
      <c r="AC262" s="8">
        <f t="shared" si="586"/>
        <v>0</v>
      </c>
      <c r="AD262" s="8">
        <f t="shared" si="586"/>
        <v>0</v>
      </c>
      <c r="AE262" s="8">
        <f t="shared" si="586"/>
        <v>0</v>
      </c>
      <c r="AF262" s="8">
        <f t="shared" si="586"/>
        <v>0</v>
      </c>
      <c r="AG262" s="8">
        <f t="shared" si="586"/>
        <v>0</v>
      </c>
      <c r="AH262" s="9">
        <f t="shared" si="586"/>
        <v>0</v>
      </c>
      <c r="AI262" s="9">
        <f t="shared" si="586"/>
        <v>0</v>
      </c>
      <c r="AJ262" s="9">
        <f t="shared" si="586"/>
        <v>0</v>
      </c>
      <c r="AK262" s="9">
        <f t="shared" ref="AK262:AL262" si="588">SUM(AK260:AK261)</f>
        <v>0</v>
      </c>
      <c r="AL262" s="9">
        <f t="shared" si="588"/>
        <v>0</v>
      </c>
      <c r="AM262" s="9">
        <f t="shared" si="586"/>
        <v>0</v>
      </c>
      <c r="AN262" s="9">
        <f t="shared" si="586"/>
        <v>0</v>
      </c>
      <c r="AO262" s="9">
        <f t="shared" si="586"/>
        <v>0</v>
      </c>
      <c r="AP262" s="9">
        <f t="shared" si="586"/>
        <v>0</v>
      </c>
      <c r="AQ262" s="75">
        <f t="shared" si="586"/>
        <v>0</v>
      </c>
      <c r="AR262" s="273">
        <f t="shared" si="586"/>
        <v>3414049</v>
      </c>
      <c r="AS262" s="8">
        <f t="shared" si="586"/>
        <v>2449135</v>
      </c>
      <c r="AT262" s="38">
        <f t="shared" si="586"/>
        <v>50000</v>
      </c>
      <c r="AU262" s="38">
        <f t="shared" si="586"/>
        <v>0</v>
      </c>
      <c r="AV262" s="8">
        <f t="shared" si="586"/>
        <v>844707</v>
      </c>
      <c r="AW262" s="8">
        <f t="shared" si="586"/>
        <v>48983</v>
      </c>
      <c r="AX262" s="8">
        <f t="shared" si="586"/>
        <v>21224</v>
      </c>
      <c r="AY262" s="9">
        <f t="shared" si="586"/>
        <v>6.2797999999999998</v>
      </c>
      <c r="AZ262" s="9">
        <f t="shared" si="586"/>
        <v>4</v>
      </c>
      <c r="BA262" s="75">
        <f t="shared" si="586"/>
        <v>2.2798000000000003</v>
      </c>
    </row>
    <row r="263" spans="1:53" s="720" customFormat="1" ht="12.75" customHeight="1" x14ac:dyDescent="0.2">
      <c r="A263" s="751">
        <v>48</v>
      </c>
      <c r="B263" s="752">
        <v>4462</v>
      </c>
      <c r="C263" s="752">
        <v>600074676</v>
      </c>
      <c r="D263" s="752">
        <v>70982660</v>
      </c>
      <c r="E263" s="753" t="s">
        <v>569</v>
      </c>
      <c r="F263" s="752">
        <v>3117</v>
      </c>
      <c r="G263" s="552" t="s">
        <v>149</v>
      </c>
      <c r="H263" s="754" t="s">
        <v>87</v>
      </c>
      <c r="I263" s="516">
        <v>2382119</v>
      </c>
      <c r="J263" s="517">
        <v>1768480</v>
      </c>
      <c r="K263" s="517">
        <v>10500</v>
      </c>
      <c r="L263" s="517">
        <v>521492</v>
      </c>
      <c r="M263" s="517">
        <v>30647</v>
      </c>
      <c r="N263" s="517">
        <v>51000</v>
      </c>
      <c r="O263" s="518">
        <v>3.4923000000000002</v>
      </c>
      <c r="P263" s="432">
        <v>2.5</v>
      </c>
      <c r="Q263" s="746">
        <v>0.99230000000000018</v>
      </c>
      <c r="R263" s="551">
        <f t="shared" ref="R263:R267" si="589">W263*-1</f>
        <v>-4500</v>
      </c>
      <c r="S263" s="507">
        <v>0</v>
      </c>
      <c r="T263" s="507">
        <v>0</v>
      </c>
      <c r="U263" s="507">
        <v>0</v>
      </c>
      <c r="V263" s="507">
        <f t="shared" si="462"/>
        <v>-4500</v>
      </c>
      <c r="W263" s="507">
        <v>4500</v>
      </c>
      <c r="X263" s="507">
        <v>0</v>
      </c>
      <c r="Y263" s="507">
        <v>2516</v>
      </c>
      <c r="Z263" s="507">
        <f t="shared" ref="Z263:Z267" si="590">SUM(W263:Y263)</f>
        <v>7016</v>
      </c>
      <c r="AA263" s="507">
        <f>V263+Z263</f>
        <v>2516</v>
      </c>
      <c r="AB263" s="322">
        <f t="shared" ref="AB263:AB267" si="591">ROUND((V263+W263)*33.8%,0)</f>
        <v>0</v>
      </c>
      <c r="AC263" s="180">
        <f>ROUND(V263*2%,0)</f>
        <v>-90</v>
      </c>
      <c r="AD263" s="507">
        <v>0</v>
      </c>
      <c r="AE263" s="507">
        <v>0</v>
      </c>
      <c r="AF263" s="507">
        <f t="shared" si="463"/>
        <v>0</v>
      </c>
      <c r="AG263" s="507">
        <f t="shared" si="464"/>
        <v>2426</v>
      </c>
      <c r="AH263" s="522">
        <v>-0.01</v>
      </c>
      <c r="AI263" s="522">
        <v>0</v>
      </c>
      <c r="AJ263" s="522">
        <v>0</v>
      </c>
      <c r="AK263" s="522">
        <v>0</v>
      </c>
      <c r="AL263" s="522">
        <v>0</v>
      </c>
      <c r="AM263" s="522">
        <v>0</v>
      </c>
      <c r="AN263" s="522">
        <v>0</v>
      </c>
      <c r="AO263" s="522">
        <f t="shared" ref="AO263:AO267" si="592">AH263+AJ263+AK263+AM263</f>
        <v>-0.01</v>
      </c>
      <c r="AP263" s="522">
        <f t="shared" ref="AP263:AP267" si="593">AI263+AL263+AN263</f>
        <v>0</v>
      </c>
      <c r="AQ263" s="523">
        <f t="shared" si="465"/>
        <v>-0.01</v>
      </c>
      <c r="AR263" s="520">
        <f>I263+AG263</f>
        <v>2384545</v>
      </c>
      <c r="AS263" s="507">
        <f>J263+V263</f>
        <v>1763980</v>
      </c>
      <c r="AT263" s="507">
        <f t="shared" ref="AT263:AT267" si="594">K263+Z263</f>
        <v>17516</v>
      </c>
      <c r="AU263" s="507">
        <f t="shared" ref="AU263:AU267" si="595">Y263</f>
        <v>2516</v>
      </c>
      <c r="AV263" s="507">
        <f t="shared" ref="AV263:AW267" si="596">L263+AB263</f>
        <v>521492</v>
      </c>
      <c r="AW263" s="507">
        <f t="shared" si="596"/>
        <v>30557</v>
      </c>
      <c r="AX263" s="507">
        <f>N263+AF263</f>
        <v>51000</v>
      </c>
      <c r="AY263" s="522">
        <f>O263+AQ263</f>
        <v>3.4823000000000004</v>
      </c>
      <c r="AZ263" s="522">
        <f t="shared" ref="AZ263:BA267" si="597">P263+AO263</f>
        <v>2.4900000000000002</v>
      </c>
      <c r="BA263" s="523">
        <f t="shared" si="597"/>
        <v>0.99230000000000018</v>
      </c>
    </row>
    <row r="264" spans="1:53" s="720" customFormat="1" ht="12.75" customHeight="1" x14ac:dyDescent="0.2">
      <c r="A264" s="751">
        <v>48</v>
      </c>
      <c r="B264" s="752">
        <v>4462</v>
      </c>
      <c r="C264" s="752">
        <v>600074676</v>
      </c>
      <c r="D264" s="752">
        <v>70982660</v>
      </c>
      <c r="E264" s="753" t="s">
        <v>569</v>
      </c>
      <c r="F264" s="752">
        <v>3117</v>
      </c>
      <c r="G264" s="552" t="s">
        <v>92</v>
      </c>
      <c r="H264" s="754" t="s">
        <v>83</v>
      </c>
      <c r="I264" s="516">
        <v>702037</v>
      </c>
      <c r="J264" s="517">
        <v>516964</v>
      </c>
      <c r="K264" s="496">
        <v>0</v>
      </c>
      <c r="L264" s="322">
        <v>174734</v>
      </c>
      <c r="M264" s="322">
        <v>10339</v>
      </c>
      <c r="N264" s="517">
        <v>0</v>
      </c>
      <c r="O264" s="518">
        <v>1.52</v>
      </c>
      <c r="P264" s="432">
        <v>1.52</v>
      </c>
      <c r="Q264" s="746">
        <v>0</v>
      </c>
      <c r="R264" s="551">
        <f t="shared" si="589"/>
        <v>0</v>
      </c>
      <c r="S264" s="507">
        <v>-127351</v>
      </c>
      <c r="T264" s="507">
        <v>0</v>
      </c>
      <c r="U264" s="507">
        <v>4536</v>
      </c>
      <c r="V264" s="507">
        <f t="shared" si="462"/>
        <v>-122815</v>
      </c>
      <c r="W264" s="507">
        <v>0</v>
      </c>
      <c r="X264" s="507">
        <v>0</v>
      </c>
      <c r="Y264" s="507">
        <v>0</v>
      </c>
      <c r="Z264" s="507">
        <f t="shared" si="590"/>
        <v>0</v>
      </c>
      <c r="AA264" s="507">
        <f>V264+Z264</f>
        <v>-122815</v>
      </c>
      <c r="AB264" s="322">
        <f t="shared" si="591"/>
        <v>-41511</v>
      </c>
      <c r="AC264" s="180">
        <f>ROUND(V264*2%,0)</f>
        <v>-2456</v>
      </c>
      <c r="AD264" s="507">
        <v>0</v>
      </c>
      <c r="AE264" s="507">
        <v>0</v>
      </c>
      <c r="AF264" s="507">
        <f t="shared" si="463"/>
        <v>0</v>
      </c>
      <c r="AG264" s="507">
        <f t="shared" si="464"/>
        <v>-166782</v>
      </c>
      <c r="AH264" s="522">
        <v>0</v>
      </c>
      <c r="AI264" s="522">
        <v>0</v>
      </c>
      <c r="AJ264" s="522">
        <v>-0.38</v>
      </c>
      <c r="AK264" s="522">
        <v>0</v>
      </c>
      <c r="AL264" s="522">
        <v>0</v>
      </c>
      <c r="AM264" s="522">
        <v>0</v>
      </c>
      <c r="AN264" s="522">
        <v>0</v>
      </c>
      <c r="AO264" s="522">
        <f t="shared" si="592"/>
        <v>-0.38</v>
      </c>
      <c r="AP264" s="522">
        <f t="shared" si="593"/>
        <v>0</v>
      </c>
      <c r="AQ264" s="523">
        <f t="shared" si="465"/>
        <v>-0.38</v>
      </c>
      <c r="AR264" s="520">
        <f>I264+AG264</f>
        <v>535255</v>
      </c>
      <c r="AS264" s="507">
        <f>J264+V264</f>
        <v>394149</v>
      </c>
      <c r="AT264" s="507">
        <f t="shared" si="594"/>
        <v>0</v>
      </c>
      <c r="AU264" s="507">
        <f t="shared" si="595"/>
        <v>0</v>
      </c>
      <c r="AV264" s="507">
        <f t="shared" si="596"/>
        <v>133223</v>
      </c>
      <c r="AW264" s="507">
        <f t="shared" si="596"/>
        <v>7883</v>
      </c>
      <c r="AX264" s="507">
        <f>N264+AF264</f>
        <v>0</v>
      </c>
      <c r="AY264" s="522">
        <f>O264+AQ264</f>
        <v>1.1400000000000001</v>
      </c>
      <c r="AZ264" s="522">
        <f t="shared" si="597"/>
        <v>1.1400000000000001</v>
      </c>
      <c r="BA264" s="523">
        <f t="shared" si="597"/>
        <v>0</v>
      </c>
    </row>
    <row r="265" spans="1:53" s="720" customFormat="1" ht="12.75" customHeight="1" x14ac:dyDescent="0.2">
      <c r="A265" s="751">
        <v>48</v>
      </c>
      <c r="B265" s="752">
        <v>4462</v>
      </c>
      <c r="C265" s="752">
        <v>600074676</v>
      </c>
      <c r="D265" s="752">
        <v>70982660</v>
      </c>
      <c r="E265" s="753" t="s">
        <v>570</v>
      </c>
      <c r="F265" s="752">
        <v>3141</v>
      </c>
      <c r="G265" s="552" t="s">
        <v>89</v>
      </c>
      <c r="H265" s="754" t="s">
        <v>83</v>
      </c>
      <c r="I265" s="516">
        <v>76516</v>
      </c>
      <c r="J265" s="517">
        <v>55869</v>
      </c>
      <c r="K265" s="496">
        <v>0</v>
      </c>
      <c r="L265" s="322">
        <v>18884</v>
      </c>
      <c r="M265" s="322">
        <v>1117</v>
      </c>
      <c r="N265" s="517">
        <v>646</v>
      </c>
      <c r="O265" s="518">
        <v>0.19</v>
      </c>
      <c r="P265" s="432">
        <v>0</v>
      </c>
      <c r="Q265" s="746">
        <v>0.19</v>
      </c>
      <c r="R265" s="551">
        <f t="shared" si="589"/>
        <v>0</v>
      </c>
      <c r="S265" s="507">
        <v>0</v>
      </c>
      <c r="T265" s="507">
        <v>0</v>
      </c>
      <c r="U265" s="507">
        <v>0</v>
      </c>
      <c r="V265" s="507">
        <f t="shared" si="462"/>
        <v>0</v>
      </c>
      <c r="W265" s="507">
        <v>0</v>
      </c>
      <c r="X265" s="507">
        <v>0</v>
      </c>
      <c r="Y265" s="507">
        <v>0</v>
      </c>
      <c r="Z265" s="507">
        <f t="shared" si="590"/>
        <v>0</v>
      </c>
      <c r="AA265" s="507">
        <f>V265+Z265</f>
        <v>0</v>
      </c>
      <c r="AB265" s="322">
        <f t="shared" si="591"/>
        <v>0</v>
      </c>
      <c r="AC265" s="180">
        <f>ROUND(V265*2%,0)</f>
        <v>0</v>
      </c>
      <c r="AD265" s="507">
        <v>0</v>
      </c>
      <c r="AE265" s="507">
        <v>0</v>
      </c>
      <c r="AF265" s="507">
        <f t="shared" si="463"/>
        <v>0</v>
      </c>
      <c r="AG265" s="507">
        <f t="shared" si="464"/>
        <v>0</v>
      </c>
      <c r="AH265" s="522">
        <v>0</v>
      </c>
      <c r="AI265" s="522">
        <v>0</v>
      </c>
      <c r="AJ265" s="522">
        <v>0</v>
      </c>
      <c r="AK265" s="522">
        <v>0</v>
      </c>
      <c r="AL265" s="522">
        <v>0</v>
      </c>
      <c r="AM265" s="522">
        <v>0</v>
      </c>
      <c r="AN265" s="522">
        <v>0</v>
      </c>
      <c r="AO265" s="522">
        <f t="shared" si="592"/>
        <v>0</v>
      </c>
      <c r="AP265" s="522">
        <f t="shared" si="593"/>
        <v>0</v>
      </c>
      <c r="AQ265" s="523">
        <f t="shared" si="465"/>
        <v>0</v>
      </c>
      <c r="AR265" s="520">
        <f>I265+AG265</f>
        <v>76516</v>
      </c>
      <c r="AS265" s="507">
        <f>J265+V265</f>
        <v>55869</v>
      </c>
      <c r="AT265" s="507">
        <f t="shared" si="594"/>
        <v>0</v>
      </c>
      <c r="AU265" s="507">
        <f t="shared" si="595"/>
        <v>0</v>
      </c>
      <c r="AV265" s="507">
        <f t="shared" si="596"/>
        <v>18884</v>
      </c>
      <c r="AW265" s="507">
        <f t="shared" si="596"/>
        <v>1117</v>
      </c>
      <c r="AX265" s="507">
        <f>N265+AF265</f>
        <v>646</v>
      </c>
      <c r="AY265" s="522">
        <f>O265+AQ265</f>
        <v>0.19</v>
      </c>
      <c r="AZ265" s="522">
        <f t="shared" si="597"/>
        <v>0</v>
      </c>
      <c r="BA265" s="523">
        <f t="shared" si="597"/>
        <v>0.19</v>
      </c>
    </row>
    <row r="266" spans="1:53" s="720" customFormat="1" ht="12.75" customHeight="1" x14ac:dyDescent="0.2">
      <c r="A266" s="751">
        <v>48</v>
      </c>
      <c r="B266" s="752">
        <v>4462</v>
      </c>
      <c r="C266" s="752">
        <v>600074676</v>
      </c>
      <c r="D266" s="752">
        <v>70982660</v>
      </c>
      <c r="E266" s="740" t="s">
        <v>570</v>
      </c>
      <c r="F266" s="752">
        <v>3143</v>
      </c>
      <c r="G266" s="552" t="s">
        <v>150</v>
      </c>
      <c r="H266" s="727" t="s">
        <v>87</v>
      </c>
      <c r="I266" s="516">
        <v>649778</v>
      </c>
      <c r="J266" s="517">
        <v>416239</v>
      </c>
      <c r="K266" s="517">
        <v>0</v>
      </c>
      <c r="L266" s="517">
        <v>220492</v>
      </c>
      <c r="M266" s="517">
        <v>13047</v>
      </c>
      <c r="N266" s="517">
        <v>0</v>
      </c>
      <c r="O266" s="518">
        <v>0.98219999999999996</v>
      </c>
      <c r="P266" s="432">
        <v>0.98219999999999996</v>
      </c>
      <c r="Q266" s="746">
        <v>0</v>
      </c>
      <c r="R266" s="551">
        <f t="shared" si="589"/>
        <v>0</v>
      </c>
      <c r="S266" s="507">
        <v>0</v>
      </c>
      <c r="T266" s="507">
        <v>0</v>
      </c>
      <c r="U266" s="507">
        <v>0</v>
      </c>
      <c r="V266" s="507">
        <f t="shared" si="462"/>
        <v>0</v>
      </c>
      <c r="W266" s="507">
        <v>0</v>
      </c>
      <c r="X266" s="507">
        <v>0</v>
      </c>
      <c r="Y266" s="507">
        <v>0</v>
      </c>
      <c r="Z266" s="507">
        <f t="shared" si="590"/>
        <v>0</v>
      </c>
      <c r="AA266" s="507">
        <f>V266+Z266</f>
        <v>0</v>
      </c>
      <c r="AB266" s="322">
        <f t="shared" si="591"/>
        <v>0</v>
      </c>
      <c r="AC266" s="180">
        <f>ROUND(V266*2%,0)</f>
        <v>0</v>
      </c>
      <c r="AD266" s="507">
        <v>0</v>
      </c>
      <c r="AE266" s="507">
        <v>0</v>
      </c>
      <c r="AF266" s="507">
        <f t="shared" si="463"/>
        <v>0</v>
      </c>
      <c r="AG266" s="507">
        <f t="shared" si="464"/>
        <v>0</v>
      </c>
      <c r="AH266" s="522">
        <v>0</v>
      </c>
      <c r="AI266" s="522">
        <v>0</v>
      </c>
      <c r="AJ266" s="522">
        <v>0</v>
      </c>
      <c r="AK266" s="522">
        <v>0</v>
      </c>
      <c r="AL266" s="522">
        <v>0</v>
      </c>
      <c r="AM266" s="522">
        <v>0</v>
      </c>
      <c r="AN266" s="522">
        <v>0</v>
      </c>
      <c r="AO266" s="522">
        <f t="shared" si="592"/>
        <v>0</v>
      </c>
      <c r="AP266" s="522">
        <f t="shared" si="593"/>
        <v>0</v>
      </c>
      <c r="AQ266" s="523">
        <f t="shared" si="465"/>
        <v>0</v>
      </c>
      <c r="AR266" s="520">
        <f>I266+AG266</f>
        <v>649778</v>
      </c>
      <c r="AS266" s="507">
        <f>J266+V266</f>
        <v>416239</v>
      </c>
      <c r="AT266" s="507">
        <f t="shared" si="594"/>
        <v>0</v>
      </c>
      <c r="AU266" s="507">
        <f t="shared" si="595"/>
        <v>0</v>
      </c>
      <c r="AV266" s="507">
        <f t="shared" si="596"/>
        <v>220492</v>
      </c>
      <c r="AW266" s="507">
        <f t="shared" si="596"/>
        <v>13047</v>
      </c>
      <c r="AX266" s="507">
        <f>N266+AF266</f>
        <v>0</v>
      </c>
      <c r="AY266" s="522">
        <f>O266+AQ266</f>
        <v>0.98219999999999996</v>
      </c>
      <c r="AZ266" s="522">
        <f t="shared" si="597"/>
        <v>0.98219999999999996</v>
      </c>
      <c r="BA266" s="523">
        <f t="shared" si="597"/>
        <v>0</v>
      </c>
    </row>
    <row r="267" spans="1:53" s="720" customFormat="1" ht="12.75" customHeight="1" x14ac:dyDescent="0.2">
      <c r="A267" s="751">
        <v>48</v>
      </c>
      <c r="B267" s="752">
        <v>4462</v>
      </c>
      <c r="C267" s="752">
        <v>600074676</v>
      </c>
      <c r="D267" s="752">
        <v>70982660</v>
      </c>
      <c r="E267" s="740" t="s">
        <v>570</v>
      </c>
      <c r="F267" s="752">
        <v>3143</v>
      </c>
      <c r="G267" s="552" t="s">
        <v>151</v>
      </c>
      <c r="H267" s="727" t="s">
        <v>83</v>
      </c>
      <c r="I267" s="516">
        <v>11937</v>
      </c>
      <c r="J267" s="517">
        <v>8415</v>
      </c>
      <c r="K267" s="496">
        <v>0</v>
      </c>
      <c r="L267" s="322">
        <v>2844</v>
      </c>
      <c r="M267" s="322">
        <v>168</v>
      </c>
      <c r="N267" s="517">
        <v>510</v>
      </c>
      <c r="O267" s="518">
        <v>0.04</v>
      </c>
      <c r="P267" s="432">
        <v>0</v>
      </c>
      <c r="Q267" s="746">
        <v>0.04</v>
      </c>
      <c r="R267" s="551">
        <f t="shared" si="589"/>
        <v>0</v>
      </c>
      <c r="S267" s="507">
        <v>0</v>
      </c>
      <c r="T267" s="507">
        <v>0</v>
      </c>
      <c r="U267" s="507">
        <v>0</v>
      </c>
      <c r="V267" s="507">
        <f t="shared" si="462"/>
        <v>0</v>
      </c>
      <c r="W267" s="507">
        <v>0</v>
      </c>
      <c r="X267" s="507">
        <v>0</v>
      </c>
      <c r="Y267" s="507">
        <v>0</v>
      </c>
      <c r="Z267" s="507">
        <f t="shared" si="590"/>
        <v>0</v>
      </c>
      <c r="AA267" s="507">
        <f>V267+Z267</f>
        <v>0</v>
      </c>
      <c r="AB267" s="322">
        <f t="shared" si="591"/>
        <v>0</v>
      </c>
      <c r="AC267" s="180">
        <f>ROUND(V267*2%,0)</f>
        <v>0</v>
      </c>
      <c r="AD267" s="507">
        <v>0</v>
      </c>
      <c r="AE267" s="507">
        <v>0</v>
      </c>
      <c r="AF267" s="507">
        <f t="shared" si="463"/>
        <v>0</v>
      </c>
      <c r="AG267" s="507">
        <f t="shared" si="464"/>
        <v>0</v>
      </c>
      <c r="AH267" s="522">
        <v>0</v>
      </c>
      <c r="AI267" s="522">
        <v>0</v>
      </c>
      <c r="AJ267" s="522">
        <v>0</v>
      </c>
      <c r="AK267" s="522">
        <v>0</v>
      </c>
      <c r="AL267" s="522">
        <v>0</v>
      </c>
      <c r="AM267" s="522">
        <v>0</v>
      </c>
      <c r="AN267" s="522">
        <v>0</v>
      </c>
      <c r="AO267" s="522">
        <f t="shared" si="592"/>
        <v>0</v>
      </c>
      <c r="AP267" s="522">
        <f t="shared" si="593"/>
        <v>0</v>
      </c>
      <c r="AQ267" s="523">
        <f t="shared" si="465"/>
        <v>0</v>
      </c>
      <c r="AR267" s="520">
        <f>I267+AG267</f>
        <v>11937</v>
      </c>
      <c r="AS267" s="507">
        <f>J267+V267</f>
        <v>8415</v>
      </c>
      <c r="AT267" s="507">
        <f t="shared" si="594"/>
        <v>0</v>
      </c>
      <c r="AU267" s="507">
        <f t="shared" si="595"/>
        <v>0</v>
      </c>
      <c r="AV267" s="507">
        <f t="shared" si="596"/>
        <v>2844</v>
      </c>
      <c r="AW267" s="507">
        <f t="shared" si="596"/>
        <v>168</v>
      </c>
      <c r="AX267" s="507">
        <f>N267+AF267</f>
        <v>510</v>
      </c>
      <c r="AY267" s="522">
        <f>O267+AQ267</f>
        <v>0.04</v>
      </c>
      <c r="AZ267" s="522">
        <f t="shared" si="597"/>
        <v>0</v>
      </c>
      <c r="BA267" s="523">
        <f t="shared" si="597"/>
        <v>0.04</v>
      </c>
    </row>
    <row r="268" spans="1:53" s="720" customFormat="1" ht="12.75" customHeight="1" x14ac:dyDescent="0.2">
      <c r="A268" s="285">
        <v>48</v>
      </c>
      <c r="B268" s="27">
        <v>4462</v>
      </c>
      <c r="C268" s="27">
        <v>600074676</v>
      </c>
      <c r="D268" s="27">
        <v>70982660</v>
      </c>
      <c r="E268" s="295" t="s">
        <v>571</v>
      </c>
      <c r="F268" s="27"/>
      <c r="G268" s="284"/>
      <c r="H268" s="388"/>
      <c r="I268" s="5">
        <v>3822387</v>
      </c>
      <c r="J268" s="8">
        <v>2765967</v>
      </c>
      <c r="K268" s="8">
        <v>10500</v>
      </c>
      <c r="L268" s="8">
        <v>938446</v>
      </c>
      <c r="M268" s="8">
        <v>55318</v>
      </c>
      <c r="N268" s="8">
        <v>52156</v>
      </c>
      <c r="O268" s="9">
        <v>6.2244999999999999</v>
      </c>
      <c r="P268" s="9">
        <v>5.0021999999999993</v>
      </c>
      <c r="Q268" s="33">
        <v>1.2223000000000002</v>
      </c>
      <c r="R268" s="5">
        <f t="shared" ref="R268:BA268" si="598">SUM(R263:R267)</f>
        <v>-4500</v>
      </c>
      <c r="S268" s="8">
        <f t="shared" si="598"/>
        <v>-127351</v>
      </c>
      <c r="T268" s="8">
        <f t="shared" si="598"/>
        <v>0</v>
      </c>
      <c r="U268" s="8">
        <f t="shared" si="598"/>
        <v>4536</v>
      </c>
      <c r="V268" s="8">
        <f t="shared" si="598"/>
        <v>-127315</v>
      </c>
      <c r="W268" s="8">
        <f t="shared" si="598"/>
        <v>4500</v>
      </c>
      <c r="X268" s="8">
        <f t="shared" si="598"/>
        <v>0</v>
      </c>
      <c r="Y268" s="8">
        <f t="shared" ref="Y268" si="599">SUM(Y263:Y267)</f>
        <v>2516</v>
      </c>
      <c r="Z268" s="8">
        <f t="shared" si="598"/>
        <v>7016</v>
      </c>
      <c r="AA268" s="8">
        <f t="shared" si="598"/>
        <v>-120299</v>
      </c>
      <c r="AB268" s="8">
        <f t="shared" si="598"/>
        <v>-41511</v>
      </c>
      <c r="AC268" s="8">
        <f t="shared" si="598"/>
        <v>-2546</v>
      </c>
      <c r="AD268" s="8">
        <f t="shared" si="598"/>
        <v>0</v>
      </c>
      <c r="AE268" s="8">
        <f t="shared" si="598"/>
        <v>0</v>
      </c>
      <c r="AF268" s="8">
        <f t="shared" si="598"/>
        <v>0</v>
      </c>
      <c r="AG268" s="8">
        <f t="shared" si="598"/>
        <v>-164356</v>
      </c>
      <c r="AH268" s="9">
        <f t="shared" si="598"/>
        <v>-0.01</v>
      </c>
      <c r="AI268" s="9">
        <f t="shared" si="598"/>
        <v>0</v>
      </c>
      <c r="AJ268" s="9">
        <f t="shared" si="598"/>
        <v>-0.38</v>
      </c>
      <c r="AK268" s="9">
        <f t="shared" ref="AK268:AL268" si="600">SUM(AK263:AK267)</f>
        <v>0</v>
      </c>
      <c r="AL268" s="9">
        <f t="shared" si="600"/>
        <v>0</v>
      </c>
      <c r="AM268" s="9">
        <f t="shared" si="598"/>
        <v>0</v>
      </c>
      <c r="AN268" s="9">
        <f t="shared" si="598"/>
        <v>0</v>
      </c>
      <c r="AO268" s="9">
        <f t="shared" si="598"/>
        <v>-0.39</v>
      </c>
      <c r="AP268" s="9">
        <f t="shared" si="598"/>
        <v>0</v>
      </c>
      <c r="AQ268" s="75">
        <f t="shared" si="598"/>
        <v>-0.39</v>
      </c>
      <c r="AR268" s="273">
        <f t="shared" si="598"/>
        <v>3658031</v>
      </c>
      <c r="AS268" s="8">
        <f t="shared" si="598"/>
        <v>2638652</v>
      </c>
      <c r="AT268" s="38">
        <f t="shared" si="598"/>
        <v>17516</v>
      </c>
      <c r="AU268" s="38">
        <f t="shared" si="598"/>
        <v>2516</v>
      </c>
      <c r="AV268" s="8">
        <f t="shared" si="598"/>
        <v>896935</v>
      </c>
      <c r="AW268" s="8">
        <f t="shared" si="598"/>
        <v>52772</v>
      </c>
      <c r="AX268" s="8">
        <f t="shared" si="598"/>
        <v>52156</v>
      </c>
      <c r="AY268" s="9">
        <f t="shared" si="598"/>
        <v>5.8345000000000011</v>
      </c>
      <c r="AZ268" s="9">
        <f t="shared" si="598"/>
        <v>4.6122000000000005</v>
      </c>
      <c r="BA268" s="75">
        <f t="shared" si="598"/>
        <v>1.2223000000000002</v>
      </c>
    </row>
    <row r="269" spans="1:53" s="720" customFormat="1" ht="12.75" customHeight="1" x14ac:dyDescent="0.2">
      <c r="A269" s="751">
        <v>49</v>
      </c>
      <c r="B269" s="752">
        <v>4490</v>
      </c>
      <c r="C269" s="752">
        <v>600074692</v>
      </c>
      <c r="D269" s="752">
        <v>72745088</v>
      </c>
      <c r="E269" s="753" t="s">
        <v>572</v>
      </c>
      <c r="F269" s="752">
        <v>3111</v>
      </c>
      <c r="G269" s="552" t="s">
        <v>86</v>
      </c>
      <c r="H269" s="754" t="s">
        <v>87</v>
      </c>
      <c r="I269" s="516">
        <v>1115274</v>
      </c>
      <c r="J269" s="517">
        <v>869275</v>
      </c>
      <c r="K269" s="517">
        <v>2000</v>
      </c>
      <c r="L269" s="517">
        <v>220492</v>
      </c>
      <c r="M269" s="517">
        <v>13007</v>
      </c>
      <c r="N269" s="517">
        <v>10500</v>
      </c>
      <c r="O269" s="518">
        <v>2.2673999999999999</v>
      </c>
      <c r="P269" s="432">
        <v>1.8065</v>
      </c>
      <c r="Q269" s="746">
        <v>0.46089999999999998</v>
      </c>
      <c r="R269" s="551">
        <f t="shared" ref="R269:R274" si="601">W269*-1</f>
        <v>2000</v>
      </c>
      <c r="S269" s="507">
        <v>0</v>
      </c>
      <c r="T269" s="507">
        <v>0</v>
      </c>
      <c r="U269" s="507">
        <v>0</v>
      </c>
      <c r="V269" s="507">
        <f t="shared" si="462"/>
        <v>2000</v>
      </c>
      <c r="W269" s="507">
        <v>-2000</v>
      </c>
      <c r="X269" s="507">
        <v>0</v>
      </c>
      <c r="Y269" s="507">
        <v>0</v>
      </c>
      <c r="Z269" s="507">
        <f t="shared" ref="Z269:Z274" si="602">SUM(W269:Y269)</f>
        <v>-2000</v>
      </c>
      <c r="AA269" s="507">
        <f t="shared" ref="AA269:AA274" si="603">V269+Z269</f>
        <v>0</v>
      </c>
      <c r="AB269" s="322">
        <f t="shared" ref="AB269:AB274" si="604">ROUND((V269+W269)*33.8%,0)</f>
        <v>0</v>
      </c>
      <c r="AC269" s="180">
        <f t="shared" ref="AC269:AC274" si="605">ROUND(V269*2%,0)</f>
        <v>40</v>
      </c>
      <c r="AD269" s="507">
        <v>0</v>
      </c>
      <c r="AE269" s="507">
        <v>0</v>
      </c>
      <c r="AF269" s="507">
        <f t="shared" si="463"/>
        <v>0</v>
      </c>
      <c r="AG269" s="507">
        <f t="shared" si="464"/>
        <v>40</v>
      </c>
      <c r="AH269" s="522">
        <v>0</v>
      </c>
      <c r="AI269" s="522">
        <v>0</v>
      </c>
      <c r="AJ269" s="522">
        <v>0</v>
      </c>
      <c r="AK269" s="522">
        <v>0</v>
      </c>
      <c r="AL269" s="522">
        <v>0</v>
      </c>
      <c r="AM269" s="522">
        <v>0</v>
      </c>
      <c r="AN269" s="522">
        <v>0</v>
      </c>
      <c r="AO269" s="522">
        <f t="shared" ref="AO269:AO274" si="606">AH269+AJ269+AK269+AM269</f>
        <v>0</v>
      </c>
      <c r="AP269" s="522">
        <f t="shared" ref="AP269:AP274" si="607">AI269+AL269+AN269</f>
        <v>0</v>
      </c>
      <c r="AQ269" s="523">
        <f t="shared" si="465"/>
        <v>0</v>
      </c>
      <c r="AR269" s="520">
        <f t="shared" ref="AR269:AR274" si="608">I269+AG269</f>
        <v>1115314</v>
      </c>
      <c r="AS269" s="507">
        <f t="shared" ref="AS269:AS274" si="609">J269+V269</f>
        <v>871275</v>
      </c>
      <c r="AT269" s="507">
        <f t="shared" ref="AT269:AT274" si="610">K269+Z269</f>
        <v>0</v>
      </c>
      <c r="AU269" s="507">
        <f t="shared" ref="AU269:AU274" si="611">Y269</f>
        <v>0</v>
      </c>
      <c r="AV269" s="507">
        <f t="shared" ref="AV269:AW274" si="612">L269+AB269</f>
        <v>220492</v>
      </c>
      <c r="AW269" s="507">
        <f t="shared" si="612"/>
        <v>13047</v>
      </c>
      <c r="AX269" s="507">
        <f t="shared" ref="AX269:AX274" si="613">N269+AF269</f>
        <v>10500</v>
      </c>
      <c r="AY269" s="522">
        <f t="shared" ref="AY269:AY274" si="614">O269+AQ269</f>
        <v>2.2673999999999999</v>
      </c>
      <c r="AZ269" s="522">
        <f t="shared" ref="AZ269:BA274" si="615">P269+AO269</f>
        <v>1.8065</v>
      </c>
      <c r="BA269" s="523">
        <f t="shared" si="615"/>
        <v>0.46089999999999998</v>
      </c>
    </row>
    <row r="270" spans="1:53" s="720" customFormat="1" ht="12.75" customHeight="1" x14ac:dyDescent="0.2">
      <c r="A270" s="751">
        <v>49</v>
      </c>
      <c r="B270" s="752">
        <v>4490</v>
      </c>
      <c r="C270" s="752">
        <v>600074692</v>
      </c>
      <c r="D270" s="752">
        <v>72745088</v>
      </c>
      <c r="E270" s="753" t="s">
        <v>572</v>
      </c>
      <c r="F270" s="752">
        <v>3117</v>
      </c>
      <c r="G270" s="552" t="s">
        <v>149</v>
      </c>
      <c r="H270" s="754" t="s">
        <v>87</v>
      </c>
      <c r="I270" s="516">
        <v>2488883</v>
      </c>
      <c r="J270" s="517">
        <v>1780810</v>
      </c>
      <c r="K270" s="517">
        <v>10000</v>
      </c>
      <c r="L270" s="517">
        <v>613945</v>
      </c>
      <c r="M270" s="517">
        <v>36128</v>
      </c>
      <c r="N270" s="517">
        <v>48000</v>
      </c>
      <c r="O270" s="518">
        <v>3.7515000000000001</v>
      </c>
      <c r="P270" s="432">
        <v>2.6364000000000001</v>
      </c>
      <c r="Q270" s="746">
        <v>1.1151</v>
      </c>
      <c r="R270" s="551">
        <f t="shared" si="601"/>
        <v>-1000</v>
      </c>
      <c r="S270" s="507">
        <v>0</v>
      </c>
      <c r="T270" s="507">
        <v>0</v>
      </c>
      <c r="U270" s="507">
        <v>0</v>
      </c>
      <c r="V270" s="507">
        <f t="shared" ref="V270:V297" si="616">SUM(R270:U270)</f>
        <v>-1000</v>
      </c>
      <c r="W270" s="507">
        <v>1000</v>
      </c>
      <c r="X270" s="507">
        <v>0</v>
      </c>
      <c r="Y270" s="507">
        <v>2368</v>
      </c>
      <c r="Z270" s="507">
        <f t="shared" si="602"/>
        <v>3368</v>
      </c>
      <c r="AA270" s="507">
        <f t="shared" si="603"/>
        <v>2368</v>
      </c>
      <c r="AB270" s="322">
        <f t="shared" si="604"/>
        <v>0</v>
      </c>
      <c r="AC270" s="180">
        <f t="shared" si="605"/>
        <v>-20</v>
      </c>
      <c r="AD270" s="507">
        <v>0</v>
      </c>
      <c r="AE270" s="507">
        <v>0</v>
      </c>
      <c r="AF270" s="507">
        <f t="shared" si="463"/>
        <v>0</v>
      </c>
      <c r="AG270" s="507">
        <f t="shared" si="464"/>
        <v>2348</v>
      </c>
      <c r="AH270" s="522">
        <v>0</v>
      </c>
      <c r="AI270" s="522">
        <v>0</v>
      </c>
      <c r="AJ270" s="522">
        <v>0</v>
      </c>
      <c r="AK270" s="522">
        <v>0</v>
      </c>
      <c r="AL270" s="522">
        <v>0</v>
      </c>
      <c r="AM270" s="522">
        <v>0</v>
      </c>
      <c r="AN270" s="522">
        <v>0</v>
      </c>
      <c r="AO270" s="522">
        <f t="shared" si="606"/>
        <v>0</v>
      </c>
      <c r="AP270" s="522">
        <f t="shared" si="607"/>
        <v>0</v>
      </c>
      <c r="AQ270" s="523">
        <f t="shared" si="465"/>
        <v>0</v>
      </c>
      <c r="AR270" s="520">
        <f t="shared" si="608"/>
        <v>2491231</v>
      </c>
      <c r="AS270" s="507">
        <f t="shared" si="609"/>
        <v>1779810</v>
      </c>
      <c r="AT270" s="507">
        <f t="shared" si="610"/>
        <v>13368</v>
      </c>
      <c r="AU270" s="507">
        <f t="shared" si="611"/>
        <v>2368</v>
      </c>
      <c r="AV270" s="507">
        <f t="shared" si="612"/>
        <v>613945</v>
      </c>
      <c r="AW270" s="507">
        <f t="shared" si="612"/>
        <v>36108</v>
      </c>
      <c r="AX270" s="507">
        <f t="shared" si="613"/>
        <v>48000</v>
      </c>
      <c r="AY270" s="522">
        <f t="shared" si="614"/>
        <v>3.7515000000000001</v>
      </c>
      <c r="AZ270" s="522">
        <f t="shared" si="615"/>
        <v>2.6364000000000001</v>
      </c>
      <c r="BA270" s="523">
        <f t="shared" si="615"/>
        <v>1.1151</v>
      </c>
    </row>
    <row r="271" spans="1:53" s="720" customFormat="1" ht="12.75" customHeight="1" x14ac:dyDescent="0.2">
      <c r="A271" s="751">
        <v>49</v>
      </c>
      <c r="B271" s="752">
        <v>4490</v>
      </c>
      <c r="C271" s="752">
        <v>600074692</v>
      </c>
      <c r="D271" s="752">
        <v>72745088</v>
      </c>
      <c r="E271" s="753" t="s">
        <v>572</v>
      </c>
      <c r="F271" s="752">
        <v>3117</v>
      </c>
      <c r="G271" s="552" t="s">
        <v>92</v>
      </c>
      <c r="H271" s="754" t="s">
        <v>83</v>
      </c>
      <c r="I271" s="516">
        <v>2567</v>
      </c>
      <c r="J271" s="517">
        <v>1890</v>
      </c>
      <c r="K271" s="496">
        <v>0</v>
      </c>
      <c r="L271" s="322">
        <v>639</v>
      </c>
      <c r="M271" s="322">
        <v>38</v>
      </c>
      <c r="N271" s="517">
        <v>0</v>
      </c>
      <c r="O271" s="518">
        <v>0</v>
      </c>
      <c r="P271" s="432">
        <v>0</v>
      </c>
      <c r="Q271" s="746">
        <v>0</v>
      </c>
      <c r="R271" s="551">
        <f t="shared" si="601"/>
        <v>0</v>
      </c>
      <c r="S271" s="507">
        <v>0</v>
      </c>
      <c r="T271" s="507">
        <v>0</v>
      </c>
      <c r="U271" s="507">
        <v>0</v>
      </c>
      <c r="V271" s="507">
        <f t="shared" si="616"/>
        <v>0</v>
      </c>
      <c r="W271" s="507">
        <v>0</v>
      </c>
      <c r="X271" s="507">
        <v>0</v>
      </c>
      <c r="Y271" s="507">
        <v>0</v>
      </c>
      <c r="Z271" s="507">
        <f t="shared" si="602"/>
        <v>0</v>
      </c>
      <c r="AA271" s="507">
        <f t="shared" si="603"/>
        <v>0</v>
      </c>
      <c r="AB271" s="322">
        <f t="shared" si="604"/>
        <v>0</v>
      </c>
      <c r="AC271" s="180">
        <f t="shared" si="605"/>
        <v>0</v>
      </c>
      <c r="AD271" s="507">
        <v>0</v>
      </c>
      <c r="AE271" s="507">
        <v>0</v>
      </c>
      <c r="AF271" s="507">
        <f t="shared" ref="AF271:AF297" si="617">SUM(AD271:AE271)</f>
        <v>0</v>
      </c>
      <c r="AG271" s="507">
        <f t="shared" ref="AG271:AG297" si="618">AA271+AB271+AC271+AF271</f>
        <v>0</v>
      </c>
      <c r="AH271" s="522">
        <v>0</v>
      </c>
      <c r="AI271" s="522">
        <v>0</v>
      </c>
      <c r="AJ271" s="522">
        <v>0</v>
      </c>
      <c r="AK271" s="522">
        <v>0</v>
      </c>
      <c r="AL271" s="522">
        <v>0</v>
      </c>
      <c r="AM271" s="522">
        <v>0</v>
      </c>
      <c r="AN271" s="522">
        <v>0</v>
      </c>
      <c r="AO271" s="522">
        <f t="shared" si="606"/>
        <v>0</v>
      </c>
      <c r="AP271" s="522">
        <f t="shared" si="607"/>
        <v>0</v>
      </c>
      <c r="AQ271" s="523">
        <f t="shared" ref="AQ271:AQ297" si="619">SUM(AO271:AP271)</f>
        <v>0</v>
      </c>
      <c r="AR271" s="520">
        <f t="shared" si="608"/>
        <v>2567</v>
      </c>
      <c r="AS271" s="507">
        <f t="shared" si="609"/>
        <v>1890</v>
      </c>
      <c r="AT271" s="507">
        <f t="shared" si="610"/>
        <v>0</v>
      </c>
      <c r="AU271" s="507">
        <f t="shared" si="611"/>
        <v>0</v>
      </c>
      <c r="AV271" s="507">
        <f t="shared" si="612"/>
        <v>639</v>
      </c>
      <c r="AW271" s="507">
        <f t="shared" si="612"/>
        <v>38</v>
      </c>
      <c r="AX271" s="507">
        <f t="shared" si="613"/>
        <v>0</v>
      </c>
      <c r="AY271" s="522">
        <f t="shared" si="614"/>
        <v>0</v>
      </c>
      <c r="AZ271" s="522">
        <f t="shared" si="615"/>
        <v>0</v>
      </c>
      <c r="BA271" s="523">
        <f t="shared" si="615"/>
        <v>0</v>
      </c>
    </row>
    <row r="272" spans="1:53" s="720" customFormat="1" ht="12.75" customHeight="1" x14ac:dyDescent="0.2">
      <c r="A272" s="751">
        <v>49</v>
      </c>
      <c r="B272" s="752">
        <v>4490</v>
      </c>
      <c r="C272" s="752">
        <v>600074692</v>
      </c>
      <c r="D272" s="752">
        <v>72745088</v>
      </c>
      <c r="E272" s="753" t="s">
        <v>572</v>
      </c>
      <c r="F272" s="752">
        <v>3141</v>
      </c>
      <c r="G272" s="552" t="s">
        <v>89</v>
      </c>
      <c r="H272" s="754" t="s">
        <v>83</v>
      </c>
      <c r="I272" s="516">
        <v>436796</v>
      </c>
      <c r="J272" s="517">
        <v>320323</v>
      </c>
      <c r="K272" s="496">
        <v>0</v>
      </c>
      <c r="L272" s="322">
        <v>108269</v>
      </c>
      <c r="M272" s="322">
        <v>6406</v>
      </c>
      <c r="N272" s="517">
        <v>1798</v>
      </c>
      <c r="O272" s="518">
        <v>1.0900000000000001</v>
      </c>
      <c r="P272" s="432">
        <v>0</v>
      </c>
      <c r="Q272" s="746">
        <v>1.0900000000000001</v>
      </c>
      <c r="R272" s="551">
        <f t="shared" si="601"/>
        <v>0</v>
      </c>
      <c r="S272" s="507">
        <v>0</v>
      </c>
      <c r="T272" s="507">
        <v>0</v>
      </c>
      <c r="U272" s="507">
        <v>0</v>
      </c>
      <c r="V272" s="507">
        <f t="shared" si="616"/>
        <v>0</v>
      </c>
      <c r="W272" s="507">
        <v>0</v>
      </c>
      <c r="X272" s="507">
        <v>0</v>
      </c>
      <c r="Y272" s="507">
        <v>0</v>
      </c>
      <c r="Z272" s="507">
        <f t="shared" si="602"/>
        <v>0</v>
      </c>
      <c r="AA272" s="507">
        <f t="shared" si="603"/>
        <v>0</v>
      </c>
      <c r="AB272" s="322">
        <f t="shared" si="604"/>
        <v>0</v>
      </c>
      <c r="AC272" s="180">
        <f t="shared" si="605"/>
        <v>0</v>
      </c>
      <c r="AD272" s="507">
        <v>0</v>
      </c>
      <c r="AE272" s="507">
        <v>0</v>
      </c>
      <c r="AF272" s="507">
        <f t="shared" si="617"/>
        <v>0</v>
      </c>
      <c r="AG272" s="507">
        <f t="shared" si="618"/>
        <v>0</v>
      </c>
      <c r="AH272" s="522">
        <v>0</v>
      </c>
      <c r="AI272" s="522">
        <v>0</v>
      </c>
      <c r="AJ272" s="522">
        <v>0</v>
      </c>
      <c r="AK272" s="522">
        <v>0</v>
      </c>
      <c r="AL272" s="522">
        <v>0</v>
      </c>
      <c r="AM272" s="522">
        <v>0</v>
      </c>
      <c r="AN272" s="522">
        <v>0</v>
      </c>
      <c r="AO272" s="522">
        <f t="shared" si="606"/>
        <v>0</v>
      </c>
      <c r="AP272" s="522">
        <f t="shared" si="607"/>
        <v>0</v>
      </c>
      <c r="AQ272" s="523">
        <f t="shared" si="619"/>
        <v>0</v>
      </c>
      <c r="AR272" s="520">
        <f t="shared" si="608"/>
        <v>436796</v>
      </c>
      <c r="AS272" s="507">
        <f t="shared" si="609"/>
        <v>320323</v>
      </c>
      <c r="AT272" s="507">
        <f t="shared" si="610"/>
        <v>0</v>
      </c>
      <c r="AU272" s="507">
        <f t="shared" si="611"/>
        <v>0</v>
      </c>
      <c r="AV272" s="507">
        <f t="shared" si="612"/>
        <v>108269</v>
      </c>
      <c r="AW272" s="507">
        <f t="shared" si="612"/>
        <v>6406</v>
      </c>
      <c r="AX272" s="507">
        <f t="shared" si="613"/>
        <v>1798</v>
      </c>
      <c r="AY272" s="522">
        <f t="shared" si="614"/>
        <v>1.0900000000000001</v>
      </c>
      <c r="AZ272" s="522">
        <f t="shared" si="615"/>
        <v>0</v>
      </c>
      <c r="BA272" s="523">
        <f t="shared" si="615"/>
        <v>1.0900000000000001</v>
      </c>
    </row>
    <row r="273" spans="1:53" s="720" customFormat="1" ht="12.75" customHeight="1" x14ac:dyDescent="0.2">
      <c r="A273" s="751">
        <v>49</v>
      </c>
      <c r="B273" s="752">
        <v>4490</v>
      </c>
      <c r="C273" s="752">
        <v>600074692</v>
      </c>
      <c r="D273" s="752">
        <v>72745088</v>
      </c>
      <c r="E273" s="753" t="s">
        <v>572</v>
      </c>
      <c r="F273" s="752">
        <v>3143</v>
      </c>
      <c r="G273" s="552" t="s">
        <v>150</v>
      </c>
      <c r="H273" s="727" t="s">
        <v>87</v>
      </c>
      <c r="I273" s="516">
        <v>692545</v>
      </c>
      <c r="J273" s="517">
        <v>459006</v>
      </c>
      <c r="K273" s="517">
        <v>0</v>
      </c>
      <c r="L273" s="517">
        <v>220492</v>
      </c>
      <c r="M273" s="517">
        <v>13047</v>
      </c>
      <c r="N273" s="517">
        <v>0</v>
      </c>
      <c r="O273" s="518">
        <v>1</v>
      </c>
      <c r="P273" s="432">
        <v>1</v>
      </c>
      <c r="Q273" s="746">
        <v>0</v>
      </c>
      <c r="R273" s="551">
        <f t="shared" si="601"/>
        <v>0</v>
      </c>
      <c r="S273" s="507">
        <v>0</v>
      </c>
      <c r="T273" s="507">
        <v>0</v>
      </c>
      <c r="U273" s="507">
        <v>0</v>
      </c>
      <c r="V273" s="507">
        <f t="shared" si="616"/>
        <v>0</v>
      </c>
      <c r="W273" s="507">
        <v>0</v>
      </c>
      <c r="X273" s="507">
        <v>0</v>
      </c>
      <c r="Y273" s="507">
        <v>0</v>
      </c>
      <c r="Z273" s="507">
        <f t="shared" si="602"/>
        <v>0</v>
      </c>
      <c r="AA273" s="507">
        <f t="shared" si="603"/>
        <v>0</v>
      </c>
      <c r="AB273" s="322">
        <f t="shared" si="604"/>
        <v>0</v>
      </c>
      <c r="AC273" s="180">
        <f t="shared" si="605"/>
        <v>0</v>
      </c>
      <c r="AD273" s="507">
        <v>0</v>
      </c>
      <c r="AE273" s="507">
        <v>0</v>
      </c>
      <c r="AF273" s="507">
        <f t="shared" si="617"/>
        <v>0</v>
      </c>
      <c r="AG273" s="507">
        <f t="shared" si="618"/>
        <v>0</v>
      </c>
      <c r="AH273" s="522">
        <v>0</v>
      </c>
      <c r="AI273" s="522">
        <v>0</v>
      </c>
      <c r="AJ273" s="522">
        <v>0</v>
      </c>
      <c r="AK273" s="522">
        <v>0</v>
      </c>
      <c r="AL273" s="522">
        <v>0</v>
      </c>
      <c r="AM273" s="522">
        <v>0</v>
      </c>
      <c r="AN273" s="522">
        <v>0</v>
      </c>
      <c r="AO273" s="522">
        <f t="shared" si="606"/>
        <v>0</v>
      </c>
      <c r="AP273" s="522">
        <f t="shared" si="607"/>
        <v>0</v>
      </c>
      <c r="AQ273" s="523">
        <f t="shared" si="619"/>
        <v>0</v>
      </c>
      <c r="AR273" s="520">
        <f t="shared" si="608"/>
        <v>692545</v>
      </c>
      <c r="AS273" s="507">
        <f t="shared" si="609"/>
        <v>459006</v>
      </c>
      <c r="AT273" s="507">
        <f t="shared" si="610"/>
        <v>0</v>
      </c>
      <c r="AU273" s="507">
        <f t="shared" si="611"/>
        <v>0</v>
      </c>
      <c r="AV273" s="507">
        <f t="shared" si="612"/>
        <v>220492</v>
      </c>
      <c r="AW273" s="507">
        <f t="shared" si="612"/>
        <v>13047</v>
      </c>
      <c r="AX273" s="507">
        <f t="shared" si="613"/>
        <v>0</v>
      </c>
      <c r="AY273" s="522">
        <f t="shared" si="614"/>
        <v>1</v>
      </c>
      <c r="AZ273" s="522">
        <f t="shared" si="615"/>
        <v>1</v>
      </c>
      <c r="BA273" s="523">
        <f t="shared" si="615"/>
        <v>0</v>
      </c>
    </row>
    <row r="274" spans="1:53" s="720" customFormat="1" ht="12.75" customHeight="1" x14ac:dyDescent="0.2">
      <c r="A274" s="751">
        <v>49</v>
      </c>
      <c r="B274" s="752">
        <v>4490</v>
      </c>
      <c r="C274" s="752">
        <v>600074692</v>
      </c>
      <c r="D274" s="752">
        <v>72745088</v>
      </c>
      <c r="E274" s="753" t="s">
        <v>572</v>
      </c>
      <c r="F274" s="752">
        <v>3143</v>
      </c>
      <c r="G274" s="552" t="s">
        <v>151</v>
      </c>
      <c r="H274" s="727" t="s">
        <v>83</v>
      </c>
      <c r="I274" s="516">
        <v>11235</v>
      </c>
      <c r="J274" s="517">
        <v>7920</v>
      </c>
      <c r="K274" s="496">
        <v>0</v>
      </c>
      <c r="L274" s="322">
        <v>2677</v>
      </c>
      <c r="M274" s="322">
        <v>158</v>
      </c>
      <c r="N274" s="517">
        <v>480</v>
      </c>
      <c r="O274" s="518">
        <v>0.03</v>
      </c>
      <c r="P274" s="432">
        <v>0</v>
      </c>
      <c r="Q274" s="746">
        <v>0.03</v>
      </c>
      <c r="R274" s="551">
        <f t="shared" si="601"/>
        <v>0</v>
      </c>
      <c r="S274" s="507">
        <v>0</v>
      </c>
      <c r="T274" s="507">
        <v>0</v>
      </c>
      <c r="U274" s="507">
        <v>0</v>
      </c>
      <c r="V274" s="507">
        <f t="shared" si="616"/>
        <v>0</v>
      </c>
      <c r="W274" s="507">
        <v>0</v>
      </c>
      <c r="X274" s="507">
        <v>0</v>
      </c>
      <c r="Y274" s="507">
        <v>0</v>
      </c>
      <c r="Z274" s="507">
        <f t="shared" si="602"/>
        <v>0</v>
      </c>
      <c r="AA274" s="507">
        <f t="shared" si="603"/>
        <v>0</v>
      </c>
      <c r="AB274" s="322">
        <f t="shared" si="604"/>
        <v>0</v>
      </c>
      <c r="AC274" s="180">
        <f t="shared" si="605"/>
        <v>0</v>
      </c>
      <c r="AD274" s="507">
        <v>0</v>
      </c>
      <c r="AE274" s="507">
        <v>0</v>
      </c>
      <c r="AF274" s="507">
        <f t="shared" si="617"/>
        <v>0</v>
      </c>
      <c r="AG274" s="507">
        <f t="shared" si="618"/>
        <v>0</v>
      </c>
      <c r="AH274" s="522">
        <v>0</v>
      </c>
      <c r="AI274" s="522">
        <v>0</v>
      </c>
      <c r="AJ274" s="522">
        <v>0</v>
      </c>
      <c r="AK274" s="522">
        <v>0</v>
      </c>
      <c r="AL274" s="522">
        <v>0</v>
      </c>
      <c r="AM274" s="522">
        <v>0</v>
      </c>
      <c r="AN274" s="522">
        <v>0</v>
      </c>
      <c r="AO274" s="522">
        <f t="shared" si="606"/>
        <v>0</v>
      </c>
      <c r="AP274" s="522">
        <f t="shared" si="607"/>
        <v>0</v>
      </c>
      <c r="AQ274" s="523">
        <f t="shared" si="619"/>
        <v>0</v>
      </c>
      <c r="AR274" s="520">
        <f t="shared" si="608"/>
        <v>11235</v>
      </c>
      <c r="AS274" s="507">
        <f t="shared" si="609"/>
        <v>7920</v>
      </c>
      <c r="AT274" s="507">
        <f t="shared" si="610"/>
        <v>0</v>
      </c>
      <c r="AU274" s="507">
        <f t="shared" si="611"/>
        <v>0</v>
      </c>
      <c r="AV274" s="507">
        <f t="shared" si="612"/>
        <v>2677</v>
      </c>
      <c r="AW274" s="507">
        <f t="shared" si="612"/>
        <v>158</v>
      </c>
      <c r="AX274" s="507">
        <f t="shared" si="613"/>
        <v>480</v>
      </c>
      <c r="AY274" s="522">
        <f t="shared" si="614"/>
        <v>0.03</v>
      </c>
      <c r="AZ274" s="522">
        <f t="shared" si="615"/>
        <v>0</v>
      </c>
      <c r="BA274" s="523">
        <f t="shared" si="615"/>
        <v>0.03</v>
      </c>
    </row>
    <row r="275" spans="1:53" s="720" customFormat="1" ht="12.75" customHeight="1" x14ac:dyDescent="0.2">
      <c r="A275" s="285">
        <v>49</v>
      </c>
      <c r="B275" s="27">
        <v>4490</v>
      </c>
      <c r="C275" s="27">
        <v>600074692</v>
      </c>
      <c r="D275" s="27">
        <v>72745088</v>
      </c>
      <c r="E275" s="295" t="s">
        <v>573</v>
      </c>
      <c r="F275" s="27"/>
      <c r="G275" s="284"/>
      <c r="H275" s="388"/>
      <c r="I275" s="6">
        <v>4747300</v>
      </c>
      <c r="J275" s="10">
        <v>3439224</v>
      </c>
      <c r="K275" s="10">
        <v>12000</v>
      </c>
      <c r="L275" s="10">
        <v>1166514</v>
      </c>
      <c r="M275" s="10">
        <v>68784</v>
      </c>
      <c r="N275" s="10">
        <v>60778</v>
      </c>
      <c r="O275" s="11">
        <v>8.1388999999999996</v>
      </c>
      <c r="P275" s="11">
        <v>5.4428999999999998</v>
      </c>
      <c r="Q275" s="32">
        <v>2.6960000000000002</v>
      </c>
      <c r="R275" s="6">
        <f t="shared" ref="R275:BA275" si="620">SUM(R269:R274)</f>
        <v>1000</v>
      </c>
      <c r="S275" s="10">
        <f t="shared" si="620"/>
        <v>0</v>
      </c>
      <c r="T275" s="10">
        <f t="shared" si="620"/>
        <v>0</v>
      </c>
      <c r="U275" s="10">
        <f t="shared" si="620"/>
        <v>0</v>
      </c>
      <c r="V275" s="10">
        <f t="shared" si="620"/>
        <v>1000</v>
      </c>
      <c r="W275" s="10">
        <f t="shared" si="620"/>
        <v>-1000</v>
      </c>
      <c r="X275" s="10">
        <f t="shared" si="620"/>
        <v>0</v>
      </c>
      <c r="Y275" s="10">
        <f t="shared" si="620"/>
        <v>2368</v>
      </c>
      <c r="Z275" s="10">
        <f t="shared" si="620"/>
        <v>1368</v>
      </c>
      <c r="AA275" s="10">
        <f t="shared" si="620"/>
        <v>2368</v>
      </c>
      <c r="AB275" s="10">
        <f t="shared" si="620"/>
        <v>0</v>
      </c>
      <c r="AC275" s="10">
        <f t="shared" si="620"/>
        <v>20</v>
      </c>
      <c r="AD275" s="10">
        <f t="shared" si="620"/>
        <v>0</v>
      </c>
      <c r="AE275" s="10">
        <f t="shared" si="620"/>
        <v>0</v>
      </c>
      <c r="AF275" s="10">
        <f t="shared" si="620"/>
        <v>0</v>
      </c>
      <c r="AG275" s="10">
        <f t="shared" si="620"/>
        <v>2388</v>
      </c>
      <c r="AH275" s="11">
        <f t="shared" si="620"/>
        <v>0</v>
      </c>
      <c r="AI275" s="11">
        <f t="shared" si="620"/>
        <v>0</v>
      </c>
      <c r="AJ275" s="11">
        <f t="shared" si="620"/>
        <v>0</v>
      </c>
      <c r="AK275" s="11">
        <f t="shared" si="620"/>
        <v>0</v>
      </c>
      <c r="AL275" s="11">
        <f t="shared" si="620"/>
        <v>0</v>
      </c>
      <c r="AM275" s="11">
        <f t="shared" si="620"/>
        <v>0</v>
      </c>
      <c r="AN275" s="11">
        <f t="shared" si="620"/>
        <v>0</v>
      </c>
      <c r="AO275" s="11">
        <f t="shared" si="620"/>
        <v>0</v>
      </c>
      <c r="AP275" s="11">
        <f t="shared" si="620"/>
        <v>0</v>
      </c>
      <c r="AQ275" s="76">
        <f t="shared" si="620"/>
        <v>0</v>
      </c>
      <c r="AR275" s="274">
        <f t="shared" si="620"/>
        <v>4749688</v>
      </c>
      <c r="AS275" s="10">
        <f t="shared" si="620"/>
        <v>3440224</v>
      </c>
      <c r="AT275" s="72">
        <f t="shared" si="620"/>
        <v>13368</v>
      </c>
      <c r="AU275" s="72">
        <f t="shared" si="620"/>
        <v>2368</v>
      </c>
      <c r="AV275" s="10">
        <f t="shared" si="620"/>
        <v>1166514</v>
      </c>
      <c r="AW275" s="10">
        <f t="shared" si="620"/>
        <v>68804</v>
      </c>
      <c r="AX275" s="10">
        <f t="shared" si="620"/>
        <v>60778</v>
      </c>
      <c r="AY275" s="11">
        <f t="shared" si="620"/>
        <v>8.1388999999999996</v>
      </c>
      <c r="AZ275" s="11">
        <f t="shared" si="620"/>
        <v>5.4428999999999998</v>
      </c>
      <c r="BA275" s="76">
        <f t="shared" si="620"/>
        <v>2.6960000000000002</v>
      </c>
    </row>
    <row r="276" spans="1:53" s="720" customFormat="1" ht="12.75" customHeight="1" x14ac:dyDescent="0.2">
      <c r="A276" s="751">
        <v>50</v>
      </c>
      <c r="B276" s="752">
        <v>4491</v>
      </c>
      <c r="C276" s="752">
        <v>650050517</v>
      </c>
      <c r="D276" s="752">
        <v>72742437</v>
      </c>
      <c r="E276" s="753" t="s">
        <v>574</v>
      </c>
      <c r="F276" s="752">
        <v>3111</v>
      </c>
      <c r="G276" s="552" t="s">
        <v>86</v>
      </c>
      <c r="H276" s="754" t="s">
        <v>87</v>
      </c>
      <c r="I276" s="516">
        <v>1403193</v>
      </c>
      <c r="J276" s="517">
        <v>1146554</v>
      </c>
      <c r="K276" s="517">
        <v>5000</v>
      </c>
      <c r="L276" s="517">
        <v>220492</v>
      </c>
      <c r="M276" s="517">
        <v>12947</v>
      </c>
      <c r="N276" s="517">
        <v>18200</v>
      </c>
      <c r="O276" s="518">
        <v>2.5108999999999999</v>
      </c>
      <c r="P276" s="432">
        <v>2</v>
      </c>
      <c r="Q276" s="746">
        <v>0.51090000000000002</v>
      </c>
      <c r="R276" s="551">
        <f t="shared" ref="R276:R281" si="621">W276*-1</f>
        <v>3000</v>
      </c>
      <c r="S276" s="507">
        <v>0</v>
      </c>
      <c r="T276" s="507">
        <v>0</v>
      </c>
      <c r="U276" s="507">
        <v>0</v>
      </c>
      <c r="V276" s="507">
        <f t="shared" si="616"/>
        <v>3000</v>
      </c>
      <c r="W276" s="507">
        <v>-3000</v>
      </c>
      <c r="X276" s="507">
        <v>0</v>
      </c>
      <c r="Y276" s="507">
        <v>0</v>
      </c>
      <c r="Z276" s="507">
        <f t="shared" ref="Z276:Z281" si="622">SUM(W276:Y276)</f>
        <v>-3000</v>
      </c>
      <c r="AA276" s="507">
        <f t="shared" ref="AA276:AA281" si="623">V276+Z276</f>
        <v>0</v>
      </c>
      <c r="AB276" s="322">
        <f t="shared" ref="AB276:AB281" si="624">ROUND((V276+W276)*33.8%,0)</f>
        <v>0</v>
      </c>
      <c r="AC276" s="180">
        <f t="shared" ref="AC276:AC281" si="625">ROUND(V276*2%,0)</f>
        <v>60</v>
      </c>
      <c r="AD276" s="507">
        <v>0</v>
      </c>
      <c r="AE276" s="507">
        <v>0</v>
      </c>
      <c r="AF276" s="507">
        <f t="shared" si="617"/>
        <v>0</v>
      </c>
      <c r="AG276" s="507">
        <f t="shared" si="618"/>
        <v>60</v>
      </c>
      <c r="AH276" s="522">
        <v>0</v>
      </c>
      <c r="AI276" s="522">
        <v>0</v>
      </c>
      <c r="AJ276" s="522">
        <v>0</v>
      </c>
      <c r="AK276" s="522">
        <v>0</v>
      </c>
      <c r="AL276" s="522">
        <v>0</v>
      </c>
      <c r="AM276" s="522">
        <v>0</v>
      </c>
      <c r="AN276" s="522">
        <v>0</v>
      </c>
      <c r="AO276" s="522">
        <f t="shared" ref="AO276:AO281" si="626">AH276+AJ276+AK276+AM276</f>
        <v>0</v>
      </c>
      <c r="AP276" s="522">
        <f t="shared" ref="AP276:AP281" si="627">AI276+AL276+AN276</f>
        <v>0</v>
      </c>
      <c r="AQ276" s="523">
        <f t="shared" si="619"/>
        <v>0</v>
      </c>
      <c r="AR276" s="520">
        <f t="shared" ref="AR276:AR281" si="628">I276+AG276</f>
        <v>1403253</v>
      </c>
      <c r="AS276" s="507">
        <f t="shared" ref="AS276:AS281" si="629">J276+V276</f>
        <v>1149554</v>
      </c>
      <c r="AT276" s="507">
        <f t="shared" ref="AT276:AT281" si="630">K276+Z276</f>
        <v>2000</v>
      </c>
      <c r="AU276" s="507">
        <f t="shared" ref="AU276:AU281" si="631">Y276</f>
        <v>0</v>
      </c>
      <c r="AV276" s="507">
        <f t="shared" ref="AV276:AW281" si="632">L276+AB276</f>
        <v>220492</v>
      </c>
      <c r="AW276" s="507">
        <f t="shared" si="632"/>
        <v>13007</v>
      </c>
      <c r="AX276" s="507">
        <f t="shared" ref="AX276:AX281" si="633">N276+AF276</f>
        <v>18200</v>
      </c>
      <c r="AY276" s="522">
        <f t="shared" ref="AY276:AY281" si="634">O276+AQ276</f>
        <v>2.5108999999999999</v>
      </c>
      <c r="AZ276" s="522">
        <f t="shared" ref="AZ276:BA281" si="635">P276+AO276</f>
        <v>2</v>
      </c>
      <c r="BA276" s="523">
        <f t="shared" si="635"/>
        <v>0.51090000000000002</v>
      </c>
    </row>
    <row r="277" spans="1:53" s="720" customFormat="1" ht="12.75" customHeight="1" x14ac:dyDescent="0.2">
      <c r="A277" s="751">
        <v>50</v>
      </c>
      <c r="B277" s="752">
        <v>4491</v>
      </c>
      <c r="C277" s="752">
        <v>650050517</v>
      </c>
      <c r="D277" s="752">
        <v>72742437</v>
      </c>
      <c r="E277" s="753" t="s">
        <v>574</v>
      </c>
      <c r="F277" s="752">
        <v>3117</v>
      </c>
      <c r="G277" s="552" t="s">
        <v>149</v>
      </c>
      <c r="H277" s="754" t="s">
        <v>87</v>
      </c>
      <c r="I277" s="516">
        <v>3559173</v>
      </c>
      <c r="J277" s="517">
        <v>2447870</v>
      </c>
      <c r="K277" s="517">
        <v>5000</v>
      </c>
      <c r="L277" s="517">
        <v>936962</v>
      </c>
      <c r="M277" s="517">
        <v>55341</v>
      </c>
      <c r="N277" s="517">
        <v>114000</v>
      </c>
      <c r="O277" s="518">
        <v>4.6208</v>
      </c>
      <c r="P277" s="432">
        <v>3</v>
      </c>
      <c r="Q277" s="746">
        <v>1.6208</v>
      </c>
      <c r="R277" s="551">
        <f t="shared" si="621"/>
        <v>3000</v>
      </c>
      <c r="S277" s="507">
        <v>0</v>
      </c>
      <c r="T277" s="507">
        <v>0</v>
      </c>
      <c r="U277" s="507">
        <v>0</v>
      </c>
      <c r="V277" s="507">
        <f t="shared" si="616"/>
        <v>3000</v>
      </c>
      <c r="W277" s="507">
        <v>-3000</v>
      </c>
      <c r="X277" s="507">
        <v>0</v>
      </c>
      <c r="Y277" s="507">
        <v>5624</v>
      </c>
      <c r="Z277" s="507">
        <f t="shared" si="622"/>
        <v>2624</v>
      </c>
      <c r="AA277" s="507">
        <f t="shared" si="623"/>
        <v>5624</v>
      </c>
      <c r="AB277" s="322">
        <f t="shared" si="624"/>
        <v>0</v>
      </c>
      <c r="AC277" s="180">
        <f t="shared" si="625"/>
        <v>60</v>
      </c>
      <c r="AD277" s="507">
        <v>0</v>
      </c>
      <c r="AE277" s="507">
        <v>0</v>
      </c>
      <c r="AF277" s="507">
        <f t="shared" si="617"/>
        <v>0</v>
      </c>
      <c r="AG277" s="507">
        <f t="shared" si="618"/>
        <v>5684</v>
      </c>
      <c r="AH277" s="522">
        <v>0</v>
      </c>
      <c r="AI277" s="522">
        <v>0</v>
      </c>
      <c r="AJ277" s="522">
        <v>0</v>
      </c>
      <c r="AK277" s="522">
        <v>0</v>
      </c>
      <c r="AL277" s="522">
        <v>0</v>
      </c>
      <c r="AM277" s="522">
        <v>0</v>
      </c>
      <c r="AN277" s="522">
        <v>0</v>
      </c>
      <c r="AO277" s="522">
        <f t="shared" si="626"/>
        <v>0</v>
      </c>
      <c r="AP277" s="522">
        <f t="shared" si="627"/>
        <v>0</v>
      </c>
      <c r="AQ277" s="523">
        <f t="shared" si="619"/>
        <v>0</v>
      </c>
      <c r="AR277" s="520">
        <f t="shared" si="628"/>
        <v>3564857</v>
      </c>
      <c r="AS277" s="507">
        <f t="shared" si="629"/>
        <v>2450870</v>
      </c>
      <c r="AT277" s="507">
        <f t="shared" si="630"/>
        <v>7624</v>
      </c>
      <c r="AU277" s="507">
        <f t="shared" si="631"/>
        <v>5624</v>
      </c>
      <c r="AV277" s="507">
        <f t="shared" si="632"/>
        <v>936962</v>
      </c>
      <c r="AW277" s="507">
        <f t="shared" si="632"/>
        <v>55401</v>
      </c>
      <c r="AX277" s="507">
        <f t="shared" si="633"/>
        <v>114000</v>
      </c>
      <c r="AY277" s="522">
        <f t="shared" si="634"/>
        <v>4.6208</v>
      </c>
      <c r="AZ277" s="522">
        <f t="shared" si="635"/>
        <v>3</v>
      </c>
      <c r="BA277" s="523">
        <f t="shared" si="635"/>
        <v>1.6208</v>
      </c>
    </row>
    <row r="278" spans="1:53" s="720" customFormat="1" ht="12.75" customHeight="1" x14ac:dyDescent="0.2">
      <c r="A278" s="751">
        <v>50</v>
      </c>
      <c r="B278" s="752">
        <v>4491</v>
      </c>
      <c r="C278" s="752">
        <v>650050517</v>
      </c>
      <c r="D278" s="752">
        <v>72742437</v>
      </c>
      <c r="E278" s="753" t="s">
        <v>574</v>
      </c>
      <c r="F278" s="752">
        <v>3117</v>
      </c>
      <c r="G278" s="552" t="s">
        <v>92</v>
      </c>
      <c r="H278" s="754" t="s">
        <v>83</v>
      </c>
      <c r="I278" s="516">
        <v>922359</v>
      </c>
      <c r="J278" s="517">
        <v>679204</v>
      </c>
      <c r="K278" s="496">
        <v>0</v>
      </c>
      <c r="L278" s="322">
        <v>229571</v>
      </c>
      <c r="M278" s="322">
        <v>13584</v>
      </c>
      <c r="N278" s="517">
        <v>0</v>
      </c>
      <c r="O278" s="518">
        <v>2</v>
      </c>
      <c r="P278" s="432">
        <v>2</v>
      </c>
      <c r="Q278" s="746">
        <v>0</v>
      </c>
      <c r="R278" s="551">
        <f t="shared" si="621"/>
        <v>0</v>
      </c>
      <c r="S278" s="507">
        <v>-113201</v>
      </c>
      <c r="T278" s="507">
        <v>0</v>
      </c>
      <c r="U278" s="507">
        <v>0</v>
      </c>
      <c r="V278" s="507">
        <f t="shared" si="616"/>
        <v>-113201</v>
      </c>
      <c r="W278" s="507">
        <v>0</v>
      </c>
      <c r="X278" s="507">
        <v>0</v>
      </c>
      <c r="Y278" s="507">
        <v>0</v>
      </c>
      <c r="Z278" s="507">
        <f t="shared" si="622"/>
        <v>0</v>
      </c>
      <c r="AA278" s="507">
        <f t="shared" si="623"/>
        <v>-113201</v>
      </c>
      <c r="AB278" s="322">
        <f t="shared" si="624"/>
        <v>-38262</v>
      </c>
      <c r="AC278" s="180">
        <f t="shared" si="625"/>
        <v>-2264</v>
      </c>
      <c r="AD278" s="507">
        <v>0</v>
      </c>
      <c r="AE278" s="507">
        <v>0</v>
      </c>
      <c r="AF278" s="507">
        <f t="shared" si="617"/>
        <v>0</v>
      </c>
      <c r="AG278" s="507">
        <f t="shared" si="618"/>
        <v>-153727</v>
      </c>
      <c r="AH278" s="522">
        <v>0</v>
      </c>
      <c r="AI278" s="522">
        <v>0</v>
      </c>
      <c r="AJ278" s="522">
        <v>-0.33</v>
      </c>
      <c r="AK278" s="522">
        <v>0</v>
      </c>
      <c r="AL278" s="522">
        <v>0</v>
      </c>
      <c r="AM278" s="522">
        <v>0</v>
      </c>
      <c r="AN278" s="522">
        <v>0</v>
      </c>
      <c r="AO278" s="522">
        <f t="shared" si="626"/>
        <v>-0.33</v>
      </c>
      <c r="AP278" s="522">
        <f t="shared" si="627"/>
        <v>0</v>
      </c>
      <c r="AQ278" s="523">
        <f t="shared" si="619"/>
        <v>-0.33</v>
      </c>
      <c r="AR278" s="520">
        <f t="shared" si="628"/>
        <v>768632</v>
      </c>
      <c r="AS278" s="507">
        <f t="shared" si="629"/>
        <v>566003</v>
      </c>
      <c r="AT278" s="507">
        <f t="shared" si="630"/>
        <v>0</v>
      </c>
      <c r="AU278" s="507">
        <f t="shared" si="631"/>
        <v>0</v>
      </c>
      <c r="AV278" s="507">
        <f t="shared" si="632"/>
        <v>191309</v>
      </c>
      <c r="AW278" s="507">
        <f t="shared" si="632"/>
        <v>11320</v>
      </c>
      <c r="AX278" s="507">
        <f t="shared" si="633"/>
        <v>0</v>
      </c>
      <c r="AY278" s="522">
        <f t="shared" si="634"/>
        <v>1.67</v>
      </c>
      <c r="AZ278" s="522">
        <f t="shared" si="635"/>
        <v>1.67</v>
      </c>
      <c r="BA278" s="523">
        <f t="shared" si="635"/>
        <v>0</v>
      </c>
    </row>
    <row r="279" spans="1:53" s="720" customFormat="1" ht="12.75" customHeight="1" x14ac:dyDescent="0.2">
      <c r="A279" s="751">
        <v>50</v>
      </c>
      <c r="B279" s="752">
        <v>4491</v>
      </c>
      <c r="C279" s="752">
        <v>650050517</v>
      </c>
      <c r="D279" s="752">
        <v>72742437</v>
      </c>
      <c r="E279" s="753" t="s">
        <v>574</v>
      </c>
      <c r="F279" s="752">
        <v>3141</v>
      </c>
      <c r="G279" s="552" t="s">
        <v>89</v>
      </c>
      <c r="H279" s="754" t="s">
        <v>83</v>
      </c>
      <c r="I279" s="516">
        <v>762450</v>
      </c>
      <c r="J279" s="517">
        <v>553223</v>
      </c>
      <c r="K279" s="496">
        <v>5000</v>
      </c>
      <c r="L279" s="322">
        <v>188679</v>
      </c>
      <c r="M279" s="322">
        <v>11064</v>
      </c>
      <c r="N279" s="517">
        <v>4484</v>
      </c>
      <c r="O279" s="518">
        <v>1.89</v>
      </c>
      <c r="P279" s="432">
        <v>0</v>
      </c>
      <c r="Q279" s="746">
        <v>1.89</v>
      </c>
      <c r="R279" s="551">
        <f t="shared" si="621"/>
        <v>3000</v>
      </c>
      <c r="S279" s="507">
        <v>0</v>
      </c>
      <c r="T279" s="507">
        <v>0</v>
      </c>
      <c r="U279" s="507">
        <v>0</v>
      </c>
      <c r="V279" s="507">
        <f t="shared" si="616"/>
        <v>3000</v>
      </c>
      <c r="W279" s="507">
        <v>-3000</v>
      </c>
      <c r="X279" s="507">
        <v>0</v>
      </c>
      <c r="Y279" s="507">
        <v>0</v>
      </c>
      <c r="Z279" s="507">
        <f t="shared" si="622"/>
        <v>-3000</v>
      </c>
      <c r="AA279" s="507">
        <f t="shared" si="623"/>
        <v>0</v>
      </c>
      <c r="AB279" s="322">
        <f t="shared" si="624"/>
        <v>0</v>
      </c>
      <c r="AC279" s="180">
        <f t="shared" si="625"/>
        <v>60</v>
      </c>
      <c r="AD279" s="507">
        <v>0</v>
      </c>
      <c r="AE279" s="507">
        <v>0</v>
      </c>
      <c r="AF279" s="507">
        <f t="shared" si="617"/>
        <v>0</v>
      </c>
      <c r="AG279" s="507">
        <f t="shared" si="618"/>
        <v>60</v>
      </c>
      <c r="AH279" s="522">
        <v>0</v>
      </c>
      <c r="AI279" s="522">
        <v>0.01</v>
      </c>
      <c r="AJ279" s="522">
        <v>0</v>
      </c>
      <c r="AK279" s="522">
        <v>0</v>
      </c>
      <c r="AL279" s="522">
        <v>0</v>
      </c>
      <c r="AM279" s="522">
        <v>0</v>
      </c>
      <c r="AN279" s="522">
        <v>0</v>
      </c>
      <c r="AO279" s="522">
        <f t="shared" si="626"/>
        <v>0</v>
      </c>
      <c r="AP279" s="522">
        <f t="shared" si="627"/>
        <v>0.01</v>
      </c>
      <c r="AQ279" s="523">
        <f t="shared" si="619"/>
        <v>0.01</v>
      </c>
      <c r="AR279" s="520">
        <f t="shared" si="628"/>
        <v>762510</v>
      </c>
      <c r="AS279" s="507">
        <f t="shared" si="629"/>
        <v>556223</v>
      </c>
      <c r="AT279" s="507">
        <f t="shared" si="630"/>
        <v>2000</v>
      </c>
      <c r="AU279" s="507">
        <f t="shared" si="631"/>
        <v>0</v>
      </c>
      <c r="AV279" s="507">
        <f t="shared" si="632"/>
        <v>188679</v>
      </c>
      <c r="AW279" s="507">
        <f t="shared" si="632"/>
        <v>11124</v>
      </c>
      <c r="AX279" s="507">
        <f t="shared" si="633"/>
        <v>4484</v>
      </c>
      <c r="AY279" s="522">
        <f t="shared" si="634"/>
        <v>1.9</v>
      </c>
      <c r="AZ279" s="522">
        <f t="shared" si="635"/>
        <v>0</v>
      </c>
      <c r="BA279" s="523">
        <f t="shared" si="635"/>
        <v>1.9</v>
      </c>
    </row>
    <row r="280" spans="1:53" s="720" customFormat="1" ht="12.75" customHeight="1" x14ac:dyDescent="0.2">
      <c r="A280" s="751">
        <v>50</v>
      </c>
      <c r="B280" s="752">
        <v>4491</v>
      </c>
      <c r="C280" s="752">
        <v>650050517</v>
      </c>
      <c r="D280" s="752">
        <v>72742437</v>
      </c>
      <c r="E280" s="753" t="s">
        <v>574</v>
      </c>
      <c r="F280" s="752">
        <v>3143</v>
      </c>
      <c r="G280" s="552" t="s">
        <v>150</v>
      </c>
      <c r="H280" s="727" t="s">
        <v>87</v>
      </c>
      <c r="I280" s="516">
        <v>705879</v>
      </c>
      <c r="J280" s="517">
        <v>472340</v>
      </c>
      <c r="K280" s="517">
        <v>0</v>
      </c>
      <c r="L280" s="517">
        <v>220492</v>
      </c>
      <c r="M280" s="517">
        <v>13047</v>
      </c>
      <c r="N280" s="517">
        <v>0</v>
      </c>
      <c r="O280" s="518">
        <v>1.0179</v>
      </c>
      <c r="P280" s="432">
        <v>1.0179</v>
      </c>
      <c r="Q280" s="746">
        <v>0</v>
      </c>
      <c r="R280" s="551">
        <f t="shared" si="621"/>
        <v>0</v>
      </c>
      <c r="S280" s="507">
        <v>0</v>
      </c>
      <c r="T280" s="507">
        <v>0</v>
      </c>
      <c r="U280" s="507">
        <v>0</v>
      </c>
      <c r="V280" s="507">
        <f t="shared" si="616"/>
        <v>0</v>
      </c>
      <c r="W280" s="507">
        <v>0</v>
      </c>
      <c r="X280" s="507">
        <v>0</v>
      </c>
      <c r="Y280" s="507">
        <v>0</v>
      </c>
      <c r="Z280" s="507">
        <f t="shared" si="622"/>
        <v>0</v>
      </c>
      <c r="AA280" s="507">
        <f t="shared" si="623"/>
        <v>0</v>
      </c>
      <c r="AB280" s="322">
        <f t="shared" si="624"/>
        <v>0</v>
      </c>
      <c r="AC280" s="180">
        <f t="shared" si="625"/>
        <v>0</v>
      </c>
      <c r="AD280" s="507">
        <v>0</v>
      </c>
      <c r="AE280" s="507">
        <v>0</v>
      </c>
      <c r="AF280" s="507">
        <f t="shared" si="617"/>
        <v>0</v>
      </c>
      <c r="AG280" s="507">
        <f t="shared" si="618"/>
        <v>0</v>
      </c>
      <c r="AH280" s="522">
        <v>0</v>
      </c>
      <c r="AI280" s="522">
        <v>0</v>
      </c>
      <c r="AJ280" s="522">
        <v>0</v>
      </c>
      <c r="AK280" s="522">
        <v>0</v>
      </c>
      <c r="AL280" s="522">
        <v>0</v>
      </c>
      <c r="AM280" s="522">
        <v>0</v>
      </c>
      <c r="AN280" s="522">
        <v>0</v>
      </c>
      <c r="AO280" s="522">
        <f t="shared" si="626"/>
        <v>0</v>
      </c>
      <c r="AP280" s="522">
        <f t="shared" si="627"/>
        <v>0</v>
      </c>
      <c r="AQ280" s="523">
        <f t="shared" si="619"/>
        <v>0</v>
      </c>
      <c r="AR280" s="520">
        <f t="shared" si="628"/>
        <v>705879</v>
      </c>
      <c r="AS280" s="507">
        <f t="shared" si="629"/>
        <v>472340</v>
      </c>
      <c r="AT280" s="507">
        <f t="shared" si="630"/>
        <v>0</v>
      </c>
      <c r="AU280" s="507">
        <f t="shared" si="631"/>
        <v>0</v>
      </c>
      <c r="AV280" s="507">
        <f t="shared" si="632"/>
        <v>220492</v>
      </c>
      <c r="AW280" s="507">
        <f t="shared" si="632"/>
        <v>13047</v>
      </c>
      <c r="AX280" s="507">
        <f t="shared" si="633"/>
        <v>0</v>
      </c>
      <c r="AY280" s="522">
        <f t="shared" si="634"/>
        <v>1.0179</v>
      </c>
      <c r="AZ280" s="522">
        <f t="shared" si="635"/>
        <v>1.0179</v>
      </c>
      <c r="BA280" s="523">
        <f t="shared" si="635"/>
        <v>0</v>
      </c>
    </row>
    <row r="281" spans="1:53" s="720" customFormat="1" ht="12.75" customHeight="1" x14ac:dyDescent="0.2">
      <c r="A281" s="751">
        <v>50</v>
      </c>
      <c r="B281" s="752">
        <v>4491</v>
      </c>
      <c r="C281" s="752">
        <v>650050517</v>
      </c>
      <c r="D281" s="752">
        <v>72742437</v>
      </c>
      <c r="E281" s="753" t="s">
        <v>574</v>
      </c>
      <c r="F281" s="752">
        <v>3143</v>
      </c>
      <c r="G281" s="552" t="s">
        <v>151</v>
      </c>
      <c r="H281" s="727" t="s">
        <v>83</v>
      </c>
      <c r="I281" s="516">
        <v>20364</v>
      </c>
      <c r="J281" s="517">
        <v>14355</v>
      </c>
      <c r="K281" s="496">
        <v>0</v>
      </c>
      <c r="L281" s="322">
        <v>4852</v>
      </c>
      <c r="M281" s="322">
        <v>287</v>
      </c>
      <c r="N281" s="517">
        <v>870</v>
      </c>
      <c r="O281" s="518">
        <v>0.06</v>
      </c>
      <c r="P281" s="432">
        <v>0</v>
      </c>
      <c r="Q281" s="746">
        <v>0.06</v>
      </c>
      <c r="R281" s="551">
        <f t="shared" si="621"/>
        <v>0</v>
      </c>
      <c r="S281" s="507">
        <v>0</v>
      </c>
      <c r="T281" s="507">
        <v>0</v>
      </c>
      <c r="U281" s="507">
        <v>0</v>
      </c>
      <c r="V281" s="507">
        <f t="shared" si="616"/>
        <v>0</v>
      </c>
      <c r="W281" s="507">
        <v>0</v>
      </c>
      <c r="X281" s="507">
        <v>0</v>
      </c>
      <c r="Y281" s="507">
        <v>0</v>
      </c>
      <c r="Z281" s="507">
        <f t="shared" si="622"/>
        <v>0</v>
      </c>
      <c r="AA281" s="507">
        <f t="shared" si="623"/>
        <v>0</v>
      </c>
      <c r="AB281" s="322">
        <f t="shared" si="624"/>
        <v>0</v>
      </c>
      <c r="AC281" s="180">
        <f t="shared" si="625"/>
        <v>0</v>
      </c>
      <c r="AD281" s="507">
        <v>0</v>
      </c>
      <c r="AE281" s="507">
        <v>0</v>
      </c>
      <c r="AF281" s="507">
        <f t="shared" si="617"/>
        <v>0</v>
      </c>
      <c r="AG281" s="507">
        <f t="shared" si="618"/>
        <v>0</v>
      </c>
      <c r="AH281" s="522">
        <v>0</v>
      </c>
      <c r="AI281" s="522">
        <v>0</v>
      </c>
      <c r="AJ281" s="522">
        <v>0</v>
      </c>
      <c r="AK281" s="522">
        <v>0</v>
      </c>
      <c r="AL281" s="522">
        <v>0</v>
      </c>
      <c r="AM281" s="522">
        <v>0</v>
      </c>
      <c r="AN281" s="522">
        <v>0</v>
      </c>
      <c r="AO281" s="522">
        <f t="shared" si="626"/>
        <v>0</v>
      </c>
      <c r="AP281" s="522">
        <f t="shared" si="627"/>
        <v>0</v>
      </c>
      <c r="AQ281" s="523">
        <f t="shared" si="619"/>
        <v>0</v>
      </c>
      <c r="AR281" s="520">
        <f t="shared" si="628"/>
        <v>20364</v>
      </c>
      <c r="AS281" s="507">
        <f t="shared" si="629"/>
        <v>14355</v>
      </c>
      <c r="AT281" s="507">
        <f t="shared" si="630"/>
        <v>0</v>
      </c>
      <c r="AU281" s="507">
        <f t="shared" si="631"/>
        <v>0</v>
      </c>
      <c r="AV281" s="507">
        <f t="shared" si="632"/>
        <v>4852</v>
      </c>
      <c r="AW281" s="507">
        <f t="shared" si="632"/>
        <v>287</v>
      </c>
      <c r="AX281" s="507">
        <f t="shared" si="633"/>
        <v>870</v>
      </c>
      <c r="AY281" s="522">
        <f t="shared" si="634"/>
        <v>0.06</v>
      </c>
      <c r="AZ281" s="522">
        <f t="shared" si="635"/>
        <v>0</v>
      </c>
      <c r="BA281" s="523">
        <f t="shared" si="635"/>
        <v>0.06</v>
      </c>
    </row>
    <row r="282" spans="1:53" s="720" customFormat="1" ht="12.75" customHeight="1" x14ac:dyDescent="0.2">
      <c r="A282" s="285">
        <v>50</v>
      </c>
      <c r="B282" s="27">
        <v>4491</v>
      </c>
      <c r="C282" s="27">
        <v>650050517</v>
      </c>
      <c r="D282" s="27">
        <v>72742437</v>
      </c>
      <c r="E282" s="295" t="s">
        <v>575</v>
      </c>
      <c r="F282" s="27"/>
      <c r="G282" s="284"/>
      <c r="H282" s="388"/>
      <c r="I282" s="5">
        <v>7373418</v>
      </c>
      <c r="J282" s="8">
        <v>5313546</v>
      </c>
      <c r="K282" s="8">
        <v>15000</v>
      </c>
      <c r="L282" s="8">
        <v>1801048</v>
      </c>
      <c r="M282" s="8">
        <v>106270</v>
      </c>
      <c r="N282" s="8">
        <v>137554</v>
      </c>
      <c r="O282" s="9">
        <v>12.099600000000001</v>
      </c>
      <c r="P282" s="9">
        <v>8.0179000000000009</v>
      </c>
      <c r="Q282" s="33">
        <v>4.0816999999999997</v>
      </c>
      <c r="R282" s="5">
        <f t="shared" ref="R282:BA282" si="636">SUM(R276:R281)</f>
        <v>9000</v>
      </c>
      <c r="S282" s="8">
        <f t="shared" si="636"/>
        <v>-113201</v>
      </c>
      <c r="T282" s="8">
        <f t="shared" si="636"/>
        <v>0</v>
      </c>
      <c r="U282" s="8">
        <f t="shared" si="636"/>
        <v>0</v>
      </c>
      <c r="V282" s="8">
        <f t="shared" si="636"/>
        <v>-104201</v>
      </c>
      <c r="W282" s="8">
        <f t="shared" si="636"/>
        <v>-9000</v>
      </c>
      <c r="X282" s="8">
        <f t="shared" si="636"/>
        <v>0</v>
      </c>
      <c r="Y282" s="8">
        <f t="shared" si="636"/>
        <v>5624</v>
      </c>
      <c r="Z282" s="8">
        <f t="shared" si="636"/>
        <v>-3376</v>
      </c>
      <c r="AA282" s="8">
        <f t="shared" si="636"/>
        <v>-107577</v>
      </c>
      <c r="AB282" s="8">
        <f t="shared" si="636"/>
        <v>-38262</v>
      </c>
      <c r="AC282" s="8">
        <f t="shared" si="636"/>
        <v>-2084</v>
      </c>
      <c r="AD282" s="8">
        <f t="shared" si="636"/>
        <v>0</v>
      </c>
      <c r="AE282" s="8">
        <f t="shared" si="636"/>
        <v>0</v>
      </c>
      <c r="AF282" s="8">
        <f t="shared" si="636"/>
        <v>0</v>
      </c>
      <c r="AG282" s="8">
        <f t="shared" si="636"/>
        <v>-147923</v>
      </c>
      <c r="AH282" s="9">
        <f t="shared" si="636"/>
        <v>0</v>
      </c>
      <c r="AI282" s="9">
        <f t="shared" si="636"/>
        <v>0.01</v>
      </c>
      <c r="AJ282" s="9">
        <f t="shared" si="636"/>
        <v>-0.33</v>
      </c>
      <c r="AK282" s="9">
        <f t="shared" si="636"/>
        <v>0</v>
      </c>
      <c r="AL282" s="9">
        <f t="shared" si="636"/>
        <v>0</v>
      </c>
      <c r="AM282" s="9">
        <f t="shared" si="636"/>
        <v>0</v>
      </c>
      <c r="AN282" s="9">
        <f t="shared" si="636"/>
        <v>0</v>
      </c>
      <c r="AO282" s="9">
        <f t="shared" si="636"/>
        <v>-0.33</v>
      </c>
      <c r="AP282" s="9">
        <f t="shared" si="636"/>
        <v>0.01</v>
      </c>
      <c r="AQ282" s="75">
        <f t="shared" si="636"/>
        <v>-0.32</v>
      </c>
      <c r="AR282" s="273">
        <f t="shared" si="636"/>
        <v>7225495</v>
      </c>
      <c r="AS282" s="8">
        <f t="shared" si="636"/>
        <v>5209345</v>
      </c>
      <c r="AT282" s="38">
        <f t="shared" si="636"/>
        <v>11624</v>
      </c>
      <c r="AU282" s="38">
        <f t="shared" si="636"/>
        <v>5624</v>
      </c>
      <c r="AV282" s="8">
        <f t="shared" si="636"/>
        <v>1762786</v>
      </c>
      <c r="AW282" s="8">
        <f t="shared" si="636"/>
        <v>104186</v>
      </c>
      <c r="AX282" s="8">
        <f t="shared" si="636"/>
        <v>137554</v>
      </c>
      <c r="AY282" s="9">
        <f t="shared" si="636"/>
        <v>11.7796</v>
      </c>
      <c r="AZ282" s="9">
        <f t="shared" si="636"/>
        <v>7.6879</v>
      </c>
      <c r="BA282" s="75">
        <f t="shared" si="636"/>
        <v>4.0916999999999994</v>
      </c>
    </row>
    <row r="283" spans="1:53" s="720" customFormat="1" ht="12.75" customHeight="1" x14ac:dyDescent="0.2">
      <c r="A283" s="751">
        <v>51</v>
      </c>
      <c r="B283" s="752">
        <v>4465</v>
      </c>
      <c r="C283" s="752">
        <v>600074757</v>
      </c>
      <c r="D283" s="752">
        <v>46750428</v>
      </c>
      <c r="E283" s="753" t="s">
        <v>576</v>
      </c>
      <c r="F283" s="752">
        <v>3111</v>
      </c>
      <c r="G283" s="552" t="s">
        <v>86</v>
      </c>
      <c r="H283" s="754" t="s">
        <v>87</v>
      </c>
      <c r="I283" s="516">
        <v>4365837</v>
      </c>
      <c r="J283" s="517">
        <v>4051955</v>
      </c>
      <c r="K283" s="517">
        <v>19840</v>
      </c>
      <c r="L283" s="517">
        <v>220492</v>
      </c>
      <c r="M283" s="517">
        <v>12650</v>
      </c>
      <c r="N283" s="517">
        <v>60900</v>
      </c>
      <c r="O283" s="518">
        <v>9.4468999999999994</v>
      </c>
      <c r="P283" s="432">
        <v>7.4032</v>
      </c>
      <c r="Q283" s="746">
        <v>2.0436999999999999</v>
      </c>
      <c r="R283" s="551">
        <f t="shared" ref="R283:R288" si="637">W283*-1</f>
        <v>-17515</v>
      </c>
      <c r="S283" s="507">
        <v>0</v>
      </c>
      <c r="T283" s="507">
        <v>0</v>
      </c>
      <c r="U283" s="507">
        <v>0</v>
      </c>
      <c r="V283" s="507">
        <f t="shared" si="616"/>
        <v>-17515</v>
      </c>
      <c r="W283" s="507">
        <v>17515</v>
      </c>
      <c r="X283" s="507">
        <v>0</v>
      </c>
      <c r="Y283" s="507">
        <v>0</v>
      </c>
      <c r="Z283" s="507">
        <f t="shared" ref="Z283:Z288" si="638">SUM(W283:Y283)</f>
        <v>17515</v>
      </c>
      <c r="AA283" s="507">
        <f t="shared" ref="AA283:AA288" si="639">V283+Z283</f>
        <v>0</v>
      </c>
      <c r="AB283" s="322">
        <f t="shared" ref="AB283:AB288" si="640">ROUND((V283+W283)*33.8%,0)</f>
        <v>0</v>
      </c>
      <c r="AC283" s="180">
        <f t="shared" ref="AC283:AC288" si="641">ROUND(V283*2%,0)</f>
        <v>-350</v>
      </c>
      <c r="AD283" s="507">
        <v>0</v>
      </c>
      <c r="AE283" s="507">
        <v>0</v>
      </c>
      <c r="AF283" s="507">
        <f t="shared" si="617"/>
        <v>0</v>
      </c>
      <c r="AG283" s="507">
        <f t="shared" si="618"/>
        <v>-350</v>
      </c>
      <c r="AH283" s="522">
        <v>0</v>
      </c>
      <c r="AI283" s="522">
        <v>0</v>
      </c>
      <c r="AJ283" s="522">
        <v>0</v>
      </c>
      <c r="AK283" s="522">
        <v>0</v>
      </c>
      <c r="AL283" s="522">
        <v>0</v>
      </c>
      <c r="AM283" s="522">
        <v>0</v>
      </c>
      <c r="AN283" s="522">
        <v>0</v>
      </c>
      <c r="AO283" s="522">
        <f t="shared" ref="AO283:AO288" si="642">AH283+AJ283+AK283+AM283</f>
        <v>0</v>
      </c>
      <c r="AP283" s="522">
        <f t="shared" ref="AP283:AP288" si="643">AI283+AL283+AN283</f>
        <v>0</v>
      </c>
      <c r="AQ283" s="523">
        <f t="shared" si="619"/>
        <v>0</v>
      </c>
      <c r="AR283" s="520">
        <f t="shared" ref="AR283:AR288" si="644">I283+AG283</f>
        <v>4365487</v>
      </c>
      <c r="AS283" s="507">
        <f t="shared" ref="AS283:AS288" si="645">J283+V283</f>
        <v>4034440</v>
      </c>
      <c r="AT283" s="507">
        <f t="shared" ref="AT283:AT288" si="646">K283+Z283</f>
        <v>37355</v>
      </c>
      <c r="AU283" s="507">
        <f t="shared" ref="AU283:AU288" si="647">Y283</f>
        <v>0</v>
      </c>
      <c r="AV283" s="507">
        <f t="shared" ref="AV283:AW288" si="648">L283+AB283</f>
        <v>220492</v>
      </c>
      <c r="AW283" s="507">
        <f t="shared" si="648"/>
        <v>12300</v>
      </c>
      <c r="AX283" s="507">
        <f t="shared" ref="AX283:AX288" si="649">N283+AF283</f>
        <v>60900</v>
      </c>
      <c r="AY283" s="522">
        <f t="shared" ref="AY283:AY288" si="650">O283+AQ283</f>
        <v>9.4468999999999994</v>
      </c>
      <c r="AZ283" s="522">
        <f t="shared" ref="AZ283:BA288" si="651">P283+AO283</f>
        <v>7.4032</v>
      </c>
      <c r="BA283" s="523">
        <f t="shared" si="651"/>
        <v>2.0436999999999999</v>
      </c>
    </row>
    <row r="284" spans="1:53" s="720" customFormat="1" ht="12.75" customHeight="1" x14ac:dyDescent="0.2">
      <c r="A284" s="751">
        <v>51</v>
      </c>
      <c r="B284" s="752">
        <v>4465</v>
      </c>
      <c r="C284" s="752">
        <v>600074757</v>
      </c>
      <c r="D284" s="752">
        <v>46750428</v>
      </c>
      <c r="E284" s="753" t="s">
        <v>576</v>
      </c>
      <c r="F284" s="752">
        <v>3113</v>
      </c>
      <c r="G284" s="552" t="s">
        <v>149</v>
      </c>
      <c r="H284" s="754" t="s">
        <v>87</v>
      </c>
      <c r="I284" s="516">
        <v>24538075</v>
      </c>
      <c r="J284" s="517">
        <v>16448475</v>
      </c>
      <c r="K284" s="517">
        <v>35700</v>
      </c>
      <c r="L284" s="517">
        <v>6892003</v>
      </c>
      <c r="M284" s="517">
        <v>407097</v>
      </c>
      <c r="N284" s="517">
        <v>754800</v>
      </c>
      <c r="O284" s="518">
        <v>32.002200000000002</v>
      </c>
      <c r="P284" s="432">
        <v>23.863900000000001</v>
      </c>
      <c r="Q284" s="746">
        <v>8.138300000000001</v>
      </c>
      <c r="R284" s="551">
        <f t="shared" si="637"/>
        <v>-940</v>
      </c>
      <c r="S284" s="507">
        <v>0</v>
      </c>
      <c r="T284" s="507">
        <v>0</v>
      </c>
      <c r="U284" s="507">
        <v>17955</v>
      </c>
      <c r="V284" s="507">
        <f t="shared" si="616"/>
        <v>17015</v>
      </c>
      <c r="W284" s="507">
        <v>940</v>
      </c>
      <c r="X284" s="507">
        <v>0</v>
      </c>
      <c r="Y284" s="507">
        <v>49284</v>
      </c>
      <c r="Z284" s="507">
        <f t="shared" si="638"/>
        <v>50224</v>
      </c>
      <c r="AA284" s="507">
        <f t="shared" si="639"/>
        <v>67239</v>
      </c>
      <c r="AB284" s="322">
        <f t="shared" si="640"/>
        <v>6069</v>
      </c>
      <c r="AC284" s="180">
        <f t="shared" si="641"/>
        <v>340</v>
      </c>
      <c r="AD284" s="507">
        <v>0</v>
      </c>
      <c r="AE284" s="507">
        <v>0</v>
      </c>
      <c r="AF284" s="507">
        <f t="shared" si="617"/>
        <v>0</v>
      </c>
      <c r="AG284" s="507">
        <f t="shared" si="618"/>
        <v>73648</v>
      </c>
      <c r="AH284" s="522">
        <v>0</v>
      </c>
      <c r="AI284" s="522">
        <v>-0.15</v>
      </c>
      <c r="AJ284" s="522">
        <v>0</v>
      </c>
      <c r="AK284" s="522">
        <v>0</v>
      </c>
      <c r="AL284" s="522">
        <v>0</v>
      </c>
      <c r="AM284" s="522">
        <v>0</v>
      </c>
      <c r="AN284" s="522">
        <v>0</v>
      </c>
      <c r="AO284" s="522">
        <f t="shared" si="642"/>
        <v>0</v>
      </c>
      <c r="AP284" s="522">
        <f t="shared" si="643"/>
        <v>-0.15</v>
      </c>
      <c r="AQ284" s="523">
        <f t="shared" si="619"/>
        <v>-0.15</v>
      </c>
      <c r="AR284" s="520">
        <f t="shared" si="644"/>
        <v>24611723</v>
      </c>
      <c r="AS284" s="507">
        <f t="shared" si="645"/>
        <v>16465490</v>
      </c>
      <c r="AT284" s="507">
        <f t="shared" si="646"/>
        <v>85924</v>
      </c>
      <c r="AU284" s="507">
        <f t="shared" si="647"/>
        <v>49284</v>
      </c>
      <c r="AV284" s="507">
        <f t="shared" si="648"/>
        <v>6898072</v>
      </c>
      <c r="AW284" s="507">
        <f t="shared" si="648"/>
        <v>407437</v>
      </c>
      <c r="AX284" s="507">
        <f t="shared" si="649"/>
        <v>754800</v>
      </c>
      <c r="AY284" s="522">
        <f t="shared" si="650"/>
        <v>31.852200000000003</v>
      </c>
      <c r="AZ284" s="522">
        <f t="shared" si="651"/>
        <v>23.863900000000001</v>
      </c>
      <c r="BA284" s="523">
        <f t="shared" si="651"/>
        <v>7.9883000000000006</v>
      </c>
    </row>
    <row r="285" spans="1:53" s="720" customFormat="1" ht="12.75" customHeight="1" x14ac:dyDescent="0.2">
      <c r="A285" s="751">
        <v>51</v>
      </c>
      <c r="B285" s="752">
        <v>4465</v>
      </c>
      <c r="C285" s="752">
        <v>600074757</v>
      </c>
      <c r="D285" s="752">
        <v>46750428</v>
      </c>
      <c r="E285" s="753" t="s">
        <v>576</v>
      </c>
      <c r="F285" s="752">
        <v>3113</v>
      </c>
      <c r="G285" s="552" t="s">
        <v>92</v>
      </c>
      <c r="H285" s="754" t="s">
        <v>83</v>
      </c>
      <c r="I285" s="516">
        <v>2338902</v>
      </c>
      <c r="J285" s="517">
        <v>1705193</v>
      </c>
      <c r="K285" s="496">
        <v>0</v>
      </c>
      <c r="L285" s="322">
        <v>576355</v>
      </c>
      <c r="M285" s="322">
        <v>34104</v>
      </c>
      <c r="N285" s="517">
        <v>23250</v>
      </c>
      <c r="O285" s="518">
        <v>4.97</v>
      </c>
      <c r="P285" s="432">
        <v>4.97</v>
      </c>
      <c r="Q285" s="746">
        <v>0</v>
      </c>
      <c r="R285" s="551">
        <f t="shared" si="637"/>
        <v>0</v>
      </c>
      <c r="S285" s="507">
        <v>0</v>
      </c>
      <c r="T285" s="507">
        <v>0</v>
      </c>
      <c r="U285" s="507">
        <v>0</v>
      </c>
      <c r="V285" s="507">
        <f t="shared" si="616"/>
        <v>0</v>
      </c>
      <c r="W285" s="507">
        <v>0</v>
      </c>
      <c r="X285" s="507">
        <v>0</v>
      </c>
      <c r="Y285" s="507">
        <v>0</v>
      </c>
      <c r="Z285" s="507">
        <f t="shared" si="638"/>
        <v>0</v>
      </c>
      <c r="AA285" s="507">
        <f t="shared" si="639"/>
        <v>0</v>
      </c>
      <c r="AB285" s="322">
        <f t="shared" si="640"/>
        <v>0</v>
      </c>
      <c r="AC285" s="180">
        <f t="shared" si="641"/>
        <v>0</v>
      </c>
      <c r="AD285" s="507">
        <v>0</v>
      </c>
      <c r="AE285" s="507">
        <v>0</v>
      </c>
      <c r="AF285" s="507">
        <f t="shared" si="617"/>
        <v>0</v>
      </c>
      <c r="AG285" s="507">
        <f t="shared" si="618"/>
        <v>0</v>
      </c>
      <c r="AH285" s="522">
        <v>0</v>
      </c>
      <c r="AI285" s="522">
        <v>0</v>
      </c>
      <c r="AJ285" s="522">
        <v>0</v>
      </c>
      <c r="AK285" s="522">
        <v>0</v>
      </c>
      <c r="AL285" s="522">
        <v>0</v>
      </c>
      <c r="AM285" s="522">
        <v>0</v>
      </c>
      <c r="AN285" s="522">
        <v>0</v>
      </c>
      <c r="AO285" s="522">
        <f t="shared" si="642"/>
        <v>0</v>
      </c>
      <c r="AP285" s="522">
        <f t="shared" si="643"/>
        <v>0</v>
      </c>
      <c r="AQ285" s="523">
        <f t="shared" si="619"/>
        <v>0</v>
      </c>
      <c r="AR285" s="520">
        <f t="shared" si="644"/>
        <v>2338902</v>
      </c>
      <c r="AS285" s="507">
        <f t="shared" si="645"/>
        <v>1705193</v>
      </c>
      <c r="AT285" s="507">
        <f t="shared" si="646"/>
        <v>0</v>
      </c>
      <c r="AU285" s="507">
        <f t="shared" si="647"/>
        <v>0</v>
      </c>
      <c r="AV285" s="507">
        <f t="shared" si="648"/>
        <v>576355</v>
      </c>
      <c r="AW285" s="507">
        <f t="shared" si="648"/>
        <v>34104</v>
      </c>
      <c r="AX285" s="507">
        <f t="shared" si="649"/>
        <v>23250</v>
      </c>
      <c r="AY285" s="522">
        <f t="shared" si="650"/>
        <v>4.97</v>
      </c>
      <c r="AZ285" s="522">
        <f t="shared" si="651"/>
        <v>4.97</v>
      </c>
      <c r="BA285" s="523">
        <f t="shared" si="651"/>
        <v>0</v>
      </c>
    </row>
    <row r="286" spans="1:53" s="720" customFormat="1" ht="12.75" customHeight="1" x14ac:dyDescent="0.2">
      <c r="A286" s="751">
        <v>51</v>
      </c>
      <c r="B286" s="752">
        <v>4465</v>
      </c>
      <c r="C286" s="752">
        <v>600074757</v>
      </c>
      <c r="D286" s="752">
        <v>46750428</v>
      </c>
      <c r="E286" s="753" t="s">
        <v>576</v>
      </c>
      <c r="F286" s="752">
        <v>3141</v>
      </c>
      <c r="G286" s="552" t="s">
        <v>89</v>
      </c>
      <c r="H286" s="754" t="s">
        <v>83</v>
      </c>
      <c r="I286" s="516">
        <v>2856276</v>
      </c>
      <c r="J286" s="517">
        <v>2068262</v>
      </c>
      <c r="K286" s="496">
        <v>20000</v>
      </c>
      <c r="L286" s="322">
        <v>705833</v>
      </c>
      <c r="M286" s="322">
        <v>41365</v>
      </c>
      <c r="N286" s="517">
        <v>20816</v>
      </c>
      <c r="O286" s="518">
        <v>7.1</v>
      </c>
      <c r="P286" s="432">
        <v>0</v>
      </c>
      <c r="Q286" s="746">
        <v>7.1</v>
      </c>
      <c r="R286" s="551">
        <f t="shared" si="637"/>
        <v>20000</v>
      </c>
      <c r="S286" s="507">
        <v>0</v>
      </c>
      <c r="T286" s="507">
        <v>0</v>
      </c>
      <c r="U286" s="507">
        <v>0</v>
      </c>
      <c r="V286" s="507">
        <f t="shared" si="616"/>
        <v>20000</v>
      </c>
      <c r="W286" s="507">
        <v>-20000</v>
      </c>
      <c r="X286" s="507">
        <v>0</v>
      </c>
      <c r="Y286" s="507">
        <v>0</v>
      </c>
      <c r="Z286" s="507">
        <f t="shared" si="638"/>
        <v>-20000</v>
      </c>
      <c r="AA286" s="507">
        <f t="shared" si="639"/>
        <v>0</v>
      </c>
      <c r="AB286" s="322">
        <f t="shared" si="640"/>
        <v>0</v>
      </c>
      <c r="AC286" s="180">
        <f t="shared" si="641"/>
        <v>400</v>
      </c>
      <c r="AD286" s="507">
        <v>0</v>
      </c>
      <c r="AE286" s="507">
        <v>0</v>
      </c>
      <c r="AF286" s="507">
        <f t="shared" si="617"/>
        <v>0</v>
      </c>
      <c r="AG286" s="507">
        <f t="shared" si="618"/>
        <v>400</v>
      </c>
      <c r="AH286" s="522">
        <v>0</v>
      </c>
      <c r="AI286" s="522">
        <v>0</v>
      </c>
      <c r="AJ286" s="522">
        <v>0</v>
      </c>
      <c r="AK286" s="522">
        <v>0</v>
      </c>
      <c r="AL286" s="522">
        <v>0</v>
      </c>
      <c r="AM286" s="522">
        <v>0</v>
      </c>
      <c r="AN286" s="522">
        <v>0</v>
      </c>
      <c r="AO286" s="522">
        <f t="shared" si="642"/>
        <v>0</v>
      </c>
      <c r="AP286" s="522">
        <f t="shared" si="643"/>
        <v>0</v>
      </c>
      <c r="AQ286" s="523">
        <f t="shared" si="619"/>
        <v>0</v>
      </c>
      <c r="AR286" s="520">
        <f t="shared" si="644"/>
        <v>2856676</v>
      </c>
      <c r="AS286" s="507">
        <f t="shared" si="645"/>
        <v>2088262</v>
      </c>
      <c r="AT286" s="507">
        <f t="shared" si="646"/>
        <v>0</v>
      </c>
      <c r="AU286" s="507">
        <f t="shared" si="647"/>
        <v>0</v>
      </c>
      <c r="AV286" s="507">
        <f t="shared" si="648"/>
        <v>705833</v>
      </c>
      <c r="AW286" s="507">
        <f t="shared" si="648"/>
        <v>41765</v>
      </c>
      <c r="AX286" s="507">
        <f t="shared" si="649"/>
        <v>20816</v>
      </c>
      <c r="AY286" s="522">
        <f t="shared" si="650"/>
        <v>7.1</v>
      </c>
      <c r="AZ286" s="522">
        <f t="shared" si="651"/>
        <v>0</v>
      </c>
      <c r="BA286" s="523">
        <f t="shared" si="651"/>
        <v>7.1</v>
      </c>
    </row>
    <row r="287" spans="1:53" s="720" customFormat="1" ht="12.75" customHeight="1" x14ac:dyDescent="0.2">
      <c r="A287" s="751">
        <v>51</v>
      </c>
      <c r="B287" s="752">
        <v>4465</v>
      </c>
      <c r="C287" s="752">
        <v>600074757</v>
      </c>
      <c r="D287" s="752">
        <v>46750428</v>
      </c>
      <c r="E287" s="753" t="s">
        <v>576</v>
      </c>
      <c r="F287" s="752">
        <v>3143</v>
      </c>
      <c r="G287" s="552" t="s">
        <v>150</v>
      </c>
      <c r="H287" s="727" t="s">
        <v>87</v>
      </c>
      <c r="I287" s="516">
        <v>1414581</v>
      </c>
      <c r="J287" s="517">
        <v>1044897</v>
      </c>
      <c r="K287" s="517">
        <v>127000</v>
      </c>
      <c r="L287" s="517">
        <v>231524</v>
      </c>
      <c r="M287" s="517">
        <v>11160</v>
      </c>
      <c r="N287" s="517">
        <v>0</v>
      </c>
      <c r="O287" s="518">
        <v>2.6753</v>
      </c>
      <c r="P287" s="432">
        <v>2.6753</v>
      </c>
      <c r="Q287" s="746">
        <v>0</v>
      </c>
      <c r="R287" s="551">
        <f t="shared" si="637"/>
        <v>59865</v>
      </c>
      <c r="S287" s="507">
        <v>0</v>
      </c>
      <c r="T287" s="507">
        <v>0</v>
      </c>
      <c r="U287" s="507">
        <v>0</v>
      </c>
      <c r="V287" s="507">
        <f t="shared" si="616"/>
        <v>59865</v>
      </c>
      <c r="W287" s="507">
        <v>-59865</v>
      </c>
      <c r="X287" s="507">
        <v>0</v>
      </c>
      <c r="Y287" s="507">
        <v>0</v>
      </c>
      <c r="Z287" s="507">
        <f t="shared" si="638"/>
        <v>-59865</v>
      </c>
      <c r="AA287" s="507">
        <f t="shared" si="639"/>
        <v>0</v>
      </c>
      <c r="AB287" s="322">
        <f t="shared" si="640"/>
        <v>0</v>
      </c>
      <c r="AC287" s="180">
        <f t="shared" si="641"/>
        <v>1197</v>
      </c>
      <c r="AD287" s="507">
        <v>0</v>
      </c>
      <c r="AE287" s="507">
        <v>0</v>
      </c>
      <c r="AF287" s="507">
        <f t="shared" si="617"/>
        <v>0</v>
      </c>
      <c r="AG287" s="507">
        <f t="shared" si="618"/>
        <v>1197</v>
      </c>
      <c r="AH287" s="522">
        <v>-0.05</v>
      </c>
      <c r="AI287" s="522">
        <v>0</v>
      </c>
      <c r="AJ287" s="522">
        <v>0</v>
      </c>
      <c r="AK287" s="522">
        <v>0</v>
      </c>
      <c r="AL287" s="522">
        <v>0</v>
      </c>
      <c r="AM287" s="522">
        <v>0</v>
      </c>
      <c r="AN287" s="522">
        <v>0</v>
      </c>
      <c r="AO287" s="522">
        <f t="shared" si="642"/>
        <v>-0.05</v>
      </c>
      <c r="AP287" s="522">
        <f t="shared" si="643"/>
        <v>0</v>
      </c>
      <c r="AQ287" s="523">
        <f t="shared" si="619"/>
        <v>-0.05</v>
      </c>
      <c r="AR287" s="520">
        <f t="shared" si="644"/>
        <v>1415778</v>
      </c>
      <c r="AS287" s="507">
        <f t="shared" si="645"/>
        <v>1104762</v>
      </c>
      <c r="AT287" s="507">
        <f t="shared" si="646"/>
        <v>67135</v>
      </c>
      <c r="AU287" s="507">
        <f t="shared" si="647"/>
        <v>0</v>
      </c>
      <c r="AV287" s="507">
        <f t="shared" si="648"/>
        <v>231524</v>
      </c>
      <c r="AW287" s="507">
        <f t="shared" si="648"/>
        <v>12357</v>
      </c>
      <c r="AX287" s="507">
        <f t="shared" si="649"/>
        <v>0</v>
      </c>
      <c r="AY287" s="522">
        <f t="shared" si="650"/>
        <v>2.6253000000000002</v>
      </c>
      <c r="AZ287" s="522">
        <f t="shared" si="651"/>
        <v>2.6253000000000002</v>
      </c>
      <c r="BA287" s="523">
        <f t="shared" si="651"/>
        <v>0</v>
      </c>
    </row>
    <row r="288" spans="1:53" s="720" customFormat="1" ht="12.75" customHeight="1" x14ac:dyDescent="0.2">
      <c r="A288" s="751">
        <v>51</v>
      </c>
      <c r="B288" s="752">
        <v>4465</v>
      </c>
      <c r="C288" s="752">
        <v>600074757</v>
      </c>
      <c r="D288" s="752">
        <v>46750428</v>
      </c>
      <c r="E288" s="753" t="s">
        <v>576</v>
      </c>
      <c r="F288" s="752">
        <v>3143</v>
      </c>
      <c r="G288" s="552" t="s">
        <v>151</v>
      </c>
      <c r="H288" s="727" t="s">
        <v>83</v>
      </c>
      <c r="I288" s="516">
        <v>61092</v>
      </c>
      <c r="J288" s="517">
        <v>43065</v>
      </c>
      <c r="K288" s="496">
        <v>0</v>
      </c>
      <c r="L288" s="322">
        <v>14556</v>
      </c>
      <c r="M288" s="322">
        <v>861</v>
      </c>
      <c r="N288" s="517">
        <v>2610</v>
      </c>
      <c r="O288" s="518">
        <v>0.18</v>
      </c>
      <c r="P288" s="432">
        <v>0</v>
      </c>
      <c r="Q288" s="746">
        <v>0.18</v>
      </c>
      <c r="R288" s="551">
        <f t="shared" si="637"/>
        <v>0</v>
      </c>
      <c r="S288" s="507">
        <v>0</v>
      </c>
      <c r="T288" s="507">
        <v>0</v>
      </c>
      <c r="U288" s="507">
        <v>0</v>
      </c>
      <c r="V288" s="507">
        <f t="shared" si="616"/>
        <v>0</v>
      </c>
      <c r="W288" s="507">
        <v>0</v>
      </c>
      <c r="X288" s="507">
        <v>0</v>
      </c>
      <c r="Y288" s="507">
        <v>0</v>
      </c>
      <c r="Z288" s="507">
        <f t="shared" si="638"/>
        <v>0</v>
      </c>
      <c r="AA288" s="507">
        <f t="shared" si="639"/>
        <v>0</v>
      </c>
      <c r="AB288" s="322">
        <f t="shared" si="640"/>
        <v>0</v>
      </c>
      <c r="AC288" s="180">
        <f t="shared" si="641"/>
        <v>0</v>
      </c>
      <c r="AD288" s="507">
        <v>0</v>
      </c>
      <c r="AE288" s="507">
        <v>0</v>
      </c>
      <c r="AF288" s="507">
        <f t="shared" si="617"/>
        <v>0</v>
      </c>
      <c r="AG288" s="507">
        <f t="shared" si="618"/>
        <v>0</v>
      </c>
      <c r="AH288" s="522">
        <v>0</v>
      </c>
      <c r="AI288" s="522">
        <v>0</v>
      </c>
      <c r="AJ288" s="522">
        <v>0</v>
      </c>
      <c r="AK288" s="522">
        <v>0</v>
      </c>
      <c r="AL288" s="522">
        <v>0</v>
      </c>
      <c r="AM288" s="522">
        <v>0</v>
      </c>
      <c r="AN288" s="522">
        <v>0</v>
      </c>
      <c r="AO288" s="522">
        <f t="shared" si="642"/>
        <v>0</v>
      </c>
      <c r="AP288" s="522">
        <f t="shared" si="643"/>
        <v>0</v>
      </c>
      <c r="AQ288" s="523">
        <f t="shared" si="619"/>
        <v>0</v>
      </c>
      <c r="AR288" s="520">
        <f t="shared" si="644"/>
        <v>61092</v>
      </c>
      <c r="AS288" s="507">
        <f t="shared" si="645"/>
        <v>43065</v>
      </c>
      <c r="AT288" s="507">
        <f t="shared" si="646"/>
        <v>0</v>
      </c>
      <c r="AU288" s="507">
        <f t="shared" si="647"/>
        <v>0</v>
      </c>
      <c r="AV288" s="507">
        <f t="shared" si="648"/>
        <v>14556</v>
      </c>
      <c r="AW288" s="507">
        <f t="shared" si="648"/>
        <v>861</v>
      </c>
      <c r="AX288" s="507">
        <f t="shared" si="649"/>
        <v>2610</v>
      </c>
      <c r="AY288" s="522">
        <f t="shared" si="650"/>
        <v>0.18</v>
      </c>
      <c r="AZ288" s="522">
        <f t="shared" si="651"/>
        <v>0</v>
      </c>
      <c r="BA288" s="523">
        <f t="shared" si="651"/>
        <v>0.18</v>
      </c>
    </row>
    <row r="289" spans="1:53" s="720" customFormat="1" ht="12.75" customHeight="1" x14ac:dyDescent="0.2">
      <c r="A289" s="285">
        <v>51</v>
      </c>
      <c r="B289" s="27">
        <v>4465</v>
      </c>
      <c r="C289" s="27">
        <v>600074757</v>
      </c>
      <c r="D289" s="27">
        <v>46750428</v>
      </c>
      <c r="E289" s="295" t="s">
        <v>577</v>
      </c>
      <c r="F289" s="27"/>
      <c r="G289" s="284"/>
      <c r="H289" s="388"/>
      <c r="I289" s="5">
        <v>35574763</v>
      </c>
      <c r="J289" s="8">
        <v>25361847</v>
      </c>
      <c r="K289" s="8">
        <v>202540</v>
      </c>
      <c r="L289" s="8">
        <v>8640763</v>
      </c>
      <c r="M289" s="8">
        <v>507237</v>
      </c>
      <c r="N289" s="8">
        <v>862376</v>
      </c>
      <c r="O289" s="9">
        <v>56.374400000000001</v>
      </c>
      <c r="P289" s="9">
        <v>38.912399999999998</v>
      </c>
      <c r="Q289" s="33">
        <v>17.462</v>
      </c>
      <c r="R289" s="5">
        <f t="shared" ref="R289:BA289" si="652">SUM(R283:R288)</f>
        <v>61410</v>
      </c>
      <c r="S289" s="8">
        <f t="shared" si="652"/>
        <v>0</v>
      </c>
      <c r="T289" s="8">
        <f t="shared" si="652"/>
        <v>0</v>
      </c>
      <c r="U289" s="8">
        <f t="shared" si="652"/>
        <v>17955</v>
      </c>
      <c r="V289" s="8">
        <f t="shared" si="652"/>
        <v>79365</v>
      </c>
      <c r="W289" s="8">
        <f t="shared" si="652"/>
        <v>-61410</v>
      </c>
      <c r="X289" s="8">
        <f t="shared" si="652"/>
        <v>0</v>
      </c>
      <c r="Y289" s="8">
        <f t="shared" si="652"/>
        <v>49284</v>
      </c>
      <c r="Z289" s="8">
        <f t="shared" si="652"/>
        <v>-12126</v>
      </c>
      <c r="AA289" s="8">
        <f t="shared" si="652"/>
        <v>67239</v>
      </c>
      <c r="AB289" s="8">
        <f t="shared" si="652"/>
        <v>6069</v>
      </c>
      <c r="AC289" s="8">
        <f t="shared" si="652"/>
        <v>1587</v>
      </c>
      <c r="AD289" s="8">
        <f t="shared" si="652"/>
        <v>0</v>
      </c>
      <c r="AE289" s="8">
        <f t="shared" si="652"/>
        <v>0</v>
      </c>
      <c r="AF289" s="8">
        <f t="shared" si="652"/>
        <v>0</v>
      </c>
      <c r="AG289" s="8">
        <f t="shared" si="652"/>
        <v>74895</v>
      </c>
      <c r="AH289" s="9">
        <f t="shared" si="652"/>
        <v>-0.05</v>
      </c>
      <c r="AI289" s="9">
        <f t="shared" si="652"/>
        <v>-0.15</v>
      </c>
      <c r="AJ289" s="9">
        <f t="shared" si="652"/>
        <v>0</v>
      </c>
      <c r="AK289" s="9">
        <f t="shared" si="652"/>
        <v>0</v>
      </c>
      <c r="AL289" s="9">
        <f t="shared" si="652"/>
        <v>0</v>
      </c>
      <c r="AM289" s="9">
        <f t="shared" si="652"/>
        <v>0</v>
      </c>
      <c r="AN289" s="9">
        <f t="shared" si="652"/>
        <v>0</v>
      </c>
      <c r="AO289" s="9">
        <f t="shared" si="652"/>
        <v>-0.05</v>
      </c>
      <c r="AP289" s="9">
        <f t="shared" si="652"/>
        <v>-0.15</v>
      </c>
      <c r="AQ289" s="75">
        <f t="shared" si="652"/>
        <v>-0.2</v>
      </c>
      <c r="AR289" s="273">
        <f t="shared" si="652"/>
        <v>35649658</v>
      </c>
      <c r="AS289" s="8">
        <f t="shared" si="652"/>
        <v>25441212</v>
      </c>
      <c r="AT289" s="38">
        <f t="shared" si="652"/>
        <v>190414</v>
      </c>
      <c r="AU289" s="38">
        <f t="shared" si="652"/>
        <v>49284</v>
      </c>
      <c r="AV289" s="8">
        <f t="shared" si="652"/>
        <v>8646832</v>
      </c>
      <c r="AW289" s="8">
        <f t="shared" si="652"/>
        <v>508824</v>
      </c>
      <c r="AX289" s="8">
        <f t="shared" si="652"/>
        <v>862376</v>
      </c>
      <c r="AY289" s="9">
        <f t="shared" si="652"/>
        <v>56.174400000000006</v>
      </c>
      <c r="AZ289" s="9">
        <f t="shared" si="652"/>
        <v>38.862400000000001</v>
      </c>
      <c r="BA289" s="75">
        <f t="shared" si="652"/>
        <v>17.311999999999998</v>
      </c>
    </row>
    <row r="290" spans="1:53" s="720" customFormat="1" ht="12.75" customHeight="1" x14ac:dyDescent="0.2">
      <c r="A290" s="751">
        <v>52</v>
      </c>
      <c r="B290" s="752">
        <v>4466</v>
      </c>
      <c r="C290" s="752">
        <v>650039017</v>
      </c>
      <c r="D290" s="752">
        <v>70982074</v>
      </c>
      <c r="E290" s="753" t="s">
        <v>578</v>
      </c>
      <c r="F290" s="752">
        <v>3111</v>
      </c>
      <c r="G290" s="552" t="s">
        <v>86</v>
      </c>
      <c r="H290" s="754" t="s">
        <v>87</v>
      </c>
      <c r="I290" s="516">
        <v>3683730</v>
      </c>
      <c r="J290" s="517">
        <v>3285841</v>
      </c>
      <c r="K290" s="517">
        <v>10000</v>
      </c>
      <c r="L290" s="517">
        <v>324772</v>
      </c>
      <c r="M290" s="517">
        <v>19017</v>
      </c>
      <c r="N290" s="517">
        <v>44100</v>
      </c>
      <c r="O290" s="518">
        <v>8.1692999999999998</v>
      </c>
      <c r="P290" s="432">
        <v>6.6364999999999998</v>
      </c>
      <c r="Q290" s="746">
        <v>1.5327999999999999</v>
      </c>
      <c r="R290" s="551">
        <f t="shared" ref="R290:R295" si="653">W290*-1</f>
        <v>-10000</v>
      </c>
      <c r="S290" s="507">
        <v>0</v>
      </c>
      <c r="T290" s="507">
        <v>0</v>
      </c>
      <c r="U290" s="507">
        <v>0</v>
      </c>
      <c r="V290" s="507">
        <f t="shared" si="616"/>
        <v>-10000</v>
      </c>
      <c r="W290" s="507">
        <v>10000</v>
      </c>
      <c r="X290" s="507">
        <v>0</v>
      </c>
      <c r="Y290" s="507">
        <v>0</v>
      </c>
      <c r="Z290" s="507">
        <f t="shared" ref="Z290:Z295" si="654">SUM(W290:Y290)</f>
        <v>10000</v>
      </c>
      <c r="AA290" s="507">
        <f t="shared" ref="AA290:AA295" si="655">V290+Z290</f>
        <v>0</v>
      </c>
      <c r="AB290" s="322">
        <f t="shared" ref="AB290:AB295" si="656">ROUND((V290+W290)*33.8%,0)</f>
        <v>0</v>
      </c>
      <c r="AC290" s="180">
        <f t="shared" ref="AC290:AC295" si="657">ROUND(V290*2%,0)</f>
        <v>-200</v>
      </c>
      <c r="AD290" s="507">
        <v>0</v>
      </c>
      <c r="AE290" s="507">
        <v>0</v>
      </c>
      <c r="AF290" s="507">
        <f t="shared" si="617"/>
        <v>0</v>
      </c>
      <c r="AG290" s="507">
        <f t="shared" si="618"/>
        <v>-200</v>
      </c>
      <c r="AH290" s="522">
        <v>-0.02</v>
      </c>
      <c r="AI290" s="522">
        <v>0</v>
      </c>
      <c r="AJ290" s="522">
        <v>0</v>
      </c>
      <c r="AK290" s="522">
        <v>0</v>
      </c>
      <c r="AL290" s="522">
        <v>0</v>
      </c>
      <c r="AM290" s="522">
        <v>0</v>
      </c>
      <c r="AN290" s="522">
        <v>0</v>
      </c>
      <c r="AO290" s="522">
        <f t="shared" ref="AO290:AO295" si="658">AH290+AJ290+AK290+AM290</f>
        <v>-0.02</v>
      </c>
      <c r="AP290" s="522">
        <f t="shared" ref="AP290:AP295" si="659">AI290+AL290+AN290</f>
        <v>0</v>
      </c>
      <c r="AQ290" s="523">
        <f t="shared" si="619"/>
        <v>-0.02</v>
      </c>
      <c r="AR290" s="520">
        <f t="shared" ref="AR290:AR295" si="660">I290+AG290</f>
        <v>3683530</v>
      </c>
      <c r="AS290" s="507">
        <f t="shared" ref="AS290:AS295" si="661">J290+V290</f>
        <v>3275841</v>
      </c>
      <c r="AT290" s="507">
        <f t="shared" ref="AT290:AT295" si="662">K290+Z290</f>
        <v>20000</v>
      </c>
      <c r="AU290" s="507">
        <f t="shared" ref="AU290:AU295" si="663">Y290</f>
        <v>0</v>
      </c>
      <c r="AV290" s="507">
        <f t="shared" ref="AV290:AW295" si="664">L290+AB290</f>
        <v>324772</v>
      </c>
      <c r="AW290" s="507">
        <f t="shared" si="664"/>
        <v>18817</v>
      </c>
      <c r="AX290" s="507">
        <f t="shared" ref="AX290:AX295" si="665">N290+AF290</f>
        <v>44100</v>
      </c>
      <c r="AY290" s="522">
        <f t="shared" ref="AY290:AY295" si="666">O290+AQ290</f>
        <v>8.1493000000000002</v>
      </c>
      <c r="AZ290" s="522">
        <f t="shared" ref="AZ290:BA295" si="667">P290+AO290</f>
        <v>6.6165000000000003</v>
      </c>
      <c r="BA290" s="523">
        <f t="shared" si="667"/>
        <v>1.5327999999999999</v>
      </c>
    </row>
    <row r="291" spans="1:53" s="720" customFormat="1" ht="12.75" customHeight="1" x14ac:dyDescent="0.2">
      <c r="A291" s="751">
        <v>52</v>
      </c>
      <c r="B291" s="752">
        <v>4466</v>
      </c>
      <c r="C291" s="752">
        <v>650039017</v>
      </c>
      <c r="D291" s="752">
        <v>70982074</v>
      </c>
      <c r="E291" s="740" t="s">
        <v>578</v>
      </c>
      <c r="F291" s="752">
        <v>3117</v>
      </c>
      <c r="G291" s="552" t="s">
        <v>149</v>
      </c>
      <c r="H291" s="754" t="s">
        <v>87</v>
      </c>
      <c r="I291" s="516">
        <v>7755714</v>
      </c>
      <c r="J291" s="517">
        <v>4894085</v>
      </c>
      <c r="K291" s="517">
        <v>10000</v>
      </c>
      <c r="L291" s="517">
        <v>2434761</v>
      </c>
      <c r="M291" s="517">
        <v>143868</v>
      </c>
      <c r="N291" s="517">
        <v>273000</v>
      </c>
      <c r="O291" s="518">
        <v>10.087699999999998</v>
      </c>
      <c r="P291" s="432">
        <v>6.5453999999999999</v>
      </c>
      <c r="Q291" s="746">
        <v>3.5422999999999991</v>
      </c>
      <c r="R291" s="551">
        <f t="shared" si="653"/>
        <v>-50000</v>
      </c>
      <c r="S291" s="507">
        <v>0</v>
      </c>
      <c r="T291" s="507">
        <v>0</v>
      </c>
      <c r="U291" s="507">
        <v>0</v>
      </c>
      <c r="V291" s="507">
        <f t="shared" si="616"/>
        <v>-50000</v>
      </c>
      <c r="W291" s="507">
        <v>50000</v>
      </c>
      <c r="X291" s="507">
        <v>0</v>
      </c>
      <c r="Y291" s="507">
        <v>52525</v>
      </c>
      <c r="Z291" s="507">
        <f t="shared" si="654"/>
        <v>102525</v>
      </c>
      <c r="AA291" s="507">
        <f t="shared" si="655"/>
        <v>52525</v>
      </c>
      <c r="AB291" s="322">
        <f t="shared" si="656"/>
        <v>0</v>
      </c>
      <c r="AC291" s="180">
        <f t="shared" si="657"/>
        <v>-1000</v>
      </c>
      <c r="AD291" s="507">
        <v>0</v>
      </c>
      <c r="AE291" s="507">
        <v>0</v>
      </c>
      <c r="AF291" s="507">
        <f t="shared" si="617"/>
        <v>0</v>
      </c>
      <c r="AG291" s="507">
        <f t="shared" si="618"/>
        <v>51525</v>
      </c>
      <c r="AH291" s="522">
        <v>-0.08</v>
      </c>
      <c r="AI291" s="522">
        <v>-0.05</v>
      </c>
      <c r="AJ291" s="522">
        <v>0</v>
      </c>
      <c r="AK291" s="522">
        <v>0</v>
      </c>
      <c r="AL291" s="522">
        <v>0</v>
      </c>
      <c r="AM291" s="522">
        <v>0</v>
      </c>
      <c r="AN291" s="522">
        <v>0</v>
      </c>
      <c r="AO291" s="522">
        <f t="shared" si="658"/>
        <v>-0.08</v>
      </c>
      <c r="AP291" s="522">
        <f t="shared" si="659"/>
        <v>-0.05</v>
      </c>
      <c r="AQ291" s="523">
        <f t="shared" si="619"/>
        <v>-0.13</v>
      </c>
      <c r="AR291" s="520">
        <f t="shared" si="660"/>
        <v>7807239</v>
      </c>
      <c r="AS291" s="507">
        <f t="shared" si="661"/>
        <v>4844085</v>
      </c>
      <c r="AT291" s="507">
        <f t="shared" si="662"/>
        <v>112525</v>
      </c>
      <c r="AU291" s="507">
        <f t="shared" si="663"/>
        <v>52525</v>
      </c>
      <c r="AV291" s="507">
        <f t="shared" si="664"/>
        <v>2434761</v>
      </c>
      <c r="AW291" s="507">
        <f t="shared" si="664"/>
        <v>142868</v>
      </c>
      <c r="AX291" s="507">
        <f t="shared" si="665"/>
        <v>273000</v>
      </c>
      <c r="AY291" s="522">
        <f t="shared" si="666"/>
        <v>9.9576999999999973</v>
      </c>
      <c r="AZ291" s="522">
        <f t="shared" si="667"/>
        <v>6.4653999999999998</v>
      </c>
      <c r="BA291" s="523">
        <f t="shared" si="667"/>
        <v>3.4922999999999993</v>
      </c>
    </row>
    <row r="292" spans="1:53" s="720" customFormat="1" ht="12.75" customHeight="1" x14ac:dyDescent="0.2">
      <c r="A292" s="751">
        <v>52</v>
      </c>
      <c r="B292" s="752">
        <v>4466</v>
      </c>
      <c r="C292" s="752">
        <v>650039017</v>
      </c>
      <c r="D292" s="752">
        <v>70982074</v>
      </c>
      <c r="E292" s="740" t="s">
        <v>578</v>
      </c>
      <c r="F292" s="752">
        <v>3117</v>
      </c>
      <c r="G292" s="552" t="s">
        <v>92</v>
      </c>
      <c r="H292" s="754" t="s">
        <v>83</v>
      </c>
      <c r="I292" s="516">
        <v>1109401</v>
      </c>
      <c r="J292" s="517">
        <v>816937</v>
      </c>
      <c r="K292" s="496">
        <v>0</v>
      </c>
      <c r="L292" s="322">
        <v>276125</v>
      </c>
      <c r="M292" s="322">
        <v>16339</v>
      </c>
      <c r="N292" s="517">
        <v>0</v>
      </c>
      <c r="O292" s="518">
        <v>2.5299999999999998</v>
      </c>
      <c r="P292" s="432">
        <v>2.5299999999999998</v>
      </c>
      <c r="Q292" s="746">
        <v>0</v>
      </c>
      <c r="R292" s="551">
        <f t="shared" si="653"/>
        <v>0</v>
      </c>
      <c r="S292" s="507">
        <v>15099</v>
      </c>
      <c r="T292" s="507">
        <v>0</v>
      </c>
      <c r="U292" s="507">
        <v>0</v>
      </c>
      <c r="V292" s="507">
        <f t="shared" si="616"/>
        <v>15099</v>
      </c>
      <c r="W292" s="507">
        <v>0</v>
      </c>
      <c r="X292" s="507">
        <v>0</v>
      </c>
      <c r="Y292" s="507">
        <v>0</v>
      </c>
      <c r="Z292" s="507">
        <f t="shared" si="654"/>
        <v>0</v>
      </c>
      <c r="AA292" s="507">
        <f t="shared" si="655"/>
        <v>15099</v>
      </c>
      <c r="AB292" s="322">
        <f t="shared" si="656"/>
        <v>5103</v>
      </c>
      <c r="AC292" s="180">
        <f t="shared" si="657"/>
        <v>302</v>
      </c>
      <c r="AD292" s="507">
        <v>0</v>
      </c>
      <c r="AE292" s="507">
        <v>0</v>
      </c>
      <c r="AF292" s="507">
        <f t="shared" si="617"/>
        <v>0</v>
      </c>
      <c r="AG292" s="507">
        <f t="shared" si="618"/>
        <v>20504</v>
      </c>
      <c r="AH292" s="522">
        <v>0</v>
      </c>
      <c r="AI292" s="522">
        <v>0</v>
      </c>
      <c r="AJ292" s="522">
        <v>0</v>
      </c>
      <c r="AK292" s="522">
        <v>0</v>
      </c>
      <c r="AL292" s="522">
        <v>0</v>
      </c>
      <c r="AM292" s="522">
        <v>0</v>
      </c>
      <c r="AN292" s="522">
        <v>0</v>
      </c>
      <c r="AO292" s="522">
        <f t="shared" si="658"/>
        <v>0</v>
      </c>
      <c r="AP292" s="522">
        <f t="shared" si="659"/>
        <v>0</v>
      </c>
      <c r="AQ292" s="523">
        <f t="shared" si="619"/>
        <v>0</v>
      </c>
      <c r="AR292" s="520">
        <f t="shared" si="660"/>
        <v>1129905</v>
      </c>
      <c r="AS292" s="507">
        <f t="shared" si="661"/>
        <v>832036</v>
      </c>
      <c r="AT292" s="507">
        <f t="shared" si="662"/>
        <v>0</v>
      </c>
      <c r="AU292" s="507">
        <f t="shared" si="663"/>
        <v>0</v>
      </c>
      <c r="AV292" s="507">
        <f t="shared" si="664"/>
        <v>281228</v>
      </c>
      <c r="AW292" s="507">
        <f t="shared" si="664"/>
        <v>16641</v>
      </c>
      <c r="AX292" s="507">
        <f t="shared" si="665"/>
        <v>0</v>
      </c>
      <c r="AY292" s="522">
        <f t="shared" si="666"/>
        <v>2.5299999999999998</v>
      </c>
      <c r="AZ292" s="522">
        <f t="shared" si="667"/>
        <v>2.5299999999999998</v>
      </c>
      <c r="BA292" s="523">
        <f t="shared" si="667"/>
        <v>0</v>
      </c>
    </row>
    <row r="293" spans="1:53" s="720" customFormat="1" ht="12.75" customHeight="1" x14ac:dyDescent="0.2">
      <c r="A293" s="751">
        <v>52</v>
      </c>
      <c r="B293" s="752">
        <v>4466</v>
      </c>
      <c r="C293" s="752">
        <v>650039017</v>
      </c>
      <c r="D293" s="752">
        <v>70982074</v>
      </c>
      <c r="E293" s="753" t="s">
        <v>578</v>
      </c>
      <c r="F293" s="752">
        <v>3141</v>
      </c>
      <c r="G293" s="552" t="s">
        <v>89</v>
      </c>
      <c r="H293" s="754" t="s">
        <v>83</v>
      </c>
      <c r="I293" s="516">
        <v>1469094</v>
      </c>
      <c r="J293" s="517">
        <v>1065633</v>
      </c>
      <c r="K293" s="496">
        <v>10000</v>
      </c>
      <c r="L293" s="322">
        <v>363564</v>
      </c>
      <c r="M293" s="322">
        <v>21313</v>
      </c>
      <c r="N293" s="517">
        <v>8584</v>
      </c>
      <c r="O293" s="518">
        <v>3.66</v>
      </c>
      <c r="P293" s="432">
        <v>0</v>
      </c>
      <c r="Q293" s="746">
        <v>3.66</v>
      </c>
      <c r="R293" s="551">
        <f t="shared" si="653"/>
        <v>0</v>
      </c>
      <c r="S293" s="507">
        <v>0</v>
      </c>
      <c r="T293" s="507">
        <v>0</v>
      </c>
      <c r="U293" s="507">
        <v>0</v>
      </c>
      <c r="V293" s="507">
        <f t="shared" si="616"/>
        <v>0</v>
      </c>
      <c r="W293" s="507">
        <v>0</v>
      </c>
      <c r="X293" s="507">
        <v>0</v>
      </c>
      <c r="Y293" s="507">
        <v>0</v>
      </c>
      <c r="Z293" s="507">
        <f t="shared" si="654"/>
        <v>0</v>
      </c>
      <c r="AA293" s="507">
        <f t="shared" si="655"/>
        <v>0</v>
      </c>
      <c r="AB293" s="322">
        <f t="shared" si="656"/>
        <v>0</v>
      </c>
      <c r="AC293" s="180">
        <f t="shared" si="657"/>
        <v>0</v>
      </c>
      <c r="AD293" s="507">
        <v>0</v>
      </c>
      <c r="AE293" s="507">
        <v>0</v>
      </c>
      <c r="AF293" s="507">
        <f t="shared" si="617"/>
        <v>0</v>
      </c>
      <c r="AG293" s="507">
        <f t="shared" si="618"/>
        <v>0</v>
      </c>
      <c r="AH293" s="522">
        <v>0</v>
      </c>
      <c r="AI293" s="522">
        <v>0</v>
      </c>
      <c r="AJ293" s="522">
        <v>0</v>
      </c>
      <c r="AK293" s="522">
        <v>0</v>
      </c>
      <c r="AL293" s="522">
        <v>0</v>
      </c>
      <c r="AM293" s="522">
        <v>0</v>
      </c>
      <c r="AN293" s="522">
        <v>0</v>
      </c>
      <c r="AO293" s="522">
        <f t="shared" si="658"/>
        <v>0</v>
      </c>
      <c r="AP293" s="522">
        <f t="shared" si="659"/>
        <v>0</v>
      </c>
      <c r="AQ293" s="523">
        <f t="shared" si="619"/>
        <v>0</v>
      </c>
      <c r="AR293" s="520">
        <f t="shared" si="660"/>
        <v>1469094</v>
      </c>
      <c r="AS293" s="507">
        <f t="shared" si="661"/>
        <v>1065633</v>
      </c>
      <c r="AT293" s="507">
        <f t="shared" si="662"/>
        <v>10000</v>
      </c>
      <c r="AU293" s="507">
        <f t="shared" si="663"/>
        <v>0</v>
      </c>
      <c r="AV293" s="507">
        <f t="shared" si="664"/>
        <v>363564</v>
      </c>
      <c r="AW293" s="507">
        <f t="shared" si="664"/>
        <v>21313</v>
      </c>
      <c r="AX293" s="507">
        <f t="shared" si="665"/>
        <v>8584</v>
      </c>
      <c r="AY293" s="522">
        <f t="shared" si="666"/>
        <v>3.66</v>
      </c>
      <c r="AZ293" s="522">
        <f t="shared" si="667"/>
        <v>0</v>
      </c>
      <c r="BA293" s="523">
        <f t="shared" si="667"/>
        <v>3.66</v>
      </c>
    </row>
    <row r="294" spans="1:53" s="720" customFormat="1" ht="12.75" customHeight="1" x14ac:dyDescent="0.2">
      <c r="A294" s="751">
        <v>52</v>
      </c>
      <c r="B294" s="752">
        <v>4466</v>
      </c>
      <c r="C294" s="752">
        <v>650039017</v>
      </c>
      <c r="D294" s="752">
        <v>70982074</v>
      </c>
      <c r="E294" s="753" t="s">
        <v>578</v>
      </c>
      <c r="F294" s="752">
        <v>3143</v>
      </c>
      <c r="G294" s="552" t="s">
        <v>150</v>
      </c>
      <c r="H294" s="727" t="s">
        <v>87</v>
      </c>
      <c r="I294" s="516">
        <v>850054</v>
      </c>
      <c r="J294" s="517">
        <v>606715</v>
      </c>
      <c r="K294" s="517">
        <v>10000</v>
      </c>
      <c r="L294" s="517">
        <v>220492</v>
      </c>
      <c r="M294" s="517">
        <v>12847</v>
      </c>
      <c r="N294" s="517">
        <v>0</v>
      </c>
      <c r="O294" s="518">
        <v>1.4</v>
      </c>
      <c r="P294" s="432">
        <v>1.4</v>
      </c>
      <c r="Q294" s="746">
        <v>0</v>
      </c>
      <c r="R294" s="551">
        <f t="shared" si="653"/>
        <v>0</v>
      </c>
      <c r="S294" s="507">
        <v>0</v>
      </c>
      <c r="T294" s="507">
        <v>0</v>
      </c>
      <c r="U294" s="507">
        <v>0</v>
      </c>
      <c r="V294" s="507">
        <f t="shared" si="616"/>
        <v>0</v>
      </c>
      <c r="W294" s="507">
        <v>0</v>
      </c>
      <c r="X294" s="507">
        <v>0</v>
      </c>
      <c r="Y294" s="507">
        <v>0</v>
      </c>
      <c r="Z294" s="507">
        <f t="shared" si="654"/>
        <v>0</v>
      </c>
      <c r="AA294" s="507">
        <f t="shared" si="655"/>
        <v>0</v>
      </c>
      <c r="AB294" s="322">
        <f t="shared" si="656"/>
        <v>0</v>
      </c>
      <c r="AC294" s="180">
        <f t="shared" si="657"/>
        <v>0</v>
      </c>
      <c r="AD294" s="507">
        <v>0</v>
      </c>
      <c r="AE294" s="507">
        <v>0</v>
      </c>
      <c r="AF294" s="507">
        <f t="shared" si="617"/>
        <v>0</v>
      </c>
      <c r="AG294" s="507">
        <f t="shared" si="618"/>
        <v>0</v>
      </c>
      <c r="AH294" s="522">
        <v>0</v>
      </c>
      <c r="AI294" s="522">
        <v>0</v>
      </c>
      <c r="AJ294" s="522">
        <v>0</v>
      </c>
      <c r="AK294" s="522">
        <v>0</v>
      </c>
      <c r="AL294" s="522">
        <v>0</v>
      </c>
      <c r="AM294" s="522">
        <v>0</v>
      </c>
      <c r="AN294" s="522">
        <v>0</v>
      </c>
      <c r="AO294" s="522">
        <f t="shared" si="658"/>
        <v>0</v>
      </c>
      <c r="AP294" s="522">
        <f t="shared" si="659"/>
        <v>0</v>
      </c>
      <c r="AQ294" s="523">
        <f t="shared" si="619"/>
        <v>0</v>
      </c>
      <c r="AR294" s="520">
        <f t="shared" si="660"/>
        <v>850054</v>
      </c>
      <c r="AS294" s="507">
        <f t="shared" si="661"/>
        <v>606715</v>
      </c>
      <c r="AT294" s="507">
        <f t="shared" si="662"/>
        <v>10000</v>
      </c>
      <c r="AU294" s="507">
        <f t="shared" si="663"/>
        <v>0</v>
      </c>
      <c r="AV294" s="507">
        <f t="shared" si="664"/>
        <v>220492</v>
      </c>
      <c r="AW294" s="507">
        <f t="shared" si="664"/>
        <v>12847</v>
      </c>
      <c r="AX294" s="507">
        <f t="shared" si="665"/>
        <v>0</v>
      </c>
      <c r="AY294" s="522">
        <f t="shared" si="666"/>
        <v>1.4</v>
      </c>
      <c r="AZ294" s="522">
        <f t="shared" si="667"/>
        <v>1.4</v>
      </c>
      <c r="BA294" s="523">
        <f t="shared" si="667"/>
        <v>0</v>
      </c>
    </row>
    <row r="295" spans="1:53" s="720" customFormat="1" ht="12.75" customHeight="1" x14ac:dyDescent="0.2">
      <c r="A295" s="751">
        <v>52</v>
      </c>
      <c r="B295" s="752">
        <v>4466</v>
      </c>
      <c r="C295" s="752">
        <v>650039017</v>
      </c>
      <c r="D295" s="752">
        <v>70982074</v>
      </c>
      <c r="E295" s="753" t="s">
        <v>578</v>
      </c>
      <c r="F295" s="752">
        <v>3143</v>
      </c>
      <c r="G295" s="552" t="s">
        <v>151</v>
      </c>
      <c r="H295" s="727" t="s">
        <v>83</v>
      </c>
      <c r="I295" s="516">
        <v>35111</v>
      </c>
      <c r="J295" s="517">
        <v>24750</v>
      </c>
      <c r="K295" s="496">
        <v>0</v>
      </c>
      <c r="L295" s="322">
        <v>8366</v>
      </c>
      <c r="M295" s="322">
        <v>495</v>
      </c>
      <c r="N295" s="517">
        <v>1500</v>
      </c>
      <c r="O295" s="518">
        <v>0.1</v>
      </c>
      <c r="P295" s="432">
        <v>0</v>
      </c>
      <c r="Q295" s="746">
        <v>0.1</v>
      </c>
      <c r="R295" s="551">
        <f t="shared" si="653"/>
        <v>0</v>
      </c>
      <c r="S295" s="507">
        <v>0</v>
      </c>
      <c r="T295" s="507">
        <v>0</v>
      </c>
      <c r="U295" s="507">
        <v>0</v>
      </c>
      <c r="V295" s="507">
        <f t="shared" si="616"/>
        <v>0</v>
      </c>
      <c r="W295" s="507">
        <v>0</v>
      </c>
      <c r="X295" s="507">
        <v>0</v>
      </c>
      <c r="Y295" s="507">
        <v>0</v>
      </c>
      <c r="Z295" s="507">
        <f t="shared" si="654"/>
        <v>0</v>
      </c>
      <c r="AA295" s="507">
        <f t="shared" si="655"/>
        <v>0</v>
      </c>
      <c r="AB295" s="322">
        <f t="shared" si="656"/>
        <v>0</v>
      </c>
      <c r="AC295" s="180">
        <f t="shared" si="657"/>
        <v>0</v>
      </c>
      <c r="AD295" s="507">
        <v>0</v>
      </c>
      <c r="AE295" s="507">
        <v>0</v>
      </c>
      <c r="AF295" s="507">
        <f t="shared" si="617"/>
        <v>0</v>
      </c>
      <c r="AG295" s="507">
        <f t="shared" si="618"/>
        <v>0</v>
      </c>
      <c r="AH295" s="522">
        <v>0</v>
      </c>
      <c r="AI295" s="522">
        <v>0</v>
      </c>
      <c r="AJ295" s="522">
        <v>0</v>
      </c>
      <c r="AK295" s="522">
        <v>0</v>
      </c>
      <c r="AL295" s="522">
        <v>0</v>
      </c>
      <c r="AM295" s="522">
        <v>0</v>
      </c>
      <c r="AN295" s="522">
        <v>0</v>
      </c>
      <c r="AO295" s="522">
        <f t="shared" si="658"/>
        <v>0</v>
      </c>
      <c r="AP295" s="522">
        <f t="shared" si="659"/>
        <v>0</v>
      </c>
      <c r="AQ295" s="523">
        <f t="shared" si="619"/>
        <v>0</v>
      </c>
      <c r="AR295" s="520">
        <f t="shared" si="660"/>
        <v>35111</v>
      </c>
      <c r="AS295" s="507">
        <f t="shared" si="661"/>
        <v>24750</v>
      </c>
      <c r="AT295" s="507">
        <f t="shared" si="662"/>
        <v>0</v>
      </c>
      <c r="AU295" s="507">
        <f t="shared" si="663"/>
        <v>0</v>
      </c>
      <c r="AV295" s="507">
        <f t="shared" si="664"/>
        <v>8366</v>
      </c>
      <c r="AW295" s="507">
        <f t="shared" si="664"/>
        <v>495</v>
      </c>
      <c r="AX295" s="507">
        <f t="shared" si="665"/>
        <v>1500</v>
      </c>
      <c r="AY295" s="522">
        <f t="shared" si="666"/>
        <v>0.1</v>
      </c>
      <c r="AZ295" s="522">
        <f t="shared" si="667"/>
        <v>0</v>
      </c>
      <c r="BA295" s="523">
        <f t="shared" si="667"/>
        <v>0.1</v>
      </c>
    </row>
    <row r="296" spans="1:53" s="720" customFormat="1" ht="12.75" customHeight="1" x14ac:dyDescent="0.2">
      <c r="A296" s="285">
        <v>52</v>
      </c>
      <c r="B296" s="27">
        <v>4466</v>
      </c>
      <c r="C296" s="27">
        <v>650039017</v>
      </c>
      <c r="D296" s="27">
        <v>70982074</v>
      </c>
      <c r="E296" s="295" t="s">
        <v>579</v>
      </c>
      <c r="F296" s="27"/>
      <c r="G296" s="284"/>
      <c r="H296" s="388"/>
      <c r="I296" s="5">
        <v>14903104</v>
      </c>
      <c r="J296" s="8">
        <v>10693961</v>
      </c>
      <c r="K296" s="8">
        <v>40000</v>
      </c>
      <c r="L296" s="8">
        <v>3628080</v>
      </c>
      <c r="M296" s="8">
        <v>213879</v>
      </c>
      <c r="N296" s="8">
        <v>327184</v>
      </c>
      <c r="O296" s="9">
        <v>25.946999999999999</v>
      </c>
      <c r="P296" s="9">
        <v>17.111899999999999</v>
      </c>
      <c r="Q296" s="33">
        <v>8.8350999999999988</v>
      </c>
      <c r="R296" s="5">
        <f t="shared" ref="R296:BA296" si="668">SUM(R290:R295)</f>
        <v>-60000</v>
      </c>
      <c r="S296" s="8">
        <f t="shared" si="668"/>
        <v>15099</v>
      </c>
      <c r="T296" s="8">
        <f t="shared" si="668"/>
        <v>0</v>
      </c>
      <c r="U296" s="8">
        <f t="shared" si="668"/>
        <v>0</v>
      </c>
      <c r="V296" s="8">
        <f t="shared" si="668"/>
        <v>-44901</v>
      </c>
      <c r="W296" s="8">
        <f t="shared" si="668"/>
        <v>60000</v>
      </c>
      <c r="X296" s="8">
        <f t="shared" si="668"/>
        <v>0</v>
      </c>
      <c r="Y296" s="8">
        <f t="shared" si="668"/>
        <v>52525</v>
      </c>
      <c r="Z296" s="8">
        <f t="shared" si="668"/>
        <v>112525</v>
      </c>
      <c r="AA296" s="8">
        <f t="shared" si="668"/>
        <v>67624</v>
      </c>
      <c r="AB296" s="8">
        <f t="shared" si="668"/>
        <v>5103</v>
      </c>
      <c r="AC296" s="8">
        <f t="shared" si="668"/>
        <v>-898</v>
      </c>
      <c r="AD296" s="8">
        <f t="shared" si="668"/>
        <v>0</v>
      </c>
      <c r="AE296" s="8">
        <f t="shared" si="668"/>
        <v>0</v>
      </c>
      <c r="AF296" s="8">
        <f t="shared" si="668"/>
        <v>0</v>
      </c>
      <c r="AG296" s="8">
        <f t="shared" si="668"/>
        <v>71829</v>
      </c>
      <c r="AH296" s="9">
        <f t="shared" si="668"/>
        <v>-0.1</v>
      </c>
      <c r="AI296" s="9">
        <f t="shared" si="668"/>
        <v>-0.05</v>
      </c>
      <c r="AJ296" s="9">
        <f t="shared" si="668"/>
        <v>0</v>
      </c>
      <c r="AK296" s="9">
        <f t="shared" si="668"/>
        <v>0</v>
      </c>
      <c r="AL296" s="9">
        <f t="shared" si="668"/>
        <v>0</v>
      </c>
      <c r="AM296" s="9">
        <f t="shared" si="668"/>
        <v>0</v>
      </c>
      <c r="AN296" s="9">
        <f t="shared" si="668"/>
        <v>0</v>
      </c>
      <c r="AO296" s="9">
        <f t="shared" si="668"/>
        <v>-0.1</v>
      </c>
      <c r="AP296" s="9">
        <f t="shared" si="668"/>
        <v>-0.05</v>
      </c>
      <c r="AQ296" s="75">
        <f t="shared" si="668"/>
        <v>-0.15</v>
      </c>
      <c r="AR296" s="273">
        <f t="shared" si="668"/>
        <v>14974933</v>
      </c>
      <c r="AS296" s="8">
        <f t="shared" si="668"/>
        <v>10649060</v>
      </c>
      <c r="AT296" s="38">
        <f t="shared" si="668"/>
        <v>152525</v>
      </c>
      <c r="AU296" s="38">
        <f t="shared" si="668"/>
        <v>52525</v>
      </c>
      <c r="AV296" s="8">
        <f t="shared" si="668"/>
        <v>3633183</v>
      </c>
      <c r="AW296" s="8">
        <f t="shared" si="668"/>
        <v>212981</v>
      </c>
      <c r="AX296" s="8">
        <f t="shared" si="668"/>
        <v>327184</v>
      </c>
      <c r="AY296" s="9">
        <f t="shared" si="668"/>
        <v>25.797000000000001</v>
      </c>
      <c r="AZ296" s="9">
        <f t="shared" si="668"/>
        <v>17.011900000000001</v>
      </c>
      <c r="BA296" s="75">
        <f t="shared" si="668"/>
        <v>8.7850999999999981</v>
      </c>
    </row>
    <row r="297" spans="1:53" s="720" customFormat="1" x14ac:dyDescent="0.2">
      <c r="A297" s="751">
        <v>53</v>
      </c>
      <c r="B297" s="752">
        <v>4470</v>
      </c>
      <c r="C297" s="752">
        <v>600075109</v>
      </c>
      <c r="D297" s="752">
        <v>70982112</v>
      </c>
      <c r="E297" s="753" t="s">
        <v>580</v>
      </c>
      <c r="F297" s="752">
        <v>3231</v>
      </c>
      <c r="G297" s="552" t="s">
        <v>154</v>
      </c>
      <c r="H297" s="754" t="s">
        <v>87</v>
      </c>
      <c r="I297" s="516">
        <v>8281854</v>
      </c>
      <c r="J297" s="517">
        <v>5890754</v>
      </c>
      <c r="K297" s="517">
        <v>190000</v>
      </c>
      <c r="L297" s="517">
        <v>2055295</v>
      </c>
      <c r="M297" s="517">
        <v>117815</v>
      </c>
      <c r="N297" s="517">
        <v>27990</v>
      </c>
      <c r="O297" s="518">
        <v>11.5198</v>
      </c>
      <c r="P297" s="432">
        <v>10.1934</v>
      </c>
      <c r="Q297" s="746">
        <v>1.3263999999999996</v>
      </c>
      <c r="R297" s="551">
        <f>W297*-1</f>
        <v>0</v>
      </c>
      <c r="S297" s="507">
        <v>0</v>
      </c>
      <c r="T297" s="507">
        <v>0</v>
      </c>
      <c r="U297" s="507">
        <v>0</v>
      </c>
      <c r="V297" s="507">
        <f t="shared" si="616"/>
        <v>0</v>
      </c>
      <c r="W297" s="507">
        <v>0</v>
      </c>
      <c r="X297" s="507">
        <v>0</v>
      </c>
      <c r="Y297" s="507">
        <v>0</v>
      </c>
      <c r="Z297" s="507">
        <f>SUM(W297:Y297)</f>
        <v>0</v>
      </c>
      <c r="AA297" s="507">
        <f>V297+Z297</f>
        <v>0</v>
      </c>
      <c r="AB297" s="322">
        <f>ROUND((V297+W297)*33.8%,0)</f>
        <v>0</v>
      </c>
      <c r="AC297" s="180">
        <f>ROUND(V297*2%,0)</f>
        <v>0</v>
      </c>
      <c r="AD297" s="507">
        <v>0</v>
      </c>
      <c r="AE297" s="507">
        <v>0</v>
      </c>
      <c r="AF297" s="507">
        <f t="shared" si="617"/>
        <v>0</v>
      </c>
      <c r="AG297" s="507">
        <f t="shared" si="618"/>
        <v>0</v>
      </c>
      <c r="AH297" s="522">
        <v>0</v>
      </c>
      <c r="AI297" s="522">
        <v>0</v>
      </c>
      <c r="AJ297" s="522">
        <v>0</v>
      </c>
      <c r="AK297" s="522">
        <v>0</v>
      </c>
      <c r="AL297" s="522">
        <v>0</v>
      </c>
      <c r="AM297" s="522">
        <v>0</v>
      </c>
      <c r="AN297" s="522">
        <v>0</v>
      </c>
      <c r="AO297" s="522">
        <f>AH297+AJ297+AK297+AM297</f>
        <v>0</v>
      </c>
      <c r="AP297" s="522">
        <f>AI297+AL297+AN297</f>
        <v>0</v>
      </c>
      <c r="AQ297" s="523">
        <f t="shared" si="619"/>
        <v>0</v>
      </c>
      <c r="AR297" s="520">
        <f>I297+AG297</f>
        <v>8281854</v>
      </c>
      <c r="AS297" s="507">
        <f>J297+V297</f>
        <v>5890754</v>
      </c>
      <c r="AT297" s="507">
        <f>K297+Z297</f>
        <v>190000</v>
      </c>
      <c r="AU297" s="507">
        <f>Y297</f>
        <v>0</v>
      </c>
      <c r="AV297" s="507">
        <f>L297+AB297</f>
        <v>2055295</v>
      </c>
      <c r="AW297" s="507">
        <f>M297+AC297</f>
        <v>117815</v>
      </c>
      <c r="AX297" s="507">
        <f>N297+AF297</f>
        <v>27990</v>
      </c>
      <c r="AY297" s="522">
        <f>O297+AQ297</f>
        <v>11.5198</v>
      </c>
      <c r="AZ297" s="522">
        <f>P297+AO297</f>
        <v>10.1934</v>
      </c>
      <c r="BA297" s="523">
        <f>Q297+AP297</f>
        <v>1.3263999999999996</v>
      </c>
    </row>
    <row r="298" spans="1:53" s="720" customFormat="1" ht="13.5" thickBot="1" x14ac:dyDescent="0.25">
      <c r="A298" s="290">
        <v>53</v>
      </c>
      <c r="B298" s="46">
        <v>4470</v>
      </c>
      <c r="C298" s="46">
        <v>600075109</v>
      </c>
      <c r="D298" s="46">
        <v>70982112</v>
      </c>
      <c r="E298" s="743" t="s">
        <v>581</v>
      </c>
      <c r="F298" s="46"/>
      <c r="G298" s="291"/>
      <c r="H298" s="744"/>
      <c r="I298" s="422">
        <v>8281854</v>
      </c>
      <c r="J298" s="38">
        <v>5890754</v>
      </c>
      <c r="K298" s="38">
        <v>190000</v>
      </c>
      <c r="L298" s="38">
        <v>2055295</v>
      </c>
      <c r="M298" s="38">
        <v>117815</v>
      </c>
      <c r="N298" s="38">
        <v>27990</v>
      </c>
      <c r="O298" s="40">
        <v>11.5198</v>
      </c>
      <c r="P298" s="40">
        <v>10.1934</v>
      </c>
      <c r="Q298" s="52">
        <v>1.3263999999999996</v>
      </c>
      <c r="R298" s="422">
        <f t="shared" ref="R298:BA298" si="669">SUM(R297)</f>
        <v>0</v>
      </c>
      <c r="S298" s="38">
        <f t="shared" si="669"/>
        <v>0</v>
      </c>
      <c r="T298" s="38">
        <f t="shared" si="669"/>
        <v>0</v>
      </c>
      <c r="U298" s="38">
        <f t="shared" si="669"/>
        <v>0</v>
      </c>
      <c r="V298" s="38">
        <f t="shared" si="669"/>
        <v>0</v>
      </c>
      <c r="W298" s="38">
        <f t="shared" si="669"/>
        <v>0</v>
      </c>
      <c r="X298" s="38">
        <f t="shared" si="669"/>
        <v>0</v>
      </c>
      <c r="Y298" s="38">
        <f t="shared" si="669"/>
        <v>0</v>
      </c>
      <c r="Z298" s="38">
        <f t="shared" si="669"/>
        <v>0</v>
      </c>
      <c r="AA298" s="38">
        <f t="shared" si="669"/>
        <v>0</v>
      </c>
      <c r="AB298" s="38">
        <f t="shared" si="669"/>
        <v>0</v>
      </c>
      <c r="AC298" s="38">
        <f t="shared" si="669"/>
        <v>0</v>
      </c>
      <c r="AD298" s="38">
        <f t="shared" si="669"/>
        <v>0</v>
      </c>
      <c r="AE298" s="38">
        <f t="shared" si="669"/>
        <v>0</v>
      </c>
      <c r="AF298" s="38">
        <f t="shared" si="669"/>
        <v>0</v>
      </c>
      <c r="AG298" s="38">
        <f t="shared" si="669"/>
        <v>0</v>
      </c>
      <c r="AH298" s="40">
        <f t="shared" si="669"/>
        <v>0</v>
      </c>
      <c r="AI298" s="40">
        <f t="shared" si="669"/>
        <v>0</v>
      </c>
      <c r="AJ298" s="40">
        <f t="shared" si="669"/>
        <v>0</v>
      </c>
      <c r="AK298" s="40">
        <f t="shared" si="669"/>
        <v>0</v>
      </c>
      <c r="AL298" s="40">
        <f t="shared" si="669"/>
        <v>0</v>
      </c>
      <c r="AM298" s="40">
        <f t="shared" si="669"/>
        <v>0</v>
      </c>
      <c r="AN298" s="40">
        <f t="shared" si="669"/>
        <v>0</v>
      </c>
      <c r="AO298" s="40">
        <f t="shared" si="669"/>
        <v>0</v>
      </c>
      <c r="AP298" s="40">
        <f t="shared" si="669"/>
        <v>0</v>
      </c>
      <c r="AQ298" s="77">
        <f t="shared" si="669"/>
        <v>0</v>
      </c>
      <c r="AR298" s="275">
        <f t="shared" si="669"/>
        <v>8281854</v>
      </c>
      <c r="AS298" s="38">
        <f t="shared" si="669"/>
        <v>5890754</v>
      </c>
      <c r="AT298" s="38">
        <f t="shared" si="669"/>
        <v>190000</v>
      </c>
      <c r="AU298" s="38">
        <f t="shared" si="669"/>
        <v>0</v>
      </c>
      <c r="AV298" s="38">
        <f t="shared" si="669"/>
        <v>2055295</v>
      </c>
      <c r="AW298" s="38">
        <f t="shared" si="669"/>
        <v>117815</v>
      </c>
      <c r="AX298" s="38">
        <f t="shared" si="669"/>
        <v>27990</v>
      </c>
      <c r="AY298" s="40">
        <f t="shared" si="669"/>
        <v>11.5198</v>
      </c>
      <c r="AZ298" s="40">
        <f t="shared" si="669"/>
        <v>10.1934</v>
      </c>
      <c r="BA298" s="77">
        <f t="shared" si="669"/>
        <v>1.3263999999999996</v>
      </c>
    </row>
    <row r="299" spans="1:53" s="720" customFormat="1" ht="13.5" thickBot="1" x14ac:dyDescent="0.25">
      <c r="A299" s="292"/>
      <c r="B299" s="42"/>
      <c r="C299" s="42"/>
      <c r="D299" s="42"/>
      <c r="E299" s="191" t="s">
        <v>582</v>
      </c>
      <c r="F299" s="42"/>
      <c r="G299" s="293"/>
      <c r="H299" s="421"/>
      <c r="I299" s="423">
        <f t="shared" ref="I299:BA299" si="670">I13+I17+I22+I27+I31+I34+I37+I41+I43+I50+I56+I63+I70+I76+I83+I89+I95+I105+I107+I111+I118+I122+I128+I135+I142+I144+I148+I155+I162+I169+I176+I182+I186+I193+I197+I203+I212+I219+I221+I225+I232+I239+I242+I249+I252+I259+I262+I268+I275+I282+I289+I296+I298</f>
        <v>929531836</v>
      </c>
      <c r="J299" s="50">
        <f t="shared" si="670"/>
        <v>666349256</v>
      </c>
      <c r="K299" s="50">
        <f t="shared" si="670"/>
        <v>3561808</v>
      </c>
      <c r="L299" s="50">
        <f t="shared" si="670"/>
        <v>226429935</v>
      </c>
      <c r="M299" s="50">
        <f t="shared" si="670"/>
        <v>13326987</v>
      </c>
      <c r="N299" s="50">
        <f t="shared" si="670"/>
        <v>19863850</v>
      </c>
      <c r="O299" s="51">
        <f t="shared" si="670"/>
        <v>1472.2200999999998</v>
      </c>
      <c r="P299" s="51">
        <f t="shared" si="670"/>
        <v>1041.4668000000004</v>
      </c>
      <c r="Q299" s="53">
        <f t="shared" si="670"/>
        <v>430.75330000000002</v>
      </c>
      <c r="R299" s="423">
        <f t="shared" si="670"/>
        <v>272976</v>
      </c>
      <c r="S299" s="50">
        <f t="shared" si="670"/>
        <v>852586</v>
      </c>
      <c r="T299" s="50">
        <f t="shared" si="670"/>
        <v>0</v>
      </c>
      <c r="U299" s="50">
        <f t="shared" si="670"/>
        <v>-115004</v>
      </c>
      <c r="V299" s="50">
        <f t="shared" si="670"/>
        <v>1010558</v>
      </c>
      <c r="W299" s="50">
        <f t="shared" si="670"/>
        <v>-272976</v>
      </c>
      <c r="X299" s="50">
        <f t="shared" si="670"/>
        <v>0</v>
      </c>
      <c r="Y299" s="50">
        <f t="shared" si="670"/>
        <v>2473006</v>
      </c>
      <c r="Z299" s="50">
        <f t="shared" si="670"/>
        <v>2200030</v>
      </c>
      <c r="AA299" s="50">
        <f t="shared" si="670"/>
        <v>3210588</v>
      </c>
      <c r="AB299" s="50">
        <f t="shared" si="670"/>
        <v>249302</v>
      </c>
      <c r="AC299" s="50">
        <f t="shared" si="670"/>
        <v>20211</v>
      </c>
      <c r="AD299" s="50">
        <f t="shared" si="670"/>
        <v>130100</v>
      </c>
      <c r="AE299" s="50">
        <f t="shared" si="670"/>
        <v>185001</v>
      </c>
      <c r="AF299" s="50">
        <f t="shared" si="670"/>
        <v>315101</v>
      </c>
      <c r="AG299" s="50">
        <f t="shared" si="670"/>
        <v>3795202</v>
      </c>
      <c r="AH299" s="51">
        <f t="shared" si="670"/>
        <v>0.47999999999999987</v>
      </c>
      <c r="AI299" s="51">
        <f t="shared" si="670"/>
        <v>-0.26</v>
      </c>
      <c r="AJ299" s="51">
        <f t="shared" si="670"/>
        <v>2.4899999999999998</v>
      </c>
      <c r="AK299" s="51">
        <f t="shared" si="670"/>
        <v>0</v>
      </c>
      <c r="AL299" s="51">
        <f t="shared" si="670"/>
        <v>0</v>
      </c>
      <c r="AM299" s="51">
        <f t="shared" si="670"/>
        <v>0.03</v>
      </c>
      <c r="AN299" s="51">
        <f t="shared" si="670"/>
        <v>0</v>
      </c>
      <c r="AO299" s="51">
        <f t="shared" si="670"/>
        <v>3</v>
      </c>
      <c r="AP299" s="51">
        <f t="shared" si="670"/>
        <v>-0.26</v>
      </c>
      <c r="AQ299" s="78">
        <f t="shared" si="670"/>
        <v>2.7400000000000007</v>
      </c>
      <c r="AR299" s="296">
        <f t="shared" si="670"/>
        <v>933327038</v>
      </c>
      <c r="AS299" s="50">
        <f t="shared" si="670"/>
        <v>667359814</v>
      </c>
      <c r="AT299" s="50">
        <f t="shared" si="670"/>
        <v>5761838</v>
      </c>
      <c r="AU299" s="50">
        <f t="shared" si="670"/>
        <v>2473006</v>
      </c>
      <c r="AV299" s="50">
        <f t="shared" si="670"/>
        <v>226679237</v>
      </c>
      <c r="AW299" s="50">
        <f t="shared" si="670"/>
        <v>13347198</v>
      </c>
      <c r="AX299" s="50">
        <f t="shared" si="670"/>
        <v>20178951</v>
      </c>
      <c r="AY299" s="51">
        <f t="shared" si="670"/>
        <v>1474.9601000000002</v>
      </c>
      <c r="AZ299" s="51">
        <f t="shared" si="670"/>
        <v>1044.4668000000004</v>
      </c>
      <c r="BA299" s="78">
        <f t="shared" si="670"/>
        <v>430.49329999999992</v>
      </c>
    </row>
    <row r="300" spans="1:53" s="720" customFormat="1" x14ac:dyDescent="0.2">
      <c r="A300" s="787"/>
      <c r="B300" s="787"/>
      <c r="C300" s="787"/>
      <c r="D300" s="16"/>
      <c r="E300" s="12"/>
      <c r="F300" s="16"/>
      <c r="G300" s="36"/>
      <c r="H300" s="12"/>
      <c r="I300" s="530">
        <f>SUM(J299:N299)</f>
        <v>929531836</v>
      </c>
      <c r="J300" s="530"/>
      <c r="K300" s="530"/>
      <c r="L300" s="530"/>
      <c r="M300" s="530"/>
      <c r="N300" s="530"/>
      <c r="O300" s="531">
        <f>SUM(P299:Q299)</f>
        <v>1472.2201000000005</v>
      </c>
      <c r="P300" s="531"/>
      <c r="Q300" s="531"/>
      <c r="R300" s="530">
        <f>W299</f>
        <v>-272976</v>
      </c>
      <c r="S300" s="193"/>
      <c r="T300" s="193"/>
      <c r="U300" s="193"/>
      <c r="V300" s="684">
        <f>SUM(R299:U299)</f>
        <v>1010558</v>
      </c>
      <c r="W300" s="628"/>
      <c r="X300" s="628"/>
      <c r="Y300" s="628"/>
      <c r="Z300" s="627">
        <f>SUM(W299:Y299)</f>
        <v>2200030</v>
      </c>
      <c r="AA300" s="684">
        <f>V299+Z299</f>
        <v>3210588</v>
      </c>
      <c r="AB300" s="263"/>
      <c r="AC300" s="263"/>
      <c r="AD300" s="685"/>
      <c r="AE300" s="685"/>
      <c r="AF300" s="684">
        <f>SUM(AD299:AE299)</f>
        <v>315101</v>
      </c>
      <c r="AG300" s="684">
        <f>AA299+AB299+AC299+AF299</f>
        <v>3795202</v>
      </c>
      <c r="AH300" s="686"/>
      <c r="AI300" s="686"/>
      <c r="AJ300" s="686"/>
      <c r="AK300" s="686"/>
      <c r="AL300" s="686"/>
      <c r="AM300" s="686"/>
      <c r="AN300" s="686"/>
      <c r="AO300" s="687">
        <f>AH299+AJ299+AM299</f>
        <v>2.9999999999999996</v>
      </c>
      <c r="AP300" s="687">
        <f>AI299+AN299</f>
        <v>-0.26</v>
      </c>
      <c r="AQ300" s="687">
        <f>SUM(AO299:AP299)</f>
        <v>2.74</v>
      </c>
      <c r="AR300" s="321">
        <f>AS299+AT299+AV299+AW299+AX299</f>
        <v>933327038</v>
      </c>
      <c r="AS300" s="192"/>
      <c r="AT300" s="192"/>
      <c r="AU300" s="321">
        <f>Y299</f>
        <v>2473006</v>
      </c>
      <c r="AV300" s="192"/>
      <c r="AW300" s="192"/>
      <c r="AX300" s="192"/>
      <c r="AY300" s="193">
        <f>SUM(AZ299:BA299)</f>
        <v>1474.9601000000002</v>
      </c>
      <c r="AZ300" s="192"/>
      <c r="BA300" s="192"/>
    </row>
    <row r="301" spans="1:53" ht="13.5" thickBot="1" x14ac:dyDescent="0.25">
      <c r="A301" s="780"/>
      <c r="B301" s="780"/>
      <c r="C301" s="780"/>
      <c r="D301" s="16"/>
      <c r="E301" s="12"/>
      <c r="F301" s="755"/>
      <c r="G301" s="36"/>
      <c r="H301" s="12"/>
      <c r="I301" s="194">
        <f ca="1">SUM(J302:N302)</f>
        <v>929531836</v>
      </c>
      <c r="J301" s="195"/>
      <c r="K301" s="195"/>
      <c r="L301" s="195"/>
      <c r="M301" s="195"/>
      <c r="N301" s="195"/>
      <c r="O301" s="196">
        <f ca="1">SUM(P302:Q302)</f>
        <v>1472.2201</v>
      </c>
      <c r="P301" s="342"/>
      <c r="Q301" s="342"/>
      <c r="R301" s="366"/>
      <c r="S301" s="366"/>
      <c r="T301" s="366"/>
      <c r="U301" s="366"/>
      <c r="V301" s="532">
        <f ca="1">SUM(R302:U302)</f>
        <v>1010558</v>
      </c>
      <c r="W301" s="533"/>
      <c r="X301" s="533"/>
      <c r="Y301" s="533"/>
      <c r="Z301" s="532">
        <f ca="1">SUM(W302:Y302)</f>
        <v>2200030</v>
      </c>
      <c r="AA301" s="532">
        <f ca="1">V302+Z302</f>
        <v>3210588</v>
      </c>
      <c r="AB301" s="365"/>
      <c r="AC301" s="365"/>
      <c r="AD301" s="533"/>
      <c r="AE301" s="533"/>
      <c r="AF301" s="532">
        <f ca="1">SUM(AD302:AE302)</f>
        <v>315101</v>
      </c>
      <c r="AG301" s="532">
        <f ca="1">AA302+AB302+AC302+AF302</f>
        <v>3795202</v>
      </c>
      <c r="AH301" s="534"/>
      <c r="AI301" s="534"/>
      <c r="AJ301" s="534"/>
      <c r="AK301" s="534"/>
      <c r="AL301" s="534"/>
      <c r="AM301" s="534"/>
      <c r="AN301" s="534"/>
      <c r="AO301" s="535">
        <f ca="1">AH302+AJ302+AM302</f>
        <v>2.9999999999999996</v>
      </c>
      <c r="AP301" s="535">
        <f ca="1">AI302+AN302</f>
        <v>-0.2599999999999999</v>
      </c>
      <c r="AQ301" s="535">
        <f ca="1">SUM(AO302:AP302)</f>
        <v>2.74</v>
      </c>
      <c r="AR301" s="373">
        <f ca="1">AS302+AT302+AV302+AW302+AX302</f>
        <v>933327038</v>
      </c>
      <c r="AS301" s="374"/>
      <c r="AT301" s="374"/>
      <c r="AU301" s="707"/>
      <c r="AV301" s="374"/>
      <c r="AW301" s="374"/>
      <c r="AX301" s="374"/>
      <c r="AY301" s="366">
        <f ca="1">SUM(AZ302:BA302)</f>
        <v>1474.9601000000002</v>
      </c>
      <c r="AZ301" s="374"/>
      <c r="BA301" s="374"/>
    </row>
    <row r="302" spans="1:53" ht="13.5" thickBot="1" x14ac:dyDescent="0.25">
      <c r="A302" s="780"/>
      <c r="B302" s="780"/>
      <c r="C302" s="780"/>
      <c r="D302" s="16"/>
      <c r="E302" s="12"/>
      <c r="F302" s="16"/>
      <c r="G302" s="36"/>
      <c r="H302" s="39" t="s">
        <v>33</v>
      </c>
      <c r="I302" s="258">
        <f t="shared" ref="I302:BA302" ca="1" si="671">SUM(I303:I312)</f>
        <v>929531836</v>
      </c>
      <c r="J302" s="47">
        <f t="shared" ca="1" si="671"/>
        <v>666349256</v>
      </c>
      <c r="K302" s="47">
        <f t="shared" ca="1" si="671"/>
        <v>3561808</v>
      </c>
      <c r="L302" s="47">
        <f t="shared" ca="1" si="671"/>
        <v>226429935</v>
      </c>
      <c r="M302" s="47">
        <f t="shared" ca="1" si="671"/>
        <v>13326987</v>
      </c>
      <c r="N302" s="47">
        <f t="shared" ca="1" si="671"/>
        <v>19863850</v>
      </c>
      <c r="O302" s="48">
        <f t="shared" ca="1" si="671"/>
        <v>1472.2200999999998</v>
      </c>
      <c r="P302" s="48">
        <f t="shared" ca="1" si="671"/>
        <v>1041.4668000000001</v>
      </c>
      <c r="Q302" s="266">
        <f t="shared" ca="1" si="671"/>
        <v>430.75329999999991</v>
      </c>
      <c r="R302" s="258">
        <f t="shared" ca="1" si="671"/>
        <v>272976</v>
      </c>
      <c r="S302" s="47">
        <f t="shared" ca="1" si="671"/>
        <v>852586</v>
      </c>
      <c r="T302" s="47">
        <f t="shared" ca="1" si="671"/>
        <v>0</v>
      </c>
      <c r="U302" s="47">
        <f t="shared" ca="1" si="671"/>
        <v>-115004</v>
      </c>
      <c r="V302" s="47">
        <f t="shared" ca="1" si="671"/>
        <v>1010558</v>
      </c>
      <c r="W302" s="47">
        <f t="shared" ca="1" si="671"/>
        <v>-272976</v>
      </c>
      <c r="X302" s="47">
        <f t="shared" ca="1" si="671"/>
        <v>0</v>
      </c>
      <c r="Y302" s="47">
        <f t="shared" ca="1" si="671"/>
        <v>2473006</v>
      </c>
      <c r="Z302" s="47">
        <f t="shared" ca="1" si="671"/>
        <v>2200030</v>
      </c>
      <c r="AA302" s="47">
        <f t="shared" ca="1" si="671"/>
        <v>3210588</v>
      </c>
      <c r="AB302" s="47">
        <f t="shared" ca="1" si="671"/>
        <v>249302</v>
      </c>
      <c r="AC302" s="47">
        <f t="shared" ca="1" si="671"/>
        <v>20211</v>
      </c>
      <c r="AD302" s="47">
        <f t="shared" ca="1" si="671"/>
        <v>130100</v>
      </c>
      <c r="AE302" s="47">
        <f t="shared" ca="1" si="671"/>
        <v>185001</v>
      </c>
      <c r="AF302" s="47">
        <f t="shared" ca="1" si="671"/>
        <v>315101</v>
      </c>
      <c r="AG302" s="47">
        <f t="shared" ca="1" si="671"/>
        <v>3795202</v>
      </c>
      <c r="AH302" s="48">
        <f t="shared" ca="1" si="671"/>
        <v>0.48</v>
      </c>
      <c r="AI302" s="48">
        <f t="shared" ca="1" si="671"/>
        <v>-0.2599999999999999</v>
      </c>
      <c r="AJ302" s="48">
        <f t="shared" ca="1" si="671"/>
        <v>2.4899999999999998</v>
      </c>
      <c r="AK302" s="48">
        <f t="shared" ca="1" si="671"/>
        <v>0</v>
      </c>
      <c r="AL302" s="48">
        <f t="shared" ca="1" si="671"/>
        <v>0</v>
      </c>
      <c r="AM302" s="48">
        <f t="shared" ca="1" si="671"/>
        <v>0.03</v>
      </c>
      <c r="AN302" s="48">
        <f t="shared" ca="1" si="671"/>
        <v>0</v>
      </c>
      <c r="AO302" s="48">
        <f t="shared" ca="1" si="671"/>
        <v>3</v>
      </c>
      <c r="AP302" s="48">
        <f t="shared" ca="1" si="671"/>
        <v>-0.2599999999999999</v>
      </c>
      <c r="AQ302" s="49">
        <f t="shared" ca="1" si="671"/>
        <v>2.7399999999999998</v>
      </c>
      <c r="AR302" s="267">
        <f t="shared" ca="1" si="671"/>
        <v>933327038</v>
      </c>
      <c r="AS302" s="47">
        <f t="shared" ca="1" si="671"/>
        <v>667359814</v>
      </c>
      <c r="AT302" s="47">
        <f t="shared" ca="1" si="671"/>
        <v>5761838</v>
      </c>
      <c r="AU302" s="47">
        <f t="shared" ca="1" si="671"/>
        <v>2473006</v>
      </c>
      <c r="AV302" s="47">
        <f t="shared" ca="1" si="671"/>
        <v>226679237</v>
      </c>
      <c r="AW302" s="47">
        <f t="shared" ca="1" si="671"/>
        <v>13347198</v>
      </c>
      <c r="AX302" s="47">
        <f t="shared" ca="1" si="671"/>
        <v>20178951</v>
      </c>
      <c r="AY302" s="48">
        <f t="shared" ca="1" si="671"/>
        <v>1474.9601000000002</v>
      </c>
      <c r="AZ302" s="48">
        <f t="shared" ca="1" si="671"/>
        <v>1044.4668000000001</v>
      </c>
      <c r="BA302" s="49">
        <f t="shared" ca="1" si="671"/>
        <v>430.49329999999998</v>
      </c>
    </row>
    <row r="303" spans="1:53" x14ac:dyDescent="0.2">
      <c r="A303" s="780"/>
      <c r="B303" s="780"/>
      <c r="C303" s="780"/>
      <c r="D303" s="16"/>
      <c r="E303" s="12"/>
      <c r="F303" s="16"/>
      <c r="G303" s="36"/>
      <c r="H303" s="1">
        <v>3111</v>
      </c>
      <c r="I303" s="324">
        <f t="shared" ref="I303:BA303" ca="1" si="672">SUMIF($F$12:$F$428,"=3111",I$12:I$384)</f>
        <v>174832675</v>
      </c>
      <c r="J303" s="325">
        <f t="shared" ca="1" si="672"/>
        <v>133807426</v>
      </c>
      <c r="K303" s="325">
        <f t="shared" ca="1" si="672"/>
        <v>437060</v>
      </c>
      <c r="L303" s="325">
        <f t="shared" ca="1" si="672"/>
        <v>36455547</v>
      </c>
      <c r="M303" s="325">
        <f t="shared" ca="1" si="672"/>
        <v>2148392</v>
      </c>
      <c r="N303" s="325">
        <f t="shared" ca="1" si="672"/>
        <v>1984250</v>
      </c>
      <c r="O303" s="326">
        <f t="shared" ca="1" si="672"/>
        <v>317.93119999999999</v>
      </c>
      <c r="P303" s="326">
        <f t="shared" ca="1" si="672"/>
        <v>246.36800000000002</v>
      </c>
      <c r="Q303" s="329">
        <f t="shared" ca="1" si="672"/>
        <v>71.563200000000009</v>
      </c>
      <c r="R303" s="324">
        <f t="shared" ca="1" si="672"/>
        <v>-50515</v>
      </c>
      <c r="S303" s="325">
        <f t="shared" ca="1" si="672"/>
        <v>324314</v>
      </c>
      <c r="T303" s="325">
        <f t="shared" ca="1" si="672"/>
        <v>0</v>
      </c>
      <c r="U303" s="325">
        <f t="shared" ca="1" si="672"/>
        <v>0</v>
      </c>
      <c r="V303" s="325">
        <f t="shared" ca="1" si="672"/>
        <v>273799</v>
      </c>
      <c r="W303" s="325">
        <f t="shared" ca="1" si="672"/>
        <v>50515</v>
      </c>
      <c r="X303" s="325">
        <f t="shared" ca="1" si="672"/>
        <v>0</v>
      </c>
      <c r="Y303" s="325">
        <f t="shared" ca="1" si="672"/>
        <v>0</v>
      </c>
      <c r="Z303" s="325">
        <f t="shared" ca="1" si="672"/>
        <v>50515</v>
      </c>
      <c r="AA303" s="325">
        <f t="shared" ca="1" si="672"/>
        <v>324314</v>
      </c>
      <c r="AB303" s="325">
        <f t="shared" ca="1" si="672"/>
        <v>109617</v>
      </c>
      <c r="AC303" s="325">
        <f t="shared" ca="1" si="672"/>
        <v>5476</v>
      </c>
      <c r="AD303" s="325">
        <f t="shared" ca="1" si="672"/>
        <v>41500</v>
      </c>
      <c r="AE303" s="325">
        <f t="shared" ca="1" si="672"/>
        <v>0</v>
      </c>
      <c r="AF303" s="325">
        <f t="shared" ca="1" si="672"/>
        <v>41500</v>
      </c>
      <c r="AG303" s="325">
        <f t="shared" ca="1" si="672"/>
        <v>480907</v>
      </c>
      <c r="AH303" s="326">
        <f t="shared" ca="1" si="672"/>
        <v>-0.03</v>
      </c>
      <c r="AI303" s="326">
        <f t="shared" ca="1" si="672"/>
        <v>-0.15</v>
      </c>
      <c r="AJ303" s="326">
        <f t="shared" ca="1" si="672"/>
        <v>0.95000000000000007</v>
      </c>
      <c r="AK303" s="326">
        <f t="shared" ca="1" si="672"/>
        <v>0</v>
      </c>
      <c r="AL303" s="326">
        <f t="shared" ca="1" si="672"/>
        <v>0</v>
      </c>
      <c r="AM303" s="326">
        <f t="shared" ca="1" si="672"/>
        <v>0</v>
      </c>
      <c r="AN303" s="326">
        <f t="shared" ca="1" si="672"/>
        <v>0</v>
      </c>
      <c r="AO303" s="326">
        <f t="shared" ca="1" si="672"/>
        <v>0.92</v>
      </c>
      <c r="AP303" s="326">
        <f t="shared" ca="1" si="672"/>
        <v>-0.15</v>
      </c>
      <c r="AQ303" s="327">
        <f t="shared" ca="1" si="672"/>
        <v>0.77000000000000013</v>
      </c>
      <c r="AR303" s="328">
        <f t="shared" ca="1" si="672"/>
        <v>175313582</v>
      </c>
      <c r="AS303" s="325">
        <f t="shared" ca="1" si="672"/>
        <v>134081225</v>
      </c>
      <c r="AT303" s="325">
        <f t="shared" ca="1" si="672"/>
        <v>487575</v>
      </c>
      <c r="AU303" s="325">
        <f t="shared" ca="1" si="672"/>
        <v>0</v>
      </c>
      <c r="AV303" s="325">
        <f t="shared" ca="1" si="672"/>
        <v>36565164</v>
      </c>
      <c r="AW303" s="325">
        <f t="shared" ca="1" si="672"/>
        <v>2153868</v>
      </c>
      <c r="AX303" s="325">
        <f t="shared" ca="1" si="672"/>
        <v>2025750</v>
      </c>
      <c r="AY303" s="326">
        <f t="shared" ca="1" si="672"/>
        <v>318.70119999999991</v>
      </c>
      <c r="AZ303" s="326">
        <f t="shared" ca="1" si="672"/>
        <v>247.28800000000001</v>
      </c>
      <c r="BA303" s="327">
        <f t="shared" ca="1" si="672"/>
        <v>71.413200000000018</v>
      </c>
    </row>
    <row r="304" spans="1:53" x14ac:dyDescent="0.2">
      <c r="A304" s="780"/>
      <c r="B304" s="780"/>
      <c r="C304" s="780"/>
      <c r="D304" s="16"/>
      <c r="E304" s="12"/>
      <c r="F304" s="16"/>
      <c r="G304" s="36"/>
      <c r="H304" s="2">
        <v>3113</v>
      </c>
      <c r="I304" s="330">
        <f t="shared" ref="I304:BA304" si="673">SUMIF($F$12:$F$428,"=3113",I$12:I$428)</f>
        <v>476945702</v>
      </c>
      <c r="J304" s="331">
        <f t="shared" si="673"/>
        <v>332858059</v>
      </c>
      <c r="K304" s="331">
        <f t="shared" si="673"/>
        <v>965992</v>
      </c>
      <c r="L304" s="331">
        <f t="shared" si="673"/>
        <v>120938642</v>
      </c>
      <c r="M304" s="331">
        <f t="shared" si="673"/>
        <v>7136809</v>
      </c>
      <c r="N304" s="331">
        <f t="shared" si="673"/>
        <v>15046200</v>
      </c>
      <c r="O304" s="332">
        <f t="shared" si="673"/>
        <v>662.65629999999987</v>
      </c>
      <c r="P304" s="332">
        <f t="shared" si="673"/>
        <v>525.08260000000007</v>
      </c>
      <c r="Q304" s="335">
        <f t="shared" si="673"/>
        <v>137.57369999999997</v>
      </c>
      <c r="R304" s="330">
        <f t="shared" si="673"/>
        <v>-169774</v>
      </c>
      <c r="S304" s="331">
        <f t="shared" si="673"/>
        <v>617399</v>
      </c>
      <c r="T304" s="331">
        <f t="shared" si="673"/>
        <v>0</v>
      </c>
      <c r="U304" s="331">
        <f t="shared" si="673"/>
        <v>-92502</v>
      </c>
      <c r="V304" s="331">
        <f t="shared" si="673"/>
        <v>355123</v>
      </c>
      <c r="W304" s="331">
        <f t="shared" si="673"/>
        <v>169774</v>
      </c>
      <c r="X304" s="331">
        <f t="shared" si="673"/>
        <v>0</v>
      </c>
      <c r="Y304" s="331">
        <f t="shared" si="673"/>
        <v>2258332</v>
      </c>
      <c r="Z304" s="331">
        <f t="shared" si="673"/>
        <v>2428106</v>
      </c>
      <c r="AA304" s="331">
        <f t="shared" si="673"/>
        <v>2783229</v>
      </c>
      <c r="AB304" s="331">
        <f t="shared" si="673"/>
        <v>177416</v>
      </c>
      <c r="AC304" s="331">
        <f t="shared" si="673"/>
        <v>7101</v>
      </c>
      <c r="AD304" s="331">
        <f t="shared" si="673"/>
        <v>69100</v>
      </c>
      <c r="AE304" s="331">
        <f t="shared" si="673"/>
        <v>150000</v>
      </c>
      <c r="AF304" s="331">
        <f t="shared" si="673"/>
        <v>219100</v>
      </c>
      <c r="AG304" s="331">
        <f t="shared" si="673"/>
        <v>3186846</v>
      </c>
      <c r="AH304" s="332">
        <f t="shared" si="673"/>
        <v>3.0000000000000006E-2</v>
      </c>
      <c r="AI304" s="332">
        <f t="shared" si="673"/>
        <v>-0.53999999999999992</v>
      </c>
      <c r="AJ304" s="332">
        <f t="shared" si="673"/>
        <v>1.7099999999999997</v>
      </c>
      <c r="AK304" s="332">
        <f t="shared" si="673"/>
        <v>0</v>
      </c>
      <c r="AL304" s="332">
        <f t="shared" si="673"/>
        <v>0</v>
      </c>
      <c r="AM304" s="332">
        <f t="shared" si="673"/>
        <v>0</v>
      </c>
      <c r="AN304" s="332">
        <f t="shared" si="673"/>
        <v>0</v>
      </c>
      <c r="AO304" s="332">
        <f t="shared" si="673"/>
        <v>1.7399999999999995</v>
      </c>
      <c r="AP304" s="332">
        <f t="shared" si="673"/>
        <v>-0.53999999999999992</v>
      </c>
      <c r="AQ304" s="333">
        <f t="shared" si="673"/>
        <v>1.1999999999999995</v>
      </c>
      <c r="AR304" s="334">
        <f t="shared" si="673"/>
        <v>480132548</v>
      </c>
      <c r="AS304" s="331">
        <f t="shared" si="673"/>
        <v>333213182</v>
      </c>
      <c r="AT304" s="331">
        <f t="shared" si="673"/>
        <v>3394098</v>
      </c>
      <c r="AU304" s="331">
        <f t="shared" si="673"/>
        <v>2258332</v>
      </c>
      <c r="AV304" s="331">
        <f t="shared" si="673"/>
        <v>121116058</v>
      </c>
      <c r="AW304" s="331">
        <f t="shared" si="673"/>
        <v>7143910</v>
      </c>
      <c r="AX304" s="331">
        <f t="shared" si="673"/>
        <v>15265300</v>
      </c>
      <c r="AY304" s="332">
        <f t="shared" si="673"/>
        <v>663.85630000000003</v>
      </c>
      <c r="AZ304" s="332">
        <f t="shared" si="673"/>
        <v>526.82259999999997</v>
      </c>
      <c r="BA304" s="333">
        <f t="shared" si="673"/>
        <v>137.03370000000001</v>
      </c>
    </row>
    <row r="305" spans="4:53" x14ac:dyDescent="0.2">
      <c r="D305" s="16"/>
      <c r="E305" s="12"/>
      <c r="F305" s="16"/>
      <c r="G305" s="36"/>
      <c r="H305" s="2">
        <v>3114</v>
      </c>
      <c r="I305" s="330">
        <f t="shared" ref="I305:BA305" si="674">SUMIF($F$12:$F$428,"=3114",I$12:I$428)</f>
        <v>41971247</v>
      </c>
      <c r="J305" s="331">
        <f t="shared" si="674"/>
        <v>30428237</v>
      </c>
      <c r="K305" s="331">
        <f t="shared" si="674"/>
        <v>0</v>
      </c>
      <c r="L305" s="331">
        <f t="shared" si="674"/>
        <v>10284744</v>
      </c>
      <c r="M305" s="331">
        <f t="shared" si="674"/>
        <v>608566</v>
      </c>
      <c r="N305" s="331">
        <f t="shared" si="674"/>
        <v>649700</v>
      </c>
      <c r="O305" s="332">
        <f t="shared" si="674"/>
        <v>63.020299999999999</v>
      </c>
      <c r="P305" s="332">
        <f t="shared" si="674"/>
        <v>51.960100000000004</v>
      </c>
      <c r="Q305" s="335">
        <f t="shared" si="674"/>
        <v>11.060199999999995</v>
      </c>
      <c r="R305" s="330">
        <f t="shared" si="674"/>
        <v>0</v>
      </c>
      <c r="S305" s="331">
        <f t="shared" si="674"/>
        <v>0</v>
      </c>
      <c r="T305" s="331">
        <f t="shared" si="674"/>
        <v>0</v>
      </c>
      <c r="U305" s="331">
        <f t="shared" si="674"/>
        <v>18736</v>
      </c>
      <c r="V305" s="331">
        <f t="shared" si="674"/>
        <v>18736</v>
      </c>
      <c r="W305" s="331">
        <f t="shared" si="674"/>
        <v>0</v>
      </c>
      <c r="X305" s="331">
        <f t="shared" si="674"/>
        <v>0</v>
      </c>
      <c r="Y305" s="331">
        <f t="shared" si="674"/>
        <v>71632</v>
      </c>
      <c r="Z305" s="331">
        <f t="shared" si="674"/>
        <v>71632</v>
      </c>
      <c r="AA305" s="331">
        <f t="shared" si="674"/>
        <v>90368</v>
      </c>
      <c r="AB305" s="331">
        <f t="shared" si="674"/>
        <v>6333</v>
      </c>
      <c r="AC305" s="331">
        <f t="shared" si="674"/>
        <v>375</v>
      </c>
      <c r="AD305" s="331">
        <f t="shared" si="674"/>
        <v>0</v>
      </c>
      <c r="AE305" s="331">
        <f t="shared" si="674"/>
        <v>0</v>
      </c>
      <c r="AF305" s="331">
        <f t="shared" si="674"/>
        <v>0</v>
      </c>
      <c r="AG305" s="331">
        <f t="shared" si="674"/>
        <v>97076</v>
      </c>
      <c r="AH305" s="332">
        <f t="shared" si="674"/>
        <v>0</v>
      </c>
      <c r="AI305" s="332">
        <f t="shared" si="674"/>
        <v>0</v>
      </c>
      <c r="AJ305" s="332">
        <f t="shared" si="674"/>
        <v>0</v>
      </c>
      <c r="AK305" s="332">
        <f t="shared" si="674"/>
        <v>0</v>
      </c>
      <c r="AL305" s="332">
        <f t="shared" si="674"/>
        <v>0</v>
      </c>
      <c r="AM305" s="332">
        <f t="shared" si="674"/>
        <v>0.03</v>
      </c>
      <c r="AN305" s="332">
        <f t="shared" si="674"/>
        <v>0</v>
      </c>
      <c r="AO305" s="332">
        <f t="shared" si="674"/>
        <v>0.03</v>
      </c>
      <c r="AP305" s="332">
        <f t="shared" si="674"/>
        <v>0</v>
      </c>
      <c r="AQ305" s="333">
        <f t="shared" si="674"/>
        <v>0.03</v>
      </c>
      <c r="AR305" s="334">
        <f t="shared" si="674"/>
        <v>42068323</v>
      </c>
      <c r="AS305" s="331">
        <f t="shared" si="674"/>
        <v>30446973</v>
      </c>
      <c r="AT305" s="331">
        <f t="shared" si="674"/>
        <v>71632</v>
      </c>
      <c r="AU305" s="331">
        <f t="shared" si="674"/>
        <v>71632</v>
      </c>
      <c r="AV305" s="331">
        <f t="shared" si="674"/>
        <v>10291077</v>
      </c>
      <c r="AW305" s="331">
        <f t="shared" si="674"/>
        <v>608941</v>
      </c>
      <c r="AX305" s="331">
        <f t="shared" si="674"/>
        <v>649700</v>
      </c>
      <c r="AY305" s="332">
        <f t="shared" si="674"/>
        <v>63.0503</v>
      </c>
      <c r="AZ305" s="332">
        <f t="shared" si="674"/>
        <v>51.990100000000005</v>
      </c>
      <c r="BA305" s="333">
        <f t="shared" si="674"/>
        <v>11.060199999999995</v>
      </c>
    </row>
    <row r="306" spans="4:53" x14ac:dyDescent="0.2">
      <c r="D306" s="16"/>
      <c r="E306" s="12"/>
      <c r="F306" s="16"/>
      <c r="G306" s="36"/>
      <c r="H306" s="2">
        <v>3117</v>
      </c>
      <c r="I306" s="330">
        <f t="shared" ref="I306:BA306" si="675">SUMIF($F$12:$F$428,"=3117",I$12:I$428)</f>
        <v>52146405</v>
      </c>
      <c r="J306" s="331">
        <f t="shared" si="675"/>
        <v>36180559</v>
      </c>
      <c r="K306" s="331">
        <f t="shared" si="675"/>
        <v>127356</v>
      </c>
      <c r="L306" s="331">
        <f t="shared" si="675"/>
        <v>13703670</v>
      </c>
      <c r="M306" s="331">
        <f t="shared" si="675"/>
        <v>808320</v>
      </c>
      <c r="N306" s="331">
        <f t="shared" si="675"/>
        <v>1326500</v>
      </c>
      <c r="O306" s="332">
        <f t="shared" si="675"/>
        <v>80.748000000000005</v>
      </c>
      <c r="P306" s="332">
        <f t="shared" si="675"/>
        <v>59.860300000000009</v>
      </c>
      <c r="Q306" s="335">
        <f t="shared" si="675"/>
        <v>20.887700000000002</v>
      </c>
      <c r="R306" s="330">
        <f t="shared" si="675"/>
        <v>-52500</v>
      </c>
      <c r="S306" s="331">
        <f t="shared" si="675"/>
        <v>-89127</v>
      </c>
      <c r="T306" s="331">
        <f t="shared" si="675"/>
        <v>0</v>
      </c>
      <c r="U306" s="331">
        <f t="shared" si="675"/>
        <v>-41238</v>
      </c>
      <c r="V306" s="331">
        <f t="shared" si="675"/>
        <v>-182865</v>
      </c>
      <c r="W306" s="331">
        <f t="shared" si="675"/>
        <v>52500</v>
      </c>
      <c r="X306" s="331">
        <f t="shared" si="675"/>
        <v>0</v>
      </c>
      <c r="Y306" s="331">
        <f t="shared" si="675"/>
        <v>142598</v>
      </c>
      <c r="Z306" s="331">
        <f t="shared" si="675"/>
        <v>195098</v>
      </c>
      <c r="AA306" s="331">
        <f t="shared" si="675"/>
        <v>12233</v>
      </c>
      <c r="AB306" s="331">
        <f t="shared" si="675"/>
        <v>-44064</v>
      </c>
      <c r="AC306" s="331">
        <f t="shared" si="675"/>
        <v>-3656</v>
      </c>
      <c r="AD306" s="331">
        <f t="shared" si="675"/>
        <v>19500</v>
      </c>
      <c r="AE306" s="331">
        <f t="shared" si="675"/>
        <v>35001</v>
      </c>
      <c r="AF306" s="331">
        <f t="shared" si="675"/>
        <v>54501</v>
      </c>
      <c r="AG306" s="331">
        <f t="shared" si="675"/>
        <v>19014</v>
      </c>
      <c r="AH306" s="332">
        <f t="shared" si="675"/>
        <v>-0.09</v>
      </c>
      <c r="AI306" s="332">
        <f t="shared" si="675"/>
        <v>-0.05</v>
      </c>
      <c r="AJ306" s="332">
        <f t="shared" si="675"/>
        <v>-0.16999999999999998</v>
      </c>
      <c r="AK306" s="332">
        <f t="shared" si="675"/>
        <v>0</v>
      </c>
      <c r="AL306" s="332">
        <f t="shared" si="675"/>
        <v>0</v>
      </c>
      <c r="AM306" s="332">
        <f t="shared" si="675"/>
        <v>0</v>
      </c>
      <c r="AN306" s="332">
        <f t="shared" si="675"/>
        <v>0</v>
      </c>
      <c r="AO306" s="332">
        <f t="shared" si="675"/>
        <v>-0.26</v>
      </c>
      <c r="AP306" s="332">
        <f t="shared" si="675"/>
        <v>-0.05</v>
      </c>
      <c r="AQ306" s="333">
        <f t="shared" si="675"/>
        <v>-0.31</v>
      </c>
      <c r="AR306" s="334">
        <f t="shared" si="675"/>
        <v>52165419</v>
      </c>
      <c r="AS306" s="331">
        <f t="shared" si="675"/>
        <v>35997694</v>
      </c>
      <c r="AT306" s="331">
        <f t="shared" si="675"/>
        <v>322454</v>
      </c>
      <c r="AU306" s="331">
        <f t="shared" si="675"/>
        <v>142598</v>
      </c>
      <c r="AV306" s="331">
        <f t="shared" si="675"/>
        <v>13659606</v>
      </c>
      <c r="AW306" s="331">
        <f t="shared" si="675"/>
        <v>804664</v>
      </c>
      <c r="AX306" s="331">
        <f t="shared" si="675"/>
        <v>1381001</v>
      </c>
      <c r="AY306" s="332">
        <f t="shared" si="675"/>
        <v>80.438000000000002</v>
      </c>
      <c r="AZ306" s="332">
        <f t="shared" si="675"/>
        <v>59.600300000000011</v>
      </c>
      <c r="BA306" s="333">
        <f t="shared" si="675"/>
        <v>20.837700000000002</v>
      </c>
    </row>
    <row r="307" spans="4:53" x14ac:dyDescent="0.2">
      <c r="D307" s="16"/>
      <c r="E307" s="12"/>
      <c r="F307" s="16"/>
      <c r="G307" s="36"/>
      <c r="H307" s="2">
        <v>3122</v>
      </c>
      <c r="I307" s="330">
        <f t="shared" ref="I307:BA307" si="676">SUMIF($F$12:$F$384,"=3122",I$12:I$384)</f>
        <v>0</v>
      </c>
      <c r="J307" s="331">
        <f t="shared" si="676"/>
        <v>0</v>
      </c>
      <c r="K307" s="331">
        <f t="shared" si="676"/>
        <v>0</v>
      </c>
      <c r="L307" s="331">
        <f t="shared" si="676"/>
        <v>0</v>
      </c>
      <c r="M307" s="331">
        <f t="shared" si="676"/>
        <v>0</v>
      </c>
      <c r="N307" s="331">
        <f t="shared" si="676"/>
        <v>0</v>
      </c>
      <c r="O307" s="332">
        <f t="shared" si="676"/>
        <v>0</v>
      </c>
      <c r="P307" s="332">
        <f t="shared" si="676"/>
        <v>0</v>
      </c>
      <c r="Q307" s="335">
        <f t="shared" si="676"/>
        <v>0</v>
      </c>
      <c r="R307" s="330">
        <f t="shared" si="676"/>
        <v>0</v>
      </c>
      <c r="S307" s="331">
        <f t="shared" si="676"/>
        <v>0</v>
      </c>
      <c r="T307" s="331">
        <f t="shared" si="676"/>
        <v>0</v>
      </c>
      <c r="U307" s="331">
        <f t="shared" si="676"/>
        <v>0</v>
      </c>
      <c r="V307" s="331">
        <f t="shared" si="676"/>
        <v>0</v>
      </c>
      <c r="W307" s="331">
        <f t="shared" si="676"/>
        <v>0</v>
      </c>
      <c r="X307" s="331">
        <f t="shared" si="676"/>
        <v>0</v>
      </c>
      <c r="Y307" s="331">
        <f t="shared" si="676"/>
        <v>0</v>
      </c>
      <c r="Z307" s="331">
        <f t="shared" si="676"/>
        <v>0</v>
      </c>
      <c r="AA307" s="331">
        <f t="shared" si="676"/>
        <v>0</v>
      </c>
      <c r="AB307" s="331">
        <f t="shared" si="676"/>
        <v>0</v>
      </c>
      <c r="AC307" s="331">
        <f t="shared" si="676"/>
        <v>0</v>
      </c>
      <c r="AD307" s="331">
        <f t="shared" si="676"/>
        <v>0</v>
      </c>
      <c r="AE307" s="331">
        <f t="shared" si="676"/>
        <v>0</v>
      </c>
      <c r="AF307" s="331">
        <f t="shared" si="676"/>
        <v>0</v>
      </c>
      <c r="AG307" s="331">
        <f t="shared" si="676"/>
        <v>0</v>
      </c>
      <c r="AH307" s="332">
        <f t="shared" si="676"/>
        <v>0</v>
      </c>
      <c r="AI307" s="332">
        <f t="shared" si="676"/>
        <v>0</v>
      </c>
      <c r="AJ307" s="332">
        <f t="shared" si="676"/>
        <v>0</v>
      </c>
      <c r="AK307" s="332">
        <f t="shared" si="676"/>
        <v>0</v>
      </c>
      <c r="AL307" s="332">
        <f t="shared" si="676"/>
        <v>0</v>
      </c>
      <c r="AM307" s="332">
        <f t="shared" si="676"/>
        <v>0</v>
      </c>
      <c r="AN307" s="332">
        <f t="shared" si="676"/>
        <v>0</v>
      </c>
      <c r="AO307" s="332">
        <f t="shared" si="676"/>
        <v>0</v>
      </c>
      <c r="AP307" s="332">
        <f t="shared" si="676"/>
        <v>0</v>
      </c>
      <c r="AQ307" s="333">
        <f t="shared" si="676"/>
        <v>0</v>
      </c>
      <c r="AR307" s="334">
        <f t="shared" si="676"/>
        <v>0</v>
      </c>
      <c r="AS307" s="331">
        <f t="shared" si="676"/>
        <v>0</v>
      </c>
      <c r="AT307" s="331">
        <f t="shared" si="676"/>
        <v>0</v>
      </c>
      <c r="AU307" s="331">
        <f t="shared" si="676"/>
        <v>0</v>
      </c>
      <c r="AV307" s="331">
        <f t="shared" si="676"/>
        <v>0</v>
      </c>
      <c r="AW307" s="331">
        <f t="shared" si="676"/>
        <v>0</v>
      </c>
      <c r="AX307" s="331">
        <f t="shared" si="676"/>
        <v>0</v>
      </c>
      <c r="AY307" s="332">
        <f t="shared" si="676"/>
        <v>0</v>
      </c>
      <c r="AZ307" s="332">
        <f t="shared" si="676"/>
        <v>0</v>
      </c>
      <c r="BA307" s="333">
        <f t="shared" si="676"/>
        <v>0</v>
      </c>
    </row>
    <row r="308" spans="4:53" x14ac:dyDescent="0.2">
      <c r="D308" s="16"/>
      <c r="E308" s="12"/>
      <c r="F308" s="16"/>
      <c r="G308" s="36"/>
      <c r="H308" s="2">
        <v>3124</v>
      </c>
      <c r="I308" s="330">
        <f t="shared" ref="I308:BA308" si="677">SUMIF($F$12:$F$384,"=3124",I$12:I$384)</f>
        <v>3501214</v>
      </c>
      <c r="J308" s="331">
        <f t="shared" si="677"/>
        <v>2556417</v>
      </c>
      <c r="K308" s="331">
        <f t="shared" si="677"/>
        <v>0</v>
      </c>
      <c r="L308" s="331">
        <f t="shared" si="677"/>
        <v>864069</v>
      </c>
      <c r="M308" s="331">
        <f t="shared" si="677"/>
        <v>51128</v>
      </c>
      <c r="N308" s="331">
        <f t="shared" si="677"/>
        <v>29600</v>
      </c>
      <c r="O308" s="332">
        <f t="shared" si="677"/>
        <v>5.2629000000000001</v>
      </c>
      <c r="P308" s="332">
        <f t="shared" si="677"/>
        <v>4.4999000000000002</v>
      </c>
      <c r="Q308" s="335">
        <f t="shared" si="677"/>
        <v>0.76300000000000001</v>
      </c>
      <c r="R308" s="330">
        <f t="shared" si="677"/>
        <v>0</v>
      </c>
      <c r="S308" s="331">
        <f t="shared" si="677"/>
        <v>0</v>
      </c>
      <c r="T308" s="331">
        <f t="shared" si="677"/>
        <v>0</v>
      </c>
      <c r="U308" s="331">
        <f t="shared" si="677"/>
        <v>0</v>
      </c>
      <c r="V308" s="331">
        <f t="shared" si="677"/>
        <v>0</v>
      </c>
      <c r="W308" s="331">
        <f t="shared" si="677"/>
        <v>0</v>
      </c>
      <c r="X308" s="331">
        <f t="shared" si="677"/>
        <v>0</v>
      </c>
      <c r="Y308" s="331">
        <f t="shared" si="677"/>
        <v>444</v>
      </c>
      <c r="Z308" s="331">
        <f t="shared" si="677"/>
        <v>444</v>
      </c>
      <c r="AA308" s="331">
        <f t="shared" si="677"/>
        <v>444</v>
      </c>
      <c r="AB308" s="331">
        <f t="shared" si="677"/>
        <v>0</v>
      </c>
      <c r="AC308" s="331">
        <f t="shared" si="677"/>
        <v>0</v>
      </c>
      <c r="AD308" s="331">
        <f t="shared" si="677"/>
        <v>0</v>
      </c>
      <c r="AE308" s="331">
        <f t="shared" si="677"/>
        <v>0</v>
      </c>
      <c r="AF308" s="331">
        <f t="shared" si="677"/>
        <v>0</v>
      </c>
      <c r="AG308" s="331">
        <f t="shared" si="677"/>
        <v>444</v>
      </c>
      <c r="AH308" s="332">
        <f t="shared" si="677"/>
        <v>0</v>
      </c>
      <c r="AI308" s="332">
        <f t="shared" si="677"/>
        <v>0</v>
      </c>
      <c r="AJ308" s="332">
        <f t="shared" si="677"/>
        <v>0</v>
      </c>
      <c r="AK308" s="332">
        <f t="shared" si="677"/>
        <v>0</v>
      </c>
      <c r="AL308" s="332">
        <f t="shared" si="677"/>
        <v>0</v>
      </c>
      <c r="AM308" s="332">
        <f t="shared" si="677"/>
        <v>0</v>
      </c>
      <c r="AN308" s="332">
        <f t="shared" si="677"/>
        <v>0</v>
      </c>
      <c r="AO308" s="332">
        <f t="shared" si="677"/>
        <v>0</v>
      </c>
      <c r="AP308" s="332">
        <f t="shared" si="677"/>
        <v>0</v>
      </c>
      <c r="AQ308" s="333">
        <f t="shared" si="677"/>
        <v>0</v>
      </c>
      <c r="AR308" s="334">
        <f t="shared" si="677"/>
        <v>3501658</v>
      </c>
      <c r="AS308" s="331">
        <f t="shared" si="677"/>
        <v>2556417</v>
      </c>
      <c r="AT308" s="331">
        <f t="shared" si="677"/>
        <v>444</v>
      </c>
      <c r="AU308" s="331">
        <f t="shared" si="677"/>
        <v>444</v>
      </c>
      <c r="AV308" s="331">
        <f t="shared" si="677"/>
        <v>864069</v>
      </c>
      <c r="AW308" s="331">
        <f t="shared" si="677"/>
        <v>51128</v>
      </c>
      <c r="AX308" s="331">
        <f t="shared" si="677"/>
        <v>29600</v>
      </c>
      <c r="AY308" s="332">
        <f t="shared" si="677"/>
        <v>5.2629000000000001</v>
      </c>
      <c r="AZ308" s="332">
        <f t="shared" si="677"/>
        <v>4.4999000000000002</v>
      </c>
      <c r="BA308" s="333">
        <f t="shared" si="677"/>
        <v>0.76300000000000001</v>
      </c>
    </row>
    <row r="309" spans="4:53" x14ac:dyDescent="0.2">
      <c r="D309" s="16"/>
      <c r="E309" s="12"/>
      <c r="F309" s="16"/>
      <c r="G309" s="36"/>
      <c r="H309" s="2">
        <v>3141</v>
      </c>
      <c r="I309" s="330">
        <f t="shared" ref="I309:BA309" si="678">SUMIF($F$12:$F$428,"=3141",I$12:I$428)</f>
        <v>68990407</v>
      </c>
      <c r="J309" s="331">
        <f t="shared" si="678"/>
        <v>50228568</v>
      </c>
      <c r="K309" s="331">
        <f t="shared" si="678"/>
        <v>215000</v>
      </c>
      <c r="L309" s="331">
        <f t="shared" si="678"/>
        <v>17049925</v>
      </c>
      <c r="M309" s="331">
        <f t="shared" si="678"/>
        <v>1004572</v>
      </c>
      <c r="N309" s="331">
        <f t="shared" si="678"/>
        <v>492342</v>
      </c>
      <c r="O309" s="332">
        <f t="shared" si="678"/>
        <v>171.23999999999995</v>
      </c>
      <c r="P309" s="332">
        <f t="shared" si="678"/>
        <v>0</v>
      </c>
      <c r="Q309" s="335">
        <f t="shared" si="678"/>
        <v>171.23999999999995</v>
      </c>
      <c r="R309" s="330">
        <f t="shared" si="678"/>
        <v>51000</v>
      </c>
      <c r="S309" s="331">
        <f t="shared" si="678"/>
        <v>0</v>
      </c>
      <c r="T309" s="331">
        <f t="shared" si="678"/>
        <v>0</v>
      </c>
      <c r="U309" s="331">
        <f t="shared" si="678"/>
        <v>0</v>
      </c>
      <c r="V309" s="331">
        <f t="shared" si="678"/>
        <v>51000</v>
      </c>
      <c r="W309" s="331">
        <f t="shared" si="678"/>
        <v>-51000</v>
      </c>
      <c r="X309" s="331">
        <f t="shared" si="678"/>
        <v>0</v>
      </c>
      <c r="Y309" s="331">
        <f t="shared" si="678"/>
        <v>0</v>
      </c>
      <c r="Z309" s="331">
        <f t="shared" si="678"/>
        <v>-51000</v>
      </c>
      <c r="AA309" s="331">
        <f t="shared" si="678"/>
        <v>0</v>
      </c>
      <c r="AB309" s="331">
        <f t="shared" si="678"/>
        <v>0</v>
      </c>
      <c r="AC309" s="331">
        <f t="shared" si="678"/>
        <v>1020</v>
      </c>
      <c r="AD309" s="331">
        <f t="shared" si="678"/>
        <v>0</v>
      </c>
      <c r="AE309" s="331">
        <f t="shared" si="678"/>
        <v>0</v>
      </c>
      <c r="AF309" s="331">
        <f t="shared" si="678"/>
        <v>0</v>
      </c>
      <c r="AG309" s="331">
        <f t="shared" si="678"/>
        <v>1020</v>
      </c>
      <c r="AH309" s="332">
        <f t="shared" si="678"/>
        <v>0</v>
      </c>
      <c r="AI309" s="332">
        <f t="shared" si="678"/>
        <v>0.03</v>
      </c>
      <c r="AJ309" s="332">
        <f t="shared" si="678"/>
        <v>0</v>
      </c>
      <c r="AK309" s="332">
        <f t="shared" si="678"/>
        <v>0</v>
      </c>
      <c r="AL309" s="332">
        <f t="shared" si="678"/>
        <v>0</v>
      </c>
      <c r="AM309" s="332">
        <f t="shared" si="678"/>
        <v>0</v>
      </c>
      <c r="AN309" s="332">
        <f t="shared" si="678"/>
        <v>0</v>
      </c>
      <c r="AO309" s="332">
        <f t="shared" si="678"/>
        <v>0</v>
      </c>
      <c r="AP309" s="332">
        <f t="shared" si="678"/>
        <v>0.03</v>
      </c>
      <c r="AQ309" s="333">
        <f t="shared" si="678"/>
        <v>0.03</v>
      </c>
      <c r="AR309" s="334">
        <f t="shared" si="678"/>
        <v>68991427</v>
      </c>
      <c r="AS309" s="331">
        <f t="shared" si="678"/>
        <v>50279568</v>
      </c>
      <c r="AT309" s="331">
        <f t="shared" si="678"/>
        <v>164000</v>
      </c>
      <c r="AU309" s="331">
        <f t="shared" si="678"/>
        <v>0</v>
      </c>
      <c r="AV309" s="331">
        <f t="shared" si="678"/>
        <v>17049925</v>
      </c>
      <c r="AW309" s="331">
        <f t="shared" si="678"/>
        <v>1005592</v>
      </c>
      <c r="AX309" s="331">
        <f t="shared" si="678"/>
        <v>492342</v>
      </c>
      <c r="AY309" s="332">
        <f t="shared" si="678"/>
        <v>171.26999999999995</v>
      </c>
      <c r="AZ309" s="332">
        <f t="shared" si="678"/>
        <v>0</v>
      </c>
      <c r="BA309" s="333">
        <f t="shared" si="678"/>
        <v>171.26999999999995</v>
      </c>
    </row>
    <row r="310" spans="4:53" x14ac:dyDescent="0.2">
      <c r="D310" s="16"/>
      <c r="E310" s="12"/>
      <c r="F310" s="16"/>
      <c r="G310" s="36"/>
      <c r="H310" s="2">
        <v>3143</v>
      </c>
      <c r="I310" s="330">
        <f t="shared" ref="I310:BA310" si="679">SUMIF($F$12:$F$428,"=3143",I$12:I$428)</f>
        <v>48656604</v>
      </c>
      <c r="J310" s="331">
        <f t="shared" si="679"/>
        <v>36006317</v>
      </c>
      <c r="K310" s="331">
        <f t="shared" si="679"/>
        <v>261000</v>
      </c>
      <c r="L310" s="331">
        <f t="shared" si="679"/>
        <v>11639731</v>
      </c>
      <c r="M310" s="331">
        <f t="shared" si="679"/>
        <v>683526</v>
      </c>
      <c r="N310" s="331">
        <f t="shared" si="679"/>
        <v>66030</v>
      </c>
      <c r="O310" s="332">
        <f t="shared" si="679"/>
        <v>82.408200000000022</v>
      </c>
      <c r="P310" s="332">
        <f t="shared" si="679"/>
        <v>77.828200000000038</v>
      </c>
      <c r="Q310" s="335">
        <f t="shared" si="679"/>
        <v>4.5799999999999992</v>
      </c>
      <c r="R310" s="330">
        <f t="shared" si="679"/>
        <v>68715</v>
      </c>
      <c r="S310" s="331">
        <f t="shared" si="679"/>
        <v>0</v>
      </c>
      <c r="T310" s="331">
        <f t="shared" si="679"/>
        <v>0</v>
      </c>
      <c r="U310" s="331">
        <f t="shared" si="679"/>
        <v>0</v>
      </c>
      <c r="V310" s="331">
        <f t="shared" si="679"/>
        <v>68715</v>
      </c>
      <c r="W310" s="331">
        <f t="shared" si="679"/>
        <v>-68715</v>
      </c>
      <c r="X310" s="331">
        <f t="shared" si="679"/>
        <v>0</v>
      </c>
      <c r="Y310" s="331">
        <f t="shared" si="679"/>
        <v>0</v>
      </c>
      <c r="Z310" s="331">
        <f t="shared" si="679"/>
        <v>-68715</v>
      </c>
      <c r="AA310" s="331">
        <f t="shared" si="679"/>
        <v>0</v>
      </c>
      <c r="AB310" s="331">
        <f t="shared" si="679"/>
        <v>0</v>
      </c>
      <c r="AC310" s="331">
        <f t="shared" si="679"/>
        <v>1374</v>
      </c>
      <c r="AD310" s="331">
        <f t="shared" si="679"/>
        <v>0</v>
      </c>
      <c r="AE310" s="331">
        <f t="shared" si="679"/>
        <v>0</v>
      </c>
      <c r="AF310" s="331">
        <f t="shared" si="679"/>
        <v>0</v>
      </c>
      <c r="AG310" s="331">
        <f t="shared" si="679"/>
        <v>1374</v>
      </c>
      <c r="AH310" s="332">
        <f t="shared" si="679"/>
        <v>-7.0000000000000007E-2</v>
      </c>
      <c r="AI310" s="332">
        <f t="shared" si="679"/>
        <v>0</v>
      </c>
      <c r="AJ310" s="332">
        <f t="shared" si="679"/>
        <v>0</v>
      </c>
      <c r="AK310" s="332">
        <f t="shared" si="679"/>
        <v>0</v>
      </c>
      <c r="AL310" s="332">
        <f t="shared" si="679"/>
        <v>0</v>
      </c>
      <c r="AM310" s="332">
        <f t="shared" si="679"/>
        <v>0</v>
      </c>
      <c r="AN310" s="332">
        <f t="shared" si="679"/>
        <v>0</v>
      </c>
      <c r="AO310" s="332">
        <f t="shared" si="679"/>
        <v>-7.0000000000000007E-2</v>
      </c>
      <c r="AP310" s="332">
        <f t="shared" si="679"/>
        <v>0</v>
      </c>
      <c r="AQ310" s="333">
        <f t="shared" si="679"/>
        <v>-7.0000000000000007E-2</v>
      </c>
      <c r="AR310" s="334">
        <f t="shared" si="679"/>
        <v>48657978</v>
      </c>
      <c r="AS310" s="331">
        <f t="shared" si="679"/>
        <v>36075032</v>
      </c>
      <c r="AT310" s="331">
        <f t="shared" si="679"/>
        <v>192285</v>
      </c>
      <c r="AU310" s="331">
        <f t="shared" si="679"/>
        <v>0</v>
      </c>
      <c r="AV310" s="331">
        <f t="shared" si="679"/>
        <v>11639731</v>
      </c>
      <c r="AW310" s="331">
        <f t="shared" si="679"/>
        <v>684900</v>
      </c>
      <c r="AX310" s="331">
        <f t="shared" si="679"/>
        <v>66030</v>
      </c>
      <c r="AY310" s="332">
        <f t="shared" si="679"/>
        <v>82.338200000000029</v>
      </c>
      <c r="AZ310" s="332">
        <f t="shared" si="679"/>
        <v>77.758200000000031</v>
      </c>
      <c r="BA310" s="333">
        <f t="shared" si="679"/>
        <v>4.5799999999999992</v>
      </c>
    </row>
    <row r="311" spans="4:53" x14ac:dyDescent="0.2">
      <c r="D311" s="16"/>
      <c r="E311" s="12"/>
      <c r="F311" s="16"/>
      <c r="G311" s="36"/>
      <c r="H311" s="2">
        <v>3231</v>
      </c>
      <c r="I311" s="330">
        <f t="shared" ref="I311:BA311" si="680">SUMIF($F$12:$F$428,"=3231",I$12:I$428)</f>
        <v>53542041</v>
      </c>
      <c r="J311" s="331">
        <f t="shared" si="680"/>
        <v>38967601</v>
      </c>
      <c r="K311" s="331">
        <f t="shared" si="680"/>
        <v>338400</v>
      </c>
      <c r="L311" s="331">
        <f t="shared" si="680"/>
        <v>13285428</v>
      </c>
      <c r="M311" s="331">
        <f t="shared" si="680"/>
        <v>779352</v>
      </c>
      <c r="N311" s="331">
        <f t="shared" si="680"/>
        <v>171260</v>
      </c>
      <c r="O311" s="332">
        <f t="shared" si="680"/>
        <v>76.223200000000006</v>
      </c>
      <c r="P311" s="332">
        <f t="shared" si="680"/>
        <v>68.307699999999997</v>
      </c>
      <c r="Q311" s="335">
        <f t="shared" si="680"/>
        <v>7.9154999999999989</v>
      </c>
      <c r="R311" s="330">
        <f t="shared" si="680"/>
        <v>11100</v>
      </c>
      <c r="S311" s="331">
        <f t="shared" si="680"/>
        <v>0</v>
      </c>
      <c r="T311" s="331">
        <f t="shared" si="680"/>
        <v>0</v>
      </c>
      <c r="U311" s="331">
        <f t="shared" si="680"/>
        <v>0</v>
      </c>
      <c r="V311" s="331">
        <f t="shared" si="680"/>
        <v>11100</v>
      </c>
      <c r="W311" s="331">
        <f t="shared" si="680"/>
        <v>-11100</v>
      </c>
      <c r="X311" s="331">
        <f t="shared" si="680"/>
        <v>0</v>
      </c>
      <c r="Y311" s="331">
        <f t="shared" si="680"/>
        <v>0</v>
      </c>
      <c r="Z311" s="331">
        <f t="shared" si="680"/>
        <v>-11100</v>
      </c>
      <c r="AA311" s="331">
        <f t="shared" si="680"/>
        <v>0</v>
      </c>
      <c r="AB311" s="331">
        <f t="shared" si="680"/>
        <v>0</v>
      </c>
      <c r="AC311" s="331">
        <f t="shared" si="680"/>
        <v>222</v>
      </c>
      <c r="AD311" s="331">
        <f t="shared" si="680"/>
        <v>0</v>
      </c>
      <c r="AE311" s="331">
        <f t="shared" si="680"/>
        <v>0</v>
      </c>
      <c r="AF311" s="331">
        <f t="shared" si="680"/>
        <v>0</v>
      </c>
      <c r="AG311" s="331">
        <f t="shared" si="680"/>
        <v>222</v>
      </c>
      <c r="AH311" s="332">
        <f t="shared" si="680"/>
        <v>0</v>
      </c>
      <c r="AI311" s="332">
        <f t="shared" si="680"/>
        <v>4.9999999999999996E-2</v>
      </c>
      <c r="AJ311" s="332">
        <f t="shared" si="680"/>
        <v>0</v>
      </c>
      <c r="AK311" s="332">
        <f t="shared" si="680"/>
        <v>0</v>
      </c>
      <c r="AL311" s="332">
        <f t="shared" si="680"/>
        <v>0</v>
      </c>
      <c r="AM311" s="332">
        <f t="shared" si="680"/>
        <v>0</v>
      </c>
      <c r="AN311" s="332">
        <f t="shared" si="680"/>
        <v>0</v>
      </c>
      <c r="AO311" s="332">
        <f t="shared" si="680"/>
        <v>0</v>
      </c>
      <c r="AP311" s="332">
        <f t="shared" si="680"/>
        <v>4.9999999999999996E-2</v>
      </c>
      <c r="AQ311" s="333">
        <f t="shared" si="680"/>
        <v>4.9999999999999996E-2</v>
      </c>
      <c r="AR311" s="334">
        <f t="shared" si="680"/>
        <v>53542263</v>
      </c>
      <c r="AS311" s="331">
        <f t="shared" si="680"/>
        <v>38978701</v>
      </c>
      <c r="AT311" s="331">
        <f t="shared" si="680"/>
        <v>327300</v>
      </c>
      <c r="AU311" s="331">
        <f t="shared" si="680"/>
        <v>0</v>
      </c>
      <c r="AV311" s="331">
        <f t="shared" si="680"/>
        <v>13285428</v>
      </c>
      <c r="AW311" s="331">
        <f t="shared" si="680"/>
        <v>779574</v>
      </c>
      <c r="AX311" s="331">
        <f t="shared" si="680"/>
        <v>171260</v>
      </c>
      <c r="AY311" s="332">
        <f t="shared" si="680"/>
        <v>76.273200000000003</v>
      </c>
      <c r="AZ311" s="332">
        <f t="shared" si="680"/>
        <v>68.307699999999997</v>
      </c>
      <c r="BA311" s="333">
        <f t="shared" si="680"/>
        <v>7.9654999999999996</v>
      </c>
    </row>
    <row r="312" spans="4:53" ht="13.5" thickBot="1" x14ac:dyDescent="0.25">
      <c r="D312" s="16"/>
      <c r="E312" s="12"/>
      <c r="F312" s="16"/>
      <c r="G312" s="36"/>
      <c r="H312" s="268">
        <v>3233</v>
      </c>
      <c r="I312" s="336">
        <f t="shared" ref="I312:BA312" si="681">SUMIF($F$12:$F$428,"=3233",I$12:I$428)</f>
        <v>8945541</v>
      </c>
      <c r="J312" s="337">
        <f t="shared" si="681"/>
        <v>5316072</v>
      </c>
      <c r="K312" s="337">
        <f t="shared" si="681"/>
        <v>1217000</v>
      </c>
      <c r="L312" s="337">
        <f t="shared" si="681"/>
        <v>2208179</v>
      </c>
      <c r="M312" s="337">
        <f t="shared" si="681"/>
        <v>106322</v>
      </c>
      <c r="N312" s="337">
        <f t="shared" si="681"/>
        <v>97968</v>
      </c>
      <c r="O312" s="338">
        <f t="shared" si="681"/>
        <v>12.73</v>
      </c>
      <c r="P312" s="338">
        <f t="shared" si="681"/>
        <v>7.5600000000000005</v>
      </c>
      <c r="Q312" s="341">
        <f t="shared" si="681"/>
        <v>5.17</v>
      </c>
      <c r="R312" s="336">
        <f t="shared" si="681"/>
        <v>414950</v>
      </c>
      <c r="S312" s="337">
        <f t="shared" si="681"/>
        <v>0</v>
      </c>
      <c r="T312" s="337">
        <f t="shared" si="681"/>
        <v>0</v>
      </c>
      <c r="U312" s="337">
        <f t="shared" si="681"/>
        <v>0</v>
      </c>
      <c r="V312" s="337">
        <f t="shared" si="681"/>
        <v>414950</v>
      </c>
      <c r="W312" s="337">
        <f t="shared" si="681"/>
        <v>-414950</v>
      </c>
      <c r="X312" s="337">
        <f t="shared" si="681"/>
        <v>0</v>
      </c>
      <c r="Y312" s="337">
        <f t="shared" si="681"/>
        <v>0</v>
      </c>
      <c r="Z312" s="337">
        <f t="shared" si="681"/>
        <v>-414950</v>
      </c>
      <c r="AA312" s="337">
        <f t="shared" si="681"/>
        <v>0</v>
      </c>
      <c r="AB312" s="337">
        <f t="shared" si="681"/>
        <v>0</v>
      </c>
      <c r="AC312" s="337">
        <f t="shared" si="681"/>
        <v>8299</v>
      </c>
      <c r="AD312" s="337">
        <f t="shared" si="681"/>
        <v>0</v>
      </c>
      <c r="AE312" s="337">
        <f t="shared" si="681"/>
        <v>0</v>
      </c>
      <c r="AF312" s="337">
        <f t="shared" si="681"/>
        <v>0</v>
      </c>
      <c r="AG312" s="337">
        <f t="shared" si="681"/>
        <v>8299</v>
      </c>
      <c r="AH312" s="338">
        <f t="shared" si="681"/>
        <v>0.64</v>
      </c>
      <c r="AI312" s="338">
        <f t="shared" si="681"/>
        <v>0.4</v>
      </c>
      <c r="AJ312" s="338">
        <f t="shared" si="681"/>
        <v>0</v>
      </c>
      <c r="AK312" s="338">
        <f t="shared" si="681"/>
        <v>0</v>
      </c>
      <c r="AL312" s="338">
        <f t="shared" si="681"/>
        <v>0</v>
      </c>
      <c r="AM312" s="338">
        <f t="shared" si="681"/>
        <v>0</v>
      </c>
      <c r="AN312" s="338">
        <f t="shared" si="681"/>
        <v>0</v>
      </c>
      <c r="AO312" s="338">
        <f t="shared" si="681"/>
        <v>0.64</v>
      </c>
      <c r="AP312" s="338">
        <f t="shared" si="681"/>
        <v>0.4</v>
      </c>
      <c r="AQ312" s="339">
        <f t="shared" si="681"/>
        <v>1.04</v>
      </c>
      <c r="AR312" s="340">
        <f t="shared" si="681"/>
        <v>8953840</v>
      </c>
      <c r="AS312" s="337">
        <f t="shared" si="681"/>
        <v>5731022</v>
      </c>
      <c r="AT312" s="337">
        <f t="shared" si="681"/>
        <v>802050</v>
      </c>
      <c r="AU312" s="337">
        <f t="shared" si="681"/>
        <v>0</v>
      </c>
      <c r="AV312" s="337">
        <f t="shared" si="681"/>
        <v>2208179</v>
      </c>
      <c r="AW312" s="337">
        <f t="shared" si="681"/>
        <v>114621</v>
      </c>
      <c r="AX312" s="337">
        <f t="shared" si="681"/>
        <v>97968</v>
      </c>
      <c r="AY312" s="338">
        <f t="shared" si="681"/>
        <v>13.77</v>
      </c>
      <c r="AZ312" s="338">
        <f t="shared" si="681"/>
        <v>8.2000000000000011</v>
      </c>
      <c r="BA312" s="339">
        <f t="shared" si="681"/>
        <v>5.5699999999999994</v>
      </c>
    </row>
    <row r="313" spans="4:53" x14ac:dyDescent="0.2">
      <c r="D313" s="12"/>
      <c r="E313" s="12"/>
      <c r="F313" s="12"/>
      <c r="G313" s="36"/>
      <c r="H313" s="12"/>
      <c r="I313" s="26"/>
      <c r="J313" s="26"/>
      <c r="K313" s="26"/>
      <c r="L313" s="26"/>
      <c r="M313" s="26"/>
      <c r="N313" s="26"/>
      <c r="O313" s="7"/>
      <c r="P313" s="7"/>
      <c r="Q313" s="7"/>
      <c r="S313" s="780"/>
      <c r="T313" s="780"/>
      <c r="U313" s="780"/>
      <c r="V313" s="780"/>
      <c r="W313" s="780"/>
      <c r="X313" s="780"/>
      <c r="Y313" s="780"/>
      <c r="Z313" s="780"/>
      <c r="AA313" s="780"/>
      <c r="AB313" s="780"/>
      <c r="AC313" s="780"/>
      <c r="AD313" s="780"/>
      <c r="AE313" s="780"/>
      <c r="AF313" s="780"/>
      <c r="AG313" s="780"/>
      <c r="AR313" s="780"/>
      <c r="AS313" s="780"/>
      <c r="AT313" s="780"/>
      <c r="AU313" s="780"/>
      <c r="AV313" s="780"/>
      <c r="AW313" s="780"/>
      <c r="AX313" s="780"/>
    </row>
    <row r="315" spans="4:53" x14ac:dyDescent="0.2">
      <c r="D315" s="780"/>
      <c r="E315" s="780"/>
      <c r="F315" s="780"/>
      <c r="H315" s="780"/>
      <c r="O315" s="15"/>
      <c r="P315" s="15"/>
      <c r="Q315" s="15"/>
      <c r="S315" s="780"/>
      <c r="T315" s="780"/>
      <c r="U315" s="780"/>
      <c r="V315" s="780"/>
      <c r="W315" s="780"/>
      <c r="X315" s="780"/>
      <c r="Y315" s="780"/>
      <c r="Z315" s="780"/>
      <c r="AA315" s="780"/>
      <c r="AB315" s="780"/>
      <c r="AC315" s="780"/>
      <c r="AD315" s="780"/>
      <c r="AE315" s="780"/>
      <c r="AF315" s="780"/>
      <c r="AG315" s="780"/>
      <c r="AR315" s="780"/>
      <c r="AS315" s="780"/>
      <c r="AT315" s="780"/>
      <c r="AU315" s="780"/>
      <c r="AV315" s="780"/>
      <c r="AW315" s="780"/>
      <c r="AX315" s="780"/>
    </row>
    <row r="317" spans="4:53" x14ac:dyDescent="0.2">
      <c r="D317" s="780"/>
      <c r="E317" s="780"/>
      <c r="F317" s="780"/>
      <c r="H317" s="780"/>
      <c r="O317" s="15"/>
      <c r="P317" s="15"/>
      <c r="Q317" s="15"/>
      <c r="S317" s="780"/>
      <c r="T317" s="780"/>
      <c r="U317" s="780"/>
      <c r="V317" s="780"/>
      <c r="W317" s="780"/>
      <c r="X317" s="780"/>
      <c r="Y317" s="780"/>
      <c r="Z317" s="780"/>
      <c r="AA317" s="780"/>
      <c r="AB317" s="780"/>
      <c r="AC317" s="780"/>
      <c r="AD317" s="780"/>
      <c r="AE317" s="780"/>
      <c r="AF317" s="780"/>
      <c r="AG317" s="780"/>
      <c r="AR317" s="780"/>
      <c r="AS317" s="780"/>
      <c r="AT317" s="780"/>
      <c r="AU317" s="780"/>
      <c r="AV317" s="780"/>
      <c r="AW317" s="780"/>
      <c r="AX317" s="780"/>
    </row>
    <row r="319" spans="4:53" x14ac:dyDescent="0.2">
      <c r="D319" s="780"/>
      <c r="E319" s="780"/>
      <c r="F319" s="780"/>
      <c r="H319" s="780"/>
      <c r="O319" s="15"/>
      <c r="P319" s="15"/>
      <c r="Q319" s="15"/>
      <c r="S319" s="780"/>
      <c r="T319" s="780"/>
      <c r="U319" s="780"/>
      <c r="V319" s="780"/>
      <c r="W319" s="780"/>
      <c r="X319" s="780"/>
      <c r="Y319" s="780"/>
      <c r="Z319" s="780"/>
      <c r="AA319" s="780"/>
      <c r="AB319" s="780"/>
      <c r="AC319" s="780"/>
      <c r="AD319" s="780"/>
      <c r="AE319" s="780"/>
      <c r="AF319" s="780"/>
      <c r="AG319" s="780"/>
      <c r="AR319" s="780"/>
      <c r="AS319" s="780"/>
      <c r="AT319" s="780"/>
      <c r="AU319" s="780"/>
      <c r="AV319" s="780"/>
      <c r="AW319" s="780"/>
      <c r="AX319" s="780"/>
    </row>
  </sheetData>
  <mergeCells count="25">
    <mergeCell ref="AR6:BA7"/>
    <mergeCell ref="AS8:AX9"/>
    <mergeCell ref="AY8:AY10"/>
    <mergeCell ref="AZ8:BA9"/>
    <mergeCell ref="A3:E3"/>
    <mergeCell ref="AC7:AC10"/>
    <mergeCell ref="AD7:AF9"/>
    <mergeCell ref="AG7:AG10"/>
    <mergeCell ref="AH7:AQ7"/>
    <mergeCell ref="AH8:AI9"/>
    <mergeCell ref="AJ8:AJ9"/>
    <mergeCell ref="AM8:AN9"/>
    <mergeCell ref="AO8:AQ9"/>
    <mergeCell ref="AR8:AR10"/>
    <mergeCell ref="AB7:AB10"/>
    <mergeCell ref="AA7:AA10"/>
    <mergeCell ref="I8:I10"/>
    <mergeCell ref="I6:Q7"/>
    <mergeCell ref="R6:AQ6"/>
    <mergeCell ref="R7:V9"/>
    <mergeCell ref="W7:Z9"/>
    <mergeCell ref="J8:N9"/>
    <mergeCell ref="O8:O10"/>
    <mergeCell ref="P8:Q9"/>
    <mergeCell ref="AK8:AL8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A144"/>
  <sheetViews>
    <sheetView workbookViewId="0">
      <pane xSplit="8" ySplit="11" topLeftCell="AA105" activePane="bottomRight" state="frozen"/>
      <selection pane="topRight" activeCell="AR6" sqref="AR6:BA7"/>
      <selection pane="bottomLeft" activeCell="AR6" sqref="AR6:BA7"/>
      <selection pane="bottomRight" activeCell="AK1" sqref="AK1:AL1048576"/>
    </sheetView>
  </sheetViews>
  <sheetFormatPr defaultColWidth="9.140625" defaultRowHeight="15" x14ac:dyDescent="0.25"/>
  <cols>
    <col min="1" max="1" width="5" style="141" customWidth="1"/>
    <col min="2" max="2" width="7.140625" style="83" bestFit="1" customWidth="1"/>
    <col min="3" max="3" width="8.7109375" style="81" bestFit="1" customWidth="1"/>
    <col min="4" max="4" width="7.85546875" style="83" bestFit="1" customWidth="1"/>
    <col min="5" max="5" width="31.42578125" style="102" customWidth="1"/>
    <col min="6" max="6" width="4.42578125" style="81" customWidth="1"/>
    <col min="7" max="7" width="9.42578125" style="83" customWidth="1"/>
    <col min="8" max="8" width="8" style="83" bestFit="1" customWidth="1"/>
    <col min="9" max="9" width="12" style="82" customWidth="1"/>
    <col min="10" max="11" width="10.85546875" style="82" customWidth="1"/>
    <col min="12" max="12" width="13" style="82" customWidth="1"/>
    <col min="13" max="13" width="11.140625" style="82" customWidth="1"/>
    <col min="14" max="14" width="11.42578125" style="82" customWidth="1"/>
    <col min="15" max="15" width="11.5703125" style="113" customWidth="1"/>
    <col min="16" max="17" width="9.5703125" style="113" customWidth="1"/>
    <col min="18" max="18" width="9.140625" style="82" customWidth="1"/>
    <col min="19" max="19" width="9.140625" style="83" customWidth="1"/>
    <col min="20" max="20" width="10.28515625" style="83" hidden="1" customWidth="1"/>
    <col min="21" max="21" width="10.140625" style="83" customWidth="1"/>
    <col min="22" max="24" width="9.140625" style="83" customWidth="1"/>
    <col min="25" max="25" width="10.28515625" style="83" customWidth="1"/>
    <col min="26" max="26" width="9.140625" style="83" customWidth="1"/>
    <col min="27" max="27" width="10.7109375" style="83" customWidth="1"/>
    <col min="28" max="33" width="9.140625" style="83" customWidth="1"/>
    <col min="34" max="36" width="9.140625" style="113" customWidth="1"/>
    <col min="37" max="38" width="9.140625" style="113" hidden="1" customWidth="1"/>
    <col min="39" max="43" width="9.140625" style="113" customWidth="1"/>
    <col min="44" max="44" width="11" style="83" customWidth="1"/>
    <col min="45" max="45" width="11.42578125" style="83" customWidth="1"/>
    <col min="46" max="50" width="9.140625" style="83" customWidth="1"/>
    <col min="51" max="51" width="11.28515625" style="113" customWidth="1"/>
    <col min="52" max="53" width="9.140625" style="113" customWidth="1"/>
    <col min="54" max="54" width="9.140625" style="83" customWidth="1"/>
    <col min="55" max="16384" width="9.140625" style="83"/>
  </cols>
  <sheetData>
    <row r="1" spans="1:53" ht="15.75" customHeight="1" x14ac:dyDescent="0.25">
      <c r="A1" s="804" t="s">
        <v>0</v>
      </c>
      <c r="B1" s="804"/>
      <c r="C1" s="79"/>
      <c r="D1" s="804"/>
      <c r="E1" s="804"/>
      <c r="F1" s="203"/>
      <c r="G1" s="203"/>
      <c r="H1" s="203"/>
      <c r="I1" s="805"/>
      <c r="J1" s="204"/>
      <c r="K1" s="204"/>
      <c r="L1" s="204"/>
      <c r="M1" s="204"/>
      <c r="N1" s="204"/>
      <c r="O1" s="806"/>
      <c r="P1" s="205"/>
      <c r="Q1" s="205"/>
      <c r="R1" s="205"/>
      <c r="S1" s="177"/>
      <c r="T1" s="177"/>
      <c r="U1" s="470"/>
      <c r="V1" s="470"/>
      <c r="W1" s="470"/>
      <c r="X1" s="470"/>
      <c r="Y1" s="470"/>
      <c r="Z1" s="470"/>
      <c r="AA1" s="470"/>
      <c r="AB1" s="470"/>
      <c r="AC1" s="470"/>
      <c r="AD1" s="470"/>
      <c r="AE1" s="470"/>
      <c r="AF1" s="470"/>
      <c r="AG1" s="470"/>
      <c r="AH1" s="471"/>
      <c r="AI1" s="471"/>
      <c r="AJ1" s="471"/>
      <c r="AK1" s="471"/>
      <c r="AL1" s="471"/>
      <c r="AM1" s="178"/>
      <c r="AN1" s="178"/>
      <c r="AO1" s="178"/>
      <c r="AP1" s="178"/>
      <c r="AQ1" s="178"/>
      <c r="AR1" s="177"/>
      <c r="AS1" s="177"/>
      <c r="AT1" s="177"/>
      <c r="AU1" s="177"/>
      <c r="AV1" s="177"/>
      <c r="AW1" s="177"/>
      <c r="AX1" s="178"/>
      <c r="AY1" s="178"/>
      <c r="AZ1" s="178"/>
      <c r="BA1" s="178"/>
    </row>
    <row r="2" spans="1:53" ht="12.75" customHeight="1" x14ac:dyDescent="0.25">
      <c r="A2" s="804" t="s">
        <v>1</v>
      </c>
      <c r="B2" s="804"/>
      <c r="C2" s="79"/>
      <c r="D2" s="804"/>
      <c r="E2" s="804"/>
      <c r="F2" s="203"/>
      <c r="G2" s="203"/>
      <c r="H2" s="203"/>
      <c r="I2" s="472"/>
      <c r="J2" s="472"/>
      <c r="K2" s="472"/>
      <c r="L2" s="472"/>
      <c r="M2" s="472"/>
      <c r="N2" s="472"/>
      <c r="O2" s="473"/>
      <c r="P2" s="473"/>
      <c r="Q2" s="473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/>
      <c r="AE2" s="472"/>
      <c r="AF2" s="472"/>
      <c r="AG2" s="473"/>
      <c r="AH2" s="473"/>
      <c r="AI2" s="473"/>
      <c r="AJ2" s="473"/>
      <c r="AK2" s="473"/>
      <c r="AL2" s="473"/>
      <c r="AM2" s="473"/>
      <c r="AN2" s="473"/>
      <c r="AO2" s="473"/>
      <c r="AP2" s="473"/>
      <c r="AQ2" s="473"/>
      <c r="AR2" s="472"/>
      <c r="AS2" s="472"/>
      <c r="AT2" s="472"/>
      <c r="AU2" s="472"/>
      <c r="AV2" s="472"/>
      <c r="AW2" s="472"/>
      <c r="AX2" s="473"/>
      <c r="AY2" s="473"/>
      <c r="AZ2" s="473"/>
      <c r="BA2" s="178"/>
    </row>
    <row r="3" spans="1:53" ht="12" customHeight="1" x14ac:dyDescent="0.25">
      <c r="A3" s="813" t="s">
        <v>2</v>
      </c>
      <c r="B3" s="813"/>
      <c r="C3" s="813"/>
      <c r="D3" s="813"/>
      <c r="E3" s="813"/>
      <c r="F3" s="203"/>
      <c r="G3" s="203"/>
      <c r="H3" s="203"/>
      <c r="I3" s="472"/>
      <c r="J3" s="472"/>
      <c r="K3" s="472"/>
      <c r="L3" s="472"/>
      <c r="M3" s="472"/>
      <c r="N3" s="472"/>
      <c r="O3" s="473"/>
      <c r="P3" s="473"/>
      <c r="Q3" s="473"/>
      <c r="R3" s="474"/>
      <c r="S3" s="474"/>
      <c r="T3" s="474"/>
      <c r="U3" s="474"/>
      <c r="V3" s="474"/>
      <c r="W3" s="474"/>
      <c r="X3" s="474"/>
      <c r="Y3" s="474"/>
      <c r="Z3" s="475"/>
      <c r="AA3" s="475"/>
      <c r="AB3" s="475"/>
      <c r="AC3" s="476"/>
      <c r="AD3" s="476"/>
      <c r="AE3" s="476"/>
      <c r="AF3" s="475"/>
      <c r="AG3" s="477"/>
      <c r="AH3" s="477"/>
      <c r="AI3" s="477"/>
      <c r="AJ3" s="477"/>
      <c r="AK3" s="477"/>
      <c r="AL3" s="477"/>
      <c r="AM3" s="477"/>
      <c r="AN3" s="477"/>
      <c r="AO3" s="477"/>
      <c r="AP3" s="477"/>
      <c r="AQ3" s="473"/>
      <c r="AR3" s="472"/>
      <c r="AS3" s="472"/>
      <c r="AT3" s="472"/>
      <c r="AU3" s="472"/>
      <c r="AV3" s="472"/>
      <c r="AW3" s="472"/>
      <c r="AX3" s="473"/>
      <c r="AY3" s="473"/>
      <c r="AZ3" s="473"/>
      <c r="BA3" s="178"/>
    </row>
    <row r="4" spans="1:53" ht="12" customHeight="1" x14ac:dyDescent="0.25">
      <c r="A4" s="206"/>
      <c r="B4" s="804"/>
      <c r="C4" s="804"/>
      <c r="D4" s="804"/>
      <c r="E4" s="804"/>
      <c r="F4" s="203"/>
      <c r="G4" s="203"/>
      <c r="H4" s="203"/>
      <c r="I4" s="472"/>
      <c r="J4" s="472"/>
      <c r="K4" s="472"/>
      <c r="L4" s="472"/>
      <c r="M4" s="472"/>
      <c r="N4" s="472"/>
      <c r="O4" s="473"/>
      <c r="P4" s="473"/>
      <c r="Q4" s="473"/>
      <c r="R4" s="474"/>
      <c r="S4" s="474"/>
      <c r="T4" s="474"/>
      <c r="U4" s="474"/>
      <c r="V4" s="474"/>
      <c r="W4" s="474"/>
      <c r="X4" s="474"/>
      <c r="Y4" s="474"/>
      <c r="Z4" s="475"/>
      <c r="AA4" s="475"/>
      <c r="AB4" s="475"/>
      <c r="AC4" s="476"/>
      <c r="AD4" s="476"/>
      <c r="AE4" s="476"/>
      <c r="AF4" s="475"/>
      <c r="AG4" s="477"/>
      <c r="AH4" s="477"/>
      <c r="AI4" s="477"/>
      <c r="AJ4" s="477"/>
      <c r="AK4" s="477"/>
      <c r="AL4" s="477"/>
      <c r="AM4" s="477"/>
      <c r="AN4" s="477"/>
      <c r="AO4" s="477"/>
      <c r="AP4" s="477"/>
      <c r="AQ4" s="473"/>
      <c r="AR4" s="472"/>
      <c r="AS4" s="472"/>
      <c r="AT4" s="472"/>
      <c r="AU4" s="472"/>
      <c r="AV4" s="472"/>
      <c r="AW4" s="472"/>
      <c r="AX4" s="473"/>
      <c r="AY4" s="473"/>
      <c r="AZ4" s="473"/>
      <c r="BA4" s="178"/>
    </row>
    <row r="5" spans="1:53" ht="16.5" thickBot="1" x14ac:dyDescent="0.3">
      <c r="A5" s="364" t="s">
        <v>3</v>
      </c>
      <c r="B5" s="195"/>
      <c r="C5" s="195"/>
      <c r="D5" s="195"/>
      <c r="E5" s="201"/>
      <c r="F5" s="201"/>
      <c r="G5" s="201"/>
      <c r="H5" s="201"/>
      <c r="I5" s="478"/>
      <c r="J5" s="478"/>
      <c r="K5" s="478"/>
      <c r="L5" s="478"/>
      <c r="M5" s="478"/>
      <c r="N5" s="478"/>
      <c r="O5" s="479"/>
      <c r="P5" s="479"/>
      <c r="Q5" s="479"/>
      <c r="R5" s="474"/>
      <c r="S5" s="474"/>
      <c r="T5" s="474"/>
      <c r="U5" s="474"/>
      <c r="V5" s="177"/>
      <c r="W5" s="474"/>
      <c r="X5" s="474"/>
      <c r="Y5" s="474"/>
      <c r="Z5" s="475"/>
      <c r="AA5" s="475"/>
      <c r="AB5" s="475"/>
      <c r="AC5" s="476"/>
      <c r="AD5" s="476"/>
      <c r="AE5" s="476"/>
      <c r="AF5" s="475"/>
      <c r="AG5" s="178"/>
      <c r="AH5" s="178"/>
      <c r="AI5" s="480"/>
      <c r="AJ5" s="480"/>
      <c r="AK5" s="480"/>
      <c r="AL5" s="480"/>
      <c r="AM5" s="480"/>
      <c r="AN5" s="480"/>
      <c r="AO5" s="480"/>
      <c r="AP5" s="480"/>
      <c r="AQ5" s="479"/>
      <c r="AR5" s="478"/>
      <c r="AS5" s="478"/>
      <c r="AT5" s="478"/>
      <c r="AU5" s="478"/>
      <c r="AV5" s="478"/>
      <c r="AW5" s="478"/>
      <c r="AX5" s="479"/>
      <c r="AY5" s="479"/>
      <c r="AZ5" s="479"/>
      <c r="BA5" s="178"/>
    </row>
    <row r="6" spans="1:53" ht="12" customHeight="1" x14ac:dyDescent="0.25">
      <c r="A6" s="203"/>
      <c r="B6" s="206"/>
      <c r="C6" s="206"/>
      <c r="D6" s="206"/>
      <c r="E6" s="203"/>
      <c r="F6" s="203"/>
      <c r="G6" s="203"/>
      <c r="H6" s="203"/>
      <c r="I6" s="807" t="s">
        <v>4</v>
      </c>
      <c r="J6" s="808"/>
      <c r="K6" s="808"/>
      <c r="L6" s="808"/>
      <c r="M6" s="808"/>
      <c r="N6" s="808"/>
      <c r="O6" s="808"/>
      <c r="P6" s="808"/>
      <c r="Q6" s="809"/>
      <c r="R6" s="831" t="s">
        <v>5</v>
      </c>
      <c r="S6" s="832"/>
      <c r="T6" s="832"/>
      <c r="U6" s="832"/>
      <c r="V6" s="832"/>
      <c r="W6" s="832"/>
      <c r="X6" s="832"/>
      <c r="Y6" s="832"/>
      <c r="Z6" s="832"/>
      <c r="AA6" s="832"/>
      <c r="AB6" s="832"/>
      <c r="AC6" s="832"/>
      <c r="AD6" s="832"/>
      <c r="AE6" s="832"/>
      <c r="AF6" s="832"/>
      <c r="AG6" s="832"/>
      <c r="AH6" s="832"/>
      <c r="AI6" s="832"/>
      <c r="AJ6" s="832"/>
      <c r="AK6" s="832"/>
      <c r="AL6" s="832"/>
      <c r="AM6" s="832"/>
      <c r="AN6" s="832"/>
      <c r="AO6" s="832"/>
      <c r="AP6" s="832"/>
      <c r="AQ6" s="833"/>
      <c r="AR6" s="836" t="s">
        <v>6</v>
      </c>
      <c r="AS6" s="837"/>
      <c r="AT6" s="837"/>
      <c r="AU6" s="837"/>
      <c r="AV6" s="837"/>
      <c r="AW6" s="837"/>
      <c r="AX6" s="837"/>
      <c r="AY6" s="837"/>
      <c r="AZ6" s="837"/>
      <c r="BA6" s="838"/>
    </row>
    <row r="7" spans="1:53" ht="17.25" customHeight="1" thickBot="1" x14ac:dyDescent="0.3">
      <c r="A7" s="206"/>
      <c r="B7" s="481"/>
      <c r="C7" s="780"/>
      <c r="D7" s="482"/>
      <c r="E7" s="481"/>
      <c r="F7" s="203"/>
      <c r="G7" s="203"/>
      <c r="H7" s="203"/>
      <c r="I7" s="810"/>
      <c r="J7" s="811"/>
      <c r="K7" s="811"/>
      <c r="L7" s="811"/>
      <c r="M7" s="811"/>
      <c r="N7" s="811"/>
      <c r="O7" s="811"/>
      <c r="P7" s="811"/>
      <c r="Q7" s="812"/>
      <c r="R7" s="884" t="s">
        <v>7</v>
      </c>
      <c r="S7" s="885"/>
      <c r="T7" s="885"/>
      <c r="U7" s="885"/>
      <c r="V7" s="886"/>
      <c r="W7" s="893" t="s">
        <v>8</v>
      </c>
      <c r="X7" s="885"/>
      <c r="Y7" s="885"/>
      <c r="Z7" s="886"/>
      <c r="AA7" s="814" t="s">
        <v>9</v>
      </c>
      <c r="AB7" s="814" t="s">
        <v>10</v>
      </c>
      <c r="AC7" s="814" t="s">
        <v>11</v>
      </c>
      <c r="AD7" s="854" t="s">
        <v>12</v>
      </c>
      <c r="AE7" s="855"/>
      <c r="AF7" s="856"/>
      <c r="AG7" s="814" t="s">
        <v>13</v>
      </c>
      <c r="AH7" s="863" t="s">
        <v>14</v>
      </c>
      <c r="AI7" s="864"/>
      <c r="AJ7" s="864"/>
      <c r="AK7" s="864"/>
      <c r="AL7" s="864"/>
      <c r="AM7" s="864"/>
      <c r="AN7" s="864"/>
      <c r="AO7" s="864"/>
      <c r="AP7" s="864"/>
      <c r="AQ7" s="865"/>
      <c r="AR7" s="839"/>
      <c r="AS7" s="840"/>
      <c r="AT7" s="840"/>
      <c r="AU7" s="840"/>
      <c r="AV7" s="840"/>
      <c r="AW7" s="840"/>
      <c r="AX7" s="840"/>
      <c r="AY7" s="840"/>
      <c r="AZ7" s="840"/>
      <c r="BA7" s="841"/>
    </row>
    <row r="8" spans="1:53" ht="12" customHeight="1" x14ac:dyDescent="0.25">
      <c r="A8" s="237"/>
      <c r="B8" s="207"/>
      <c r="C8" s="207"/>
      <c r="D8" s="207"/>
      <c r="E8" s="207"/>
      <c r="F8" s="207"/>
      <c r="G8" s="207"/>
      <c r="H8" s="207"/>
      <c r="I8" s="817" t="s">
        <v>15</v>
      </c>
      <c r="J8" s="820" t="s">
        <v>16</v>
      </c>
      <c r="K8" s="821"/>
      <c r="L8" s="821"/>
      <c r="M8" s="821"/>
      <c r="N8" s="822"/>
      <c r="O8" s="826" t="s">
        <v>17</v>
      </c>
      <c r="P8" s="820" t="s">
        <v>18</v>
      </c>
      <c r="Q8" s="829"/>
      <c r="R8" s="887"/>
      <c r="S8" s="888"/>
      <c r="T8" s="888"/>
      <c r="U8" s="888"/>
      <c r="V8" s="889"/>
      <c r="W8" s="894"/>
      <c r="X8" s="888"/>
      <c r="Y8" s="888"/>
      <c r="Z8" s="889"/>
      <c r="AA8" s="815"/>
      <c r="AB8" s="815"/>
      <c r="AC8" s="815"/>
      <c r="AD8" s="857"/>
      <c r="AE8" s="858"/>
      <c r="AF8" s="859"/>
      <c r="AG8" s="815"/>
      <c r="AH8" s="866" t="s">
        <v>19</v>
      </c>
      <c r="AI8" s="867"/>
      <c r="AJ8" s="882" t="s">
        <v>20</v>
      </c>
      <c r="AK8" s="834" t="s">
        <v>21</v>
      </c>
      <c r="AL8" s="835"/>
      <c r="AM8" s="866" t="s">
        <v>22</v>
      </c>
      <c r="AN8" s="867"/>
      <c r="AO8" s="870" t="s">
        <v>23</v>
      </c>
      <c r="AP8" s="871"/>
      <c r="AQ8" s="872"/>
      <c r="AR8" s="817" t="s">
        <v>15</v>
      </c>
      <c r="AS8" s="876" t="s">
        <v>16</v>
      </c>
      <c r="AT8" s="877"/>
      <c r="AU8" s="877"/>
      <c r="AV8" s="877"/>
      <c r="AW8" s="877"/>
      <c r="AX8" s="878"/>
      <c r="AY8" s="826" t="s">
        <v>17</v>
      </c>
      <c r="AZ8" s="820" t="s">
        <v>24</v>
      </c>
      <c r="BA8" s="829"/>
    </row>
    <row r="9" spans="1:53" ht="17.25" customHeight="1" thickBot="1" x14ac:dyDescent="0.3">
      <c r="A9" s="305" t="s">
        <v>583</v>
      </c>
      <c r="B9" s="780"/>
      <c r="C9" s="780"/>
      <c r="D9" s="483"/>
      <c r="E9" s="780"/>
      <c r="F9" s="208"/>
      <c r="G9" s="484"/>
      <c r="H9" s="484"/>
      <c r="I9" s="818"/>
      <c r="J9" s="823"/>
      <c r="K9" s="824"/>
      <c r="L9" s="824"/>
      <c r="M9" s="824"/>
      <c r="N9" s="825"/>
      <c r="O9" s="827"/>
      <c r="P9" s="823"/>
      <c r="Q9" s="830"/>
      <c r="R9" s="890"/>
      <c r="S9" s="891"/>
      <c r="T9" s="891"/>
      <c r="U9" s="891"/>
      <c r="V9" s="892"/>
      <c r="W9" s="895"/>
      <c r="X9" s="891"/>
      <c r="Y9" s="891"/>
      <c r="Z9" s="892"/>
      <c r="AA9" s="815"/>
      <c r="AB9" s="815"/>
      <c r="AC9" s="815"/>
      <c r="AD9" s="860"/>
      <c r="AE9" s="861"/>
      <c r="AF9" s="862"/>
      <c r="AG9" s="815"/>
      <c r="AH9" s="868"/>
      <c r="AI9" s="869"/>
      <c r="AJ9" s="883"/>
      <c r="AK9" s="664" t="s">
        <v>26</v>
      </c>
      <c r="AL9" s="664" t="s">
        <v>27</v>
      </c>
      <c r="AM9" s="868"/>
      <c r="AN9" s="869"/>
      <c r="AO9" s="873"/>
      <c r="AP9" s="874"/>
      <c r="AQ9" s="875"/>
      <c r="AR9" s="818"/>
      <c r="AS9" s="879"/>
      <c r="AT9" s="880"/>
      <c r="AU9" s="880"/>
      <c r="AV9" s="880"/>
      <c r="AW9" s="880"/>
      <c r="AX9" s="881"/>
      <c r="AY9" s="827"/>
      <c r="AZ9" s="823"/>
      <c r="BA9" s="830"/>
    </row>
    <row r="10" spans="1:53" ht="48.75" customHeight="1" thickBot="1" x14ac:dyDescent="0.3">
      <c r="A10" s="209" t="s">
        <v>28</v>
      </c>
      <c r="B10" s="210" t="s">
        <v>29</v>
      </c>
      <c r="C10" s="210" t="s">
        <v>30</v>
      </c>
      <c r="D10" s="210" t="s">
        <v>31</v>
      </c>
      <c r="E10" s="294" t="s">
        <v>32</v>
      </c>
      <c r="F10" s="210" t="s">
        <v>33</v>
      </c>
      <c r="G10" s="485" t="s">
        <v>34</v>
      </c>
      <c r="H10" s="58" t="s">
        <v>35</v>
      </c>
      <c r="I10" s="819"/>
      <c r="J10" s="59" t="s">
        <v>36</v>
      </c>
      <c r="K10" s="59" t="s">
        <v>8</v>
      </c>
      <c r="L10" s="60" t="s">
        <v>10</v>
      </c>
      <c r="M10" s="60" t="s">
        <v>37</v>
      </c>
      <c r="N10" s="60" t="s">
        <v>38</v>
      </c>
      <c r="O10" s="828"/>
      <c r="P10" s="486" t="s">
        <v>39</v>
      </c>
      <c r="Q10" s="487" t="s">
        <v>40</v>
      </c>
      <c r="R10" s="439" t="s">
        <v>41</v>
      </c>
      <c r="S10" s="65" t="s">
        <v>20</v>
      </c>
      <c r="T10" s="65" t="s">
        <v>42</v>
      </c>
      <c r="U10" s="65" t="s">
        <v>22</v>
      </c>
      <c r="V10" s="65" t="s">
        <v>43</v>
      </c>
      <c r="W10" s="69" t="s">
        <v>44</v>
      </c>
      <c r="X10" s="69" t="s">
        <v>45</v>
      </c>
      <c r="Y10" s="65" t="s">
        <v>46</v>
      </c>
      <c r="Z10" s="65" t="s">
        <v>47</v>
      </c>
      <c r="AA10" s="816"/>
      <c r="AB10" s="816"/>
      <c r="AC10" s="816"/>
      <c r="AD10" s="65" t="s">
        <v>20</v>
      </c>
      <c r="AE10" s="65" t="s">
        <v>48</v>
      </c>
      <c r="AF10" s="65" t="s">
        <v>49</v>
      </c>
      <c r="AG10" s="816"/>
      <c r="AH10" s="488" t="s">
        <v>39</v>
      </c>
      <c r="AI10" s="489" t="s">
        <v>40</v>
      </c>
      <c r="AJ10" s="488" t="s">
        <v>39</v>
      </c>
      <c r="AK10" s="488" t="s">
        <v>39</v>
      </c>
      <c r="AL10" s="489" t="s">
        <v>40</v>
      </c>
      <c r="AM10" s="488" t="s">
        <v>39</v>
      </c>
      <c r="AN10" s="489" t="s">
        <v>40</v>
      </c>
      <c r="AO10" s="488" t="s">
        <v>39</v>
      </c>
      <c r="AP10" s="489" t="s">
        <v>40</v>
      </c>
      <c r="AQ10" s="490" t="s">
        <v>50</v>
      </c>
      <c r="AR10" s="819"/>
      <c r="AS10" s="63" t="s">
        <v>36</v>
      </c>
      <c r="AT10" s="64" t="s">
        <v>8</v>
      </c>
      <c r="AU10" s="64" t="s">
        <v>51</v>
      </c>
      <c r="AV10" s="60" t="s">
        <v>10</v>
      </c>
      <c r="AW10" s="60" t="s">
        <v>37</v>
      </c>
      <c r="AX10" s="60" t="s">
        <v>38</v>
      </c>
      <c r="AY10" s="828"/>
      <c r="AZ10" s="486" t="s">
        <v>39</v>
      </c>
      <c r="BA10" s="487" t="s">
        <v>40</v>
      </c>
    </row>
    <row r="11" spans="1:53" s="246" customFormat="1" ht="11.25" customHeight="1" thickBot="1" x14ac:dyDescent="0.25">
      <c r="A11" s="250" t="s">
        <v>52</v>
      </c>
      <c r="B11" s="251" t="s">
        <v>53</v>
      </c>
      <c r="C11" s="251" t="s">
        <v>54</v>
      </c>
      <c r="D11" s="251" t="s">
        <v>55</v>
      </c>
      <c r="E11" s="251" t="s">
        <v>56</v>
      </c>
      <c r="F11" s="251" t="s">
        <v>33</v>
      </c>
      <c r="G11" s="251" t="s">
        <v>57</v>
      </c>
      <c r="H11" s="252" t="s">
        <v>58</v>
      </c>
      <c r="I11" s="253" t="s">
        <v>59</v>
      </c>
      <c r="J11" s="254" t="s">
        <v>60</v>
      </c>
      <c r="K11" s="254" t="s">
        <v>61</v>
      </c>
      <c r="L11" s="254" t="s">
        <v>62</v>
      </c>
      <c r="M11" s="254" t="s">
        <v>63</v>
      </c>
      <c r="N11" s="254" t="s">
        <v>64</v>
      </c>
      <c r="O11" s="352" t="s">
        <v>65</v>
      </c>
      <c r="P11" s="261" t="s">
        <v>66</v>
      </c>
      <c r="Q11" s="353" t="s">
        <v>67</v>
      </c>
      <c r="R11" s="253" t="s">
        <v>68</v>
      </c>
      <c r="S11" s="441" t="s">
        <v>68</v>
      </c>
      <c r="T11" s="254" t="s">
        <v>68</v>
      </c>
      <c r="U11" s="254" t="s">
        <v>68</v>
      </c>
      <c r="V11" s="254" t="s">
        <v>68</v>
      </c>
      <c r="W11" s="254" t="s">
        <v>69</v>
      </c>
      <c r="X11" s="254" t="s">
        <v>70</v>
      </c>
      <c r="Y11" s="254" t="s">
        <v>71</v>
      </c>
      <c r="Z11" s="254" t="s">
        <v>69</v>
      </c>
      <c r="AA11" s="254" t="s">
        <v>72</v>
      </c>
      <c r="AB11" s="254" t="s">
        <v>73</v>
      </c>
      <c r="AC11" s="254" t="s">
        <v>74</v>
      </c>
      <c r="AD11" s="254" t="s">
        <v>75</v>
      </c>
      <c r="AE11" s="254" t="s">
        <v>76</v>
      </c>
      <c r="AF11" s="254" t="s">
        <v>76</v>
      </c>
      <c r="AG11" s="254" t="s">
        <v>77</v>
      </c>
      <c r="AH11" s="434" t="s">
        <v>78</v>
      </c>
      <c r="AI11" s="434" t="s">
        <v>79</v>
      </c>
      <c r="AJ11" s="434" t="s">
        <v>78</v>
      </c>
      <c r="AK11" s="261" t="s">
        <v>78</v>
      </c>
      <c r="AL11" s="261" t="s">
        <v>79</v>
      </c>
      <c r="AM11" s="434" t="s">
        <v>78</v>
      </c>
      <c r="AN11" s="434" t="s">
        <v>79</v>
      </c>
      <c r="AO11" s="434" t="s">
        <v>78</v>
      </c>
      <c r="AP11" s="434" t="s">
        <v>79</v>
      </c>
      <c r="AQ11" s="435" t="s">
        <v>80</v>
      </c>
      <c r="AR11" s="253" t="s">
        <v>59</v>
      </c>
      <c r="AS11" s="254" t="s">
        <v>60</v>
      </c>
      <c r="AT11" s="254" t="s">
        <v>61</v>
      </c>
      <c r="AU11" s="254" t="s">
        <v>71</v>
      </c>
      <c r="AV11" s="254" t="s">
        <v>62</v>
      </c>
      <c r="AW11" s="254" t="s">
        <v>63</v>
      </c>
      <c r="AX11" s="254" t="s">
        <v>64</v>
      </c>
      <c r="AY11" s="434" t="s">
        <v>65</v>
      </c>
      <c r="AZ11" s="434" t="s">
        <v>66</v>
      </c>
      <c r="BA11" s="435" t="s">
        <v>67</v>
      </c>
    </row>
    <row r="12" spans="1:53" ht="12.95" customHeight="1" x14ac:dyDescent="0.25">
      <c r="A12" s="247">
        <v>1</v>
      </c>
      <c r="B12" s="491">
        <v>4486</v>
      </c>
      <c r="C12" s="104">
        <v>600075176</v>
      </c>
      <c r="D12" s="104">
        <v>46750401</v>
      </c>
      <c r="E12" s="492" t="s">
        <v>584</v>
      </c>
      <c r="F12" s="491">
        <v>3233</v>
      </c>
      <c r="G12" s="493" t="s">
        <v>82</v>
      </c>
      <c r="H12" s="493" t="s">
        <v>83</v>
      </c>
      <c r="I12" s="494">
        <v>3587181</v>
      </c>
      <c r="J12" s="495">
        <v>2536811</v>
      </c>
      <c r="K12" s="496">
        <v>80000</v>
      </c>
      <c r="L12" s="431">
        <v>884482</v>
      </c>
      <c r="M12" s="431">
        <v>50736</v>
      </c>
      <c r="N12" s="495">
        <v>35152</v>
      </c>
      <c r="O12" s="497">
        <v>5.9700000000000006</v>
      </c>
      <c r="P12" s="498">
        <v>3.79</v>
      </c>
      <c r="Q12" s="499">
        <v>2.1800000000000002</v>
      </c>
      <c r="R12" s="500">
        <f>W12*-1</f>
        <v>0</v>
      </c>
      <c r="S12" s="501">
        <v>0</v>
      </c>
      <c r="T12" s="501">
        <v>0</v>
      </c>
      <c r="U12" s="501">
        <v>0</v>
      </c>
      <c r="V12" s="501">
        <f>SUM(R12:U12)</f>
        <v>0</v>
      </c>
      <c r="W12" s="501">
        <v>0</v>
      </c>
      <c r="X12" s="502">
        <v>0</v>
      </c>
      <c r="Y12" s="502">
        <v>0</v>
      </c>
      <c r="Z12" s="501">
        <f>SUM(W12:Y12)</f>
        <v>0</v>
      </c>
      <c r="AA12" s="500">
        <f>V12+Z12</f>
        <v>0</v>
      </c>
      <c r="AB12" s="322">
        <f>ROUND((V12+W12)*33.8%,0)</f>
        <v>0</v>
      </c>
      <c r="AC12" s="322">
        <f>ROUND(V12*2%,0)</f>
        <v>0</v>
      </c>
      <c r="AD12" s="501">
        <v>0</v>
      </c>
      <c r="AE12" s="501">
        <v>0</v>
      </c>
      <c r="AF12" s="501">
        <f>SUM(AD12:AE12)</f>
        <v>0</v>
      </c>
      <c r="AG12" s="501">
        <f>AA12+AB12+AC12+AF12</f>
        <v>0</v>
      </c>
      <c r="AH12" s="503">
        <v>0</v>
      </c>
      <c r="AI12" s="503">
        <v>0</v>
      </c>
      <c r="AJ12" s="503">
        <v>0</v>
      </c>
      <c r="AK12" s="503">
        <v>0</v>
      </c>
      <c r="AL12" s="503">
        <v>0</v>
      </c>
      <c r="AM12" s="503">
        <v>0</v>
      </c>
      <c r="AN12" s="503">
        <v>0</v>
      </c>
      <c r="AO12" s="522">
        <f>AH12+AJ12+AK12+AM12</f>
        <v>0</v>
      </c>
      <c r="AP12" s="522">
        <f>AI12+AL12+AN12</f>
        <v>0</v>
      </c>
      <c r="AQ12" s="504">
        <f>SUM(AO12:AP12)</f>
        <v>0</v>
      </c>
      <c r="AR12" s="505">
        <f>I12+AG12</f>
        <v>3587181</v>
      </c>
      <c r="AS12" s="506">
        <f>J12+V12</f>
        <v>2536811</v>
      </c>
      <c r="AT12" s="507">
        <f>K12+Z12</f>
        <v>80000</v>
      </c>
      <c r="AU12" s="501">
        <f>Y12</f>
        <v>0</v>
      </c>
      <c r="AV12" s="506">
        <f>L12+AB12</f>
        <v>884482</v>
      </c>
      <c r="AW12" s="506">
        <f>M12+AC12</f>
        <v>50736</v>
      </c>
      <c r="AX12" s="506">
        <f>N12+AF12</f>
        <v>35152</v>
      </c>
      <c r="AY12" s="508">
        <f>O12+AQ12</f>
        <v>5.9700000000000006</v>
      </c>
      <c r="AZ12" s="508">
        <f>P12+AO12</f>
        <v>3.79</v>
      </c>
      <c r="BA12" s="509">
        <f>Q12+AP12</f>
        <v>2.1800000000000002</v>
      </c>
    </row>
    <row r="13" spans="1:53" ht="12.95" customHeight="1" x14ac:dyDescent="0.25">
      <c r="A13" s="156">
        <v>1</v>
      </c>
      <c r="B13" s="85">
        <v>4486</v>
      </c>
      <c r="C13" s="86">
        <v>600075176</v>
      </c>
      <c r="D13" s="86">
        <v>46750401</v>
      </c>
      <c r="E13" s="510" t="s">
        <v>585</v>
      </c>
      <c r="F13" s="87"/>
      <c r="G13" s="511"/>
      <c r="H13" s="511"/>
      <c r="I13" s="131">
        <v>3587181</v>
      </c>
      <c r="J13" s="88">
        <v>2536811</v>
      </c>
      <c r="K13" s="88">
        <v>80000</v>
      </c>
      <c r="L13" s="88">
        <v>884482</v>
      </c>
      <c r="M13" s="88">
        <v>50736</v>
      </c>
      <c r="N13" s="88">
        <v>35152</v>
      </c>
      <c r="O13" s="89">
        <v>5.9700000000000006</v>
      </c>
      <c r="P13" s="89">
        <v>3.79</v>
      </c>
      <c r="Q13" s="277">
        <v>2.1800000000000002</v>
      </c>
      <c r="R13" s="316">
        <f t="shared" ref="R13:BA13" si="0">SUM(R12)</f>
        <v>0</v>
      </c>
      <c r="S13" s="88">
        <f t="shared" si="0"/>
        <v>0</v>
      </c>
      <c r="T13" s="88">
        <f t="shared" si="0"/>
        <v>0</v>
      </c>
      <c r="U13" s="88">
        <f t="shared" si="0"/>
        <v>0</v>
      </c>
      <c r="V13" s="88">
        <f t="shared" si="0"/>
        <v>0</v>
      </c>
      <c r="W13" s="88">
        <f t="shared" si="0"/>
        <v>0</v>
      </c>
      <c r="X13" s="463">
        <f t="shared" si="0"/>
        <v>0</v>
      </c>
      <c r="Y13" s="463">
        <f t="shared" si="0"/>
        <v>0</v>
      </c>
      <c r="Z13" s="88">
        <f t="shared" si="0"/>
        <v>0</v>
      </c>
      <c r="AA13" s="142">
        <f t="shared" si="0"/>
        <v>0</v>
      </c>
      <c r="AB13" s="88">
        <f t="shared" si="0"/>
        <v>0</v>
      </c>
      <c r="AC13" s="88">
        <f t="shared" si="0"/>
        <v>0</v>
      </c>
      <c r="AD13" s="88">
        <f t="shared" si="0"/>
        <v>0</v>
      </c>
      <c r="AE13" s="88">
        <f t="shared" si="0"/>
        <v>0</v>
      </c>
      <c r="AF13" s="88">
        <f t="shared" si="0"/>
        <v>0</v>
      </c>
      <c r="AG13" s="88">
        <f t="shared" si="0"/>
        <v>0</v>
      </c>
      <c r="AH13" s="89">
        <f t="shared" si="0"/>
        <v>0</v>
      </c>
      <c r="AI13" s="89">
        <f t="shared" si="0"/>
        <v>0</v>
      </c>
      <c r="AJ13" s="89">
        <f t="shared" si="0"/>
        <v>0</v>
      </c>
      <c r="AK13" s="89">
        <f t="shared" si="0"/>
        <v>0</v>
      </c>
      <c r="AL13" s="89">
        <f t="shared" si="0"/>
        <v>0</v>
      </c>
      <c r="AM13" s="89">
        <f t="shared" si="0"/>
        <v>0</v>
      </c>
      <c r="AN13" s="89">
        <f t="shared" si="0"/>
        <v>0</v>
      </c>
      <c r="AO13" s="89">
        <f t="shared" si="0"/>
        <v>0</v>
      </c>
      <c r="AP13" s="89">
        <f t="shared" si="0"/>
        <v>0</v>
      </c>
      <c r="AQ13" s="277">
        <f t="shared" si="0"/>
        <v>0</v>
      </c>
      <c r="AR13" s="142">
        <f t="shared" si="0"/>
        <v>3587181</v>
      </c>
      <c r="AS13" s="88">
        <f t="shared" si="0"/>
        <v>2536811</v>
      </c>
      <c r="AT13" s="171">
        <f t="shared" si="0"/>
        <v>80000</v>
      </c>
      <c r="AU13" s="88">
        <f t="shared" si="0"/>
        <v>0</v>
      </c>
      <c r="AV13" s="88">
        <f t="shared" si="0"/>
        <v>884482</v>
      </c>
      <c r="AW13" s="88">
        <f t="shared" si="0"/>
        <v>50736</v>
      </c>
      <c r="AX13" s="88">
        <f t="shared" si="0"/>
        <v>35152</v>
      </c>
      <c r="AY13" s="89">
        <f t="shared" si="0"/>
        <v>5.9700000000000006</v>
      </c>
      <c r="AZ13" s="89">
        <f t="shared" si="0"/>
        <v>3.79</v>
      </c>
      <c r="BA13" s="277">
        <f t="shared" si="0"/>
        <v>2.1800000000000002</v>
      </c>
    </row>
    <row r="14" spans="1:53" ht="12.95" customHeight="1" x14ac:dyDescent="0.25">
      <c r="A14" s="155">
        <v>2</v>
      </c>
      <c r="B14" s="84">
        <v>4419</v>
      </c>
      <c r="C14" s="512">
        <v>600074056</v>
      </c>
      <c r="D14" s="84">
        <v>72744049</v>
      </c>
      <c r="E14" s="513" t="s">
        <v>586</v>
      </c>
      <c r="F14" s="84">
        <v>3111</v>
      </c>
      <c r="G14" s="514" t="s">
        <v>587</v>
      </c>
      <c r="H14" s="515" t="s">
        <v>87</v>
      </c>
      <c r="I14" s="516">
        <v>23495148</v>
      </c>
      <c r="J14" s="517">
        <v>17149483</v>
      </c>
      <c r="K14" s="517">
        <v>0</v>
      </c>
      <c r="L14" s="431">
        <v>5796525</v>
      </c>
      <c r="M14" s="431">
        <v>342990</v>
      </c>
      <c r="N14" s="517">
        <v>206150</v>
      </c>
      <c r="O14" s="518">
        <v>40.962800000000001</v>
      </c>
      <c r="P14" s="432">
        <v>29.982600000000001</v>
      </c>
      <c r="Q14" s="519">
        <v>10.9802</v>
      </c>
      <c r="R14" s="520">
        <f t="shared" ref="R14:R79" si="1">W14*-1</f>
        <v>-90000</v>
      </c>
      <c r="S14" s="520">
        <v>0</v>
      </c>
      <c r="T14" s="507">
        <v>0</v>
      </c>
      <c r="U14" s="507">
        <v>0</v>
      </c>
      <c r="V14" s="507">
        <f>SUM(R14:U14)</f>
        <v>-90000</v>
      </c>
      <c r="W14" s="507">
        <v>90000</v>
      </c>
      <c r="X14" s="521">
        <v>0</v>
      </c>
      <c r="Y14" s="521">
        <v>0</v>
      </c>
      <c r="Z14" s="507">
        <f>SUM(W14:Y14)</f>
        <v>90000</v>
      </c>
      <c r="AA14" s="520">
        <f>V14+Z14</f>
        <v>0</v>
      </c>
      <c r="AB14" s="322">
        <f>ROUND((V14+W14)*33.8%,0)</f>
        <v>0</v>
      </c>
      <c r="AC14" s="180">
        <f>ROUND(V14*2%,0)</f>
        <v>-1800</v>
      </c>
      <c r="AD14" s="507">
        <v>0</v>
      </c>
      <c r="AE14" s="507">
        <v>0</v>
      </c>
      <c r="AF14" s="507">
        <f t="shared" ref="AF14:AF77" si="2">SUM(AD14:AE14)</f>
        <v>0</v>
      </c>
      <c r="AG14" s="507">
        <f t="shared" ref="AG14:AG77" si="3">AA14+AB14+AC14+AF14</f>
        <v>-1800</v>
      </c>
      <c r="AH14" s="522">
        <v>0</v>
      </c>
      <c r="AI14" s="522">
        <v>-0.1</v>
      </c>
      <c r="AJ14" s="522">
        <v>0.1</v>
      </c>
      <c r="AK14" s="522">
        <v>0</v>
      </c>
      <c r="AL14" s="522">
        <v>0</v>
      </c>
      <c r="AM14" s="522">
        <v>0</v>
      </c>
      <c r="AN14" s="522">
        <v>0</v>
      </c>
      <c r="AO14" s="522">
        <f>AH14+AJ14+AK14+AM14</f>
        <v>0.1</v>
      </c>
      <c r="AP14" s="522">
        <f>AI14+AL14+AN14</f>
        <v>-0.1</v>
      </c>
      <c r="AQ14" s="523">
        <f t="shared" ref="AQ14:AQ77" si="4">SUM(AO14:AP14)</f>
        <v>0</v>
      </c>
      <c r="AR14" s="520">
        <f>I14+AG14</f>
        <v>23493348</v>
      </c>
      <c r="AS14" s="521">
        <f>J14+V14</f>
        <v>17059483</v>
      </c>
      <c r="AT14" s="507">
        <f>K14+Z14</f>
        <v>90000</v>
      </c>
      <c r="AU14" s="501">
        <f t="shared" ref="AU14:AU76" si="5">Y14</f>
        <v>0</v>
      </c>
      <c r="AV14" s="520">
        <f t="shared" ref="AV14:AW17" si="6">L14+AB14</f>
        <v>5796525</v>
      </c>
      <c r="AW14" s="507">
        <f t="shared" si="6"/>
        <v>341190</v>
      </c>
      <c r="AX14" s="507">
        <f>N14+AF14</f>
        <v>206150</v>
      </c>
      <c r="AY14" s="522">
        <f>O14+AQ14</f>
        <v>40.962800000000001</v>
      </c>
      <c r="AZ14" s="522">
        <f t="shared" ref="AZ14:BA17" si="7">P14+AO14</f>
        <v>30.082600000000003</v>
      </c>
      <c r="BA14" s="523">
        <f t="shared" si="7"/>
        <v>10.8802</v>
      </c>
    </row>
    <row r="15" spans="1:53" ht="12.95" customHeight="1" x14ac:dyDescent="0.25">
      <c r="A15" s="155">
        <v>2</v>
      </c>
      <c r="B15" s="84">
        <v>4419</v>
      </c>
      <c r="C15" s="512">
        <v>600074056</v>
      </c>
      <c r="D15" s="84">
        <v>72744049</v>
      </c>
      <c r="E15" s="513" t="s">
        <v>586</v>
      </c>
      <c r="F15" s="84">
        <v>3111</v>
      </c>
      <c r="G15" s="524" t="s">
        <v>88</v>
      </c>
      <c r="H15" s="515" t="s">
        <v>87</v>
      </c>
      <c r="I15" s="516">
        <v>464583</v>
      </c>
      <c r="J15" s="517">
        <v>342108</v>
      </c>
      <c r="K15" s="517">
        <v>0</v>
      </c>
      <c r="L15" s="431">
        <v>115633</v>
      </c>
      <c r="M15" s="431">
        <v>6842</v>
      </c>
      <c r="N15" s="517">
        <v>0</v>
      </c>
      <c r="O15" s="518">
        <v>0.92</v>
      </c>
      <c r="P15" s="432">
        <v>0.92</v>
      </c>
      <c r="Q15" s="519">
        <v>0</v>
      </c>
      <c r="R15" s="520">
        <f t="shared" si="1"/>
        <v>0</v>
      </c>
      <c r="S15" s="520">
        <v>0</v>
      </c>
      <c r="T15" s="507">
        <v>0</v>
      </c>
      <c r="U15" s="507">
        <v>0</v>
      </c>
      <c r="V15" s="507">
        <f>SUM(R15:U15)</f>
        <v>0</v>
      </c>
      <c r="W15" s="507">
        <v>0</v>
      </c>
      <c r="X15" s="521">
        <v>0</v>
      </c>
      <c r="Y15" s="521">
        <v>0</v>
      </c>
      <c r="Z15" s="507">
        <f>SUM(W15:Y15)</f>
        <v>0</v>
      </c>
      <c r="AA15" s="520">
        <f>V15+Z15</f>
        <v>0</v>
      </c>
      <c r="AB15" s="322">
        <f>ROUND((V15+W15)*33.8%,0)</f>
        <v>0</v>
      </c>
      <c r="AC15" s="180">
        <f>ROUND(V15*2%,0)</f>
        <v>0</v>
      </c>
      <c r="AD15" s="507">
        <v>0</v>
      </c>
      <c r="AE15" s="507">
        <v>0</v>
      </c>
      <c r="AF15" s="507">
        <f t="shared" si="2"/>
        <v>0</v>
      </c>
      <c r="AG15" s="507">
        <f t="shared" si="3"/>
        <v>0</v>
      </c>
      <c r="AH15" s="522">
        <v>0</v>
      </c>
      <c r="AI15" s="522">
        <v>0</v>
      </c>
      <c r="AJ15" s="522">
        <v>0</v>
      </c>
      <c r="AK15" s="522">
        <v>0</v>
      </c>
      <c r="AL15" s="522">
        <v>0</v>
      </c>
      <c r="AM15" s="522">
        <v>0</v>
      </c>
      <c r="AN15" s="522">
        <v>0</v>
      </c>
      <c r="AO15" s="522">
        <f t="shared" ref="AO15:AO17" si="8">AH15+AJ15+AK15+AM15</f>
        <v>0</v>
      </c>
      <c r="AP15" s="522">
        <f t="shared" ref="AP15:AP17" si="9">AI15+AL15+AN15</f>
        <v>0</v>
      </c>
      <c r="AQ15" s="523">
        <f t="shared" si="4"/>
        <v>0</v>
      </c>
      <c r="AR15" s="520">
        <f>I15+AG15</f>
        <v>464583</v>
      </c>
      <c r="AS15" s="521">
        <f>J15+V15</f>
        <v>342108</v>
      </c>
      <c r="AT15" s="507">
        <f>K15+Z15</f>
        <v>0</v>
      </c>
      <c r="AU15" s="501">
        <f t="shared" si="5"/>
        <v>0</v>
      </c>
      <c r="AV15" s="520">
        <f t="shared" si="6"/>
        <v>115633</v>
      </c>
      <c r="AW15" s="507">
        <f t="shared" si="6"/>
        <v>6842</v>
      </c>
      <c r="AX15" s="507">
        <f>N15+AF15</f>
        <v>0</v>
      </c>
      <c r="AY15" s="522">
        <f>O15+AQ15</f>
        <v>0.92</v>
      </c>
      <c r="AZ15" s="522">
        <f t="shared" si="7"/>
        <v>0.92</v>
      </c>
      <c r="BA15" s="523">
        <f t="shared" si="7"/>
        <v>0</v>
      </c>
    </row>
    <row r="16" spans="1:53" ht="12.95" customHeight="1" x14ac:dyDescent="0.25">
      <c r="A16" s="155">
        <v>2</v>
      </c>
      <c r="B16" s="84">
        <v>4419</v>
      </c>
      <c r="C16" s="512">
        <v>600074056</v>
      </c>
      <c r="D16" s="84">
        <v>72744049</v>
      </c>
      <c r="E16" s="513" t="s">
        <v>586</v>
      </c>
      <c r="F16" s="84">
        <v>3111</v>
      </c>
      <c r="G16" s="514" t="s">
        <v>450</v>
      </c>
      <c r="H16" s="515" t="s">
        <v>83</v>
      </c>
      <c r="I16" s="516">
        <v>548368</v>
      </c>
      <c r="J16" s="517">
        <v>403806</v>
      </c>
      <c r="K16" s="517">
        <v>0</v>
      </c>
      <c r="L16" s="431">
        <v>136486</v>
      </c>
      <c r="M16" s="431">
        <v>8076</v>
      </c>
      <c r="N16" s="517">
        <v>0</v>
      </c>
      <c r="O16" s="518">
        <v>1.35</v>
      </c>
      <c r="P16" s="432">
        <v>1.35</v>
      </c>
      <c r="Q16" s="519">
        <v>0</v>
      </c>
      <c r="R16" s="520">
        <f t="shared" si="1"/>
        <v>0</v>
      </c>
      <c r="S16" s="520">
        <v>0</v>
      </c>
      <c r="T16" s="507">
        <v>0</v>
      </c>
      <c r="U16" s="507">
        <v>0</v>
      </c>
      <c r="V16" s="507">
        <f>SUM(R16:U16)</f>
        <v>0</v>
      </c>
      <c r="W16" s="507">
        <v>0</v>
      </c>
      <c r="X16" s="521">
        <v>0</v>
      </c>
      <c r="Y16" s="521">
        <v>0</v>
      </c>
      <c r="Z16" s="507">
        <f>SUM(W16:Y16)</f>
        <v>0</v>
      </c>
      <c r="AA16" s="520">
        <f>V16+Z16</f>
        <v>0</v>
      </c>
      <c r="AB16" s="322">
        <f>ROUND((V16+W16)*33.8%,0)</f>
        <v>0</v>
      </c>
      <c r="AC16" s="180">
        <f>ROUND(V16*2%,0)</f>
        <v>0</v>
      </c>
      <c r="AD16" s="507">
        <v>0</v>
      </c>
      <c r="AE16" s="507">
        <v>0</v>
      </c>
      <c r="AF16" s="507">
        <f t="shared" si="2"/>
        <v>0</v>
      </c>
      <c r="AG16" s="507">
        <f t="shared" si="3"/>
        <v>0</v>
      </c>
      <c r="AH16" s="522">
        <v>0</v>
      </c>
      <c r="AI16" s="522">
        <v>0</v>
      </c>
      <c r="AJ16" s="522">
        <v>0</v>
      </c>
      <c r="AK16" s="522">
        <v>0</v>
      </c>
      <c r="AL16" s="522">
        <v>0</v>
      </c>
      <c r="AM16" s="522">
        <v>0</v>
      </c>
      <c r="AN16" s="522">
        <v>0</v>
      </c>
      <c r="AO16" s="522">
        <f t="shared" si="8"/>
        <v>0</v>
      </c>
      <c r="AP16" s="522">
        <f t="shared" si="9"/>
        <v>0</v>
      </c>
      <c r="AQ16" s="523">
        <f t="shared" si="4"/>
        <v>0</v>
      </c>
      <c r="AR16" s="520">
        <f>I16+AG16</f>
        <v>548368</v>
      </c>
      <c r="AS16" s="521">
        <f>J16+V16</f>
        <v>403806</v>
      </c>
      <c r="AT16" s="507">
        <f>K16+Z16</f>
        <v>0</v>
      </c>
      <c r="AU16" s="501">
        <f t="shared" si="5"/>
        <v>0</v>
      </c>
      <c r="AV16" s="520">
        <f t="shared" si="6"/>
        <v>136486</v>
      </c>
      <c r="AW16" s="507">
        <f t="shared" si="6"/>
        <v>8076</v>
      </c>
      <c r="AX16" s="507">
        <f>N16+AF16</f>
        <v>0</v>
      </c>
      <c r="AY16" s="522">
        <f>O16+AQ16</f>
        <v>1.35</v>
      </c>
      <c r="AZ16" s="522">
        <f t="shared" si="7"/>
        <v>1.35</v>
      </c>
      <c r="BA16" s="523">
        <f t="shared" si="7"/>
        <v>0</v>
      </c>
    </row>
    <row r="17" spans="1:53" ht="12.95" customHeight="1" x14ac:dyDescent="0.25">
      <c r="A17" s="155">
        <v>2</v>
      </c>
      <c r="B17" s="84">
        <v>4419</v>
      </c>
      <c r="C17" s="512">
        <v>600074056</v>
      </c>
      <c r="D17" s="84">
        <v>72744049</v>
      </c>
      <c r="E17" s="513" t="s">
        <v>586</v>
      </c>
      <c r="F17" s="84">
        <v>3141</v>
      </c>
      <c r="G17" s="514" t="s">
        <v>89</v>
      </c>
      <c r="H17" s="514" t="s">
        <v>83</v>
      </c>
      <c r="I17" s="516">
        <v>3515165</v>
      </c>
      <c r="J17" s="517">
        <v>2575656</v>
      </c>
      <c r="K17" s="517">
        <v>0</v>
      </c>
      <c r="L17" s="431">
        <v>870572</v>
      </c>
      <c r="M17" s="431">
        <v>51513</v>
      </c>
      <c r="N17" s="517">
        <v>17424</v>
      </c>
      <c r="O17" s="518">
        <v>8.77</v>
      </c>
      <c r="P17" s="432">
        <v>0</v>
      </c>
      <c r="Q17" s="519">
        <v>8.77</v>
      </c>
      <c r="R17" s="520">
        <f t="shared" si="1"/>
        <v>-10000</v>
      </c>
      <c r="S17" s="520">
        <v>0</v>
      </c>
      <c r="T17" s="507">
        <v>0</v>
      </c>
      <c r="U17" s="507">
        <v>0</v>
      </c>
      <c r="V17" s="507">
        <f>SUM(R17:U17)</f>
        <v>-10000</v>
      </c>
      <c r="W17" s="507">
        <v>10000</v>
      </c>
      <c r="X17" s="521">
        <v>0</v>
      </c>
      <c r="Y17" s="521">
        <v>0</v>
      </c>
      <c r="Z17" s="507">
        <f>SUM(W17:Y17)</f>
        <v>10000</v>
      </c>
      <c r="AA17" s="520">
        <f>V17+Z17</f>
        <v>0</v>
      </c>
      <c r="AB17" s="322">
        <f>ROUND((V17+W17)*33.8%,0)</f>
        <v>0</v>
      </c>
      <c r="AC17" s="180">
        <f>ROUND(V17*2%,0)</f>
        <v>-200</v>
      </c>
      <c r="AD17" s="507">
        <v>0</v>
      </c>
      <c r="AE17" s="507">
        <v>0</v>
      </c>
      <c r="AF17" s="507">
        <f t="shared" si="2"/>
        <v>0</v>
      </c>
      <c r="AG17" s="507">
        <f t="shared" si="3"/>
        <v>-200</v>
      </c>
      <c r="AH17" s="522">
        <v>0</v>
      </c>
      <c r="AI17" s="522">
        <v>0</v>
      </c>
      <c r="AJ17" s="522">
        <v>0</v>
      </c>
      <c r="AK17" s="522">
        <v>0</v>
      </c>
      <c r="AL17" s="522">
        <v>0</v>
      </c>
      <c r="AM17" s="522">
        <v>0</v>
      </c>
      <c r="AN17" s="522">
        <v>0</v>
      </c>
      <c r="AO17" s="522">
        <f t="shared" si="8"/>
        <v>0</v>
      </c>
      <c r="AP17" s="522">
        <f t="shared" si="9"/>
        <v>0</v>
      </c>
      <c r="AQ17" s="523">
        <f t="shared" si="4"/>
        <v>0</v>
      </c>
      <c r="AR17" s="520">
        <f>I17+AG17</f>
        <v>3514965</v>
      </c>
      <c r="AS17" s="521">
        <f>J17+V17</f>
        <v>2565656</v>
      </c>
      <c r="AT17" s="507">
        <f>K17+Z17</f>
        <v>10000</v>
      </c>
      <c r="AU17" s="501">
        <f t="shared" si="5"/>
        <v>0</v>
      </c>
      <c r="AV17" s="520">
        <f t="shared" si="6"/>
        <v>870572</v>
      </c>
      <c r="AW17" s="507">
        <f t="shared" si="6"/>
        <v>51313</v>
      </c>
      <c r="AX17" s="507">
        <f>N17+AF17</f>
        <v>17424</v>
      </c>
      <c r="AY17" s="522">
        <f>O17+AQ17</f>
        <v>8.77</v>
      </c>
      <c r="AZ17" s="522">
        <f t="shared" si="7"/>
        <v>0</v>
      </c>
      <c r="BA17" s="523">
        <f t="shared" si="7"/>
        <v>8.77</v>
      </c>
    </row>
    <row r="18" spans="1:53" ht="12.95" customHeight="1" x14ac:dyDescent="0.25">
      <c r="A18" s="156">
        <v>2</v>
      </c>
      <c r="B18" s="86">
        <v>4419</v>
      </c>
      <c r="C18" s="525">
        <v>600074056</v>
      </c>
      <c r="D18" s="86">
        <v>72744049</v>
      </c>
      <c r="E18" s="90" t="s">
        <v>588</v>
      </c>
      <c r="F18" s="86"/>
      <c r="G18" s="91"/>
      <c r="H18" s="91"/>
      <c r="I18" s="148">
        <v>28023264</v>
      </c>
      <c r="J18" s="92">
        <v>20471053</v>
      </c>
      <c r="K18" s="92">
        <v>0</v>
      </c>
      <c r="L18" s="92">
        <v>6919216</v>
      </c>
      <c r="M18" s="92">
        <v>409421</v>
      </c>
      <c r="N18" s="92">
        <v>223574</v>
      </c>
      <c r="O18" s="95">
        <v>52.002800000000008</v>
      </c>
      <c r="P18" s="95">
        <v>32.252600000000001</v>
      </c>
      <c r="Q18" s="278">
        <v>19.7502</v>
      </c>
      <c r="R18" s="446">
        <f t="shared" ref="R18:BA18" si="10">SUM(R14:R17)</f>
        <v>-100000</v>
      </c>
      <c r="S18" s="92">
        <f t="shared" si="10"/>
        <v>0</v>
      </c>
      <c r="T18" s="92">
        <f t="shared" si="10"/>
        <v>0</v>
      </c>
      <c r="U18" s="92">
        <f t="shared" si="10"/>
        <v>0</v>
      </c>
      <c r="V18" s="92">
        <f t="shared" si="10"/>
        <v>-100000</v>
      </c>
      <c r="W18" s="92">
        <f t="shared" si="10"/>
        <v>100000</v>
      </c>
      <c r="X18" s="464">
        <f t="shared" si="10"/>
        <v>0</v>
      </c>
      <c r="Y18" s="464">
        <f t="shared" ref="Y18" si="11">SUM(Y14:Y17)</f>
        <v>0</v>
      </c>
      <c r="Z18" s="92">
        <f t="shared" si="10"/>
        <v>100000</v>
      </c>
      <c r="AA18" s="143">
        <f t="shared" si="10"/>
        <v>0</v>
      </c>
      <c r="AB18" s="92">
        <f t="shared" si="10"/>
        <v>0</v>
      </c>
      <c r="AC18" s="92">
        <f t="shared" si="10"/>
        <v>-2000</v>
      </c>
      <c r="AD18" s="92">
        <f t="shared" si="10"/>
        <v>0</v>
      </c>
      <c r="AE18" s="92">
        <f t="shared" si="10"/>
        <v>0</v>
      </c>
      <c r="AF18" s="92">
        <f t="shared" si="10"/>
        <v>0</v>
      </c>
      <c r="AG18" s="92">
        <f t="shared" si="10"/>
        <v>-2000</v>
      </c>
      <c r="AH18" s="95">
        <f t="shared" si="10"/>
        <v>0</v>
      </c>
      <c r="AI18" s="95">
        <f t="shared" si="10"/>
        <v>-0.1</v>
      </c>
      <c r="AJ18" s="95">
        <f t="shared" si="10"/>
        <v>0.1</v>
      </c>
      <c r="AK18" s="95">
        <f t="shared" ref="AK18:AL18" si="12">SUM(AK14:AK17)</f>
        <v>0</v>
      </c>
      <c r="AL18" s="95">
        <f t="shared" si="12"/>
        <v>0</v>
      </c>
      <c r="AM18" s="95">
        <f t="shared" si="10"/>
        <v>0</v>
      </c>
      <c r="AN18" s="95">
        <f t="shared" si="10"/>
        <v>0</v>
      </c>
      <c r="AO18" s="95">
        <f t="shared" si="10"/>
        <v>0.1</v>
      </c>
      <c r="AP18" s="95">
        <f t="shared" si="10"/>
        <v>-0.1</v>
      </c>
      <c r="AQ18" s="278">
        <f t="shared" si="10"/>
        <v>0</v>
      </c>
      <c r="AR18" s="143">
        <f t="shared" si="10"/>
        <v>28021264</v>
      </c>
      <c r="AS18" s="92">
        <f t="shared" si="10"/>
        <v>20371053</v>
      </c>
      <c r="AT18" s="443">
        <f t="shared" si="10"/>
        <v>100000</v>
      </c>
      <c r="AU18" s="443">
        <f t="shared" si="10"/>
        <v>0</v>
      </c>
      <c r="AV18" s="92">
        <f t="shared" si="10"/>
        <v>6919216</v>
      </c>
      <c r="AW18" s="92">
        <f t="shared" si="10"/>
        <v>407421</v>
      </c>
      <c r="AX18" s="92">
        <f t="shared" si="10"/>
        <v>223574</v>
      </c>
      <c r="AY18" s="95">
        <f t="shared" si="10"/>
        <v>52.002800000000008</v>
      </c>
      <c r="AZ18" s="95">
        <f t="shared" si="10"/>
        <v>32.352600000000002</v>
      </c>
      <c r="BA18" s="278">
        <f t="shared" si="10"/>
        <v>19.650199999999998</v>
      </c>
    </row>
    <row r="19" spans="1:53" ht="12.95" customHeight="1" x14ac:dyDescent="0.25">
      <c r="A19" s="155">
        <v>3</v>
      </c>
      <c r="B19" s="84">
        <v>4464</v>
      </c>
      <c r="C19" s="84" t="s">
        <v>589</v>
      </c>
      <c r="D19" s="84">
        <v>46750461</v>
      </c>
      <c r="E19" s="513" t="s">
        <v>590</v>
      </c>
      <c r="F19" s="84">
        <v>3113</v>
      </c>
      <c r="G19" s="514" t="s">
        <v>285</v>
      </c>
      <c r="H19" s="514" t="s">
        <v>87</v>
      </c>
      <c r="I19" s="516">
        <v>39890900</v>
      </c>
      <c r="J19" s="517">
        <v>28376951</v>
      </c>
      <c r="K19" s="517">
        <v>21600</v>
      </c>
      <c r="L19" s="431">
        <v>9598710</v>
      </c>
      <c r="M19" s="431">
        <v>567539</v>
      </c>
      <c r="N19" s="517">
        <v>1326100</v>
      </c>
      <c r="O19" s="518">
        <v>52.629400000000004</v>
      </c>
      <c r="P19" s="432">
        <v>41.090600000000002</v>
      </c>
      <c r="Q19" s="519">
        <v>11.5388</v>
      </c>
      <c r="R19" s="520">
        <f t="shared" si="1"/>
        <v>14700</v>
      </c>
      <c r="S19" s="507">
        <v>0</v>
      </c>
      <c r="T19" s="507">
        <v>0</v>
      </c>
      <c r="U19" s="507">
        <v>0</v>
      </c>
      <c r="V19" s="507">
        <f>SUM(R19:U19)</f>
        <v>14700</v>
      </c>
      <c r="W19" s="507">
        <v>-14700</v>
      </c>
      <c r="X19" s="521">
        <v>0</v>
      </c>
      <c r="Y19" s="521">
        <v>201546</v>
      </c>
      <c r="Z19" s="507">
        <f>SUM(W19:Y19)</f>
        <v>186846</v>
      </c>
      <c r="AA19" s="520">
        <f>V19+Z19</f>
        <v>201546</v>
      </c>
      <c r="AB19" s="322">
        <f>ROUND((V19+W19)*33.8%,0)</f>
        <v>0</v>
      </c>
      <c r="AC19" s="180">
        <f>ROUND(V19*2%,0)</f>
        <v>294</v>
      </c>
      <c r="AD19" s="507">
        <v>0</v>
      </c>
      <c r="AE19" s="507">
        <v>0</v>
      </c>
      <c r="AF19" s="507">
        <f t="shared" si="2"/>
        <v>0</v>
      </c>
      <c r="AG19" s="507">
        <f t="shared" si="3"/>
        <v>201840</v>
      </c>
      <c r="AH19" s="522">
        <v>0</v>
      </c>
      <c r="AI19" s="522">
        <v>0</v>
      </c>
      <c r="AJ19" s="522">
        <v>0</v>
      </c>
      <c r="AK19" s="522">
        <v>0</v>
      </c>
      <c r="AL19" s="522">
        <v>0</v>
      </c>
      <c r="AM19" s="522">
        <v>0</v>
      </c>
      <c r="AN19" s="522">
        <v>0</v>
      </c>
      <c r="AO19" s="522">
        <f t="shared" ref="AO19:AO23" si="13">AH19+AJ19+AK19+AM19</f>
        <v>0</v>
      </c>
      <c r="AP19" s="522">
        <f t="shared" ref="AP19:AP23" si="14">AI19+AL19+AN19</f>
        <v>0</v>
      </c>
      <c r="AQ19" s="523">
        <f t="shared" si="4"/>
        <v>0</v>
      </c>
      <c r="AR19" s="520">
        <f>I19+AG19</f>
        <v>40092740</v>
      </c>
      <c r="AS19" s="507">
        <f>J19+V19</f>
        <v>28391651</v>
      </c>
      <c r="AT19" s="507">
        <f>K19+Z19</f>
        <v>208446</v>
      </c>
      <c r="AU19" s="501">
        <f t="shared" si="5"/>
        <v>201546</v>
      </c>
      <c r="AV19" s="507">
        <f t="shared" ref="AV19:AW23" si="15">L19+AB19</f>
        <v>9598710</v>
      </c>
      <c r="AW19" s="507">
        <f t="shared" si="15"/>
        <v>567833</v>
      </c>
      <c r="AX19" s="507">
        <f>N19+AF19</f>
        <v>1326100</v>
      </c>
      <c r="AY19" s="522">
        <f>O19+AQ19</f>
        <v>52.629400000000004</v>
      </c>
      <c r="AZ19" s="522">
        <f t="shared" ref="AZ19:BA23" si="16">P19+AO19</f>
        <v>41.090600000000002</v>
      </c>
      <c r="BA19" s="523">
        <f t="shared" si="16"/>
        <v>11.5388</v>
      </c>
    </row>
    <row r="20" spans="1:53" ht="12.95" customHeight="1" x14ac:dyDescent="0.25">
      <c r="A20" s="155">
        <v>3</v>
      </c>
      <c r="B20" s="84">
        <v>4464</v>
      </c>
      <c r="C20" s="84" t="s">
        <v>589</v>
      </c>
      <c r="D20" s="84">
        <v>46750461</v>
      </c>
      <c r="E20" s="513" t="s">
        <v>591</v>
      </c>
      <c r="F20" s="84">
        <v>3113</v>
      </c>
      <c r="G20" s="514" t="s">
        <v>450</v>
      </c>
      <c r="H20" s="514" t="s">
        <v>83</v>
      </c>
      <c r="I20" s="516">
        <v>187052</v>
      </c>
      <c r="J20" s="517">
        <v>137741</v>
      </c>
      <c r="K20" s="517">
        <v>0</v>
      </c>
      <c r="L20" s="431">
        <v>46556</v>
      </c>
      <c r="M20" s="431">
        <v>2755</v>
      </c>
      <c r="N20" s="517">
        <v>0</v>
      </c>
      <c r="O20" s="518">
        <v>0.41000000000000003</v>
      </c>
      <c r="P20" s="432">
        <v>0.41000000000000003</v>
      </c>
      <c r="Q20" s="519">
        <v>0</v>
      </c>
      <c r="R20" s="520">
        <f t="shared" si="1"/>
        <v>0</v>
      </c>
      <c r="S20" s="507">
        <v>56600</v>
      </c>
      <c r="T20" s="507">
        <v>0</v>
      </c>
      <c r="U20" s="507">
        <v>0</v>
      </c>
      <c r="V20" s="507">
        <f>SUM(R20:U20)</f>
        <v>56600</v>
      </c>
      <c r="W20" s="507">
        <v>0</v>
      </c>
      <c r="X20" s="521">
        <v>0</v>
      </c>
      <c r="Y20" s="521">
        <v>0</v>
      </c>
      <c r="Z20" s="507">
        <f>SUM(W20:Y20)</f>
        <v>0</v>
      </c>
      <c r="AA20" s="520">
        <f>V20+Z20</f>
        <v>56600</v>
      </c>
      <c r="AB20" s="322">
        <f>ROUND((V20+W20)*33.8%,0)</f>
        <v>19131</v>
      </c>
      <c r="AC20" s="180">
        <f>ROUND(V20*2%,0)</f>
        <v>1132</v>
      </c>
      <c r="AD20" s="507">
        <v>0</v>
      </c>
      <c r="AE20" s="507">
        <v>0</v>
      </c>
      <c r="AF20" s="507">
        <f t="shared" si="2"/>
        <v>0</v>
      </c>
      <c r="AG20" s="507">
        <f t="shared" si="3"/>
        <v>76863</v>
      </c>
      <c r="AH20" s="522">
        <v>0</v>
      </c>
      <c r="AI20" s="522">
        <v>0</v>
      </c>
      <c r="AJ20" s="522">
        <v>0.17</v>
      </c>
      <c r="AK20" s="522">
        <v>0</v>
      </c>
      <c r="AL20" s="522">
        <v>0</v>
      </c>
      <c r="AM20" s="522">
        <v>0</v>
      </c>
      <c r="AN20" s="522">
        <v>0</v>
      </c>
      <c r="AO20" s="522">
        <f t="shared" si="13"/>
        <v>0.17</v>
      </c>
      <c r="AP20" s="522">
        <f t="shared" si="14"/>
        <v>0</v>
      </c>
      <c r="AQ20" s="523">
        <f t="shared" si="4"/>
        <v>0.17</v>
      </c>
      <c r="AR20" s="520">
        <f>I20+AG20</f>
        <v>263915</v>
      </c>
      <c r="AS20" s="507">
        <f>J20+V20</f>
        <v>194341</v>
      </c>
      <c r="AT20" s="507">
        <f>K20+Z20</f>
        <v>0</v>
      </c>
      <c r="AU20" s="501">
        <f t="shared" si="5"/>
        <v>0</v>
      </c>
      <c r="AV20" s="507">
        <f t="shared" si="15"/>
        <v>65687</v>
      </c>
      <c r="AW20" s="507">
        <f t="shared" si="15"/>
        <v>3887</v>
      </c>
      <c r="AX20" s="507">
        <f>N20+AF20</f>
        <v>0</v>
      </c>
      <c r="AY20" s="522">
        <f>O20+AQ20</f>
        <v>0.58000000000000007</v>
      </c>
      <c r="AZ20" s="522">
        <f t="shared" si="16"/>
        <v>0.58000000000000007</v>
      </c>
      <c r="BA20" s="523">
        <f t="shared" si="16"/>
        <v>0</v>
      </c>
    </row>
    <row r="21" spans="1:53" ht="12.95" customHeight="1" x14ac:dyDescent="0.25">
      <c r="A21" s="155">
        <v>3</v>
      </c>
      <c r="B21" s="84">
        <v>4464</v>
      </c>
      <c r="C21" s="84" t="s">
        <v>589</v>
      </c>
      <c r="D21" s="84">
        <v>46750461</v>
      </c>
      <c r="E21" s="513" t="s">
        <v>590</v>
      </c>
      <c r="F21" s="84">
        <v>3141</v>
      </c>
      <c r="G21" s="514" t="s">
        <v>89</v>
      </c>
      <c r="H21" s="514" t="s">
        <v>83</v>
      </c>
      <c r="I21" s="516">
        <v>3117679</v>
      </c>
      <c r="J21" s="517">
        <v>2272554</v>
      </c>
      <c r="K21" s="517">
        <v>1500</v>
      </c>
      <c r="L21" s="431">
        <v>768630</v>
      </c>
      <c r="M21" s="431">
        <v>45451</v>
      </c>
      <c r="N21" s="517">
        <v>29544</v>
      </c>
      <c r="O21" s="518">
        <v>7.73</v>
      </c>
      <c r="P21" s="432">
        <v>0</v>
      </c>
      <c r="Q21" s="519">
        <v>7.73</v>
      </c>
      <c r="R21" s="520">
        <f t="shared" si="1"/>
        <v>1500</v>
      </c>
      <c r="S21" s="507">
        <v>0</v>
      </c>
      <c r="T21" s="507">
        <v>0</v>
      </c>
      <c r="U21" s="507">
        <v>0</v>
      </c>
      <c r="V21" s="507">
        <f>SUM(R21:U21)</f>
        <v>1500</v>
      </c>
      <c r="W21" s="507">
        <v>-1500</v>
      </c>
      <c r="X21" s="521">
        <v>0</v>
      </c>
      <c r="Y21" s="521">
        <v>0</v>
      </c>
      <c r="Z21" s="507">
        <f>SUM(W21:Y21)</f>
        <v>-1500</v>
      </c>
      <c r="AA21" s="520">
        <f>V21+Z21</f>
        <v>0</v>
      </c>
      <c r="AB21" s="322">
        <f>ROUND((V21+W21)*33.8%,0)</f>
        <v>0</v>
      </c>
      <c r="AC21" s="180">
        <f>ROUND(V21*2%,0)</f>
        <v>30</v>
      </c>
      <c r="AD21" s="507">
        <v>0</v>
      </c>
      <c r="AE21" s="507">
        <v>0</v>
      </c>
      <c r="AF21" s="507">
        <f t="shared" si="2"/>
        <v>0</v>
      </c>
      <c r="AG21" s="507">
        <f t="shared" si="3"/>
        <v>30</v>
      </c>
      <c r="AH21" s="522">
        <v>0</v>
      </c>
      <c r="AI21" s="522">
        <v>0</v>
      </c>
      <c r="AJ21" s="522">
        <v>0</v>
      </c>
      <c r="AK21" s="522">
        <v>0</v>
      </c>
      <c r="AL21" s="522">
        <v>0</v>
      </c>
      <c r="AM21" s="522">
        <v>0</v>
      </c>
      <c r="AN21" s="522">
        <v>0</v>
      </c>
      <c r="AO21" s="522">
        <f t="shared" si="13"/>
        <v>0</v>
      </c>
      <c r="AP21" s="522">
        <f t="shared" si="14"/>
        <v>0</v>
      </c>
      <c r="AQ21" s="523">
        <f t="shared" si="4"/>
        <v>0</v>
      </c>
      <c r="AR21" s="520">
        <f>I21+AG21</f>
        <v>3117709</v>
      </c>
      <c r="AS21" s="507">
        <f>J21+V21</f>
        <v>2274054</v>
      </c>
      <c r="AT21" s="507">
        <f>K21+Z21</f>
        <v>0</v>
      </c>
      <c r="AU21" s="501">
        <f t="shared" si="5"/>
        <v>0</v>
      </c>
      <c r="AV21" s="507">
        <f t="shared" si="15"/>
        <v>768630</v>
      </c>
      <c r="AW21" s="507">
        <f t="shared" si="15"/>
        <v>45481</v>
      </c>
      <c r="AX21" s="507">
        <f>N21+AF21</f>
        <v>29544</v>
      </c>
      <c r="AY21" s="522">
        <f>O21+AQ21</f>
        <v>7.73</v>
      </c>
      <c r="AZ21" s="522">
        <f t="shared" si="16"/>
        <v>0</v>
      </c>
      <c r="BA21" s="523">
        <f t="shared" si="16"/>
        <v>7.73</v>
      </c>
    </row>
    <row r="22" spans="1:53" ht="12.95" customHeight="1" x14ac:dyDescent="0.25">
      <c r="A22" s="155">
        <v>3</v>
      </c>
      <c r="B22" s="84">
        <v>4464</v>
      </c>
      <c r="C22" s="84" t="s">
        <v>589</v>
      </c>
      <c r="D22" s="84">
        <v>46750461</v>
      </c>
      <c r="E22" s="513" t="s">
        <v>591</v>
      </c>
      <c r="F22" s="84">
        <v>3143</v>
      </c>
      <c r="G22" s="514" t="s">
        <v>150</v>
      </c>
      <c r="H22" s="514" t="s">
        <v>87</v>
      </c>
      <c r="I22" s="516">
        <v>3183491</v>
      </c>
      <c r="J22" s="517">
        <v>2329471</v>
      </c>
      <c r="K22" s="517">
        <v>15000</v>
      </c>
      <c r="L22" s="431">
        <v>792431</v>
      </c>
      <c r="M22" s="431">
        <v>46589</v>
      </c>
      <c r="N22" s="517">
        <v>0</v>
      </c>
      <c r="O22" s="518">
        <v>5.0354000000000001</v>
      </c>
      <c r="P22" s="432">
        <v>5.0354000000000001</v>
      </c>
      <c r="Q22" s="519">
        <v>0</v>
      </c>
      <c r="R22" s="520">
        <f t="shared" si="1"/>
        <v>11400</v>
      </c>
      <c r="S22" s="507">
        <v>0</v>
      </c>
      <c r="T22" s="507">
        <v>0</v>
      </c>
      <c r="U22" s="507">
        <v>0</v>
      </c>
      <c r="V22" s="507">
        <f>SUM(R22:U22)</f>
        <v>11400</v>
      </c>
      <c r="W22" s="507">
        <v>-11400</v>
      </c>
      <c r="X22" s="521">
        <v>0</v>
      </c>
      <c r="Y22" s="521">
        <v>0</v>
      </c>
      <c r="Z22" s="507">
        <f>SUM(W22:Y22)</f>
        <v>-11400</v>
      </c>
      <c r="AA22" s="520">
        <f>V22+Z22</f>
        <v>0</v>
      </c>
      <c r="AB22" s="322">
        <f>ROUND((V22+W22)*33.8%,0)</f>
        <v>0</v>
      </c>
      <c r="AC22" s="180">
        <f>ROUND(V22*2%,0)</f>
        <v>228</v>
      </c>
      <c r="AD22" s="507">
        <v>0</v>
      </c>
      <c r="AE22" s="507">
        <v>0</v>
      </c>
      <c r="AF22" s="507">
        <f t="shared" si="2"/>
        <v>0</v>
      </c>
      <c r="AG22" s="507">
        <f t="shared" si="3"/>
        <v>228</v>
      </c>
      <c r="AH22" s="522">
        <v>0</v>
      </c>
      <c r="AI22" s="522">
        <v>0</v>
      </c>
      <c r="AJ22" s="522">
        <v>0</v>
      </c>
      <c r="AK22" s="522">
        <v>0</v>
      </c>
      <c r="AL22" s="522">
        <v>0</v>
      </c>
      <c r="AM22" s="522">
        <v>0</v>
      </c>
      <c r="AN22" s="522">
        <v>0</v>
      </c>
      <c r="AO22" s="522">
        <f t="shared" si="13"/>
        <v>0</v>
      </c>
      <c r="AP22" s="522">
        <f t="shared" si="14"/>
        <v>0</v>
      </c>
      <c r="AQ22" s="523">
        <f t="shared" si="4"/>
        <v>0</v>
      </c>
      <c r="AR22" s="520">
        <f>I22+AG22</f>
        <v>3183719</v>
      </c>
      <c r="AS22" s="507">
        <f>J22+V22</f>
        <v>2340871</v>
      </c>
      <c r="AT22" s="507">
        <f>K22+Z22</f>
        <v>3600</v>
      </c>
      <c r="AU22" s="501">
        <f t="shared" si="5"/>
        <v>0</v>
      </c>
      <c r="AV22" s="507">
        <f t="shared" si="15"/>
        <v>792431</v>
      </c>
      <c r="AW22" s="507">
        <f t="shared" si="15"/>
        <v>46817</v>
      </c>
      <c r="AX22" s="507">
        <f>N22+AF22</f>
        <v>0</v>
      </c>
      <c r="AY22" s="522">
        <f>O22+AQ22</f>
        <v>5.0354000000000001</v>
      </c>
      <c r="AZ22" s="522">
        <f t="shared" si="16"/>
        <v>5.0354000000000001</v>
      </c>
      <c r="BA22" s="523">
        <f t="shared" si="16"/>
        <v>0</v>
      </c>
    </row>
    <row r="23" spans="1:53" ht="12.95" customHeight="1" x14ac:dyDescent="0.25">
      <c r="A23" s="155">
        <v>3</v>
      </c>
      <c r="B23" s="84">
        <v>4464</v>
      </c>
      <c r="C23" s="84" t="s">
        <v>589</v>
      </c>
      <c r="D23" s="84">
        <v>46750461</v>
      </c>
      <c r="E23" s="513" t="s">
        <v>591</v>
      </c>
      <c r="F23" s="84">
        <v>3143</v>
      </c>
      <c r="G23" s="514" t="s">
        <v>151</v>
      </c>
      <c r="H23" s="514" t="s">
        <v>83</v>
      </c>
      <c r="I23" s="516">
        <v>119376</v>
      </c>
      <c r="J23" s="517">
        <v>84150</v>
      </c>
      <c r="K23" s="517">
        <v>0</v>
      </c>
      <c r="L23" s="431">
        <v>28443</v>
      </c>
      <c r="M23" s="431">
        <v>1683</v>
      </c>
      <c r="N23" s="517">
        <v>5100</v>
      </c>
      <c r="O23" s="518">
        <v>0.35</v>
      </c>
      <c r="P23" s="432">
        <v>0</v>
      </c>
      <c r="Q23" s="519">
        <v>0.35</v>
      </c>
      <c r="R23" s="520">
        <f t="shared" si="1"/>
        <v>0</v>
      </c>
      <c r="S23" s="507">
        <v>0</v>
      </c>
      <c r="T23" s="507">
        <v>0</v>
      </c>
      <c r="U23" s="507">
        <v>0</v>
      </c>
      <c r="V23" s="507">
        <f>SUM(R23:U23)</f>
        <v>0</v>
      </c>
      <c r="W23" s="507">
        <v>0</v>
      </c>
      <c r="X23" s="521">
        <v>0</v>
      </c>
      <c r="Y23" s="521">
        <v>0</v>
      </c>
      <c r="Z23" s="507">
        <f>SUM(W23:Y23)</f>
        <v>0</v>
      </c>
      <c r="AA23" s="520">
        <f>V23+Z23</f>
        <v>0</v>
      </c>
      <c r="AB23" s="322">
        <f>ROUND((V23+W23)*33.8%,0)</f>
        <v>0</v>
      </c>
      <c r="AC23" s="180">
        <f>ROUND(V23*2%,0)</f>
        <v>0</v>
      </c>
      <c r="AD23" s="507">
        <v>0</v>
      </c>
      <c r="AE23" s="507">
        <v>0</v>
      </c>
      <c r="AF23" s="507">
        <f t="shared" si="2"/>
        <v>0</v>
      </c>
      <c r="AG23" s="507">
        <f t="shared" si="3"/>
        <v>0</v>
      </c>
      <c r="AH23" s="522">
        <v>0</v>
      </c>
      <c r="AI23" s="522">
        <v>0</v>
      </c>
      <c r="AJ23" s="522">
        <v>0</v>
      </c>
      <c r="AK23" s="522">
        <v>0</v>
      </c>
      <c r="AL23" s="522">
        <v>0</v>
      </c>
      <c r="AM23" s="522">
        <v>0</v>
      </c>
      <c r="AN23" s="522">
        <v>0</v>
      </c>
      <c r="AO23" s="522">
        <f t="shared" si="13"/>
        <v>0</v>
      </c>
      <c r="AP23" s="522">
        <f t="shared" si="14"/>
        <v>0</v>
      </c>
      <c r="AQ23" s="523">
        <f t="shared" si="4"/>
        <v>0</v>
      </c>
      <c r="AR23" s="520">
        <f>I23+AG23</f>
        <v>119376</v>
      </c>
      <c r="AS23" s="507">
        <f>J23+V23</f>
        <v>84150</v>
      </c>
      <c r="AT23" s="507">
        <f>K23+Z23</f>
        <v>0</v>
      </c>
      <c r="AU23" s="501">
        <f t="shared" si="5"/>
        <v>0</v>
      </c>
      <c r="AV23" s="507">
        <f t="shared" si="15"/>
        <v>28443</v>
      </c>
      <c r="AW23" s="507">
        <f t="shared" si="15"/>
        <v>1683</v>
      </c>
      <c r="AX23" s="507">
        <f>N23+AF23</f>
        <v>5100</v>
      </c>
      <c r="AY23" s="522">
        <f>O23+AQ23</f>
        <v>0.35</v>
      </c>
      <c r="AZ23" s="522">
        <f t="shared" si="16"/>
        <v>0</v>
      </c>
      <c r="BA23" s="523">
        <f t="shared" si="16"/>
        <v>0.35</v>
      </c>
    </row>
    <row r="24" spans="1:53" ht="12.95" customHeight="1" x14ac:dyDescent="0.25">
      <c r="A24" s="156">
        <v>3</v>
      </c>
      <c r="B24" s="86">
        <v>4464</v>
      </c>
      <c r="C24" s="86" t="s">
        <v>589</v>
      </c>
      <c r="D24" s="86">
        <v>46750461</v>
      </c>
      <c r="E24" s="90" t="s">
        <v>592</v>
      </c>
      <c r="F24" s="86"/>
      <c r="G24" s="91"/>
      <c r="H24" s="91"/>
      <c r="I24" s="148">
        <v>46498498</v>
      </c>
      <c r="J24" s="92">
        <v>33200867</v>
      </c>
      <c r="K24" s="92">
        <v>38100</v>
      </c>
      <c r="L24" s="92">
        <v>11234770</v>
      </c>
      <c r="M24" s="92">
        <v>664017</v>
      </c>
      <c r="N24" s="92">
        <v>1360744</v>
      </c>
      <c r="O24" s="95">
        <v>66.154799999999994</v>
      </c>
      <c r="P24" s="95">
        <v>46.536000000000001</v>
      </c>
      <c r="Q24" s="278">
        <v>19.6188</v>
      </c>
      <c r="R24" s="143">
        <f t="shared" ref="R24:BA24" si="17">SUM(R19:R23)</f>
        <v>27600</v>
      </c>
      <c r="S24" s="92">
        <f t="shared" si="17"/>
        <v>56600</v>
      </c>
      <c r="T24" s="92">
        <f t="shared" si="17"/>
        <v>0</v>
      </c>
      <c r="U24" s="92">
        <f t="shared" si="17"/>
        <v>0</v>
      </c>
      <c r="V24" s="92">
        <f t="shared" si="17"/>
        <v>84200</v>
      </c>
      <c r="W24" s="92">
        <f t="shared" si="17"/>
        <v>-27600</v>
      </c>
      <c r="X24" s="464">
        <f t="shared" si="17"/>
        <v>0</v>
      </c>
      <c r="Y24" s="464">
        <f t="shared" ref="Y24" si="18">SUM(Y19:Y23)</f>
        <v>201546</v>
      </c>
      <c r="Z24" s="92">
        <f t="shared" si="17"/>
        <v>173946</v>
      </c>
      <c r="AA24" s="143">
        <f t="shared" si="17"/>
        <v>258146</v>
      </c>
      <c r="AB24" s="92">
        <f t="shared" si="17"/>
        <v>19131</v>
      </c>
      <c r="AC24" s="92">
        <f t="shared" si="17"/>
        <v>1684</v>
      </c>
      <c r="AD24" s="92">
        <f t="shared" si="17"/>
        <v>0</v>
      </c>
      <c r="AE24" s="92">
        <f t="shared" si="17"/>
        <v>0</v>
      </c>
      <c r="AF24" s="92">
        <f t="shared" si="17"/>
        <v>0</v>
      </c>
      <c r="AG24" s="92">
        <f t="shared" si="17"/>
        <v>278961</v>
      </c>
      <c r="AH24" s="95">
        <f t="shared" si="17"/>
        <v>0</v>
      </c>
      <c r="AI24" s="95">
        <f t="shared" si="17"/>
        <v>0</v>
      </c>
      <c r="AJ24" s="95">
        <f t="shared" si="17"/>
        <v>0.17</v>
      </c>
      <c r="AK24" s="95">
        <f t="shared" ref="AK24:AL24" si="19">SUM(AK19:AK23)</f>
        <v>0</v>
      </c>
      <c r="AL24" s="95">
        <f t="shared" si="19"/>
        <v>0</v>
      </c>
      <c r="AM24" s="95">
        <f t="shared" si="17"/>
        <v>0</v>
      </c>
      <c r="AN24" s="95">
        <f t="shared" si="17"/>
        <v>0</v>
      </c>
      <c r="AO24" s="95">
        <f t="shared" si="17"/>
        <v>0.17</v>
      </c>
      <c r="AP24" s="95">
        <f t="shared" si="17"/>
        <v>0</v>
      </c>
      <c r="AQ24" s="278">
        <f t="shared" si="17"/>
        <v>0.17</v>
      </c>
      <c r="AR24" s="143">
        <f t="shared" si="17"/>
        <v>46777459</v>
      </c>
      <c r="AS24" s="92">
        <f t="shared" si="17"/>
        <v>33285067</v>
      </c>
      <c r="AT24" s="92">
        <f t="shared" si="17"/>
        <v>212046</v>
      </c>
      <c r="AU24" s="92">
        <f t="shared" si="17"/>
        <v>201546</v>
      </c>
      <c r="AV24" s="92">
        <f t="shared" si="17"/>
        <v>11253901</v>
      </c>
      <c r="AW24" s="92">
        <f t="shared" si="17"/>
        <v>665701</v>
      </c>
      <c r="AX24" s="92">
        <f t="shared" si="17"/>
        <v>1360744</v>
      </c>
      <c r="AY24" s="95">
        <f t="shared" si="17"/>
        <v>66.324799999999996</v>
      </c>
      <c r="AZ24" s="95">
        <f t="shared" si="17"/>
        <v>46.706000000000003</v>
      </c>
      <c r="BA24" s="278">
        <f t="shared" si="17"/>
        <v>19.6188</v>
      </c>
    </row>
    <row r="25" spans="1:53" ht="12.95" customHeight="1" x14ac:dyDescent="0.25">
      <c r="A25" s="155">
        <v>4</v>
      </c>
      <c r="B25" s="84">
        <v>4457</v>
      </c>
      <c r="C25" s="84">
        <v>600074609</v>
      </c>
      <c r="D25" s="84">
        <v>72743964</v>
      </c>
      <c r="E25" s="513" t="s">
        <v>593</v>
      </c>
      <c r="F25" s="84">
        <v>3117</v>
      </c>
      <c r="G25" s="514" t="s">
        <v>285</v>
      </c>
      <c r="H25" s="514" t="s">
        <v>87</v>
      </c>
      <c r="I25" s="516">
        <v>6842782</v>
      </c>
      <c r="J25" s="517">
        <v>4795024</v>
      </c>
      <c r="K25" s="517">
        <v>30000</v>
      </c>
      <c r="L25" s="431">
        <v>1630858</v>
      </c>
      <c r="M25" s="431">
        <v>95900</v>
      </c>
      <c r="N25" s="517">
        <v>291000</v>
      </c>
      <c r="O25" s="518">
        <v>9.0066000000000006</v>
      </c>
      <c r="P25" s="432">
        <v>6.2588999999999997</v>
      </c>
      <c r="Q25" s="519">
        <v>2.7477</v>
      </c>
      <c r="R25" s="520">
        <f t="shared" si="1"/>
        <v>0</v>
      </c>
      <c r="S25" s="507">
        <v>0</v>
      </c>
      <c r="T25" s="507">
        <v>0</v>
      </c>
      <c r="U25" s="507">
        <v>0</v>
      </c>
      <c r="V25" s="507">
        <f>SUM(R25:U25)</f>
        <v>0</v>
      </c>
      <c r="W25" s="507">
        <v>0</v>
      </c>
      <c r="X25" s="521">
        <v>0</v>
      </c>
      <c r="Y25" s="521">
        <v>14356</v>
      </c>
      <c r="Z25" s="507">
        <f>SUM(W25:Y25)</f>
        <v>14356</v>
      </c>
      <c r="AA25" s="520">
        <f>V25+Z25</f>
        <v>14356</v>
      </c>
      <c r="AB25" s="322">
        <f>ROUND((V25+W25)*33.8%,0)</f>
        <v>0</v>
      </c>
      <c r="AC25" s="180">
        <f>ROUND(V25*2%,0)</f>
        <v>0</v>
      </c>
      <c r="AD25" s="507">
        <v>0</v>
      </c>
      <c r="AE25" s="507">
        <v>0</v>
      </c>
      <c r="AF25" s="507">
        <f t="shared" si="2"/>
        <v>0</v>
      </c>
      <c r="AG25" s="507">
        <f t="shared" si="3"/>
        <v>14356</v>
      </c>
      <c r="AH25" s="522">
        <v>0</v>
      </c>
      <c r="AI25" s="522">
        <v>0</v>
      </c>
      <c r="AJ25" s="522">
        <v>0</v>
      </c>
      <c r="AK25" s="522">
        <v>0</v>
      </c>
      <c r="AL25" s="522">
        <v>0</v>
      </c>
      <c r="AM25" s="522">
        <v>0</v>
      </c>
      <c r="AN25" s="522">
        <v>0</v>
      </c>
      <c r="AO25" s="522">
        <f t="shared" ref="AO25:AO29" si="20">AH25+AJ25+AK25+AM25</f>
        <v>0</v>
      </c>
      <c r="AP25" s="522">
        <f t="shared" ref="AP25:AP29" si="21">AI25+AL25+AN25</f>
        <v>0</v>
      </c>
      <c r="AQ25" s="523">
        <f t="shared" si="4"/>
        <v>0</v>
      </c>
      <c r="AR25" s="520">
        <f>I25+AG25</f>
        <v>6857138</v>
      </c>
      <c r="AS25" s="507">
        <f>J25+V25</f>
        <v>4795024</v>
      </c>
      <c r="AT25" s="507">
        <f>K25+Z25</f>
        <v>44356</v>
      </c>
      <c r="AU25" s="501">
        <f t="shared" si="5"/>
        <v>14356</v>
      </c>
      <c r="AV25" s="507">
        <f t="shared" ref="AV25:AW29" si="22">L25+AB25</f>
        <v>1630858</v>
      </c>
      <c r="AW25" s="507">
        <f t="shared" si="22"/>
        <v>95900</v>
      </c>
      <c r="AX25" s="507">
        <f>N25+AF25</f>
        <v>291000</v>
      </c>
      <c r="AY25" s="522">
        <f>O25+AQ25</f>
        <v>9.0066000000000006</v>
      </c>
      <c r="AZ25" s="522">
        <f t="shared" ref="AZ25:BA29" si="23">P25+AO25</f>
        <v>6.2588999999999997</v>
      </c>
      <c r="BA25" s="523">
        <f t="shared" si="23"/>
        <v>2.7477</v>
      </c>
    </row>
    <row r="26" spans="1:53" ht="12.95" customHeight="1" x14ac:dyDescent="0.25">
      <c r="A26" s="155">
        <v>4</v>
      </c>
      <c r="B26" s="84">
        <v>4457</v>
      </c>
      <c r="C26" s="84">
        <v>600074609</v>
      </c>
      <c r="D26" s="84">
        <v>72743964</v>
      </c>
      <c r="E26" s="513" t="s">
        <v>593</v>
      </c>
      <c r="F26" s="84">
        <v>3117</v>
      </c>
      <c r="G26" s="514" t="s">
        <v>450</v>
      </c>
      <c r="H26" s="514" t="s">
        <v>83</v>
      </c>
      <c r="I26" s="516">
        <v>2045144</v>
      </c>
      <c r="J26" s="517">
        <v>1502499</v>
      </c>
      <c r="K26" s="517">
        <v>0</v>
      </c>
      <c r="L26" s="431">
        <v>507845</v>
      </c>
      <c r="M26" s="431">
        <v>30050</v>
      </c>
      <c r="N26" s="517">
        <v>4750</v>
      </c>
      <c r="O26" s="518">
        <v>4.49</v>
      </c>
      <c r="P26" s="432">
        <v>4.49</v>
      </c>
      <c r="Q26" s="519">
        <v>0</v>
      </c>
      <c r="R26" s="520">
        <f t="shared" si="1"/>
        <v>0</v>
      </c>
      <c r="S26" s="507">
        <v>-182378</v>
      </c>
      <c r="T26" s="507">
        <v>0</v>
      </c>
      <c r="U26" s="507">
        <v>0</v>
      </c>
      <c r="V26" s="507">
        <f>SUM(R26:U26)</f>
        <v>-182378</v>
      </c>
      <c r="W26" s="507">
        <v>0</v>
      </c>
      <c r="X26" s="521">
        <v>0</v>
      </c>
      <c r="Y26" s="521">
        <v>0</v>
      </c>
      <c r="Z26" s="507">
        <f>SUM(W26:Y26)</f>
        <v>0</v>
      </c>
      <c r="AA26" s="520">
        <f>V26+Z26</f>
        <v>-182378</v>
      </c>
      <c r="AB26" s="322">
        <f>ROUND((V26+W26)*33.8%,0)</f>
        <v>-61644</v>
      </c>
      <c r="AC26" s="180">
        <f>ROUND(V26*2%,0)</f>
        <v>-3648</v>
      </c>
      <c r="AD26" s="507">
        <v>34000</v>
      </c>
      <c r="AE26" s="507">
        <v>0</v>
      </c>
      <c r="AF26" s="507">
        <f t="shared" si="2"/>
        <v>34000</v>
      </c>
      <c r="AG26" s="507">
        <f t="shared" si="3"/>
        <v>-213670</v>
      </c>
      <c r="AH26" s="522">
        <v>0</v>
      </c>
      <c r="AI26" s="522">
        <v>0</v>
      </c>
      <c r="AJ26" s="522">
        <v>-0.54</v>
      </c>
      <c r="AK26" s="522">
        <v>0</v>
      </c>
      <c r="AL26" s="522">
        <v>0</v>
      </c>
      <c r="AM26" s="522">
        <v>0</v>
      </c>
      <c r="AN26" s="522">
        <v>0</v>
      </c>
      <c r="AO26" s="522">
        <f t="shared" si="20"/>
        <v>-0.54</v>
      </c>
      <c r="AP26" s="522">
        <f t="shared" si="21"/>
        <v>0</v>
      </c>
      <c r="AQ26" s="523">
        <f t="shared" si="4"/>
        <v>-0.54</v>
      </c>
      <c r="AR26" s="520">
        <f>I26+AG26</f>
        <v>1831474</v>
      </c>
      <c r="AS26" s="507">
        <f>J26+V26</f>
        <v>1320121</v>
      </c>
      <c r="AT26" s="507">
        <f>K26+Z26</f>
        <v>0</v>
      </c>
      <c r="AU26" s="501">
        <f t="shared" si="5"/>
        <v>0</v>
      </c>
      <c r="AV26" s="507">
        <f t="shared" si="22"/>
        <v>446201</v>
      </c>
      <c r="AW26" s="507">
        <f t="shared" si="22"/>
        <v>26402</v>
      </c>
      <c r="AX26" s="507">
        <f>N26+AF26</f>
        <v>38750</v>
      </c>
      <c r="AY26" s="522">
        <f>O26+AQ26</f>
        <v>3.95</v>
      </c>
      <c r="AZ26" s="522">
        <f t="shared" si="23"/>
        <v>3.95</v>
      </c>
      <c r="BA26" s="523">
        <f t="shared" si="23"/>
        <v>0</v>
      </c>
    </row>
    <row r="27" spans="1:53" ht="12.95" customHeight="1" x14ac:dyDescent="0.25">
      <c r="A27" s="155">
        <v>4</v>
      </c>
      <c r="B27" s="84">
        <v>4457</v>
      </c>
      <c r="C27" s="84">
        <v>600074609</v>
      </c>
      <c r="D27" s="84">
        <v>72743964</v>
      </c>
      <c r="E27" s="513" t="s">
        <v>593</v>
      </c>
      <c r="F27" s="84">
        <v>3141</v>
      </c>
      <c r="G27" s="514" t="s">
        <v>89</v>
      </c>
      <c r="H27" s="514" t="s">
        <v>83</v>
      </c>
      <c r="I27" s="516">
        <v>300708</v>
      </c>
      <c r="J27" s="517">
        <v>218944</v>
      </c>
      <c r="K27" s="517">
        <v>0</v>
      </c>
      <c r="L27" s="431">
        <v>74003</v>
      </c>
      <c r="M27" s="431">
        <v>4379</v>
      </c>
      <c r="N27" s="517">
        <v>3382</v>
      </c>
      <c r="O27" s="518">
        <v>0.74</v>
      </c>
      <c r="P27" s="432">
        <v>0</v>
      </c>
      <c r="Q27" s="519">
        <v>0.74</v>
      </c>
      <c r="R27" s="520">
        <f t="shared" si="1"/>
        <v>0</v>
      </c>
      <c r="S27" s="507">
        <v>0</v>
      </c>
      <c r="T27" s="507">
        <v>0</v>
      </c>
      <c r="U27" s="507">
        <v>0</v>
      </c>
      <c r="V27" s="507">
        <f>SUM(R27:U27)</f>
        <v>0</v>
      </c>
      <c r="W27" s="507">
        <v>0</v>
      </c>
      <c r="X27" s="521">
        <v>0</v>
      </c>
      <c r="Y27" s="521">
        <v>0</v>
      </c>
      <c r="Z27" s="507">
        <f>SUM(W27:Y27)</f>
        <v>0</v>
      </c>
      <c r="AA27" s="520">
        <f>V27+Z27</f>
        <v>0</v>
      </c>
      <c r="AB27" s="322">
        <f>ROUND((V27+W27)*33.8%,0)</f>
        <v>0</v>
      </c>
      <c r="AC27" s="180">
        <f>ROUND(V27*2%,0)</f>
        <v>0</v>
      </c>
      <c r="AD27" s="507">
        <v>0</v>
      </c>
      <c r="AE27" s="507">
        <v>0</v>
      </c>
      <c r="AF27" s="507">
        <f t="shared" si="2"/>
        <v>0</v>
      </c>
      <c r="AG27" s="507">
        <f t="shared" si="3"/>
        <v>0</v>
      </c>
      <c r="AH27" s="522">
        <v>0</v>
      </c>
      <c r="AI27" s="522">
        <v>0</v>
      </c>
      <c r="AJ27" s="522">
        <v>0</v>
      </c>
      <c r="AK27" s="522">
        <v>0</v>
      </c>
      <c r="AL27" s="522">
        <v>0</v>
      </c>
      <c r="AM27" s="522">
        <v>0</v>
      </c>
      <c r="AN27" s="522">
        <v>0</v>
      </c>
      <c r="AO27" s="522">
        <f t="shared" si="20"/>
        <v>0</v>
      </c>
      <c r="AP27" s="522">
        <f t="shared" si="21"/>
        <v>0</v>
      </c>
      <c r="AQ27" s="523">
        <f t="shared" si="4"/>
        <v>0</v>
      </c>
      <c r="AR27" s="520">
        <f>I27+AG27</f>
        <v>300708</v>
      </c>
      <c r="AS27" s="507">
        <f>J27+V27</f>
        <v>218944</v>
      </c>
      <c r="AT27" s="507">
        <f>K27+Z27</f>
        <v>0</v>
      </c>
      <c r="AU27" s="501">
        <f t="shared" si="5"/>
        <v>0</v>
      </c>
      <c r="AV27" s="507">
        <f t="shared" si="22"/>
        <v>74003</v>
      </c>
      <c r="AW27" s="507">
        <f t="shared" si="22"/>
        <v>4379</v>
      </c>
      <c r="AX27" s="507">
        <f>N27+AF27</f>
        <v>3382</v>
      </c>
      <c r="AY27" s="522">
        <f>O27+AQ27</f>
        <v>0.74</v>
      </c>
      <c r="AZ27" s="522">
        <f t="shared" si="23"/>
        <v>0</v>
      </c>
      <c r="BA27" s="523">
        <f t="shared" si="23"/>
        <v>0.74</v>
      </c>
    </row>
    <row r="28" spans="1:53" ht="12.95" customHeight="1" x14ac:dyDescent="0.25">
      <c r="A28" s="155">
        <v>4</v>
      </c>
      <c r="B28" s="84">
        <v>4457</v>
      </c>
      <c r="C28" s="84">
        <v>600074609</v>
      </c>
      <c r="D28" s="84">
        <v>72743964</v>
      </c>
      <c r="E28" s="513" t="s">
        <v>593</v>
      </c>
      <c r="F28" s="84">
        <v>3143</v>
      </c>
      <c r="G28" s="514" t="s">
        <v>150</v>
      </c>
      <c r="H28" s="514" t="s">
        <v>87</v>
      </c>
      <c r="I28" s="516">
        <v>1187913</v>
      </c>
      <c r="J28" s="517">
        <v>874751</v>
      </c>
      <c r="K28" s="517">
        <v>0</v>
      </c>
      <c r="L28" s="431">
        <v>295666</v>
      </c>
      <c r="M28" s="431">
        <v>17496</v>
      </c>
      <c r="N28" s="517">
        <v>0</v>
      </c>
      <c r="O28" s="518">
        <v>2.0358000000000001</v>
      </c>
      <c r="P28" s="432">
        <v>2.0358000000000001</v>
      </c>
      <c r="Q28" s="519">
        <v>0</v>
      </c>
      <c r="R28" s="520">
        <f t="shared" si="1"/>
        <v>0</v>
      </c>
      <c r="S28" s="507">
        <v>0</v>
      </c>
      <c r="T28" s="507">
        <v>0</v>
      </c>
      <c r="U28" s="507">
        <v>0</v>
      </c>
      <c r="V28" s="507">
        <f>SUM(R28:U28)</f>
        <v>0</v>
      </c>
      <c r="W28" s="507">
        <v>0</v>
      </c>
      <c r="X28" s="521">
        <v>0</v>
      </c>
      <c r="Y28" s="521">
        <v>0</v>
      </c>
      <c r="Z28" s="507">
        <f>SUM(W28:Y28)</f>
        <v>0</v>
      </c>
      <c r="AA28" s="520">
        <f>V28+Z28</f>
        <v>0</v>
      </c>
      <c r="AB28" s="322">
        <f>ROUND((V28+W28)*33.8%,0)</f>
        <v>0</v>
      </c>
      <c r="AC28" s="180">
        <f>ROUND(V28*2%,0)</f>
        <v>0</v>
      </c>
      <c r="AD28" s="507">
        <v>0</v>
      </c>
      <c r="AE28" s="507">
        <v>0</v>
      </c>
      <c r="AF28" s="507">
        <f t="shared" si="2"/>
        <v>0</v>
      </c>
      <c r="AG28" s="507">
        <f t="shared" si="3"/>
        <v>0</v>
      </c>
      <c r="AH28" s="522">
        <v>0</v>
      </c>
      <c r="AI28" s="522">
        <v>0</v>
      </c>
      <c r="AJ28" s="522">
        <v>0</v>
      </c>
      <c r="AK28" s="522">
        <v>0</v>
      </c>
      <c r="AL28" s="522">
        <v>0</v>
      </c>
      <c r="AM28" s="522">
        <v>0</v>
      </c>
      <c r="AN28" s="522">
        <v>0</v>
      </c>
      <c r="AO28" s="522">
        <f t="shared" si="20"/>
        <v>0</v>
      </c>
      <c r="AP28" s="522">
        <f t="shared" si="21"/>
        <v>0</v>
      </c>
      <c r="AQ28" s="523">
        <f t="shared" si="4"/>
        <v>0</v>
      </c>
      <c r="AR28" s="520">
        <f>I28+AG28</f>
        <v>1187913</v>
      </c>
      <c r="AS28" s="507">
        <f>J28+V28</f>
        <v>874751</v>
      </c>
      <c r="AT28" s="507">
        <f>K28+Z28</f>
        <v>0</v>
      </c>
      <c r="AU28" s="501">
        <f t="shared" si="5"/>
        <v>0</v>
      </c>
      <c r="AV28" s="507">
        <f t="shared" si="22"/>
        <v>295666</v>
      </c>
      <c r="AW28" s="507">
        <f t="shared" si="22"/>
        <v>17496</v>
      </c>
      <c r="AX28" s="507">
        <f>N28+AF28</f>
        <v>0</v>
      </c>
      <c r="AY28" s="522">
        <f>O28+AQ28</f>
        <v>2.0358000000000001</v>
      </c>
      <c r="AZ28" s="522">
        <f t="shared" si="23"/>
        <v>2.0358000000000001</v>
      </c>
      <c r="BA28" s="523">
        <f t="shared" si="23"/>
        <v>0</v>
      </c>
    </row>
    <row r="29" spans="1:53" ht="12.95" customHeight="1" x14ac:dyDescent="0.25">
      <c r="A29" s="155">
        <v>4</v>
      </c>
      <c r="B29" s="84">
        <v>4457</v>
      </c>
      <c r="C29" s="84">
        <v>600074609</v>
      </c>
      <c r="D29" s="84">
        <v>72743964</v>
      </c>
      <c r="E29" s="513" t="s">
        <v>593</v>
      </c>
      <c r="F29" s="84">
        <v>3143</v>
      </c>
      <c r="G29" s="514" t="s">
        <v>151</v>
      </c>
      <c r="H29" s="514" t="s">
        <v>83</v>
      </c>
      <c r="I29" s="516">
        <v>35813</v>
      </c>
      <c r="J29" s="517">
        <v>25245</v>
      </c>
      <c r="K29" s="517">
        <v>0</v>
      </c>
      <c r="L29" s="431">
        <v>8533</v>
      </c>
      <c r="M29" s="431">
        <v>505</v>
      </c>
      <c r="N29" s="517">
        <v>1530</v>
      </c>
      <c r="O29" s="518">
        <v>0.11</v>
      </c>
      <c r="P29" s="432">
        <v>0</v>
      </c>
      <c r="Q29" s="519">
        <v>0.11</v>
      </c>
      <c r="R29" s="520">
        <f t="shared" si="1"/>
        <v>0</v>
      </c>
      <c r="S29" s="507">
        <v>0</v>
      </c>
      <c r="T29" s="507">
        <v>0</v>
      </c>
      <c r="U29" s="507">
        <v>0</v>
      </c>
      <c r="V29" s="507">
        <f>SUM(R29:U29)</f>
        <v>0</v>
      </c>
      <c r="W29" s="507">
        <v>0</v>
      </c>
      <c r="X29" s="521">
        <v>0</v>
      </c>
      <c r="Y29" s="521">
        <v>0</v>
      </c>
      <c r="Z29" s="507">
        <f>SUM(W29:Y29)</f>
        <v>0</v>
      </c>
      <c r="AA29" s="520">
        <f>V29+Z29</f>
        <v>0</v>
      </c>
      <c r="AB29" s="322">
        <f>ROUND((V29+W29)*33.8%,0)</f>
        <v>0</v>
      </c>
      <c r="AC29" s="180">
        <f>ROUND(V29*2%,0)</f>
        <v>0</v>
      </c>
      <c r="AD29" s="507">
        <v>0</v>
      </c>
      <c r="AE29" s="507">
        <v>0</v>
      </c>
      <c r="AF29" s="507">
        <f t="shared" si="2"/>
        <v>0</v>
      </c>
      <c r="AG29" s="507">
        <f t="shared" si="3"/>
        <v>0</v>
      </c>
      <c r="AH29" s="522">
        <v>0</v>
      </c>
      <c r="AI29" s="522">
        <v>0</v>
      </c>
      <c r="AJ29" s="522">
        <v>0</v>
      </c>
      <c r="AK29" s="522">
        <v>0</v>
      </c>
      <c r="AL29" s="522">
        <v>0</v>
      </c>
      <c r="AM29" s="522">
        <v>0</v>
      </c>
      <c r="AN29" s="522">
        <v>0</v>
      </c>
      <c r="AO29" s="522">
        <f t="shared" si="20"/>
        <v>0</v>
      </c>
      <c r="AP29" s="522">
        <f t="shared" si="21"/>
        <v>0</v>
      </c>
      <c r="AQ29" s="523">
        <f t="shared" si="4"/>
        <v>0</v>
      </c>
      <c r="AR29" s="520">
        <f>I29+AG29</f>
        <v>35813</v>
      </c>
      <c r="AS29" s="507">
        <f>J29+V29</f>
        <v>25245</v>
      </c>
      <c r="AT29" s="507">
        <f>K29+Z29</f>
        <v>0</v>
      </c>
      <c r="AU29" s="501">
        <f t="shared" si="5"/>
        <v>0</v>
      </c>
      <c r="AV29" s="507">
        <f t="shared" si="22"/>
        <v>8533</v>
      </c>
      <c r="AW29" s="507">
        <f t="shared" si="22"/>
        <v>505</v>
      </c>
      <c r="AX29" s="507">
        <f>N29+AF29</f>
        <v>1530</v>
      </c>
      <c r="AY29" s="522">
        <f>O29+AQ29</f>
        <v>0.11</v>
      </c>
      <c r="AZ29" s="522">
        <f t="shared" si="23"/>
        <v>0</v>
      </c>
      <c r="BA29" s="523">
        <f t="shared" si="23"/>
        <v>0.11</v>
      </c>
    </row>
    <row r="30" spans="1:53" ht="12.95" customHeight="1" x14ac:dyDescent="0.25">
      <c r="A30" s="156">
        <v>4</v>
      </c>
      <c r="B30" s="86">
        <v>4457</v>
      </c>
      <c r="C30" s="86">
        <v>600074609</v>
      </c>
      <c r="D30" s="86">
        <v>72743964</v>
      </c>
      <c r="E30" s="90" t="s">
        <v>594</v>
      </c>
      <c r="F30" s="93"/>
      <c r="G30" s="94"/>
      <c r="H30" s="94"/>
      <c r="I30" s="148">
        <v>10412360</v>
      </c>
      <c r="J30" s="92">
        <v>7416463</v>
      </c>
      <c r="K30" s="92">
        <v>30000</v>
      </c>
      <c r="L30" s="92">
        <v>2516905</v>
      </c>
      <c r="M30" s="92">
        <v>148330</v>
      </c>
      <c r="N30" s="92">
        <v>300662</v>
      </c>
      <c r="O30" s="95">
        <v>16.382400000000001</v>
      </c>
      <c r="P30" s="95">
        <v>12.784699999999999</v>
      </c>
      <c r="Q30" s="278">
        <v>3.5977000000000001</v>
      </c>
      <c r="R30" s="143">
        <f t="shared" ref="R30:BA30" si="24">SUM(R25:R29)</f>
        <v>0</v>
      </c>
      <c r="S30" s="92">
        <f t="shared" si="24"/>
        <v>-182378</v>
      </c>
      <c r="T30" s="92">
        <f t="shared" si="24"/>
        <v>0</v>
      </c>
      <c r="U30" s="92">
        <f t="shared" si="24"/>
        <v>0</v>
      </c>
      <c r="V30" s="92">
        <f t="shared" si="24"/>
        <v>-182378</v>
      </c>
      <c r="W30" s="92">
        <f t="shared" si="24"/>
        <v>0</v>
      </c>
      <c r="X30" s="464">
        <f t="shared" si="24"/>
        <v>0</v>
      </c>
      <c r="Y30" s="464">
        <f t="shared" ref="Y30" si="25">SUM(Y25:Y29)</f>
        <v>14356</v>
      </c>
      <c r="Z30" s="92">
        <f t="shared" si="24"/>
        <v>14356</v>
      </c>
      <c r="AA30" s="143">
        <f t="shared" si="24"/>
        <v>-168022</v>
      </c>
      <c r="AB30" s="92">
        <f t="shared" si="24"/>
        <v>-61644</v>
      </c>
      <c r="AC30" s="92">
        <f t="shared" si="24"/>
        <v>-3648</v>
      </c>
      <c r="AD30" s="92">
        <f t="shared" si="24"/>
        <v>34000</v>
      </c>
      <c r="AE30" s="92">
        <f t="shared" si="24"/>
        <v>0</v>
      </c>
      <c r="AF30" s="92">
        <f t="shared" si="24"/>
        <v>34000</v>
      </c>
      <c r="AG30" s="92">
        <f t="shared" si="24"/>
        <v>-199314</v>
      </c>
      <c r="AH30" s="95">
        <f t="shared" si="24"/>
        <v>0</v>
      </c>
      <c r="AI30" s="95">
        <f t="shared" si="24"/>
        <v>0</v>
      </c>
      <c r="AJ30" s="95">
        <f t="shared" si="24"/>
        <v>-0.54</v>
      </c>
      <c r="AK30" s="95">
        <f t="shared" ref="AK30:AL30" si="26">SUM(AK25:AK29)</f>
        <v>0</v>
      </c>
      <c r="AL30" s="95">
        <f t="shared" si="26"/>
        <v>0</v>
      </c>
      <c r="AM30" s="95">
        <f t="shared" si="24"/>
        <v>0</v>
      </c>
      <c r="AN30" s="95">
        <f t="shared" si="24"/>
        <v>0</v>
      </c>
      <c r="AO30" s="95">
        <f t="shared" si="24"/>
        <v>-0.54</v>
      </c>
      <c r="AP30" s="95">
        <f t="shared" si="24"/>
        <v>0</v>
      </c>
      <c r="AQ30" s="278">
        <f t="shared" si="24"/>
        <v>-0.54</v>
      </c>
      <c r="AR30" s="143">
        <f t="shared" si="24"/>
        <v>10213046</v>
      </c>
      <c r="AS30" s="92">
        <f t="shared" si="24"/>
        <v>7234085</v>
      </c>
      <c r="AT30" s="92">
        <f t="shared" si="24"/>
        <v>44356</v>
      </c>
      <c r="AU30" s="92">
        <f t="shared" si="24"/>
        <v>14356</v>
      </c>
      <c r="AV30" s="92">
        <f t="shared" si="24"/>
        <v>2455261</v>
      </c>
      <c r="AW30" s="92">
        <f t="shared" si="24"/>
        <v>144682</v>
      </c>
      <c r="AX30" s="92">
        <f t="shared" si="24"/>
        <v>334662</v>
      </c>
      <c r="AY30" s="95">
        <f t="shared" si="24"/>
        <v>15.842400000000001</v>
      </c>
      <c r="AZ30" s="95">
        <f t="shared" si="24"/>
        <v>12.2447</v>
      </c>
      <c r="BA30" s="278">
        <f t="shared" si="24"/>
        <v>3.5977000000000001</v>
      </c>
    </row>
    <row r="31" spans="1:53" ht="12.95" customHeight="1" x14ac:dyDescent="0.25">
      <c r="A31" s="155">
        <v>5</v>
      </c>
      <c r="B31" s="84">
        <v>4456</v>
      </c>
      <c r="C31" s="84">
        <v>600074617</v>
      </c>
      <c r="D31" s="84">
        <v>68430132</v>
      </c>
      <c r="E31" s="513" t="s">
        <v>595</v>
      </c>
      <c r="F31" s="84">
        <v>3113</v>
      </c>
      <c r="G31" s="514" t="s">
        <v>285</v>
      </c>
      <c r="H31" s="514" t="s">
        <v>87</v>
      </c>
      <c r="I31" s="516">
        <v>36283380</v>
      </c>
      <c r="J31" s="517">
        <v>25721517</v>
      </c>
      <c r="K31" s="517">
        <v>70000</v>
      </c>
      <c r="L31" s="431">
        <v>8717533</v>
      </c>
      <c r="M31" s="431">
        <v>514430</v>
      </c>
      <c r="N31" s="517">
        <v>1259900</v>
      </c>
      <c r="O31" s="518">
        <v>48.483599999999996</v>
      </c>
      <c r="P31" s="432">
        <v>38.454799999999999</v>
      </c>
      <c r="Q31" s="519">
        <v>10.028799999999999</v>
      </c>
      <c r="R31" s="520">
        <f t="shared" si="1"/>
        <v>33000</v>
      </c>
      <c r="S31" s="507">
        <v>0</v>
      </c>
      <c r="T31" s="507">
        <v>0</v>
      </c>
      <c r="U31" s="507">
        <v>0</v>
      </c>
      <c r="V31" s="507">
        <f>SUM(R31:U31)</f>
        <v>33000</v>
      </c>
      <c r="W31" s="507">
        <v>-33000</v>
      </c>
      <c r="X31" s="521">
        <v>0</v>
      </c>
      <c r="Y31" s="521">
        <v>86432</v>
      </c>
      <c r="Z31" s="507">
        <f>SUM(W31:Y31)</f>
        <v>53432</v>
      </c>
      <c r="AA31" s="520">
        <f>V31+Z31</f>
        <v>86432</v>
      </c>
      <c r="AB31" s="322">
        <f>ROUND((V31+W31)*33.8%,0)</f>
        <v>0</v>
      </c>
      <c r="AC31" s="180">
        <f>ROUND(V31*2%,0)</f>
        <v>660</v>
      </c>
      <c r="AD31" s="507">
        <v>0</v>
      </c>
      <c r="AE31" s="507">
        <v>0</v>
      </c>
      <c r="AF31" s="507">
        <f t="shared" si="2"/>
        <v>0</v>
      </c>
      <c r="AG31" s="507">
        <f t="shared" si="3"/>
        <v>87092</v>
      </c>
      <c r="AH31" s="522">
        <v>0</v>
      </c>
      <c r="AI31" s="522">
        <v>0.1</v>
      </c>
      <c r="AJ31" s="522">
        <v>0</v>
      </c>
      <c r="AK31" s="522">
        <v>0</v>
      </c>
      <c r="AL31" s="522">
        <v>0</v>
      </c>
      <c r="AM31" s="522">
        <v>0</v>
      </c>
      <c r="AN31" s="522">
        <v>0</v>
      </c>
      <c r="AO31" s="522">
        <f t="shared" ref="AO31:AO35" si="27">AH31+AJ31+AK31+AM31</f>
        <v>0</v>
      </c>
      <c r="AP31" s="522">
        <f t="shared" ref="AP31:AP35" si="28">AI31+AL31+AN31</f>
        <v>0.1</v>
      </c>
      <c r="AQ31" s="523">
        <f t="shared" si="4"/>
        <v>0.1</v>
      </c>
      <c r="AR31" s="520">
        <f>I31+AG31</f>
        <v>36370472</v>
      </c>
      <c r="AS31" s="507">
        <f>J31+V31</f>
        <v>25754517</v>
      </c>
      <c r="AT31" s="507">
        <f>K31+Z31</f>
        <v>123432</v>
      </c>
      <c r="AU31" s="501">
        <f t="shared" si="5"/>
        <v>86432</v>
      </c>
      <c r="AV31" s="507">
        <f t="shared" ref="AV31:AW35" si="29">L31+AB31</f>
        <v>8717533</v>
      </c>
      <c r="AW31" s="507">
        <f t="shared" si="29"/>
        <v>515090</v>
      </c>
      <c r="AX31" s="507">
        <f>N31+AF31</f>
        <v>1259900</v>
      </c>
      <c r="AY31" s="522">
        <f>O31+AQ31</f>
        <v>48.583599999999997</v>
      </c>
      <c r="AZ31" s="522">
        <f t="shared" ref="AZ31:BA35" si="30">P31+AO31</f>
        <v>38.454799999999999</v>
      </c>
      <c r="BA31" s="523">
        <f t="shared" si="30"/>
        <v>10.128799999999998</v>
      </c>
    </row>
    <row r="32" spans="1:53" ht="12.95" customHeight="1" x14ac:dyDescent="0.25">
      <c r="A32" s="155">
        <v>5</v>
      </c>
      <c r="B32" s="84">
        <v>4456</v>
      </c>
      <c r="C32" s="84">
        <v>600074617</v>
      </c>
      <c r="D32" s="84">
        <v>68430132</v>
      </c>
      <c r="E32" s="513" t="s">
        <v>595</v>
      </c>
      <c r="F32" s="84">
        <v>3113</v>
      </c>
      <c r="G32" s="514" t="s">
        <v>450</v>
      </c>
      <c r="H32" s="514" t="s">
        <v>83</v>
      </c>
      <c r="I32" s="516">
        <v>2169238</v>
      </c>
      <c r="J32" s="517">
        <v>1594800</v>
      </c>
      <c r="K32" s="517">
        <v>0</v>
      </c>
      <c r="L32" s="431">
        <v>539042</v>
      </c>
      <c r="M32" s="431">
        <v>31896</v>
      </c>
      <c r="N32" s="517">
        <v>3500</v>
      </c>
      <c r="O32" s="518">
        <v>4.46</v>
      </c>
      <c r="P32" s="432">
        <v>4.46</v>
      </c>
      <c r="Q32" s="519">
        <v>0</v>
      </c>
      <c r="R32" s="520">
        <f t="shared" si="1"/>
        <v>0</v>
      </c>
      <c r="S32" s="507">
        <v>-91323</v>
      </c>
      <c r="T32" s="507">
        <v>0</v>
      </c>
      <c r="U32" s="507">
        <v>0</v>
      </c>
      <c r="V32" s="507">
        <f>SUM(R32:U32)</f>
        <v>-91323</v>
      </c>
      <c r="W32" s="507">
        <v>0</v>
      </c>
      <c r="X32" s="521">
        <v>0</v>
      </c>
      <c r="Y32" s="521">
        <v>0</v>
      </c>
      <c r="Z32" s="507">
        <f>SUM(W32:Y32)</f>
        <v>0</v>
      </c>
      <c r="AA32" s="520">
        <f>V32+Z32</f>
        <v>-91323</v>
      </c>
      <c r="AB32" s="322">
        <f>ROUND((V32+W32)*33.8%,0)</f>
        <v>-30867</v>
      </c>
      <c r="AC32" s="180">
        <f>ROUND(V32*2%,0)</f>
        <v>-1826</v>
      </c>
      <c r="AD32" s="507">
        <v>0</v>
      </c>
      <c r="AE32" s="507">
        <v>0</v>
      </c>
      <c r="AF32" s="507">
        <f t="shared" si="2"/>
        <v>0</v>
      </c>
      <c r="AG32" s="507">
        <f t="shared" si="3"/>
        <v>-124016</v>
      </c>
      <c r="AH32" s="522">
        <v>0</v>
      </c>
      <c r="AI32" s="522">
        <v>0</v>
      </c>
      <c r="AJ32" s="522">
        <v>-0.23</v>
      </c>
      <c r="AK32" s="522">
        <v>0</v>
      </c>
      <c r="AL32" s="522">
        <v>0</v>
      </c>
      <c r="AM32" s="522">
        <v>0</v>
      </c>
      <c r="AN32" s="522">
        <v>0</v>
      </c>
      <c r="AO32" s="522">
        <f t="shared" si="27"/>
        <v>-0.23</v>
      </c>
      <c r="AP32" s="522">
        <f t="shared" si="28"/>
        <v>0</v>
      </c>
      <c r="AQ32" s="523">
        <f t="shared" si="4"/>
        <v>-0.23</v>
      </c>
      <c r="AR32" s="520">
        <f>I32+AG32</f>
        <v>2045222</v>
      </c>
      <c r="AS32" s="507">
        <f>J32+V32</f>
        <v>1503477</v>
      </c>
      <c r="AT32" s="507">
        <f>K32+Z32</f>
        <v>0</v>
      </c>
      <c r="AU32" s="501">
        <f t="shared" si="5"/>
        <v>0</v>
      </c>
      <c r="AV32" s="507">
        <f t="shared" si="29"/>
        <v>508175</v>
      </c>
      <c r="AW32" s="507">
        <f t="shared" si="29"/>
        <v>30070</v>
      </c>
      <c r="AX32" s="507">
        <f>N32+AF32</f>
        <v>3500</v>
      </c>
      <c r="AY32" s="522">
        <f>O32+AQ32</f>
        <v>4.2299999999999995</v>
      </c>
      <c r="AZ32" s="522">
        <f t="shared" si="30"/>
        <v>4.2299999999999995</v>
      </c>
      <c r="BA32" s="523">
        <f t="shared" si="30"/>
        <v>0</v>
      </c>
    </row>
    <row r="33" spans="1:53" ht="12.95" customHeight="1" x14ac:dyDescent="0.25">
      <c r="A33" s="155">
        <v>5</v>
      </c>
      <c r="B33" s="84">
        <v>4456</v>
      </c>
      <c r="C33" s="84">
        <v>600074617</v>
      </c>
      <c r="D33" s="84">
        <v>68430132</v>
      </c>
      <c r="E33" s="513" t="s">
        <v>595</v>
      </c>
      <c r="F33" s="84">
        <v>3141</v>
      </c>
      <c r="G33" s="514" t="s">
        <v>89</v>
      </c>
      <c r="H33" s="514" t="s">
        <v>83</v>
      </c>
      <c r="I33" s="516">
        <v>3875610</v>
      </c>
      <c r="J33" s="517">
        <v>2827367</v>
      </c>
      <c r="K33" s="517">
        <v>0</v>
      </c>
      <c r="L33" s="431">
        <v>955650</v>
      </c>
      <c r="M33" s="431">
        <v>56547</v>
      </c>
      <c r="N33" s="517">
        <v>36046</v>
      </c>
      <c r="O33" s="518">
        <v>9.6199999999999992</v>
      </c>
      <c r="P33" s="432">
        <v>0</v>
      </c>
      <c r="Q33" s="519">
        <v>9.6199999999999992</v>
      </c>
      <c r="R33" s="520">
        <f t="shared" si="1"/>
        <v>-17600</v>
      </c>
      <c r="S33" s="507">
        <v>0</v>
      </c>
      <c r="T33" s="507">
        <v>0</v>
      </c>
      <c r="U33" s="507">
        <v>0</v>
      </c>
      <c r="V33" s="507">
        <f>SUM(R33:U33)</f>
        <v>-17600</v>
      </c>
      <c r="W33" s="507">
        <v>17600</v>
      </c>
      <c r="X33" s="521">
        <v>0</v>
      </c>
      <c r="Y33" s="521">
        <v>0</v>
      </c>
      <c r="Z33" s="507">
        <f>SUM(W33:Y33)</f>
        <v>17600</v>
      </c>
      <c r="AA33" s="520">
        <f>V33+Z33</f>
        <v>0</v>
      </c>
      <c r="AB33" s="322">
        <f>ROUND((V33+W33)*33.8%,0)</f>
        <v>0</v>
      </c>
      <c r="AC33" s="180">
        <f>ROUND(V33*2%,0)</f>
        <v>-352</v>
      </c>
      <c r="AD33" s="507">
        <v>0</v>
      </c>
      <c r="AE33" s="507">
        <v>0</v>
      </c>
      <c r="AF33" s="507">
        <f t="shared" si="2"/>
        <v>0</v>
      </c>
      <c r="AG33" s="507">
        <f t="shared" si="3"/>
        <v>-352</v>
      </c>
      <c r="AH33" s="522">
        <v>0</v>
      </c>
      <c r="AI33" s="522">
        <v>0</v>
      </c>
      <c r="AJ33" s="522">
        <v>0</v>
      </c>
      <c r="AK33" s="522">
        <v>0</v>
      </c>
      <c r="AL33" s="522">
        <v>0</v>
      </c>
      <c r="AM33" s="522">
        <v>0</v>
      </c>
      <c r="AN33" s="522">
        <v>0</v>
      </c>
      <c r="AO33" s="522">
        <f t="shared" si="27"/>
        <v>0</v>
      </c>
      <c r="AP33" s="522">
        <f t="shared" si="28"/>
        <v>0</v>
      </c>
      <c r="AQ33" s="523">
        <f t="shared" si="4"/>
        <v>0</v>
      </c>
      <c r="AR33" s="520">
        <f>I33+AG33</f>
        <v>3875258</v>
      </c>
      <c r="AS33" s="507">
        <f>J33+V33</f>
        <v>2809767</v>
      </c>
      <c r="AT33" s="507">
        <f>K33+Z33</f>
        <v>17600</v>
      </c>
      <c r="AU33" s="501">
        <f t="shared" si="5"/>
        <v>0</v>
      </c>
      <c r="AV33" s="507">
        <f t="shared" si="29"/>
        <v>955650</v>
      </c>
      <c r="AW33" s="507">
        <f t="shared" si="29"/>
        <v>56195</v>
      </c>
      <c r="AX33" s="507">
        <f>N33+AF33</f>
        <v>36046</v>
      </c>
      <c r="AY33" s="522">
        <f>O33+AQ33</f>
        <v>9.6199999999999992</v>
      </c>
      <c r="AZ33" s="522">
        <f t="shared" si="30"/>
        <v>0</v>
      </c>
      <c r="BA33" s="523">
        <f t="shared" si="30"/>
        <v>9.6199999999999992</v>
      </c>
    </row>
    <row r="34" spans="1:53" ht="12.95" customHeight="1" x14ac:dyDescent="0.25">
      <c r="A34" s="155">
        <v>5</v>
      </c>
      <c r="B34" s="84">
        <v>4456</v>
      </c>
      <c r="C34" s="84">
        <v>600074617</v>
      </c>
      <c r="D34" s="84">
        <v>68430132</v>
      </c>
      <c r="E34" s="513" t="s">
        <v>595</v>
      </c>
      <c r="F34" s="84">
        <v>3143</v>
      </c>
      <c r="G34" s="514" t="s">
        <v>150</v>
      </c>
      <c r="H34" s="514" t="s">
        <v>87</v>
      </c>
      <c r="I34" s="516">
        <v>2875893</v>
      </c>
      <c r="J34" s="517">
        <v>2107889</v>
      </c>
      <c r="K34" s="517">
        <v>10000</v>
      </c>
      <c r="L34" s="431">
        <v>715846</v>
      </c>
      <c r="M34" s="431">
        <v>42158</v>
      </c>
      <c r="N34" s="517">
        <v>0</v>
      </c>
      <c r="O34" s="518">
        <v>4.3213999999999997</v>
      </c>
      <c r="P34" s="432">
        <v>4.3213999999999997</v>
      </c>
      <c r="Q34" s="519">
        <v>0</v>
      </c>
      <c r="R34" s="520">
        <f t="shared" si="1"/>
        <v>-10000</v>
      </c>
      <c r="S34" s="507">
        <v>0</v>
      </c>
      <c r="T34" s="507">
        <v>0</v>
      </c>
      <c r="U34" s="507">
        <v>0</v>
      </c>
      <c r="V34" s="507">
        <f>SUM(R34:U34)</f>
        <v>-10000</v>
      </c>
      <c r="W34" s="507">
        <v>10000</v>
      </c>
      <c r="X34" s="521">
        <v>0</v>
      </c>
      <c r="Y34" s="521">
        <v>0</v>
      </c>
      <c r="Z34" s="507">
        <f>SUM(W34:Y34)</f>
        <v>10000</v>
      </c>
      <c r="AA34" s="520">
        <f>V34+Z34</f>
        <v>0</v>
      </c>
      <c r="AB34" s="322">
        <f>ROUND((V34+W34)*33.8%,0)</f>
        <v>0</v>
      </c>
      <c r="AC34" s="180">
        <f>ROUND(V34*2%,0)</f>
        <v>-200</v>
      </c>
      <c r="AD34" s="507">
        <v>0</v>
      </c>
      <c r="AE34" s="507">
        <v>0</v>
      </c>
      <c r="AF34" s="507">
        <f t="shared" si="2"/>
        <v>0</v>
      </c>
      <c r="AG34" s="507">
        <f t="shared" si="3"/>
        <v>-200</v>
      </c>
      <c r="AH34" s="522">
        <v>0</v>
      </c>
      <c r="AI34" s="522">
        <v>0</v>
      </c>
      <c r="AJ34" s="522">
        <v>0</v>
      </c>
      <c r="AK34" s="522">
        <v>0</v>
      </c>
      <c r="AL34" s="522">
        <v>0</v>
      </c>
      <c r="AM34" s="522">
        <v>0</v>
      </c>
      <c r="AN34" s="522">
        <v>0</v>
      </c>
      <c r="AO34" s="522">
        <f t="shared" si="27"/>
        <v>0</v>
      </c>
      <c r="AP34" s="522">
        <f t="shared" si="28"/>
        <v>0</v>
      </c>
      <c r="AQ34" s="523">
        <f t="shared" si="4"/>
        <v>0</v>
      </c>
      <c r="AR34" s="520">
        <f>I34+AG34</f>
        <v>2875693</v>
      </c>
      <c r="AS34" s="507">
        <f>J34+V34</f>
        <v>2097889</v>
      </c>
      <c r="AT34" s="507">
        <f>K34+Z34</f>
        <v>20000</v>
      </c>
      <c r="AU34" s="501">
        <f t="shared" si="5"/>
        <v>0</v>
      </c>
      <c r="AV34" s="507">
        <f t="shared" si="29"/>
        <v>715846</v>
      </c>
      <c r="AW34" s="507">
        <f t="shared" si="29"/>
        <v>41958</v>
      </c>
      <c r="AX34" s="507">
        <f>N34+AF34</f>
        <v>0</v>
      </c>
      <c r="AY34" s="522">
        <f>O34+AQ34</f>
        <v>4.3213999999999997</v>
      </c>
      <c r="AZ34" s="522">
        <f t="shared" si="30"/>
        <v>4.3213999999999997</v>
      </c>
      <c r="BA34" s="523">
        <f t="shared" si="30"/>
        <v>0</v>
      </c>
    </row>
    <row r="35" spans="1:53" ht="12.95" customHeight="1" x14ac:dyDescent="0.25">
      <c r="A35" s="155">
        <v>5</v>
      </c>
      <c r="B35" s="84">
        <v>4456</v>
      </c>
      <c r="C35" s="84">
        <v>600074617</v>
      </c>
      <c r="D35" s="84">
        <v>68430132</v>
      </c>
      <c r="E35" s="513" t="s">
        <v>595</v>
      </c>
      <c r="F35" s="84">
        <v>3143</v>
      </c>
      <c r="G35" s="514" t="s">
        <v>151</v>
      </c>
      <c r="H35" s="514" t="s">
        <v>83</v>
      </c>
      <c r="I35" s="516">
        <v>103927</v>
      </c>
      <c r="J35" s="517">
        <v>73260</v>
      </c>
      <c r="K35" s="517">
        <v>0</v>
      </c>
      <c r="L35" s="431">
        <v>24762</v>
      </c>
      <c r="M35" s="431">
        <v>1465</v>
      </c>
      <c r="N35" s="517">
        <v>4440</v>
      </c>
      <c r="O35" s="518">
        <v>0.31</v>
      </c>
      <c r="P35" s="432">
        <v>0</v>
      </c>
      <c r="Q35" s="519">
        <v>0.31</v>
      </c>
      <c r="R35" s="520">
        <f t="shared" si="1"/>
        <v>0</v>
      </c>
      <c r="S35" s="507">
        <v>0</v>
      </c>
      <c r="T35" s="507">
        <v>0</v>
      </c>
      <c r="U35" s="507">
        <v>0</v>
      </c>
      <c r="V35" s="507">
        <f>SUM(R35:U35)</f>
        <v>0</v>
      </c>
      <c r="W35" s="507">
        <v>0</v>
      </c>
      <c r="X35" s="521">
        <v>0</v>
      </c>
      <c r="Y35" s="521">
        <v>0</v>
      </c>
      <c r="Z35" s="507">
        <f>SUM(W35:Y35)</f>
        <v>0</v>
      </c>
      <c r="AA35" s="520">
        <f>V35+Z35</f>
        <v>0</v>
      </c>
      <c r="AB35" s="322">
        <f>ROUND((V35+W35)*33.8%,0)</f>
        <v>0</v>
      </c>
      <c r="AC35" s="180">
        <f>ROUND(V35*2%,0)</f>
        <v>0</v>
      </c>
      <c r="AD35" s="507">
        <v>0</v>
      </c>
      <c r="AE35" s="507">
        <v>0</v>
      </c>
      <c r="AF35" s="507">
        <f t="shared" si="2"/>
        <v>0</v>
      </c>
      <c r="AG35" s="507">
        <f t="shared" si="3"/>
        <v>0</v>
      </c>
      <c r="AH35" s="522">
        <v>0</v>
      </c>
      <c r="AI35" s="522">
        <v>0</v>
      </c>
      <c r="AJ35" s="522">
        <v>0</v>
      </c>
      <c r="AK35" s="522">
        <v>0</v>
      </c>
      <c r="AL35" s="522">
        <v>0</v>
      </c>
      <c r="AM35" s="522">
        <v>0</v>
      </c>
      <c r="AN35" s="522">
        <v>0</v>
      </c>
      <c r="AO35" s="522">
        <f t="shared" si="27"/>
        <v>0</v>
      </c>
      <c r="AP35" s="522">
        <f t="shared" si="28"/>
        <v>0</v>
      </c>
      <c r="AQ35" s="523">
        <f t="shared" si="4"/>
        <v>0</v>
      </c>
      <c r="AR35" s="520">
        <f>I35+AG35</f>
        <v>103927</v>
      </c>
      <c r="AS35" s="507">
        <f>J35+V35</f>
        <v>73260</v>
      </c>
      <c r="AT35" s="507">
        <f>K35+Z35</f>
        <v>0</v>
      </c>
      <c r="AU35" s="501">
        <f t="shared" si="5"/>
        <v>0</v>
      </c>
      <c r="AV35" s="507">
        <f t="shared" si="29"/>
        <v>24762</v>
      </c>
      <c r="AW35" s="507">
        <f t="shared" si="29"/>
        <v>1465</v>
      </c>
      <c r="AX35" s="507">
        <f>N35+AF35</f>
        <v>4440</v>
      </c>
      <c r="AY35" s="522">
        <f>O35+AQ35</f>
        <v>0.31</v>
      </c>
      <c r="AZ35" s="522">
        <f t="shared" si="30"/>
        <v>0</v>
      </c>
      <c r="BA35" s="523">
        <f t="shared" si="30"/>
        <v>0.31</v>
      </c>
    </row>
    <row r="36" spans="1:53" ht="12.95" customHeight="1" x14ac:dyDescent="0.25">
      <c r="A36" s="156">
        <v>5</v>
      </c>
      <c r="B36" s="86">
        <v>4456</v>
      </c>
      <c r="C36" s="86">
        <v>600074617</v>
      </c>
      <c r="D36" s="86">
        <v>68430132</v>
      </c>
      <c r="E36" s="90" t="s">
        <v>596</v>
      </c>
      <c r="F36" s="93"/>
      <c r="G36" s="94"/>
      <c r="H36" s="94"/>
      <c r="I36" s="148">
        <v>45308048</v>
      </c>
      <c r="J36" s="92">
        <v>32324833</v>
      </c>
      <c r="K36" s="92">
        <v>80000</v>
      </c>
      <c r="L36" s="92">
        <v>10952833</v>
      </c>
      <c r="M36" s="92">
        <v>646496</v>
      </c>
      <c r="N36" s="92">
        <v>1303886</v>
      </c>
      <c r="O36" s="95">
        <v>67.194999999999993</v>
      </c>
      <c r="P36" s="95">
        <v>47.236199999999997</v>
      </c>
      <c r="Q36" s="278">
        <v>19.958799999999997</v>
      </c>
      <c r="R36" s="143">
        <f t="shared" ref="R36:BA36" si="31">SUM(R31:R35)</f>
        <v>5400</v>
      </c>
      <c r="S36" s="92">
        <f t="shared" si="31"/>
        <v>-91323</v>
      </c>
      <c r="T36" s="92">
        <f t="shared" si="31"/>
        <v>0</v>
      </c>
      <c r="U36" s="92">
        <f t="shared" si="31"/>
        <v>0</v>
      </c>
      <c r="V36" s="92">
        <f t="shared" si="31"/>
        <v>-85923</v>
      </c>
      <c r="W36" s="92">
        <f t="shared" si="31"/>
        <v>-5400</v>
      </c>
      <c r="X36" s="464">
        <f t="shared" si="31"/>
        <v>0</v>
      </c>
      <c r="Y36" s="464">
        <f t="shared" ref="Y36" si="32">SUM(Y31:Y35)</f>
        <v>86432</v>
      </c>
      <c r="Z36" s="92">
        <f t="shared" si="31"/>
        <v>81032</v>
      </c>
      <c r="AA36" s="143">
        <f t="shared" si="31"/>
        <v>-4891</v>
      </c>
      <c r="AB36" s="92">
        <f t="shared" si="31"/>
        <v>-30867</v>
      </c>
      <c r="AC36" s="92">
        <f t="shared" si="31"/>
        <v>-1718</v>
      </c>
      <c r="AD36" s="92">
        <f t="shared" si="31"/>
        <v>0</v>
      </c>
      <c r="AE36" s="92">
        <f t="shared" si="31"/>
        <v>0</v>
      </c>
      <c r="AF36" s="92">
        <f t="shared" si="31"/>
        <v>0</v>
      </c>
      <c r="AG36" s="92">
        <f t="shared" si="31"/>
        <v>-37476</v>
      </c>
      <c r="AH36" s="95">
        <f t="shared" si="31"/>
        <v>0</v>
      </c>
      <c r="AI36" s="95">
        <f t="shared" si="31"/>
        <v>0.1</v>
      </c>
      <c r="AJ36" s="95">
        <f t="shared" si="31"/>
        <v>-0.23</v>
      </c>
      <c r="AK36" s="95">
        <f t="shared" ref="AK36:AL36" si="33">SUM(AK31:AK35)</f>
        <v>0</v>
      </c>
      <c r="AL36" s="95">
        <f t="shared" si="33"/>
        <v>0</v>
      </c>
      <c r="AM36" s="95">
        <f t="shared" si="31"/>
        <v>0</v>
      </c>
      <c r="AN36" s="95">
        <f t="shared" si="31"/>
        <v>0</v>
      </c>
      <c r="AO36" s="95">
        <f t="shared" si="31"/>
        <v>-0.23</v>
      </c>
      <c r="AP36" s="95">
        <f t="shared" si="31"/>
        <v>0.1</v>
      </c>
      <c r="AQ36" s="278">
        <f t="shared" si="31"/>
        <v>-0.13</v>
      </c>
      <c r="AR36" s="143">
        <f t="shared" si="31"/>
        <v>45270572</v>
      </c>
      <c r="AS36" s="92">
        <f t="shared" si="31"/>
        <v>32238910</v>
      </c>
      <c r="AT36" s="92">
        <f t="shared" si="31"/>
        <v>161032</v>
      </c>
      <c r="AU36" s="92">
        <f t="shared" si="31"/>
        <v>86432</v>
      </c>
      <c r="AV36" s="92">
        <f t="shared" si="31"/>
        <v>10921966</v>
      </c>
      <c r="AW36" s="92">
        <f t="shared" si="31"/>
        <v>644778</v>
      </c>
      <c r="AX36" s="92">
        <f t="shared" si="31"/>
        <v>1303886</v>
      </c>
      <c r="AY36" s="95">
        <f t="shared" si="31"/>
        <v>67.064999999999998</v>
      </c>
      <c r="AZ36" s="95">
        <f t="shared" si="31"/>
        <v>47.006199999999993</v>
      </c>
      <c r="BA36" s="278">
        <f t="shared" si="31"/>
        <v>20.058799999999994</v>
      </c>
    </row>
    <row r="37" spans="1:53" ht="12.95" customHeight="1" x14ac:dyDescent="0.25">
      <c r="A37" s="155">
        <v>6</v>
      </c>
      <c r="B37" s="84">
        <v>4478</v>
      </c>
      <c r="C37" s="84">
        <v>600075141</v>
      </c>
      <c r="D37" s="84">
        <v>70975191</v>
      </c>
      <c r="E37" s="513" t="s">
        <v>597</v>
      </c>
      <c r="F37" s="84">
        <v>3114</v>
      </c>
      <c r="G37" s="524" t="s">
        <v>507</v>
      </c>
      <c r="H37" s="514" t="s">
        <v>87</v>
      </c>
      <c r="I37" s="516">
        <v>7690267</v>
      </c>
      <c r="J37" s="517">
        <v>5561169</v>
      </c>
      <c r="K37" s="517">
        <v>0</v>
      </c>
      <c r="L37" s="431">
        <v>1879675</v>
      </c>
      <c r="M37" s="431">
        <v>111223</v>
      </c>
      <c r="N37" s="517">
        <v>138200</v>
      </c>
      <c r="O37" s="518">
        <v>10.400400000000001</v>
      </c>
      <c r="P37" s="432">
        <v>7.2727000000000004</v>
      </c>
      <c r="Q37" s="519">
        <v>3.1276999999999999</v>
      </c>
      <c r="R37" s="520">
        <f t="shared" si="1"/>
        <v>0</v>
      </c>
      <c r="S37" s="507">
        <v>0</v>
      </c>
      <c r="T37" s="507">
        <v>0</v>
      </c>
      <c r="U37" s="507">
        <v>0</v>
      </c>
      <c r="V37" s="507">
        <f>SUM(R37:U37)</f>
        <v>0</v>
      </c>
      <c r="W37" s="507">
        <v>0</v>
      </c>
      <c r="X37" s="521">
        <v>0</v>
      </c>
      <c r="Y37" s="521">
        <v>7400</v>
      </c>
      <c r="Z37" s="507">
        <f>SUM(W37:Y37)</f>
        <v>7400</v>
      </c>
      <c r="AA37" s="520">
        <f>V37+Z37</f>
        <v>7400</v>
      </c>
      <c r="AB37" s="322">
        <f>ROUND((V37+W37)*33.8%,0)</f>
        <v>0</v>
      </c>
      <c r="AC37" s="180">
        <f>ROUND(V37*2%,0)</f>
        <v>0</v>
      </c>
      <c r="AD37" s="507">
        <v>0</v>
      </c>
      <c r="AE37" s="507">
        <v>0</v>
      </c>
      <c r="AF37" s="507">
        <f t="shared" si="2"/>
        <v>0</v>
      </c>
      <c r="AG37" s="507">
        <f t="shared" si="3"/>
        <v>7400</v>
      </c>
      <c r="AH37" s="522">
        <v>0</v>
      </c>
      <c r="AI37" s="522">
        <v>0</v>
      </c>
      <c r="AJ37" s="522">
        <v>0</v>
      </c>
      <c r="AK37" s="522">
        <v>0</v>
      </c>
      <c r="AL37" s="522">
        <v>0</v>
      </c>
      <c r="AM37" s="522">
        <v>0</v>
      </c>
      <c r="AN37" s="522">
        <v>0</v>
      </c>
      <c r="AO37" s="522">
        <f t="shared" ref="AO37:AO40" si="34">AH37+AJ37+AK37+AM37</f>
        <v>0</v>
      </c>
      <c r="AP37" s="522">
        <f t="shared" ref="AP37:AP40" si="35">AI37+AL37+AN37</f>
        <v>0</v>
      </c>
      <c r="AQ37" s="523">
        <f t="shared" si="4"/>
        <v>0</v>
      </c>
      <c r="AR37" s="520">
        <f>I37+AG37</f>
        <v>7697667</v>
      </c>
      <c r="AS37" s="507">
        <f>J37+V37</f>
        <v>5561169</v>
      </c>
      <c r="AT37" s="507">
        <f>K37+Z37</f>
        <v>7400</v>
      </c>
      <c r="AU37" s="501">
        <f t="shared" si="5"/>
        <v>7400</v>
      </c>
      <c r="AV37" s="507">
        <f t="shared" ref="AV37:AW40" si="36">L37+AB37</f>
        <v>1879675</v>
      </c>
      <c r="AW37" s="507">
        <f t="shared" si="36"/>
        <v>111223</v>
      </c>
      <c r="AX37" s="507">
        <f>N37+AF37</f>
        <v>138200</v>
      </c>
      <c r="AY37" s="522">
        <f>O37+AQ37</f>
        <v>10.400400000000001</v>
      </c>
      <c r="AZ37" s="522">
        <f t="shared" ref="AZ37:BA40" si="37">P37+AO37</f>
        <v>7.2727000000000004</v>
      </c>
      <c r="BA37" s="523">
        <f t="shared" si="37"/>
        <v>3.1276999999999999</v>
      </c>
    </row>
    <row r="38" spans="1:53" ht="12.95" customHeight="1" x14ac:dyDescent="0.25">
      <c r="A38" s="155">
        <v>6</v>
      </c>
      <c r="B38" s="84">
        <v>4478</v>
      </c>
      <c r="C38" s="84">
        <v>600075141</v>
      </c>
      <c r="D38" s="84">
        <v>70975191</v>
      </c>
      <c r="E38" s="513" t="s">
        <v>597</v>
      </c>
      <c r="F38" s="84">
        <v>3114</v>
      </c>
      <c r="G38" s="524" t="s">
        <v>88</v>
      </c>
      <c r="H38" s="514" t="s">
        <v>87</v>
      </c>
      <c r="I38" s="516">
        <v>373785</v>
      </c>
      <c r="J38" s="517">
        <v>275247</v>
      </c>
      <c r="K38" s="517">
        <v>0</v>
      </c>
      <c r="L38" s="431">
        <v>93033</v>
      </c>
      <c r="M38" s="431">
        <v>5505</v>
      </c>
      <c r="N38" s="517">
        <v>0</v>
      </c>
      <c r="O38" s="518">
        <v>0.69440000000000002</v>
      </c>
      <c r="P38" s="432">
        <v>0.69440000000000002</v>
      </c>
      <c r="Q38" s="519">
        <v>0</v>
      </c>
      <c r="R38" s="520">
        <f t="shared" si="1"/>
        <v>0</v>
      </c>
      <c r="S38" s="507">
        <v>0</v>
      </c>
      <c r="T38" s="507">
        <v>0</v>
      </c>
      <c r="U38" s="507">
        <v>0</v>
      </c>
      <c r="V38" s="507">
        <f>SUM(R38:U38)</f>
        <v>0</v>
      </c>
      <c r="W38" s="507">
        <v>0</v>
      </c>
      <c r="X38" s="521">
        <v>0</v>
      </c>
      <c r="Y38" s="521">
        <v>0</v>
      </c>
      <c r="Z38" s="507">
        <f>SUM(W38:Y38)</f>
        <v>0</v>
      </c>
      <c r="AA38" s="520">
        <f>V38+Z38</f>
        <v>0</v>
      </c>
      <c r="AB38" s="322">
        <f>ROUND((V38+W38)*33.8%,0)</f>
        <v>0</v>
      </c>
      <c r="AC38" s="180">
        <f>ROUND(V38*2%,0)</f>
        <v>0</v>
      </c>
      <c r="AD38" s="507">
        <v>0</v>
      </c>
      <c r="AE38" s="507">
        <v>0</v>
      </c>
      <c r="AF38" s="507">
        <f t="shared" si="2"/>
        <v>0</v>
      </c>
      <c r="AG38" s="507">
        <f t="shared" si="3"/>
        <v>0</v>
      </c>
      <c r="AH38" s="522">
        <v>0</v>
      </c>
      <c r="AI38" s="522">
        <v>0</v>
      </c>
      <c r="AJ38" s="522">
        <v>0</v>
      </c>
      <c r="AK38" s="522">
        <v>0</v>
      </c>
      <c r="AL38" s="522">
        <v>0</v>
      </c>
      <c r="AM38" s="522">
        <v>0</v>
      </c>
      <c r="AN38" s="522">
        <v>0</v>
      </c>
      <c r="AO38" s="522">
        <f t="shared" si="34"/>
        <v>0</v>
      </c>
      <c r="AP38" s="522">
        <f t="shared" si="35"/>
        <v>0</v>
      </c>
      <c r="AQ38" s="523">
        <f t="shared" si="4"/>
        <v>0</v>
      </c>
      <c r="AR38" s="520">
        <f>I38+AG38</f>
        <v>373785</v>
      </c>
      <c r="AS38" s="507">
        <f>J38+V38</f>
        <v>275247</v>
      </c>
      <c r="AT38" s="507">
        <f>K38+Z38</f>
        <v>0</v>
      </c>
      <c r="AU38" s="501">
        <f t="shared" si="5"/>
        <v>0</v>
      </c>
      <c r="AV38" s="507">
        <f t="shared" si="36"/>
        <v>93033</v>
      </c>
      <c r="AW38" s="507">
        <f t="shared" si="36"/>
        <v>5505</v>
      </c>
      <c r="AX38" s="507">
        <f>N38+AF38</f>
        <v>0</v>
      </c>
      <c r="AY38" s="522">
        <f>O38+AQ38</f>
        <v>0.69440000000000002</v>
      </c>
      <c r="AZ38" s="522">
        <f t="shared" si="37"/>
        <v>0.69440000000000002</v>
      </c>
      <c r="BA38" s="523">
        <f t="shared" si="37"/>
        <v>0</v>
      </c>
    </row>
    <row r="39" spans="1:53" ht="12.95" customHeight="1" x14ac:dyDescent="0.25">
      <c r="A39" s="155">
        <v>6</v>
      </c>
      <c r="B39" s="84">
        <v>4478</v>
      </c>
      <c r="C39" s="84">
        <v>600075141</v>
      </c>
      <c r="D39" s="84">
        <v>70975191</v>
      </c>
      <c r="E39" s="513" t="s">
        <v>597</v>
      </c>
      <c r="F39" s="84">
        <v>3143</v>
      </c>
      <c r="G39" s="514" t="s">
        <v>150</v>
      </c>
      <c r="H39" s="514" t="s">
        <v>87</v>
      </c>
      <c r="I39" s="516">
        <v>318101</v>
      </c>
      <c r="J39" s="517">
        <v>234242</v>
      </c>
      <c r="K39" s="517">
        <v>0</v>
      </c>
      <c r="L39" s="431">
        <v>79174</v>
      </c>
      <c r="M39" s="431">
        <v>4685</v>
      </c>
      <c r="N39" s="517">
        <v>0</v>
      </c>
      <c r="O39" s="518">
        <v>0.57130000000000003</v>
      </c>
      <c r="P39" s="432">
        <v>0.57130000000000003</v>
      </c>
      <c r="Q39" s="519">
        <v>0</v>
      </c>
      <c r="R39" s="520">
        <f t="shared" si="1"/>
        <v>0</v>
      </c>
      <c r="S39" s="507">
        <v>0</v>
      </c>
      <c r="T39" s="507">
        <v>0</v>
      </c>
      <c r="U39" s="507">
        <v>0</v>
      </c>
      <c r="V39" s="507">
        <f>SUM(R39:U39)</f>
        <v>0</v>
      </c>
      <c r="W39" s="507">
        <v>0</v>
      </c>
      <c r="X39" s="521">
        <v>0</v>
      </c>
      <c r="Y39" s="521">
        <v>0</v>
      </c>
      <c r="Z39" s="507">
        <f>SUM(W39:Y39)</f>
        <v>0</v>
      </c>
      <c r="AA39" s="520">
        <f>V39+Z39</f>
        <v>0</v>
      </c>
      <c r="AB39" s="322">
        <f>ROUND((V39+W39)*33.8%,0)</f>
        <v>0</v>
      </c>
      <c r="AC39" s="180">
        <f>ROUND(V39*2%,0)</f>
        <v>0</v>
      </c>
      <c r="AD39" s="507">
        <v>0</v>
      </c>
      <c r="AE39" s="507">
        <v>0</v>
      </c>
      <c r="AF39" s="507">
        <f t="shared" si="2"/>
        <v>0</v>
      </c>
      <c r="AG39" s="507">
        <f t="shared" si="3"/>
        <v>0</v>
      </c>
      <c r="AH39" s="522">
        <v>0</v>
      </c>
      <c r="AI39" s="522">
        <v>0</v>
      </c>
      <c r="AJ39" s="522">
        <v>0</v>
      </c>
      <c r="AK39" s="522">
        <v>0</v>
      </c>
      <c r="AL39" s="522">
        <v>0</v>
      </c>
      <c r="AM39" s="522">
        <v>0</v>
      </c>
      <c r="AN39" s="522">
        <v>0</v>
      </c>
      <c r="AO39" s="522">
        <f t="shared" si="34"/>
        <v>0</v>
      </c>
      <c r="AP39" s="522">
        <f t="shared" si="35"/>
        <v>0</v>
      </c>
      <c r="AQ39" s="523">
        <f t="shared" si="4"/>
        <v>0</v>
      </c>
      <c r="AR39" s="520">
        <f>I39+AG39</f>
        <v>318101</v>
      </c>
      <c r="AS39" s="507">
        <f>J39+V39</f>
        <v>234242</v>
      </c>
      <c r="AT39" s="507">
        <f>K39+Z39</f>
        <v>0</v>
      </c>
      <c r="AU39" s="501">
        <f t="shared" si="5"/>
        <v>0</v>
      </c>
      <c r="AV39" s="507">
        <f t="shared" si="36"/>
        <v>79174</v>
      </c>
      <c r="AW39" s="507">
        <f t="shared" si="36"/>
        <v>4685</v>
      </c>
      <c r="AX39" s="507">
        <f>N39+AF39</f>
        <v>0</v>
      </c>
      <c r="AY39" s="522">
        <f>O39+AQ39</f>
        <v>0.57130000000000003</v>
      </c>
      <c r="AZ39" s="522">
        <f t="shared" si="37"/>
        <v>0.57130000000000003</v>
      </c>
      <c r="BA39" s="523">
        <f t="shared" si="37"/>
        <v>0</v>
      </c>
    </row>
    <row r="40" spans="1:53" ht="12.95" customHeight="1" x14ac:dyDescent="0.25">
      <c r="A40" s="155">
        <v>6</v>
      </c>
      <c r="B40" s="84">
        <v>4478</v>
      </c>
      <c r="C40" s="84">
        <v>600075141</v>
      </c>
      <c r="D40" s="84">
        <v>70975191</v>
      </c>
      <c r="E40" s="513" t="s">
        <v>597</v>
      </c>
      <c r="F40" s="84">
        <v>3143</v>
      </c>
      <c r="G40" s="514" t="s">
        <v>151</v>
      </c>
      <c r="H40" s="514" t="s">
        <v>83</v>
      </c>
      <c r="I40" s="516">
        <v>7022</v>
      </c>
      <c r="J40" s="517">
        <v>4950</v>
      </c>
      <c r="K40" s="517">
        <v>0</v>
      </c>
      <c r="L40" s="431">
        <v>1673</v>
      </c>
      <c r="M40" s="431">
        <v>99</v>
      </c>
      <c r="N40" s="517">
        <v>300</v>
      </c>
      <c r="O40" s="518">
        <v>0.02</v>
      </c>
      <c r="P40" s="432">
        <v>0</v>
      </c>
      <c r="Q40" s="519">
        <v>0.02</v>
      </c>
      <c r="R40" s="520">
        <f t="shared" si="1"/>
        <v>0</v>
      </c>
      <c r="S40" s="507">
        <v>0</v>
      </c>
      <c r="T40" s="507">
        <v>0</v>
      </c>
      <c r="U40" s="507">
        <v>0</v>
      </c>
      <c r="V40" s="507">
        <f>SUM(R40:U40)</f>
        <v>0</v>
      </c>
      <c r="W40" s="507">
        <v>0</v>
      </c>
      <c r="X40" s="521">
        <v>0</v>
      </c>
      <c r="Y40" s="521">
        <v>0</v>
      </c>
      <c r="Z40" s="507">
        <f>SUM(W40:Y40)</f>
        <v>0</v>
      </c>
      <c r="AA40" s="520">
        <f>V40+Z40</f>
        <v>0</v>
      </c>
      <c r="AB40" s="322">
        <f>ROUND((V40+W40)*33.8%,0)</f>
        <v>0</v>
      </c>
      <c r="AC40" s="180">
        <f>ROUND(V40*2%,0)</f>
        <v>0</v>
      </c>
      <c r="AD40" s="507">
        <v>0</v>
      </c>
      <c r="AE40" s="507">
        <v>0</v>
      </c>
      <c r="AF40" s="507">
        <f t="shared" si="2"/>
        <v>0</v>
      </c>
      <c r="AG40" s="507">
        <f t="shared" si="3"/>
        <v>0</v>
      </c>
      <c r="AH40" s="522">
        <v>0</v>
      </c>
      <c r="AI40" s="522">
        <v>0</v>
      </c>
      <c r="AJ40" s="522">
        <v>0</v>
      </c>
      <c r="AK40" s="522">
        <v>0</v>
      </c>
      <c r="AL40" s="522">
        <v>0</v>
      </c>
      <c r="AM40" s="522">
        <v>0</v>
      </c>
      <c r="AN40" s="522">
        <v>0</v>
      </c>
      <c r="AO40" s="522">
        <f t="shared" si="34"/>
        <v>0</v>
      </c>
      <c r="AP40" s="522">
        <f t="shared" si="35"/>
        <v>0</v>
      </c>
      <c r="AQ40" s="523">
        <f t="shared" si="4"/>
        <v>0</v>
      </c>
      <c r="AR40" s="520">
        <f>I40+AG40</f>
        <v>7022</v>
      </c>
      <c r="AS40" s="507">
        <f>J40+V40</f>
        <v>4950</v>
      </c>
      <c r="AT40" s="507">
        <f>K40+Z40</f>
        <v>0</v>
      </c>
      <c r="AU40" s="501">
        <f t="shared" si="5"/>
        <v>0</v>
      </c>
      <c r="AV40" s="507">
        <f t="shared" si="36"/>
        <v>1673</v>
      </c>
      <c r="AW40" s="507">
        <f t="shared" si="36"/>
        <v>99</v>
      </c>
      <c r="AX40" s="507">
        <f>N40+AF40</f>
        <v>300</v>
      </c>
      <c r="AY40" s="522">
        <f>O40+AQ40</f>
        <v>0.02</v>
      </c>
      <c r="AZ40" s="522">
        <f t="shared" si="37"/>
        <v>0</v>
      </c>
      <c r="BA40" s="523">
        <f t="shared" si="37"/>
        <v>0.02</v>
      </c>
    </row>
    <row r="41" spans="1:53" ht="12.95" customHeight="1" x14ac:dyDescent="0.25">
      <c r="A41" s="156">
        <v>6</v>
      </c>
      <c r="B41" s="86">
        <v>4478</v>
      </c>
      <c r="C41" s="86">
        <v>600075141</v>
      </c>
      <c r="D41" s="86">
        <v>70975191</v>
      </c>
      <c r="E41" s="90" t="s">
        <v>598</v>
      </c>
      <c r="F41" s="93"/>
      <c r="G41" s="94"/>
      <c r="H41" s="94"/>
      <c r="I41" s="148">
        <v>8389175</v>
      </c>
      <c r="J41" s="92">
        <v>6075608</v>
      </c>
      <c r="K41" s="92">
        <v>0</v>
      </c>
      <c r="L41" s="92">
        <v>2053555</v>
      </c>
      <c r="M41" s="92">
        <v>121512</v>
      </c>
      <c r="N41" s="92">
        <v>138500</v>
      </c>
      <c r="O41" s="95">
        <v>11.686100000000001</v>
      </c>
      <c r="P41" s="95">
        <v>8.5384000000000011</v>
      </c>
      <c r="Q41" s="278">
        <v>3.1476999999999999</v>
      </c>
      <c r="R41" s="143">
        <f t="shared" ref="R41:BA41" si="38">SUM(R37:R40)</f>
        <v>0</v>
      </c>
      <c r="S41" s="92">
        <f t="shared" si="38"/>
        <v>0</v>
      </c>
      <c r="T41" s="92">
        <f t="shared" si="38"/>
        <v>0</v>
      </c>
      <c r="U41" s="92">
        <f t="shared" si="38"/>
        <v>0</v>
      </c>
      <c r="V41" s="92">
        <f t="shared" si="38"/>
        <v>0</v>
      </c>
      <c r="W41" s="92">
        <f t="shared" si="38"/>
        <v>0</v>
      </c>
      <c r="X41" s="464">
        <f t="shared" si="38"/>
        <v>0</v>
      </c>
      <c r="Y41" s="464">
        <f t="shared" ref="Y41" si="39">SUM(Y37:Y40)</f>
        <v>7400</v>
      </c>
      <c r="Z41" s="92">
        <f t="shared" si="38"/>
        <v>7400</v>
      </c>
      <c r="AA41" s="143">
        <f t="shared" si="38"/>
        <v>7400</v>
      </c>
      <c r="AB41" s="92">
        <f t="shared" si="38"/>
        <v>0</v>
      </c>
      <c r="AC41" s="92">
        <f t="shared" si="38"/>
        <v>0</v>
      </c>
      <c r="AD41" s="92">
        <f t="shared" si="38"/>
        <v>0</v>
      </c>
      <c r="AE41" s="92">
        <f t="shared" si="38"/>
        <v>0</v>
      </c>
      <c r="AF41" s="92">
        <f t="shared" si="38"/>
        <v>0</v>
      </c>
      <c r="AG41" s="92">
        <f t="shared" si="38"/>
        <v>7400</v>
      </c>
      <c r="AH41" s="95">
        <f t="shared" si="38"/>
        <v>0</v>
      </c>
      <c r="AI41" s="95">
        <f t="shared" si="38"/>
        <v>0</v>
      </c>
      <c r="AJ41" s="95">
        <f t="shared" si="38"/>
        <v>0</v>
      </c>
      <c r="AK41" s="95">
        <f t="shared" ref="AK41:AL41" si="40">SUM(AK37:AK40)</f>
        <v>0</v>
      </c>
      <c r="AL41" s="95">
        <f t="shared" si="40"/>
        <v>0</v>
      </c>
      <c r="AM41" s="95">
        <f t="shared" si="38"/>
        <v>0</v>
      </c>
      <c r="AN41" s="95">
        <f t="shared" si="38"/>
        <v>0</v>
      </c>
      <c r="AO41" s="95">
        <f t="shared" si="38"/>
        <v>0</v>
      </c>
      <c r="AP41" s="95">
        <f t="shared" si="38"/>
        <v>0</v>
      </c>
      <c r="AQ41" s="278">
        <f t="shared" si="38"/>
        <v>0</v>
      </c>
      <c r="AR41" s="143">
        <f t="shared" si="38"/>
        <v>8396575</v>
      </c>
      <c r="AS41" s="92">
        <f t="shared" si="38"/>
        <v>6075608</v>
      </c>
      <c r="AT41" s="92">
        <f t="shared" si="38"/>
        <v>7400</v>
      </c>
      <c r="AU41" s="92">
        <f t="shared" si="38"/>
        <v>7400</v>
      </c>
      <c r="AV41" s="92">
        <f t="shared" si="38"/>
        <v>2053555</v>
      </c>
      <c r="AW41" s="92">
        <f t="shared" si="38"/>
        <v>121512</v>
      </c>
      <c r="AX41" s="92">
        <f t="shared" si="38"/>
        <v>138500</v>
      </c>
      <c r="AY41" s="95">
        <f t="shared" si="38"/>
        <v>11.686100000000001</v>
      </c>
      <c r="AZ41" s="95">
        <f t="shared" si="38"/>
        <v>8.5384000000000011</v>
      </c>
      <c r="BA41" s="278">
        <f t="shared" si="38"/>
        <v>3.1476999999999999</v>
      </c>
    </row>
    <row r="42" spans="1:53" ht="12.95" customHeight="1" x14ac:dyDescent="0.25">
      <c r="A42" s="155">
        <v>7</v>
      </c>
      <c r="B42" s="84">
        <v>4471</v>
      </c>
      <c r="C42" s="84">
        <v>600075061</v>
      </c>
      <c r="D42" s="84">
        <v>70975205</v>
      </c>
      <c r="E42" s="513" t="s">
        <v>599</v>
      </c>
      <c r="F42" s="84">
        <v>3231</v>
      </c>
      <c r="G42" s="514" t="s">
        <v>154</v>
      </c>
      <c r="H42" s="514" t="s">
        <v>87</v>
      </c>
      <c r="I42" s="516">
        <v>9002202</v>
      </c>
      <c r="J42" s="517">
        <v>6586500</v>
      </c>
      <c r="K42" s="517">
        <v>20000</v>
      </c>
      <c r="L42" s="431">
        <v>2232997</v>
      </c>
      <c r="M42" s="431">
        <v>131730</v>
      </c>
      <c r="N42" s="517">
        <v>30975</v>
      </c>
      <c r="O42" s="518">
        <v>12.975100000000001</v>
      </c>
      <c r="P42" s="432">
        <v>11.5235</v>
      </c>
      <c r="Q42" s="519">
        <v>1.4516</v>
      </c>
      <c r="R42" s="520">
        <f t="shared" si="1"/>
        <v>0</v>
      </c>
      <c r="S42" s="507">
        <v>0</v>
      </c>
      <c r="T42" s="507">
        <v>0</v>
      </c>
      <c r="U42" s="507">
        <v>0</v>
      </c>
      <c r="V42" s="507">
        <f>SUM(R42:U42)</f>
        <v>0</v>
      </c>
      <c r="W42" s="507">
        <v>0</v>
      </c>
      <c r="X42" s="521">
        <v>0</v>
      </c>
      <c r="Y42" s="521">
        <v>0</v>
      </c>
      <c r="Z42" s="507">
        <f>SUM(W42:Y42)</f>
        <v>0</v>
      </c>
      <c r="AA42" s="520">
        <f>V42+Z42</f>
        <v>0</v>
      </c>
      <c r="AB42" s="322">
        <f>ROUND((V42+W42)*33.8%,0)</f>
        <v>0</v>
      </c>
      <c r="AC42" s="180">
        <f>ROUND(V42*2%,0)</f>
        <v>0</v>
      </c>
      <c r="AD42" s="507">
        <v>0</v>
      </c>
      <c r="AE42" s="507">
        <v>0</v>
      </c>
      <c r="AF42" s="507">
        <f t="shared" si="2"/>
        <v>0</v>
      </c>
      <c r="AG42" s="507">
        <f t="shared" si="3"/>
        <v>0</v>
      </c>
      <c r="AH42" s="522">
        <v>0</v>
      </c>
      <c r="AI42" s="522">
        <v>0</v>
      </c>
      <c r="AJ42" s="522">
        <v>0</v>
      </c>
      <c r="AK42" s="522">
        <v>0</v>
      </c>
      <c r="AL42" s="522">
        <v>0</v>
      </c>
      <c r="AM42" s="522">
        <v>0</v>
      </c>
      <c r="AN42" s="522">
        <v>0</v>
      </c>
      <c r="AO42" s="522">
        <f>AH42+AJ42+AK42+AM42</f>
        <v>0</v>
      </c>
      <c r="AP42" s="522">
        <f>AI42+AL42+AN42</f>
        <v>0</v>
      </c>
      <c r="AQ42" s="523">
        <f t="shared" si="4"/>
        <v>0</v>
      </c>
      <c r="AR42" s="520">
        <f>I42+AG42</f>
        <v>9002202</v>
      </c>
      <c r="AS42" s="507">
        <f>J42+V42</f>
        <v>6586500</v>
      </c>
      <c r="AT42" s="507">
        <f>K42+Z42</f>
        <v>20000</v>
      </c>
      <c r="AU42" s="501">
        <f t="shared" si="5"/>
        <v>0</v>
      </c>
      <c r="AV42" s="507">
        <f>L42+AB42</f>
        <v>2232997</v>
      </c>
      <c r="AW42" s="507">
        <f>M42+AC42</f>
        <v>131730</v>
      </c>
      <c r="AX42" s="507">
        <f>N42+AF42</f>
        <v>30975</v>
      </c>
      <c r="AY42" s="522">
        <f>O42+AQ42</f>
        <v>12.975100000000001</v>
      </c>
      <c r="AZ42" s="522">
        <f>P42+AO42</f>
        <v>11.5235</v>
      </c>
      <c r="BA42" s="523">
        <f>Q42+AP42</f>
        <v>1.4516</v>
      </c>
    </row>
    <row r="43" spans="1:53" ht="12.95" customHeight="1" x14ac:dyDescent="0.25">
      <c r="A43" s="156">
        <v>7</v>
      </c>
      <c r="B43" s="86">
        <v>4471</v>
      </c>
      <c r="C43" s="86">
        <v>600075061</v>
      </c>
      <c r="D43" s="86">
        <v>70975205</v>
      </c>
      <c r="E43" s="90" t="s">
        <v>600</v>
      </c>
      <c r="F43" s="93"/>
      <c r="G43" s="94"/>
      <c r="H43" s="94"/>
      <c r="I43" s="148">
        <v>9002202</v>
      </c>
      <c r="J43" s="92">
        <v>6586500</v>
      </c>
      <c r="K43" s="92">
        <v>20000</v>
      </c>
      <c r="L43" s="92">
        <v>2232997</v>
      </c>
      <c r="M43" s="92">
        <v>131730</v>
      </c>
      <c r="N43" s="92">
        <v>30975</v>
      </c>
      <c r="O43" s="95">
        <v>12.975100000000001</v>
      </c>
      <c r="P43" s="95">
        <v>11.5235</v>
      </c>
      <c r="Q43" s="278">
        <v>1.4516</v>
      </c>
      <c r="R43" s="143">
        <f t="shared" ref="R43:BA43" si="41">SUM(R42)</f>
        <v>0</v>
      </c>
      <c r="S43" s="92">
        <f t="shared" si="41"/>
        <v>0</v>
      </c>
      <c r="T43" s="92">
        <f t="shared" si="41"/>
        <v>0</v>
      </c>
      <c r="U43" s="92">
        <f t="shared" si="41"/>
        <v>0</v>
      </c>
      <c r="V43" s="92">
        <f t="shared" si="41"/>
        <v>0</v>
      </c>
      <c r="W43" s="92">
        <f t="shared" si="41"/>
        <v>0</v>
      </c>
      <c r="X43" s="464">
        <f t="shared" si="41"/>
        <v>0</v>
      </c>
      <c r="Y43" s="464">
        <f t="shared" si="41"/>
        <v>0</v>
      </c>
      <c r="Z43" s="92">
        <f t="shared" si="41"/>
        <v>0</v>
      </c>
      <c r="AA43" s="143">
        <f t="shared" si="41"/>
        <v>0</v>
      </c>
      <c r="AB43" s="92">
        <f t="shared" si="41"/>
        <v>0</v>
      </c>
      <c r="AC43" s="92">
        <f t="shared" si="41"/>
        <v>0</v>
      </c>
      <c r="AD43" s="92">
        <f t="shared" si="41"/>
        <v>0</v>
      </c>
      <c r="AE43" s="92">
        <f t="shared" si="41"/>
        <v>0</v>
      </c>
      <c r="AF43" s="92">
        <f t="shared" si="41"/>
        <v>0</v>
      </c>
      <c r="AG43" s="92">
        <f t="shared" si="41"/>
        <v>0</v>
      </c>
      <c r="AH43" s="95">
        <f t="shared" si="41"/>
        <v>0</v>
      </c>
      <c r="AI43" s="95">
        <f t="shared" si="41"/>
        <v>0</v>
      </c>
      <c r="AJ43" s="95">
        <f t="shared" si="41"/>
        <v>0</v>
      </c>
      <c r="AK43" s="95">
        <f t="shared" si="41"/>
        <v>0</v>
      </c>
      <c r="AL43" s="95">
        <f t="shared" si="41"/>
        <v>0</v>
      </c>
      <c r="AM43" s="95">
        <f t="shared" si="41"/>
        <v>0</v>
      </c>
      <c r="AN43" s="95">
        <f t="shared" si="41"/>
        <v>0</v>
      </c>
      <c r="AO43" s="95">
        <f t="shared" si="41"/>
        <v>0</v>
      </c>
      <c r="AP43" s="95">
        <f t="shared" si="41"/>
        <v>0</v>
      </c>
      <c r="AQ43" s="278">
        <f t="shared" si="41"/>
        <v>0</v>
      </c>
      <c r="AR43" s="143">
        <f t="shared" si="41"/>
        <v>9002202</v>
      </c>
      <c r="AS43" s="92">
        <f t="shared" si="41"/>
        <v>6586500</v>
      </c>
      <c r="AT43" s="92">
        <f t="shared" si="41"/>
        <v>20000</v>
      </c>
      <c r="AU43" s="92">
        <f t="shared" si="41"/>
        <v>0</v>
      </c>
      <c r="AV43" s="92">
        <f t="shared" si="41"/>
        <v>2232997</v>
      </c>
      <c r="AW43" s="92">
        <f t="shared" si="41"/>
        <v>131730</v>
      </c>
      <c r="AX43" s="92">
        <f t="shared" si="41"/>
        <v>30975</v>
      </c>
      <c r="AY43" s="95">
        <f t="shared" si="41"/>
        <v>12.975100000000001</v>
      </c>
      <c r="AZ43" s="95">
        <f t="shared" si="41"/>
        <v>11.5235</v>
      </c>
      <c r="BA43" s="278">
        <f t="shared" si="41"/>
        <v>1.4516</v>
      </c>
    </row>
    <row r="44" spans="1:53" ht="12.95" customHeight="1" x14ac:dyDescent="0.25">
      <c r="A44" s="155">
        <v>8</v>
      </c>
      <c r="B44" s="84">
        <v>4474</v>
      </c>
      <c r="C44" s="84">
        <v>600075192</v>
      </c>
      <c r="D44" s="84">
        <v>49864661</v>
      </c>
      <c r="E44" s="513" t="s">
        <v>601</v>
      </c>
      <c r="F44" s="84">
        <v>3233</v>
      </c>
      <c r="G44" s="526" t="s">
        <v>82</v>
      </c>
      <c r="H44" s="514" t="s">
        <v>83</v>
      </c>
      <c r="I44" s="516">
        <v>2104888</v>
      </c>
      <c r="J44" s="517">
        <v>1497158</v>
      </c>
      <c r="K44" s="517">
        <v>50000</v>
      </c>
      <c r="L44" s="431">
        <v>522939</v>
      </c>
      <c r="M44" s="431">
        <v>29943</v>
      </c>
      <c r="N44" s="517">
        <v>4848</v>
      </c>
      <c r="O44" s="518">
        <v>3.32</v>
      </c>
      <c r="P44" s="432">
        <v>2.5</v>
      </c>
      <c r="Q44" s="519">
        <v>0.82000000000000006</v>
      </c>
      <c r="R44" s="520">
        <f t="shared" si="1"/>
        <v>0</v>
      </c>
      <c r="S44" s="507">
        <v>0</v>
      </c>
      <c r="T44" s="507">
        <v>0</v>
      </c>
      <c r="U44" s="507">
        <v>0</v>
      </c>
      <c r="V44" s="507">
        <f>SUM(R44:U44)</f>
        <v>0</v>
      </c>
      <c r="W44" s="507">
        <v>0</v>
      </c>
      <c r="X44" s="521">
        <v>0</v>
      </c>
      <c r="Y44" s="521">
        <v>0</v>
      </c>
      <c r="Z44" s="507">
        <f>SUM(W44:Y44)</f>
        <v>0</v>
      </c>
      <c r="AA44" s="520">
        <f>V44+Z44</f>
        <v>0</v>
      </c>
      <c r="AB44" s="322">
        <f>ROUND((V44+W44)*33.8%,0)</f>
        <v>0</v>
      </c>
      <c r="AC44" s="180">
        <f>ROUND(V44*2%,0)</f>
        <v>0</v>
      </c>
      <c r="AD44" s="507">
        <v>0</v>
      </c>
      <c r="AE44" s="507">
        <v>0</v>
      </c>
      <c r="AF44" s="507">
        <f t="shared" si="2"/>
        <v>0</v>
      </c>
      <c r="AG44" s="507">
        <f t="shared" si="3"/>
        <v>0</v>
      </c>
      <c r="AH44" s="522">
        <v>0</v>
      </c>
      <c r="AI44" s="522">
        <v>0</v>
      </c>
      <c r="AJ44" s="522">
        <v>0</v>
      </c>
      <c r="AK44" s="522">
        <v>0</v>
      </c>
      <c r="AL44" s="522">
        <v>0</v>
      </c>
      <c r="AM44" s="522">
        <v>0</v>
      </c>
      <c r="AN44" s="522">
        <v>0</v>
      </c>
      <c r="AO44" s="522">
        <f>AH44+AJ44+AK44+AM44</f>
        <v>0</v>
      </c>
      <c r="AP44" s="522">
        <f>AI44+AL44+AN44</f>
        <v>0</v>
      </c>
      <c r="AQ44" s="523">
        <f t="shared" si="4"/>
        <v>0</v>
      </c>
      <c r="AR44" s="520">
        <f>I44+AG44</f>
        <v>2104888</v>
      </c>
      <c r="AS44" s="507">
        <f>J44+V44</f>
        <v>1497158</v>
      </c>
      <c r="AT44" s="507">
        <f>K44+Z44</f>
        <v>50000</v>
      </c>
      <c r="AU44" s="501">
        <f t="shared" si="5"/>
        <v>0</v>
      </c>
      <c r="AV44" s="507">
        <f>L44+AB44</f>
        <v>522939</v>
      </c>
      <c r="AW44" s="507">
        <f>M44+AC44</f>
        <v>29943</v>
      </c>
      <c r="AX44" s="507">
        <f>N44+AF44</f>
        <v>4848</v>
      </c>
      <c r="AY44" s="522">
        <f>O44+AQ44</f>
        <v>3.32</v>
      </c>
      <c r="AZ44" s="522">
        <f>P44+AO44</f>
        <v>2.5</v>
      </c>
      <c r="BA44" s="523">
        <f>Q44+AP44</f>
        <v>0.82000000000000006</v>
      </c>
    </row>
    <row r="45" spans="1:53" ht="12.95" customHeight="1" x14ac:dyDescent="0.25">
      <c r="A45" s="156">
        <v>8</v>
      </c>
      <c r="B45" s="86">
        <v>4474</v>
      </c>
      <c r="C45" s="86">
        <v>600075192</v>
      </c>
      <c r="D45" s="86">
        <v>49864661</v>
      </c>
      <c r="E45" s="90" t="s">
        <v>602</v>
      </c>
      <c r="F45" s="93"/>
      <c r="G45" s="94"/>
      <c r="H45" s="94"/>
      <c r="I45" s="148">
        <v>2104888</v>
      </c>
      <c r="J45" s="92">
        <v>1497158</v>
      </c>
      <c r="K45" s="92">
        <v>50000</v>
      </c>
      <c r="L45" s="92">
        <v>522939</v>
      </c>
      <c r="M45" s="92">
        <v>29943</v>
      </c>
      <c r="N45" s="92">
        <v>4848</v>
      </c>
      <c r="O45" s="95">
        <v>3.32</v>
      </c>
      <c r="P45" s="95">
        <v>2.5</v>
      </c>
      <c r="Q45" s="278">
        <v>0.82000000000000006</v>
      </c>
      <c r="R45" s="143">
        <f t="shared" ref="R45:BA45" si="42">SUM(R44)</f>
        <v>0</v>
      </c>
      <c r="S45" s="92">
        <f t="shared" si="42"/>
        <v>0</v>
      </c>
      <c r="T45" s="92">
        <f t="shared" si="42"/>
        <v>0</v>
      </c>
      <c r="U45" s="92">
        <f t="shared" si="42"/>
        <v>0</v>
      </c>
      <c r="V45" s="92">
        <f t="shared" si="42"/>
        <v>0</v>
      </c>
      <c r="W45" s="92">
        <f t="shared" si="42"/>
        <v>0</v>
      </c>
      <c r="X45" s="464">
        <f t="shared" si="42"/>
        <v>0</v>
      </c>
      <c r="Y45" s="464">
        <f t="shared" si="42"/>
        <v>0</v>
      </c>
      <c r="Z45" s="92">
        <f t="shared" si="42"/>
        <v>0</v>
      </c>
      <c r="AA45" s="143">
        <f t="shared" si="42"/>
        <v>0</v>
      </c>
      <c r="AB45" s="92">
        <f t="shared" si="42"/>
        <v>0</v>
      </c>
      <c r="AC45" s="92">
        <f t="shared" si="42"/>
        <v>0</v>
      </c>
      <c r="AD45" s="92">
        <f t="shared" si="42"/>
        <v>0</v>
      </c>
      <c r="AE45" s="92">
        <f t="shared" si="42"/>
        <v>0</v>
      </c>
      <c r="AF45" s="92">
        <f t="shared" si="42"/>
        <v>0</v>
      </c>
      <c r="AG45" s="92">
        <f t="shared" si="42"/>
        <v>0</v>
      </c>
      <c r="AH45" s="95">
        <f t="shared" si="42"/>
        <v>0</v>
      </c>
      <c r="AI45" s="95">
        <f t="shared" si="42"/>
        <v>0</v>
      </c>
      <c r="AJ45" s="95">
        <f t="shared" si="42"/>
        <v>0</v>
      </c>
      <c r="AK45" s="95">
        <f t="shared" si="42"/>
        <v>0</v>
      </c>
      <c r="AL45" s="95">
        <f t="shared" si="42"/>
        <v>0</v>
      </c>
      <c r="AM45" s="95">
        <f t="shared" si="42"/>
        <v>0</v>
      </c>
      <c r="AN45" s="95">
        <f t="shared" si="42"/>
        <v>0</v>
      </c>
      <c r="AO45" s="95">
        <f t="shared" si="42"/>
        <v>0</v>
      </c>
      <c r="AP45" s="95">
        <f t="shared" si="42"/>
        <v>0</v>
      </c>
      <c r="AQ45" s="278">
        <f t="shared" si="42"/>
        <v>0</v>
      </c>
      <c r="AR45" s="143">
        <f t="shared" si="42"/>
        <v>2104888</v>
      </c>
      <c r="AS45" s="92">
        <f t="shared" si="42"/>
        <v>1497158</v>
      </c>
      <c r="AT45" s="92">
        <f t="shared" si="42"/>
        <v>50000</v>
      </c>
      <c r="AU45" s="92">
        <f t="shared" si="42"/>
        <v>0</v>
      </c>
      <c r="AV45" s="92">
        <f t="shared" si="42"/>
        <v>522939</v>
      </c>
      <c r="AW45" s="92">
        <f t="shared" si="42"/>
        <v>29943</v>
      </c>
      <c r="AX45" s="92">
        <f t="shared" si="42"/>
        <v>4848</v>
      </c>
      <c r="AY45" s="95">
        <f t="shared" si="42"/>
        <v>3.32</v>
      </c>
      <c r="AZ45" s="95">
        <f t="shared" si="42"/>
        <v>2.5</v>
      </c>
      <c r="BA45" s="278">
        <f t="shared" si="42"/>
        <v>0.82000000000000006</v>
      </c>
    </row>
    <row r="46" spans="1:53" ht="12.95" customHeight="1" x14ac:dyDescent="0.25">
      <c r="A46" s="155">
        <v>9</v>
      </c>
      <c r="B46" s="84">
        <v>4402</v>
      </c>
      <c r="C46" s="512">
        <v>600074021</v>
      </c>
      <c r="D46" s="84">
        <v>70695342</v>
      </c>
      <c r="E46" s="513" t="s">
        <v>603</v>
      </c>
      <c r="F46" s="84">
        <v>3111</v>
      </c>
      <c r="G46" s="514" t="s">
        <v>587</v>
      </c>
      <c r="H46" s="514" t="s">
        <v>87</v>
      </c>
      <c r="I46" s="516">
        <v>11046853</v>
      </c>
      <c r="J46" s="517">
        <v>8052690</v>
      </c>
      <c r="K46" s="517">
        <v>0</v>
      </c>
      <c r="L46" s="431">
        <v>2721809</v>
      </c>
      <c r="M46" s="431">
        <v>161054</v>
      </c>
      <c r="N46" s="517">
        <v>111300</v>
      </c>
      <c r="O46" s="518">
        <v>19.4251</v>
      </c>
      <c r="P46" s="432">
        <v>13.790100000000001</v>
      </c>
      <c r="Q46" s="519">
        <v>5.6349999999999998</v>
      </c>
      <c r="R46" s="520">
        <f t="shared" si="1"/>
        <v>0</v>
      </c>
      <c r="S46" s="507">
        <v>0</v>
      </c>
      <c r="T46" s="507">
        <v>0</v>
      </c>
      <c r="U46" s="507">
        <v>0</v>
      </c>
      <c r="V46" s="507">
        <f>SUM(R46:U46)</f>
        <v>0</v>
      </c>
      <c r="W46" s="507">
        <v>0</v>
      </c>
      <c r="X46" s="521">
        <v>0</v>
      </c>
      <c r="Y46" s="521">
        <v>0</v>
      </c>
      <c r="Z46" s="507">
        <f>SUM(W46:Y46)</f>
        <v>0</v>
      </c>
      <c r="AA46" s="520">
        <f>V46+Z46</f>
        <v>0</v>
      </c>
      <c r="AB46" s="322">
        <f>ROUND((V46+W46)*33.8%,0)</f>
        <v>0</v>
      </c>
      <c r="AC46" s="180">
        <f>ROUND(V46*2%,0)</f>
        <v>0</v>
      </c>
      <c r="AD46" s="507">
        <v>0</v>
      </c>
      <c r="AE46" s="507">
        <v>0</v>
      </c>
      <c r="AF46" s="507">
        <f t="shared" si="2"/>
        <v>0</v>
      </c>
      <c r="AG46" s="507">
        <f t="shared" si="3"/>
        <v>0</v>
      </c>
      <c r="AH46" s="522">
        <v>0</v>
      </c>
      <c r="AI46" s="522">
        <v>0</v>
      </c>
      <c r="AJ46" s="522">
        <v>0</v>
      </c>
      <c r="AK46" s="522">
        <v>0</v>
      </c>
      <c r="AL46" s="522">
        <v>0</v>
      </c>
      <c r="AM46" s="522">
        <v>0</v>
      </c>
      <c r="AN46" s="522">
        <v>0</v>
      </c>
      <c r="AO46" s="522">
        <f t="shared" ref="AO46:AO48" si="43">AH46+AJ46+AK46+AM46</f>
        <v>0</v>
      </c>
      <c r="AP46" s="522">
        <f t="shared" ref="AP46:AP48" si="44">AI46+AL46+AN46</f>
        <v>0</v>
      </c>
      <c r="AQ46" s="523">
        <f t="shared" si="4"/>
        <v>0</v>
      </c>
      <c r="AR46" s="520">
        <f>I46+AG46</f>
        <v>11046853</v>
      </c>
      <c r="AS46" s="507">
        <f>J46+V46</f>
        <v>8052690</v>
      </c>
      <c r="AT46" s="507">
        <f>K46+Z46</f>
        <v>0</v>
      </c>
      <c r="AU46" s="501">
        <f t="shared" si="5"/>
        <v>0</v>
      </c>
      <c r="AV46" s="507">
        <f t="shared" ref="AV46:AW48" si="45">L46+AB46</f>
        <v>2721809</v>
      </c>
      <c r="AW46" s="507">
        <f t="shared" si="45"/>
        <v>161054</v>
      </c>
      <c r="AX46" s="507">
        <f>N46+AF46</f>
        <v>111300</v>
      </c>
      <c r="AY46" s="522">
        <f>O46+AQ46</f>
        <v>19.4251</v>
      </c>
      <c r="AZ46" s="522">
        <f t="shared" ref="AZ46:BA48" si="46">P46+AO46</f>
        <v>13.790100000000001</v>
      </c>
      <c r="BA46" s="523">
        <f t="shared" si="46"/>
        <v>5.6349999999999998</v>
      </c>
    </row>
    <row r="47" spans="1:53" ht="12.95" customHeight="1" x14ac:dyDescent="0.25">
      <c r="A47" s="155">
        <v>9</v>
      </c>
      <c r="B47" s="84">
        <v>4402</v>
      </c>
      <c r="C47" s="512">
        <v>600074021</v>
      </c>
      <c r="D47" s="84">
        <v>70695342</v>
      </c>
      <c r="E47" s="513" t="s">
        <v>603</v>
      </c>
      <c r="F47" s="84">
        <v>3111</v>
      </c>
      <c r="G47" s="514" t="s">
        <v>450</v>
      </c>
      <c r="H47" s="514" t="s">
        <v>83</v>
      </c>
      <c r="I47" s="516">
        <v>229723</v>
      </c>
      <c r="J47" s="517">
        <v>169163</v>
      </c>
      <c r="K47" s="517">
        <v>0</v>
      </c>
      <c r="L47" s="431">
        <v>57177</v>
      </c>
      <c r="M47" s="431">
        <v>3383</v>
      </c>
      <c r="N47" s="517">
        <v>0</v>
      </c>
      <c r="O47" s="518">
        <v>0.60000000000000009</v>
      </c>
      <c r="P47" s="432">
        <v>0.60000000000000009</v>
      </c>
      <c r="Q47" s="519">
        <v>0</v>
      </c>
      <c r="R47" s="520">
        <f t="shared" si="1"/>
        <v>0</v>
      </c>
      <c r="S47" s="507">
        <v>-32280</v>
      </c>
      <c r="T47" s="507">
        <v>0</v>
      </c>
      <c r="U47" s="507">
        <v>0</v>
      </c>
      <c r="V47" s="507">
        <f>SUM(R47:U47)</f>
        <v>-32280</v>
      </c>
      <c r="W47" s="507">
        <v>0</v>
      </c>
      <c r="X47" s="521">
        <v>0</v>
      </c>
      <c r="Y47" s="521">
        <v>0</v>
      </c>
      <c r="Z47" s="507">
        <f>SUM(W47:Y47)</f>
        <v>0</v>
      </c>
      <c r="AA47" s="520">
        <f>V47+Z47</f>
        <v>-32280</v>
      </c>
      <c r="AB47" s="322">
        <f>ROUND((V47+W47)*33.8%,0)</f>
        <v>-10911</v>
      </c>
      <c r="AC47" s="180">
        <f>ROUND(V47*2%,0)</f>
        <v>-646</v>
      </c>
      <c r="AD47" s="507">
        <v>0</v>
      </c>
      <c r="AE47" s="507">
        <v>0</v>
      </c>
      <c r="AF47" s="507">
        <f t="shared" si="2"/>
        <v>0</v>
      </c>
      <c r="AG47" s="507">
        <f t="shared" si="3"/>
        <v>-43837</v>
      </c>
      <c r="AH47" s="522">
        <v>0</v>
      </c>
      <c r="AI47" s="522">
        <v>0</v>
      </c>
      <c r="AJ47" s="522">
        <v>-0.13</v>
      </c>
      <c r="AK47" s="522">
        <v>0</v>
      </c>
      <c r="AL47" s="522">
        <v>0</v>
      </c>
      <c r="AM47" s="522">
        <v>0</v>
      </c>
      <c r="AN47" s="522">
        <v>0</v>
      </c>
      <c r="AO47" s="522">
        <f t="shared" si="43"/>
        <v>-0.13</v>
      </c>
      <c r="AP47" s="522">
        <f t="shared" si="44"/>
        <v>0</v>
      </c>
      <c r="AQ47" s="523">
        <f t="shared" si="4"/>
        <v>-0.13</v>
      </c>
      <c r="AR47" s="520">
        <f>I47+AG47</f>
        <v>185886</v>
      </c>
      <c r="AS47" s="507">
        <f>J47+V47</f>
        <v>136883</v>
      </c>
      <c r="AT47" s="507">
        <f>K47+Z47</f>
        <v>0</v>
      </c>
      <c r="AU47" s="501">
        <f t="shared" si="5"/>
        <v>0</v>
      </c>
      <c r="AV47" s="507">
        <f t="shared" si="45"/>
        <v>46266</v>
      </c>
      <c r="AW47" s="507">
        <f t="shared" si="45"/>
        <v>2737</v>
      </c>
      <c r="AX47" s="507">
        <f>N47+AF47</f>
        <v>0</v>
      </c>
      <c r="AY47" s="522">
        <f>O47+AQ47</f>
        <v>0.47000000000000008</v>
      </c>
      <c r="AZ47" s="522">
        <f t="shared" si="46"/>
        <v>0.47000000000000008</v>
      </c>
      <c r="BA47" s="523">
        <f t="shared" si="46"/>
        <v>0</v>
      </c>
    </row>
    <row r="48" spans="1:53" ht="12.95" customHeight="1" x14ac:dyDescent="0.25">
      <c r="A48" s="155">
        <v>9</v>
      </c>
      <c r="B48" s="84">
        <v>4402</v>
      </c>
      <c r="C48" s="512">
        <v>600074021</v>
      </c>
      <c r="D48" s="84">
        <v>70695342</v>
      </c>
      <c r="E48" s="513" t="s">
        <v>603</v>
      </c>
      <c r="F48" s="84">
        <v>3141</v>
      </c>
      <c r="G48" s="514" t="s">
        <v>89</v>
      </c>
      <c r="H48" s="514" t="s">
        <v>83</v>
      </c>
      <c r="I48" s="516">
        <v>1858113</v>
      </c>
      <c r="J48" s="517">
        <v>1361309</v>
      </c>
      <c r="K48" s="517">
        <v>0</v>
      </c>
      <c r="L48" s="431">
        <v>460122</v>
      </c>
      <c r="M48" s="431">
        <v>27226</v>
      </c>
      <c r="N48" s="517">
        <v>9456</v>
      </c>
      <c r="O48" s="518">
        <v>4.6399999999999997</v>
      </c>
      <c r="P48" s="432">
        <v>0</v>
      </c>
      <c r="Q48" s="519">
        <v>4.6399999999999997</v>
      </c>
      <c r="R48" s="520">
        <f t="shared" si="1"/>
        <v>0</v>
      </c>
      <c r="S48" s="507">
        <v>0</v>
      </c>
      <c r="T48" s="507">
        <v>0</v>
      </c>
      <c r="U48" s="507">
        <v>0</v>
      </c>
      <c r="V48" s="507">
        <f>SUM(R48:U48)</f>
        <v>0</v>
      </c>
      <c r="W48" s="507">
        <v>0</v>
      </c>
      <c r="X48" s="521">
        <v>0</v>
      </c>
      <c r="Y48" s="521">
        <v>0</v>
      </c>
      <c r="Z48" s="507">
        <f>SUM(W48:Y48)</f>
        <v>0</v>
      </c>
      <c r="AA48" s="520">
        <f>V48+Z48</f>
        <v>0</v>
      </c>
      <c r="AB48" s="322">
        <f>ROUND((V48+W48)*33.8%,0)</f>
        <v>0</v>
      </c>
      <c r="AC48" s="180">
        <f>ROUND(V48*2%,0)</f>
        <v>0</v>
      </c>
      <c r="AD48" s="507">
        <v>0</v>
      </c>
      <c r="AE48" s="507">
        <v>0</v>
      </c>
      <c r="AF48" s="507">
        <f t="shared" si="2"/>
        <v>0</v>
      </c>
      <c r="AG48" s="507">
        <f t="shared" si="3"/>
        <v>0</v>
      </c>
      <c r="AH48" s="522">
        <v>0</v>
      </c>
      <c r="AI48" s="522">
        <v>0</v>
      </c>
      <c r="AJ48" s="522">
        <v>0</v>
      </c>
      <c r="AK48" s="522">
        <v>0</v>
      </c>
      <c r="AL48" s="522">
        <v>0</v>
      </c>
      <c r="AM48" s="522">
        <v>0</v>
      </c>
      <c r="AN48" s="522">
        <v>0</v>
      </c>
      <c r="AO48" s="522">
        <f t="shared" si="43"/>
        <v>0</v>
      </c>
      <c r="AP48" s="522">
        <f t="shared" si="44"/>
        <v>0</v>
      </c>
      <c r="AQ48" s="523">
        <f t="shared" si="4"/>
        <v>0</v>
      </c>
      <c r="AR48" s="520">
        <f>I48+AG48</f>
        <v>1858113</v>
      </c>
      <c r="AS48" s="507">
        <f>J48+V48</f>
        <v>1361309</v>
      </c>
      <c r="AT48" s="507">
        <f>K48+Z48</f>
        <v>0</v>
      </c>
      <c r="AU48" s="501">
        <f t="shared" si="5"/>
        <v>0</v>
      </c>
      <c r="AV48" s="507">
        <f t="shared" si="45"/>
        <v>460122</v>
      </c>
      <c r="AW48" s="507">
        <f t="shared" si="45"/>
        <v>27226</v>
      </c>
      <c r="AX48" s="507">
        <f>N48+AF48</f>
        <v>9456</v>
      </c>
      <c r="AY48" s="522">
        <f>O48+AQ48</f>
        <v>4.6399999999999997</v>
      </c>
      <c r="AZ48" s="522">
        <f t="shared" si="46"/>
        <v>0</v>
      </c>
      <c r="BA48" s="523">
        <f t="shared" si="46"/>
        <v>4.6399999999999997</v>
      </c>
    </row>
    <row r="49" spans="1:53" ht="12.95" customHeight="1" x14ac:dyDescent="0.25">
      <c r="A49" s="156">
        <v>9</v>
      </c>
      <c r="B49" s="86">
        <v>4402</v>
      </c>
      <c r="C49" s="525">
        <v>600074021</v>
      </c>
      <c r="D49" s="86">
        <v>70695342</v>
      </c>
      <c r="E49" s="90" t="s">
        <v>604</v>
      </c>
      <c r="F49" s="93"/>
      <c r="G49" s="94"/>
      <c r="H49" s="94"/>
      <c r="I49" s="148">
        <v>13134689</v>
      </c>
      <c r="J49" s="92">
        <v>9583162</v>
      </c>
      <c r="K49" s="92">
        <v>0</v>
      </c>
      <c r="L49" s="92">
        <v>3239108</v>
      </c>
      <c r="M49" s="92">
        <v>191663</v>
      </c>
      <c r="N49" s="92">
        <v>120756</v>
      </c>
      <c r="O49" s="95">
        <v>24.665100000000002</v>
      </c>
      <c r="P49" s="95">
        <v>14.3901</v>
      </c>
      <c r="Q49" s="278">
        <v>10.274999999999999</v>
      </c>
      <c r="R49" s="143">
        <f t="shared" ref="R49:BA49" si="47">SUM(R46:R48)</f>
        <v>0</v>
      </c>
      <c r="S49" s="92">
        <f t="shared" si="47"/>
        <v>-32280</v>
      </c>
      <c r="T49" s="92">
        <f t="shared" si="47"/>
        <v>0</v>
      </c>
      <c r="U49" s="92">
        <f t="shared" si="47"/>
        <v>0</v>
      </c>
      <c r="V49" s="92">
        <f t="shared" si="47"/>
        <v>-32280</v>
      </c>
      <c r="W49" s="92">
        <f t="shared" si="47"/>
        <v>0</v>
      </c>
      <c r="X49" s="464">
        <f t="shared" si="47"/>
        <v>0</v>
      </c>
      <c r="Y49" s="464">
        <f t="shared" ref="Y49" si="48">SUM(Y46:Y48)</f>
        <v>0</v>
      </c>
      <c r="Z49" s="92">
        <f t="shared" si="47"/>
        <v>0</v>
      </c>
      <c r="AA49" s="143">
        <f t="shared" si="47"/>
        <v>-32280</v>
      </c>
      <c r="AB49" s="92">
        <f t="shared" si="47"/>
        <v>-10911</v>
      </c>
      <c r="AC49" s="92">
        <f t="shared" si="47"/>
        <v>-646</v>
      </c>
      <c r="AD49" s="92">
        <f t="shared" si="47"/>
        <v>0</v>
      </c>
      <c r="AE49" s="92">
        <f t="shared" si="47"/>
        <v>0</v>
      </c>
      <c r="AF49" s="92">
        <f t="shared" si="47"/>
        <v>0</v>
      </c>
      <c r="AG49" s="92">
        <f t="shared" si="47"/>
        <v>-43837</v>
      </c>
      <c r="AH49" s="95">
        <f t="shared" si="47"/>
        <v>0</v>
      </c>
      <c r="AI49" s="95">
        <f t="shared" si="47"/>
        <v>0</v>
      </c>
      <c r="AJ49" s="95">
        <f t="shared" si="47"/>
        <v>-0.13</v>
      </c>
      <c r="AK49" s="95">
        <f t="shared" ref="AK49:AL49" si="49">SUM(AK46:AK48)</f>
        <v>0</v>
      </c>
      <c r="AL49" s="95">
        <f t="shared" si="49"/>
        <v>0</v>
      </c>
      <c r="AM49" s="95">
        <f t="shared" si="47"/>
        <v>0</v>
      </c>
      <c r="AN49" s="95">
        <f t="shared" si="47"/>
        <v>0</v>
      </c>
      <c r="AO49" s="95">
        <f t="shared" si="47"/>
        <v>-0.13</v>
      </c>
      <c r="AP49" s="95">
        <f t="shared" si="47"/>
        <v>0</v>
      </c>
      <c r="AQ49" s="278">
        <f t="shared" si="47"/>
        <v>-0.13</v>
      </c>
      <c r="AR49" s="143">
        <f t="shared" si="47"/>
        <v>13090852</v>
      </c>
      <c r="AS49" s="92">
        <f t="shared" si="47"/>
        <v>9550882</v>
      </c>
      <c r="AT49" s="92">
        <f t="shared" si="47"/>
        <v>0</v>
      </c>
      <c r="AU49" s="92">
        <f t="shared" si="47"/>
        <v>0</v>
      </c>
      <c r="AV49" s="92">
        <f t="shared" si="47"/>
        <v>3228197</v>
      </c>
      <c r="AW49" s="92">
        <f t="shared" si="47"/>
        <v>191017</v>
      </c>
      <c r="AX49" s="92">
        <f t="shared" si="47"/>
        <v>120756</v>
      </c>
      <c r="AY49" s="95">
        <f t="shared" si="47"/>
        <v>24.5351</v>
      </c>
      <c r="AZ49" s="95">
        <f t="shared" si="47"/>
        <v>14.260100000000001</v>
      </c>
      <c r="BA49" s="278">
        <f t="shared" si="47"/>
        <v>10.274999999999999</v>
      </c>
    </row>
    <row r="50" spans="1:53" ht="12.95" customHeight="1" x14ac:dyDescent="0.25">
      <c r="A50" s="155">
        <v>10</v>
      </c>
      <c r="B50" s="84">
        <v>4481</v>
      </c>
      <c r="C50" s="84">
        <v>600074722</v>
      </c>
      <c r="D50" s="84">
        <v>70942692</v>
      </c>
      <c r="E50" s="513" t="s">
        <v>605</v>
      </c>
      <c r="F50" s="84">
        <v>3113</v>
      </c>
      <c r="G50" s="514" t="s">
        <v>606</v>
      </c>
      <c r="H50" s="514" t="s">
        <v>87</v>
      </c>
      <c r="I50" s="516">
        <v>24101818</v>
      </c>
      <c r="J50" s="517">
        <v>17132270</v>
      </c>
      <c r="K50" s="517">
        <v>42000</v>
      </c>
      <c r="L50" s="431">
        <v>5804903</v>
      </c>
      <c r="M50" s="431">
        <v>342645</v>
      </c>
      <c r="N50" s="517">
        <v>780000</v>
      </c>
      <c r="O50" s="518">
        <v>32.386200000000002</v>
      </c>
      <c r="P50" s="432">
        <v>24.583600000000001</v>
      </c>
      <c r="Q50" s="519">
        <v>7.8026000000000009</v>
      </c>
      <c r="R50" s="520">
        <f t="shared" si="1"/>
        <v>-8400</v>
      </c>
      <c r="S50" s="507">
        <v>0</v>
      </c>
      <c r="T50" s="507">
        <v>0</v>
      </c>
      <c r="U50" s="507">
        <v>0</v>
      </c>
      <c r="V50" s="507">
        <f>SUM(R50:U50)</f>
        <v>-8400</v>
      </c>
      <c r="W50" s="507">
        <v>8400</v>
      </c>
      <c r="X50" s="521">
        <v>0</v>
      </c>
      <c r="Y50" s="521">
        <v>51504</v>
      </c>
      <c r="Z50" s="507">
        <f>SUM(W50:Y50)</f>
        <v>59904</v>
      </c>
      <c r="AA50" s="520">
        <f>V50+Z50</f>
        <v>51504</v>
      </c>
      <c r="AB50" s="322">
        <f>ROUND((V50+W50)*33.8%,0)</f>
        <v>0</v>
      </c>
      <c r="AC50" s="180">
        <f>ROUND(V50*2%,0)</f>
        <v>-168</v>
      </c>
      <c r="AD50" s="507">
        <v>0</v>
      </c>
      <c r="AE50" s="507">
        <v>0</v>
      </c>
      <c r="AF50" s="507">
        <f t="shared" si="2"/>
        <v>0</v>
      </c>
      <c r="AG50" s="507">
        <f t="shared" si="3"/>
        <v>51336</v>
      </c>
      <c r="AH50" s="522">
        <v>0</v>
      </c>
      <c r="AI50" s="522">
        <v>0</v>
      </c>
      <c r="AJ50" s="522">
        <v>0</v>
      </c>
      <c r="AK50" s="522">
        <v>0</v>
      </c>
      <c r="AL50" s="522">
        <v>0</v>
      </c>
      <c r="AM50" s="522">
        <v>0</v>
      </c>
      <c r="AN50" s="522">
        <v>0</v>
      </c>
      <c r="AO50" s="522">
        <f t="shared" ref="AO50:AO54" si="50">AH50+AJ50+AK50+AM50</f>
        <v>0</v>
      </c>
      <c r="AP50" s="522">
        <f t="shared" ref="AP50:AP54" si="51">AI50+AL50+AN50</f>
        <v>0</v>
      </c>
      <c r="AQ50" s="523">
        <f t="shared" si="4"/>
        <v>0</v>
      </c>
      <c r="AR50" s="520">
        <f>I50+AG50</f>
        <v>24153154</v>
      </c>
      <c r="AS50" s="507">
        <f>J50+V50</f>
        <v>17123870</v>
      </c>
      <c r="AT50" s="507">
        <f>K50+Z50</f>
        <v>101904</v>
      </c>
      <c r="AU50" s="501">
        <f t="shared" si="5"/>
        <v>51504</v>
      </c>
      <c r="AV50" s="507">
        <f t="shared" ref="AV50:AW54" si="52">L50+AB50</f>
        <v>5804903</v>
      </c>
      <c r="AW50" s="507">
        <f t="shared" si="52"/>
        <v>342477</v>
      </c>
      <c r="AX50" s="507">
        <f>N50+AF50</f>
        <v>780000</v>
      </c>
      <c r="AY50" s="522">
        <f>O50+AQ50</f>
        <v>32.386200000000002</v>
      </c>
      <c r="AZ50" s="522">
        <f t="shared" ref="AZ50:BA54" si="53">P50+AO50</f>
        <v>24.583600000000001</v>
      </c>
      <c r="BA50" s="523">
        <f t="shared" si="53"/>
        <v>7.8026000000000009</v>
      </c>
    </row>
    <row r="51" spans="1:53" ht="12.95" customHeight="1" x14ac:dyDescent="0.25">
      <c r="A51" s="155">
        <v>10</v>
      </c>
      <c r="B51" s="84">
        <v>4481</v>
      </c>
      <c r="C51" s="84">
        <v>600074722</v>
      </c>
      <c r="D51" s="84">
        <v>70942692</v>
      </c>
      <c r="E51" s="513" t="s">
        <v>607</v>
      </c>
      <c r="F51" s="84">
        <v>3113</v>
      </c>
      <c r="G51" s="514" t="s">
        <v>450</v>
      </c>
      <c r="H51" s="514" t="s">
        <v>83</v>
      </c>
      <c r="I51" s="516">
        <v>1340540</v>
      </c>
      <c r="J51" s="517">
        <v>984566</v>
      </c>
      <c r="K51" s="517">
        <v>0</v>
      </c>
      <c r="L51" s="431">
        <v>332783</v>
      </c>
      <c r="M51" s="431">
        <v>19691</v>
      </c>
      <c r="N51" s="517">
        <v>3500</v>
      </c>
      <c r="O51" s="518">
        <v>3.05</v>
      </c>
      <c r="P51" s="432">
        <v>3.05</v>
      </c>
      <c r="Q51" s="519">
        <v>0</v>
      </c>
      <c r="R51" s="520">
        <f t="shared" si="1"/>
        <v>0</v>
      </c>
      <c r="S51" s="507">
        <v>75894</v>
      </c>
      <c r="T51" s="507">
        <v>0</v>
      </c>
      <c r="U51" s="507">
        <v>0</v>
      </c>
      <c r="V51" s="507">
        <f>SUM(R51:U51)</f>
        <v>75894</v>
      </c>
      <c r="W51" s="507">
        <v>0</v>
      </c>
      <c r="X51" s="521">
        <v>0</v>
      </c>
      <c r="Y51" s="521">
        <v>0</v>
      </c>
      <c r="Z51" s="507">
        <f>SUM(W51:Y51)</f>
        <v>0</v>
      </c>
      <c r="AA51" s="520">
        <f>V51+Z51</f>
        <v>75894</v>
      </c>
      <c r="AB51" s="322">
        <f>ROUND((V51+W51)*33.8%,0)</f>
        <v>25652</v>
      </c>
      <c r="AC51" s="180">
        <f>ROUND(V51*2%,0)</f>
        <v>1518</v>
      </c>
      <c r="AD51" s="507">
        <v>5500</v>
      </c>
      <c r="AE51" s="507">
        <v>0</v>
      </c>
      <c r="AF51" s="507">
        <f t="shared" si="2"/>
        <v>5500</v>
      </c>
      <c r="AG51" s="507">
        <f t="shared" si="3"/>
        <v>108564</v>
      </c>
      <c r="AH51" s="522">
        <v>0</v>
      </c>
      <c r="AI51" s="522">
        <v>0</v>
      </c>
      <c r="AJ51" s="522">
        <v>0.22</v>
      </c>
      <c r="AK51" s="522">
        <v>0</v>
      </c>
      <c r="AL51" s="522">
        <v>0</v>
      </c>
      <c r="AM51" s="522">
        <v>0</v>
      </c>
      <c r="AN51" s="522">
        <v>0</v>
      </c>
      <c r="AO51" s="522">
        <f t="shared" si="50"/>
        <v>0.22</v>
      </c>
      <c r="AP51" s="522">
        <f t="shared" si="51"/>
        <v>0</v>
      </c>
      <c r="AQ51" s="523">
        <f t="shared" si="4"/>
        <v>0.22</v>
      </c>
      <c r="AR51" s="520">
        <f>I51+AG51</f>
        <v>1449104</v>
      </c>
      <c r="AS51" s="507">
        <f>J51+V51</f>
        <v>1060460</v>
      </c>
      <c r="AT51" s="507">
        <f>K51+Z51</f>
        <v>0</v>
      </c>
      <c r="AU51" s="501">
        <f t="shared" si="5"/>
        <v>0</v>
      </c>
      <c r="AV51" s="507">
        <f t="shared" si="52"/>
        <v>358435</v>
      </c>
      <c r="AW51" s="507">
        <f t="shared" si="52"/>
        <v>21209</v>
      </c>
      <c r="AX51" s="507">
        <f>N51+AF51</f>
        <v>9000</v>
      </c>
      <c r="AY51" s="522">
        <f>O51+AQ51</f>
        <v>3.27</v>
      </c>
      <c r="AZ51" s="522">
        <f t="shared" si="53"/>
        <v>3.27</v>
      </c>
      <c r="BA51" s="523">
        <f t="shared" si="53"/>
        <v>0</v>
      </c>
    </row>
    <row r="52" spans="1:53" ht="12.95" customHeight="1" x14ac:dyDescent="0.25">
      <c r="A52" s="155">
        <v>10</v>
      </c>
      <c r="B52" s="84">
        <v>4481</v>
      </c>
      <c r="C52" s="84">
        <v>600074722</v>
      </c>
      <c r="D52" s="84">
        <v>70942692</v>
      </c>
      <c r="E52" s="513" t="s">
        <v>607</v>
      </c>
      <c r="F52" s="84">
        <v>3141</v>
      </c>
      <c r="G52" s="514" t="s">
        <v>89</v>
      </c>
      <c r="H52" s="514" t="s">
        <v>83</v>
      </c>
      <c r="I52" s="516">
        <v>1562278</v>
      </c>
      <c r="J52" s="517">
        <v>1140645</v>
      </c>
      <c r="K52" s="517">
        <v>0</v>
      </c>
      <c r="L52" s="431">
        <v>385538</v>
      </c>
      <c r="M52" s="431">
        <v>22813</v>
      </c>
      <c r="N52" s="517">
        <v>13282</v>
      </c>
      <c r="O52" s="518">
        <v>3.88</v>
      </c>
      <c r="P52" s="432">
        <v>0</v>
      </c>
      <c r="Q52" s="519">
        <v>3.88</v>
      </c>
      <c r="R52" s="520">
        <f t="shared" si="1"/>
        <v>0</v>
      </c>
      <c r="S52" s="507">
        <v>0</v>
      </c>
      <c r="T52" s="507">
        <v>0</v>
      </c>
      <c r="U52" s="507">
        <v>0</v>
      </c>
      <c r="V52" s="507">
        <f>SUM(R52:U52)</f>
        <v>0</v>
      </c>
      <c r="W52" s="507">
        <v>0</v>
      </c>
      <c r="X52" s="521">
        <v>0</v>
      </c>
      <c r="Y52" s="521">
        <v>0</v>
      </c>
      <c r="Z52" s="507">
        <f>SUM(W52:Y52)</f>
        <v>0</v>
      </c>
      <c r="AA52" s="520">
        <f>V52+Z52</f>
        <v>0</v>
      </c>
      <c r="AB52" s="322">
        <f>ROUND((V52+W52)*33.8%,0)</f>
        <v>0</v>
      </c>
      <c r="AC52" s="180">
        <f>ROUND(V52*2%,0)</f>
        <v>0</v>
      </c>
      <c r="AD52" s="507">
        <v>0</v>
      </c>
      <c r="AE52" s="507">
        <v>0</v>
      </c>
      <c r="AF52" s="507">
        <f t="shared" si="2"/>
        <v>0</v>
      </c>
      <c r="AG52" s="507">
        <f t="shared" si="3"/>
        <v>0</v>
      </c>
      <c r="AH52" s="522">
        <v>0</v>
      </c>
      <c r="AI52" s="522">
        <v>0</v>
      </c>
      <c r="AJ52" s="522">
        <v>0</v>
      </c>
      <c r="AK52" s="522">
        <v>0</v>
      </c>
      <c r="AL52" s="522">
        <v>0</v>
      </c>
      <c r="AM52" s="522">
        <v>0</v>
      </c>
      <c r="AN52" s="522">
        <v>0</v>
      </c>
      <c r="AO52" s="522">
        <f t="shared" si="50"/>
        <v>0</v>
      </c>
      <c r="AP52" s="522">
        <f t="shared" si="51"/>
        <v>0</v>
      </c>
      <c r="AQ52" s="523">
        <f t="shared" si="4"/>
        <v>0</v>
      </c>
      <c r="AR52" s="520">
        <f>I52+AG52</f>
        <v>1562278</v>
      </c>
      <c r="AS52" s="507">
        <f>J52+V52</f>
        <v>1140645</v>
      </c>
      <c r="AT52" s="507">
        <f>K52+Z52</f>
        <v>0</v>
      </c>
      <c r="AU52" s="501">
        <f t="shared" si="5"/>
        <v>0</v>
      </c>
      <c r="AV52" s="507">
        <f t="shared" si="52"/>
        <v>385538</v>
      </c>
      <c r="AW52" s="507">
        <f t="shared" si="52"/>
        <v>22813</v>
      </c>
      <c r="AX52" s="507">
        <f>N52+AF52</f>
        <v>13282</v>
      </c>
      <c r="AY52" s="522">
        <f>O52+AQ52</f>
        <v>3.88</v>
      </c>
      <c r="AZ52" s="522">
        <f t="shared" si="53"/>
        <v>0</v>
      </c>
      <c r="BA52" s="523">
        <f t="shared" si="53"/>
        <v>3.88</v>
      </c>
    </row>
    <row r="53" spans="1:53" ht="12.95" customHeight="1" x14ac:dyDescent="0.25">
      <c r="A53" s="155">
        <v>10</v>
      </c>
      <c r="B53" s="84">
        <v>4481</v>
      </c>
      <c r="C53" s="84">
        <v>600074722</v>
      </c>
      <c r="D53" s="84">
        <v>70942692</v>
      </c>
      <c r="E53" s="513" t="s">
        <v>607</v>
      </c>
      <c r="F53" s="84">
        <v>3143</v>
      </c>
      <c r="G53" s="514" t="s">
        <v>150</v>
      </c>
      <c r="H53" s="514" t="s">
        <v>87</v>
      </c>
      <c r="I53" s="516">
        <v>1576754</v>
      </c>
      <c r="J53" s="517">
        <v>1161085</v>
      </c>
      <c r="K53" s="517">
        <v>0</v>
      </c>
      <c r="L53" s="431">
        <v>392447</v>
      </c>
      <c r="M53" s="431">
        <v>23222</v>
      </c>
      <c r="N53" s="517">
        <v>0</v>
      </c>
      <c r="O53" s="518">
        <v>2.5356999999999998</v>
      </c>
      <c r="P53" s="432">
        <v>2.5356999999999998</v>
      </c>
      <c r="Q53" s="519">
        <v>0</v>
      </c>
      <c r="R53" s="520">
        <f t="shared" si="1"/>
        <v>0</v>
      </c>
      <c r="S53" s="507">
        <v>0</v>
      </c>
      <c r="T53" s="507">
        <v>0</v>
      </c>
      <c r="U53" s="507">
        <v>0</v>
      </c>
      <c r="V53" s="507">
        <f>SUM(R53:U53)</f>
        <v>0</v>
      </c>
      <c r="W53" s="507">
        <v>0</v>
      </c>
      <c r="X53" s="521">
        <v>0</v>
      </c>
      <c r="Y53" s="521">
        <v>0</v>
      </c>
      <c r="Z53" s="507">
        <f>SUM(W53:Y53)</f>
        <v>0</v>
      </c>
      <c r="AA53" s="520">
        <f>V53+Z53</f>
        <v>0</v>
      </c>
      <c r="AB53" s="322">
        <f>ROUND((V53+W53)*33.8%,0)</f>
        <v>0</v>
      </c>
      <c r="AC53" s="180">
        <f>ROUND(V53*2%,0)</f>
        <v>0</v>
      </c>
      <c r="AD53" s="507">
        <v>0</v>
      </c>
      <c r="AE53" s="507">
        <v>0</v>
      </c>
      <c r="AF53" s="507">
        <f t="shared" si="2"/>
        <v>0</v>
      </c>
      <c r="AG53" s="507">
        <f t="shared" si="3"/>
        <v>0</v>
      </c>
      <c r="AH53" s="522">
        <v>0</v>
      </c>
      <c r="AI53" s="522">
        <v>0</v>
      </c>
      <c r="AJ53" s="522">
        <v>0</v>
      </c>
      <c r="AK53" s="522">
        <v>0</v>
      </c>
      <c r="AL53" s="522">
        <v>0</v>
      </c>
      <c r="AM53" s="522">
        <v>0</v>
      </c>
      <c r="AN53" s="522">
        <v>0</v>
      </c>
      <c r="AO53" s="522">
        <f t="shared" si="50"/>
        <v>0</v>
      </c>
      <c r="AP53" s="522">
        <f t="shared" si="51"/>
        <v>0</v>
      </c>
      <c r="AQ53" s="523">
        <f t="shared" si="4"/>
        <v>0</v>
      </c>
      <c r="AR53" s="520">
        <f>I53+AG53</f>
        <v>1576754</v>
      </c>
      <c r="AS53" s="507">
        <f>J53+V53</f>
        <v>1161085</v>
      </c>
      <c r="AT53" s="507">
        <f>K53+Z53</f>
        <v>0</v>
      </c>
      <c r="AU53" s="501">
        <f t="shared" si="5"/>
        <v>0</v>
      </c>
      <c r="AV53" s="507">
        <f t="shared" si="52"/>
        <v>392447</v>
      </c>
      <c r="AW53" s="507">
        <f t="shared" si="52"/>
        <v>23222</v>
      </c>
      <c r="AX53" s="507">
        <f>N53+AF53</f>
        <v>0</v>
      </c>
      <c r="AY53" s="522">
        <f>O53+AQ53</f>
        <v>2.5356999999999998</v>
      </c>
      <c r="AZ53" s="522">
        <f t="shared" si="53"/>
        <v>2.5356999999999998</v>
      </c>
      <c r="BA53" s="523">
        <f t="shared" si="53"/>
        <v>0</v>
      </c>
    </row>
    <row r="54" spans="1:53" ht="12.95" customHeight="1" x14ac:dyDescent="0.25">
      <c r="A54" s="155">
        <v>10</v>
      </c>
      <c r="B54" s="84">
        <v>4481</v>
      </c>
      <c r="C54" s="84">
        <v>600074722</v>
      </c>
      <c r="D54" s="84">
        <v>70942692</v>
      </c>
      <c r="E54" s="513" t="s">
        <v>607</v>
      </c>
      <c r="F54" s="84">
        <v>3143</v>
      </c>
      <c r="G54" s="514" t="s">
        <v>151</v>
      </c>
      <c r="H54" s="514" t="s">
        <v>83</v>
      </c>
      <c r="I54" s="516">
        <v>53368</v>
      </c>
      <c r="J54" s="517">
        <v>37620</v>
      </c>
      <c r="K54" s="517">
        <v>0</v>
      </c>
      <c r="L54" s="431">
        <v>12716</v>
      </c>
      <c r="M54" s="431">
        <v>752</v>
      </c>
      <c r="N54" s="517">
        <v>2280</v>
      </c>
      <c r="O54" s="518">
        <v>0.16</v>
      </c>
      <c r="P54" s="432">
        <v>0</v>
      </c>
      <c r="Q54" s="519">
        <v>0.16</v>
      </c>
      <c r="R54" s="520">
        <f t="shared" si="1"/>
        <v>0</v>
      </c>
      <c r="S54" s="507">
        <v>0</v>
      </c>
      <c r="T54" s="507">
        <v>0</v>
      </c>
      <c r="U54" s="507">
        <v>0</v>
      </c>
      <c r="V54" s="507">
        <f>SUM(R54:U54)</f>
        <v>0</v>
      </c>
      <c r="W54" s="507">
        <v>0</v>
      </c>
      <c r="X54" s="521">
        <v>0</v>
      </c>
      <c r="Y54" s="521">
        <v>0</v>
      </c>
      <c r="Z54" s="507">
        <f>SUM(W54:Y54)</f>
        <v>0</v>
      </c>
      <c r="AA54" s="520">
        <f>V54+Z54</f>
        <v>0</v>
      </c>
      <c r="AB54" s="322">
        <f>ROUND((V54+W54)*33.8%,0)</f>
        <v>0</v>
      </c>
      <c r="AC54" s="180">
        <f>ROUND(V54*2%,0)</f>
        <v>0</v>
      </c>
      <c r="AD54" s="507">
        <v>0</v>
      </c>
      <c r="AE54" s="507">
        <v>0</v>
      </c>
      <c r="AF54" s="507">
        <f t="shared" si="2"/>
        <v>0</v>
      </c>
      <c r="AG54" s="507">
        <f t="shared" si="3"/>
        <v>0</v>
      </c>
      <c r="AH54" s="522">
        <v>0</v>
      </c>
      <c r="AI54" s="522">
        <v>0</v>
      </c>
      <c r="AJ54" s="522">
        <v>0</v>
      </c>
      <c r="AK54" s="522">
        <v>0</v>
      </c>
      <c r="AL54" s="522">
        <v>0</v>
      </c>
      <c r="AM54" s="522">
        <v>0</v>
      </c>
      <c r="AN54" s="522">
        <v>0</v>
      </c>
      <c r="AO54" s="522">
        <f t="shared" si="50"/>
        <v>0</v>
      </c>
      <c r="AP54" s="522">
        <f t="shared" si="51"/>
        <v>0</v>
      </c>
      <c r="AQ54" s="523">
        <f t="shared" si="4"/>
        <v>0</v>
      </c>
      <c r="AR54" s="520">
        <f>I54+AG54</f>
        <v>53368</v>
      </c>
      <c r="AS54" s="507">
        <f>J54+V54</f>
        <v>37620</v>
      </c>
      <c r="AT54" s="507">
        <f>K54+Z54</f>
        <v>0</v>
      </c>
      <c r="AU54" s="501">
        <f t="shared" si="5"/>
        <v>0</v>
      </c>
      <c r="AV54" s="507">
        <f t="shared" si="52"/>
        <v>12716</v>
      </c>
      <c r="AW54" s="507">
        <f t="shared" si="52"/>
        <v>752</v>
      </c>
      <c r="AX54" s="507">
        <f>N54+AF54</f>
        <v>2280</v>
      </c>
      <c r="AY54" s="522">
        <f>O54+AQ54</f>
        <v>0.16</v>
      </c>
      <c r="AZ54" s="522">
        <f t="shared" si="53"/>
        <v>0</v>
      </c>
      <c r="BA54" s="523">
        <f t="shared" si="53"/>
        <v>0.16</v>
      </c>
    </row>
    <row r="55" spans="1:53" ht="12.95" customHeight="1" x14ac:dyDescent="0.25">
      <c r="A55" s="156">
        <v>10</v>
      </c>
      <c r="B55" s="86">
        <v>4481</v>
      </c>
      <c r="C55" s="86">
        <v>600074722</v>
      </c>
      <c r="D55" s="86">
        <v>70942692</v>
      </c>
      <c r="E55" s="90" t="s">
        <v>608</v>
      </c>
      <c r="F55" s="93"/>
      <c r="G55" s="94"/>
      <c r="H55" s="94"/>
      <c r="I55" s="148">
        <v>28634758</v>
      </c>
      <c r="J55" s="92">
        <v>20456186</v>
      </c>
      <c r="K55" s="92">
        <v>42000</v>
      </c>
      <c r="L55" s="92">
        <v>6928387</v>
      </c>
      <c r="M55" s="92">
        <v>409123</v>
      </c>
      <c r="N55" s="92">
        <v>799062</v>
      </c>
      <c r="O55" s="95">
        <v>42.011899999999997</v>
      </c>
      <c r="P55" s="95">
        <v>30.1693</v>
      </c>
      <c r="Q55" s="278">
        <v>11.842600000000001</v>
      </c>
      <c r="R55" s="143">
        <f t="shared" ref="R55:BA55" si="54">SUM(R50:R54)</f>
        <v>-8400</v>
      </c>
      <c r="S55" s="92">
        <f t="shared" si="54"/>
        <v>75894</v>
      </c>
      <c r="T55" s="92">
        <f t="shared" si="54"/>
        <v>0</v>
      </c>
      <c r="U55" s="92">
        <f t="shared" si="54"/>
        <v>0</v>
      </c>
      <c r="V55" s="92">
        <f t="shared" si="54"/>
        <v>67494</v>
      </c>
      <c r="W55" s="92">
        <f t="shared" si="54"/>
        <v>8400</v>
      </c>
      <c r="X55" s="464">
        <f t="shared" si="54"/>
        <v>0</v>
      </c>
      <c r="Y55" s="464">
        <f t="shared" ref="Y55" si="55">SUM(Y50:Y54)</f>
        <v>51504</v>
      </c>
      <c r="Z55" s="92">
        <f t="shared" si="54"/>
        <v>59904</v>
      </c>
      <c r="AA55" s="143">
        <f t="shared" si="54"/>
        <v>127398</v>
      </c>
      <c r="AB55" s="92">
        <f t="shared" si="54"/>
        <v>25652</v>
      </c>
      <c r="AC55" s="92">
        <f t="shared" si="54"/>
        <v>1350</v>
      </c>
      <c r="AD55" s="92">
        <f t="shared" si="54"/>
        <v>5500</v>
      </c>
      <c r="AE55" s="92">
        <f t="shared" si="54"/>
        <v>0</v>
      </c>
      <c r="AF55" s="92">
        <f t="shared" si="54"/>
        <v>5500</v>
      </c>
      <c r="AG55" s="92">
        <f t="shared" si="54"/>
        <v>159900</v>
      </c>
      <c r="AH55" s="95">
        <f t="shared" si="54"/>
        <v>0</v>
      </c>
      <c r="AI55" s="95">
        <f t="shared" si="54"/>
        <v>0</v>
      </c>
      <c r="AJ55" s="95">
        <f t="shared" si="54"/>
        <v>0.22</v>
      </c>
      <c r="AK55" s="95">
        <f t="shared" ref="AK55:AL55" si="56">SUM(AK50:AK54)</f>
        <v>0</v>
      </c>
      <c r="AL55" s="95">
        <f t="shared" si="56"/>
        <v>0</v>
      </c>
      <c r="AM55" s="95">
        <f t="shared" si="54"/>
        <v>0</v>
      </c>
      <c r="AN55" s="95">
        <f t="shared" si="54"/>
        <v>0</v>
      </c>
      <c r="AO55" s="95">
        <f t="shared" si="54"/>
        <v>0.22</v>
      </c>
      <c r="AP55" s="95">
        <f t="shared" si="54"/>
        <v>0</v>
      </c>
      <c r="AQ55" s="278">
        <f t="shared" si="54"/>
        <v>0.22</v>
      </c>
      <c r="AR55" s="143">
        <f t="shared" si="54"/>
        <v>28794658</v>
      </c>
      <c r="AS55" s="92">
        <f t="shared" si="54"/>
        <v>20523680</v>
      </c>
      <c r="AT55" s="92">
        <f t="shared" si="54"/>
        <v>101904</v>
      </c>
      <c r="AU55" s="92">
        <f t="shared" si="54"/>
        <v>51504</v>
      </c>
      <c r="AV55" s="92">
        <f t="shared" si="54"/>
        <v>6954039</v>
      </c>
      <c r="AW55" s="92">
        <f t="shared" si="54"/>
        <v>410473</v>
      </c>
      <c r="AX55" s="92">
        <f t="shared" si="54"/>
        <v>804562</v>
      </c>
      <c r="AY55" s="95">
        <f t="shared" si="54"/>
        <v>42.231900000000003</v>
      </c>
      <c r="AZ55" s="95">
        <f t="shared" si="54"/>
        <v>30.389299999999999</v>
      </c>
      <c r="BA55" s="278">
        <f t="shared" si="54"/>
        <v>11.842600000000001</v>
      </c>
    </row>
    <row r="56" spans="1:53" ht="12.95" customHeight="1" x14ac:dyDescent="0.25">
      <c r="A56" s="155">
        <v>11</v>
      </c>
      <c r="B56" s="84">
        <v>4469</v>
      </c>
      <c r="C56" s="84">
        <v>600075079</v>
      </c>
      <c r="D56" s="84">
        <v>70695334</v>
      </c>
      <c r="E56" s="513" t="s">
        <v>609</v>
      </c>
      <c r="F56" s="84">
        <v>3231</v>
      </c>
      <c r="G56" s="514" t="s">
        <v>610</v>
      </c>
      <c r="H56" s="514" t="s">
        <v>87</v>
      </c>
      <c r="I56" s="516">
        <v>3032626</v>
      </c>
      <c r="J56" s="517">
        <v>2225553</v>
      </c>
      <c r="K56" s="517">
        <v>0</v>
      </c>
      <c r="L56" s="431">
        <v>752237</v>
      </c>
      <c r="M56" s="431">
        <v>44511</v>
      </c>
      <c r="N56" s="517">
        <v>10325</v>
      </c>
      <c r="O56" s="518">
        <v>4.3783000000000003</v>
      </c>
      <c r="P56" s="432">
        <v>3.8812000000000002</v>
      </c>
      <c r="Q56" s="519">
        <v>0.49709999999999999</v>
      </c>
      <c r="R56" s="520">
        <f t="shared" si="1"/>
        <v>0</v>
      </c>
      <c r="S56" s="507">
        <v>0</v>
      </c>
      <c r="T56" s="507">
        <v>0</v>
      </c>
      <c r="U56" s="507">
        <v>0</v>
      </c>
      <c r="V56" s="507">
        <f>SUM(R56:U56)</f>
        <v>0</v>
      </c>
      <c r="W56" s="507">
        <v>0</v>
      </c>
      <c r="X56" s="521">
        <v>0</v>
      </c>
      <c r="Y56" s="521">
        <v>0</v>
      </c>
      <c r="Z56" s="507">
        <f>SUM(W56:Y56)</f>
        <v>0</v>
      </c>
      <c r="AA56" s="520">
        <f>V56+Z56</f>
        <v>0</v>
      </c>
      <c r="AB56" s="322">
        <f>ROUND((V56+W56)*33.8%,0)</f>
        <v>0</v>
      </c>
      <c r="AC56" s="180">
        <f>ROUND(V56*2%,0)</f>
        <v>0</v>
      </c>
      <c r="AD56" s="507">
        <v>0</v>
      </c>
      <c r="AE56" s="507">
        <v>0</v>
      </c>
      <c r="AF56" s="507">
        <f t="shared" si="2"/>
        <v>0</v>
      </c>
      <c r="AG56" s="507">
        <f t="shared" si="3"/>
        <v>0</v>
      </c>
      <c r="AH56" s="522">
        <v>0</v>
      </c>
      <c r="AI56" s="522">
        <v>0</v>
      </c>
      <c r="AJ56" s="522">
        <v>0</v>
      </c>
      <c r="AK56" s="522">
        <v>0</v>
      </c>
      <c r="AL56" s="522">
        <v>0</v>
      </c>
      <c r="AM56" s="522">
        <v>0</v>
      </c>
      <c r="AN56" s="522">
        <v>0</v>
      </c>
      <c r="AO56" s="522">
        <f>AH56+AJ56+AK56+AM56</f>
        <v>0</v>
      </c>
      <c r="AP56" s="522">
        <f>AI56+AL56+AN56</f>
        <v>0</v>
      </c>
      <c r="AQ56" s="523">
        <f t="shared" si="4"/>
        <v>0</v>
      </c>
      <c r="AR56" s="520">
        <f>I56+AG56</f>
        <v>3032626</v>
      </c>
      <c r="AS56" s="507">
        <f>J56+V56</f>
        <v>2225553</v>
      </c>
      <c r="AT56" s="507">
        <f>K56+Z56</f>
        <v>0</v>
      </c>
      <c r="AU56" s="501">
        <f t="shared" si="5"/>
        <v>0</v>
      </c>
      <c r="AV56" s="507">
        <f>L56+AB56</f>
        <v>752237</v>
      </c>
      <c r="AW56" s="507">
        <f>M56+AC56</f>
        <v>44511</v>
      </c>
      <c r="AX56" s="507">
        <f>N56+AF56</f>
        <v>10325</v>
      </c>
      <c r="AY56" s="522">
        <f>O56+AQ56</f>
        <v>4.3783000000000003</v>
      </c>
      <c r="AZ56" s="522">
        <f>P56+AO56</f>
        <v>3.8812000000000002</v>
      </c>
      <c r="BA56" s="523">
        <f>Q56+AP56</f>
        <v>0.49709999999999999</v>
      </c>
    </row>
    <row r="57" spans="1:53" ht="12.95" customHeight="1" x14ac:dyDescent="0.25">
      <c r="A57" s="156">
        <v>11</v>
      </c>
      <c r="B57" s="86">
        <v>4469</v>
      </c>
      <c r="C57" s="86">
        <v>600075079</v>
      </c>
      <c r="D57" s="86">
        <v>70695334</v>
      </c>
      <c r="E57" s="90" t="s">
        <v>611</v>
      </c>
      <c r="F57" s="93"/>
      <c r="G57" s="94"/>
      <c r="H57" s="94"/>
      <c r="I57" s="148">
        <v>3032626</v>
      </c>
      <c r="J57" s="92">
        <v>2225553</v>
      </c>
      <c r="K57" s="92">
        <v>0</v>
      </c>
      <c r="L57" s="92">
        <v>752237</v>
      </c>
      <c r="M57" s="92">
        <v>44511</v>
      </c>
      <c r="N57" s="92">
        <v>10325</v>
      </c>
      <c r="O57" s="95">
        <v>4.3783000000000003</v>
      </c>
      <c r="P57" s="95">
        <v>3.8812000000000002</v>
      </c>
      <c r="Q57" s="278">
        <v>0.49709999999999999</v>
      </c>
      <c r="R57" s="143">
        <f t="shared" ref="R57:BA57" si="57">SUM(R56)</f>
        <v>0</v>
      </c>
      <c r="S57" s="92">
        <f t="shared" si="57"/>
        <v>0</v>
      </c>
      <c r="T57" s="92">
        <f t="shared" si="57"/>
        <v>0</v>
      </c>
      <c r="U57" s="92">
        <f t="shared" si="57"/>
        <v>0</v>
      </c>
      <c r="V57" s="92">
        <f t="shared" si="57"/>
        <v>0</v>
      </c>
      <c r="W57" s="92">
        <f t="shared" si="57"/>
        <v>0</v>
      </c>
      <c r="X57" s="464">
        <f t="shared" si="57"/>
        <v>0</v>
      </c>
      <c r="Y57" s="464">
        <f t="shared" si="57"/>
        <v>0</v>
      </c>
      <c r="Z57" s="92">
        <f t="shared" si="57"/>
        <v>0</v>
      </c>
      <c r="AA57" s="143">
        <f t="shared" si="57"/>
        <v>0</v>
      </c>
      <c r="AB57" s="92">
        <f t="shared" si="57"/>
        <v>0</v>
      </c>
      <c r="AC57" s="92">
        <f t="shared" si="57"/>
        <v>0</v>
      </c>
      <c r="AD57" s="92">
        <f t="shared" si="57"/>
        <v>0</v>
      </c>
      <c r="AE57" s="92">
        <f t="shared" si="57"/>
        <v>0</v>
      </c>
      <c r="AF57" s="92">
        <f t="shared" si="57"/>
        <v>0</v>
      </c>
      <c r="AG57" s="92">
        <f t="shared" si="57"/>
        <v>0</v>
      </c>
      <c r="AH57" s="95">
        <f t="shared" si="57"/>
        <v>0</v>
      </c>
      <c r="AI57" s="95">
        <f t="shared" si="57"/>
        <v>0</v>
      </c>
      <c r="AJ57" s="95">
        <f t="shared" si="57"/>
        <v>0</v>
      </c>
      <c r="AK57" s="95">
        <f t="shared" si="57"/>
        <v>0</v>
      </c>
      <c r="AL57" s="95">
        <f t="shared" si="57"/>
        <v>0</v>
      </c>
      <c r="AM57" s="95">
        <f t="shared" si="57"/>
        <v>0</v>
      </c>
      <c r="AN57" s="95">
        <f t="shared" si="57"/>
        <v>0</v>
      </c>
      <c r="AO57" s="95">
        <f t="shared" si="57"/>
        <v>0</v>
      </c>
      <c r="AP57" s="95">
        <f t="shared" si="57"/>
        <v>0</v>
      </c>
      <c r="AQ57" s="278">
        <f t="shared" si="57"/>
        <v>0</v>
      </c>
      <c r="AR57" s="143">
        <f t="shared" si="57"/>
        <v>3032626</v>
      </c>
      <c r="AS57" s="92">
        <f t="shared" si="57"/>
        <v>2225553</v>
      </c>
      <c r="AT57" s="92">
        <f t="shared" si="57"/>
        <v>0</v>
      </c>
      <c r="AU57" s="92">
        <f t="shared" si="57"/>
        <v>0</v>
      </c>
      <c r="AV57" s="92">
        <f t="shared" si="57"/>
        <v>752237</v>
      </c>
      <c r="AW57" s="92">
        <f t="shared" si="57"/>
        <v>44511</v>
      </c>
      <c r="AX57" s="92">
        <f t="shared" si="57"/>
        <v>10325</v>
      </c>
      <c r="AY57" s="95">
        <f t="shared" si="57"/>
        <v>4.3783000000000003</v>
      </c>
      <c r="AZ57" s="95">
        <f t="shared" si="57"/>
        <v>3.8812000000000002</v>
      </c>
      <c r="BA57" s="278">
        <f t="shared" si="57"/>
        <v>0.49709999999999999</v>
      </c>
    </row>
    <row r="58" spans="1:53" ht="12.95" customHeight="1" x14ac:dyDescent="0.25">
      <c r="A58" s="155">
        <v>12</v>
      </c>
      <c r="B58" s="84">
        <v>4451</v>
      </c>
      <c r="C58" s="84">
        <v>600074927</v>
      </c>
      <c r="D58" s="84">
        <v>49864653</v>
      </c>
      <c r="E58" s="513" t="s">
        <v>612</v>
      </c>
      <c r="F58" s="84">
        <v>3111</v>
      </c>
      <c r="G58" s="514" t="s">
        <v>587</v>
      </c>
      <c r="H58" s="514" t="s">
        <v>87</v>
      </c>
      <c r="I58" s="516">
        <v>7557547</v>
      </c>
      <c r="J58" s="517">
        <v>5505157</v>
      </c>
      <c r="K58" s="517">
        <v>780</v>
      </c>
      <c r="L58" s="431">
        <v>1861007</v>
      </c>
      <c r="M58" s="431">
        <v>110103</v>
      </c>
      <c r="N58" s="517">
        <v>80500</v>
      </c>
      <c r="O58" s="518">
        <v>12.699800000000002</v>
      </c>
      <c r="P58" s="432">
        <v>10.145200000000001</v>
      </c>
      <c r="Q58" s="519">
        <v>2.5546000000000002</v>
      </c>
      <c r="R58" s="520">
        <f t="shared" si="1"/>
        <v>-17940</v>
      </c>
      <c r="S58" s="507">
        <v>0</v>
      </c>
      <c r="T58" s="507">
        <v>0</v>
      </c>
      <c r="U58" s="507">
        <v>0</v>
      </c>
      <c r="V58" s="507">
        <f t="shared" ref="V58:V63" si="58">SUM(R58:U58)</f>
        <v>-17940</v>
      </c>
      <c r="W58" s="507">
        <v>17940</v>
      </c>
      <c r="X58" s="521">
        <v>0</v>
      </c>
      <c r="Y58" s="521">
        <v>0</v>
      </c>
      <c r="Z58" s="507">
        <f t="shared" ref="Z58:Z63" si="59">SUM(W58:Y58)</f>
        <v>17940</v>
      </c>
      <c r="AA58" s="520">
        <f t="shared" ref="AA58:AA63" si="60">V58+Z58</f>
        <v>0</v>
      </c>
      <c r="AB58" s="322">
        <f t="shared" ref="AB58:AB63" si="61">ROUND((V58+W58)*33.8%,0)</f>
        <v>0</v>
      </c>
      <c r="AC58" s="180">
        <f t="shared" ref="AC58:AC63" si="62">ROUND(V58*2%,0)</f>
        <v>-359</v>
      </c>
      <c r="AD58" s="507">
        <v>0</v>
      </c>
      <c r="AE58" s="507">
        <v>0</v>
      </c>
      <c r="AF58" s="507">
        <f t="shared" si="2"/>
        <v>0</v>
      </c>
      <c r="AG58" s="507">
        <f t="shared" si="3"/>
        <v>-359</v>
      </c>
      <c r="AH58" s="522">
        <v>0</v>
      </c>
      <c r="AI58" s="522">
        <v>0</v>
      </c>
      <c r="AJ58" s="522">
        <v>0</v>
      </c>
      <c r="AK58" s="522">
        <v>0</v>
      </c>
      <c r="AL58" s="522">
        <v>0</v>
      </c>
      <c r="AM58" s="522">
        <v>0</v>
      </c>
      <c r="AN58" s="522">
        <v>0</v>
      </c>
      <c r="AO58" s="522">
        <f t="shared" ref="AO58:AO63" si="63">AH58+AJ58+AK58+AM58</f>
        <v>0</v>
      </c>
      <c r="AP58" s="522">
        <f t="shared" ref="AP58:AP63" si="64">AI58+AL58+AN58</f>
        <v>0</v>
      </c>
      <c r="AQ58" s="523">
        <f t="shared" si="4"/>
        <v>0</v>
      </c>
      <c r="AR58" s="520">
        <f t="shared" ref="AR58:AR63" si="65">I58+AG58</f>
        <v>7557188</v>
      </c>
      <c r="AS58" s="507">
        <f t="shared" ref="AS58:AS63" si="66">J58+V58</f>
        <v>5487217</v>
      </c>
      <c r="AT58" s="507">
        <f t="shared" ref="AT58:AT63" si="67">K58+Z58</f>
        <v>18720</v>
      </c>
      <c r="AU58" s="501">
        <f t="shared" si="5"/>
        <v>0</v>
      </c>
      <c r="AV58" s="507">
        <f t="shared" ref="AV58:AW63" si="68">L58+AB58</f>
        <v>1861007</v>
      </c>
      <c r="AW58" s="507">
        <f t="shared" si="68"/>
        <v>109744</v>
      </c>
      <c r="AX58" s="507">
        <f t="shared" ref="AX58:AX63" si="69">N58+AF58</f>
        <v>80500</v>
      </c>
      <c r="AY58" s="522">
        <f t="shared" ref="AY58:AY63" si="70">O58+AQ58</f>
        <v>12.699800000000002</v>
      </c>
      <c r="AZ58" s="522">
        <f t="shared" ref="AZ58:BA63" si="71">P58+AO58</f>
        <v>10.145200000000001</v>
      </c>
      <c r="BA58" s="523">
        <f t="shared" si="71"/>
        <v>2.5546000000000002</v>
      </c>
    </row>
    <row r="59" spans="1:53" ht="12.95" customHeight="1" x14ac:dyDescent="0.25">
      <c r="A59" s="155">
        <v>12</v>
      </c>
      <c r="B59" s="84">
        <v>4451</v>
      </c>
      <c r="C59" s="84">
        <v>600074927</v>
      </c>
      <c r="D59" s="84">
        <v>49864653</v>
      </c>
      <c r="E59" s="513" t="s">
        <v>612</v>
      </c>
      <c r="F59" s="84">
        <v>3113</v>
      </c>
      <c r="G59" s="514" t="s">
        <v>285</v>
      </c>
      <c r="H59" s="514" t="s">
        <v>87</v>
      </c>
      <c r="I59" s="516">
        <v>25295458</v>
      </c>
      <c r="J59" s="517">
        <v>17906955</v>
      </c>
      <c r="K59" s="517">
        <v>117200</v>
      </c>
      <c r="L59" s="431">
        <v>6092165</v>
      </c>
      <c r="M59" s="431">
        <v>358138</v>
      </c>
      <c r="N59" s="517">
        <v>821000</v>
      </c>
      <c r="O59" s="518">
        <v>35.479799999999997</v>
      </c>
      <c r="P59" s="432">
        <v>26.400099999999998</v>
      </c>
      <c r="Q59" s="519">
        <v>9.079699999999999</v>
      </c>
      <c r="R59" s="520">
        <f t="shared" si="1"/>
        <v>10450</v>
      </c>
      <c r="S59" s="507">
        <v>0</v>
      </c>
      <c r="T59" s="507">
        <v>0</v>
      </c>
      <c r="U59" s="507">
        <v>-57600</v>
      </c>
      <c r="V59" s="507">
        <f t="shared" si="58"/>
        <v>-47150</v>
      </c>
      <c r="W59" s="507">
        <f>47150-57600</f>
        <v>-10450</v>
      </c>
      <c r="X59" s="521">
        <v>0</v>
      </c>
      <c r="Y59" s="521">
        <v>54908</v>
      </c>
      <c r="Z59" s="507">
        <f t="shared" si="59"/>
        <v>44458</v>
      </c>
      <c r="AA59" s="520">
        <f t="shared" si="60"/>
        <v>-2692</v>
      </c>
      <c r="AB59" s="322">
        <f t="shared" si="61"/>
        <v>-19469</v>
      </c>
      <c r="AC59" s="180">
        <f t="shared" si="62"/>
        <v>-943</v>
      </c>
      <c r="AD59" s="507">
        <v>0</v>
      </c>
      <c r="AE59" s="507">
        <v>0</v>
      </c>
      <c r="AF59" s="507">
        <f t="shared" si="2"/>
        <v>0</v>
      </c>
      <c r="AG59" s="507">
        <f t="shared" si="3"/>
        <v>-23104</v>
      </c>
      <c r="AH59" s="522">
        <v>0</v>
      </c>
      <c r="AI59" s="522">
        <v>0</v>
      </c>
      <c r="AJ59" s="522">
        <v>0</v>
      </c>
      <c r="AK59" s="522">
        <v>0</v>
      </c>
      <c r="AL59" s="522">
        <v>0</v>
      </c>
      <c r="AM59" s="522">
        <v>0</v>
      </c>
      <c r="AN59" s="522">
        <v>0</v>
      </c>
      <c r="AO59" s="522">
        <f t="shared" si="63"/>
        <v>0</v>
      </c>
      <c r="AP59" s="522">
        <f t="shared" si="64"/>
        <v>0</v>
      </c>
      <c r="AQ59" s="523">
        <f t="shared" si="4"/>
        <v>0</v>
      </c>
      <c r="AR59" s="520">
        <f t="shared" si="65"/>
        <v>25272354</v>
      </c>
      <c r="AS59" s="507">
        <f t="shared" si="66"/>
        <v>17859805</v>
      </c>
      <c r="AT59" s="507">
        <f t="shared" si="67"/>
        <v>161658</v>
      </c>
      <c r="AU59" s="501">
        <f t="shared" si="5"/>
        <v>54908</v>
      </c>
      <c r="AV59" s="507">
        <f t="shared" si="68"/>
        <v>6072696</v>
      </c>
      <c r="AW59" s="507">
        <f t="shared" si="68"/>
        <v>357195</v>
      </c>
      <c r="AX59" s="507">
        <f t="shared" si="69"/>
        <v>821000</v>
      </c>
      <c r="AY59" s="522">
        <f t="shared" si="70"/>
        <v>35.479799999999997</v>
      </c>
      <c r="AZ59" s="522">
        <f t="shared" si="71"/>
        <v>26.400099999999998</v>
      </c>
      <c r="BA59" s="523">
        <f t="shared" si="71"/>
        <v>9.079699999999999</v>
      </c>
    </row>
    <row r="60" spans="1:53" ht="12.95" customHeight="1" x14ac:dyDescent="0.25">
      <c r="A60" s="155">
        <v>12</v>
      </c>
      <c r="B60" s="84">
        <v>4451</v>
      </c>
      <c r="C60" s="84">
        <v>600074927</v>
      </c>
      <c r="D60" s="84">
        <v>49864653</v>
      </c>
      <c r="E60" s="513" t="s">
        <v>612</v>
      </c>
      <c r="F60" s="84">
        <v>3113</v>
      </c>
      <c r="G60" s="514" t="s">
        <v>450</v>
      </c>
      <c r="H60" s="514" t="s">
        <v>83</v>
      </c>
      <c r="I60" s="516">
        <v>3106204</v>
      </c>
      <c r="J60" s="517">
        <v>2286601</v>
      </c>
      <c r="K60" s="517">
        <v>0</v>
      </c>
      <c r="L60" s="431">
        <v>772871</v>
      </c>
      <c r="M60" s="431">
        <v>45732</v>
      </c>
      <c r="N60" s="517">
        <v>1000</v>
      </c>
      <c r="O60" s="518">
        <v>8.0400000000000009</v>
      </c>
      <c r="P60" s="432">
        <v>8.0400000000000009</v>
      </c>
      <c r="Q60" s="519">
        <v>0</v>
      </c>
      <c r="R60" s="520">
        <f t="shared" si="1"/>
        <v>0</v>
      </c>
      <c r="S60" s="507">
        <f>7065+137748</f>
        <v>144813</v>
      </c>
      <c r="T60" s="507">
        <v>0</v>
      </c>
      <c r="U60" s="507">
        <v>0</v>
      </c>
      <c r="V60" s="507">
        <f t="shared" si="58"/>
        <v>144813</v>
      </c>
      <c r="W60" s="507">
        <v>0</v>
      </c>
      <c r="X60" s="521">
        <v>0</v>
      </c>
      <c r="Y60" s="521">
        <v>0</v>
      </c>
      <c r="Z60" s="507">
        <f t="shared" si="59"/>
        <v>0</v>
      </c>
      <c r="AA60" s="520">
        <f t="shared" si="60"/>
        <v>144813</v>
      </c>
      <c r="AB60" s="322">
        <f t="shared" si="61"/>
        <v>48947</v>
      </c>
      <c r="AC60" s="180">
        <f t="shared" si="62"/>
        <v>2896</v>
      </c>
      <c r="AD60" s="507">
        <v>3000</v>
      </c>
      <c r="AE60" s="507">
        <v>0</v>
      </c>
      <c r="AF60" s="507">
        <f t="shared" si="2"/>
        <v>3000</v>
      </c>
      <c r="AG60" s="507">
        <f t="shared" si="3"/>
        <v>199656</v>
      </c>
      <c r="AH60" s="522">
        <v>0</v>
      </c>
      <c r="AI60" s="522">
        <v>0</v>
      </c>
      <c r="AJ60" s="522">
        <f>0.1+0.25</f>
        <v>0.35</v>
      </c>
      <c r="AK60" s="522">
        <v>0</v>
      </c>
      <c r="AL60" s="522">
        <v>0</v>
      </c>
      <c r="AM60" s="522">
        <v>0</v>
      </c>
      <c r="AN60" s="522">
        <v>0</v>
      </c>
      <c r="AO60" s="522">
        <f t="shared" si="63"/>
        <v>0.35</v>
      </c>
      <c r="AP60" s="522">
        <f t="shared" si="64"/>
        <v>0</v>
      </c>
      <c r="AQ60" s="523">
        <f t="shared" si="4"/>
        <v>0.35</v>
      </c>
      <c r="AR60" s="520">
        <f t="shared" si="65"/>
        <v>3305860</v>
      </c>
      <c r="AS60" s="507">
        <f t="shared" si="66"/>
        <v>2431414</v>
      </c>
      <c r="AT60" s="507">
        <f t="shared" si="67"/>
        <v>0</v>
      </c>
      <c r="AU60" s="501">
        <f t="shared" si="5"/>
        <v>0</v>
      </c>
      <c r="AV60" s="507">
        <f t="shared" si="68"/>
        <v>821818</v>
      </c>
      <c r="AW60" s="507">
        <f t="shared" si="68"/>
        <v>48628</v>
      </c>
      <c r="AX60" s="507">
        <f t="shared" si="69"/>
        <v>4000</v>
      </c>
      <c r="AY60" s="522">
        <f t="shared" si="70"/>
        <v>8.39</v>
      </c>
      <c r="AZ60" s="522">
        <f t="shared" si="71"/>
        <v>8.39</v>
      </c>
      <c r="BA60" s="523">
        <f t="shared" si="71"/>
        <v>0</v>
      </c>
    </row>
    <row r="61" spans="1:53" ht="12.95" customHeight="1" x14ac:dyDescent="0.25">
      <c r="A61" s="155">
        <v>12</v>
      </c>
      <c r="B61" s="84">
        <v>4451</v>
      </c>
      <c r="C61" s="84">
        <v>600074927</v>
      </c>
      <c r="D61" s="84">
        <v>49864653</v>
      </c>
      <c r="E61" s="513" t="s">
        <v>612</v>
      </c>
      <c r="F61" s="84">
        <v>3141</v>
      </c>
      <c r="G61" s="514" t="s">
        <v>89</v>
      </c>
      <c r="H61" s="514" t="s">
        <v>83</v>
      </c>
      <c r="I61" s="516">
        <v>4132437</v>
      </c>
      <c r="J61" s="517">
        <v>3019322</v>
      </c>
      <c r="K61" s="517">
        <v>0</v>
      </c>
      <c r="L61" s="431">
        <v>1020531</v>
      </c>
      <c r="M61" s="431">
        <v>60386</v>
      </c>
      <c r="N61" s="517">
        <v>32198</v>
      </c>
      <c r="O61" s="518">
        <v>10.27</v>
      </c>
      <c r="P61" s="432">
        <v>0</v>
      </c>
      <c r="Q61" s="519">
        <v>10.27</v>
      </c>
      <c r="R61" s="520">
        <f t="shared" si="1"/>
        <v>0</v>
      </c>
      <c r="S61" s="507">
        <v>0</v>
      </c>
      <c r="T61" s="507">
        <v>0</v>
      </c>
      <c r="U61" s="507">
        <v>0</v>
      </c>
      <c r="V61" s="507">
        <f t="shared" si="58"/>
        <v>0</v>
      </c>
      <c r="W61" s="507">
        <v>0</v>
      </c>
      <c r="X61" s="521">
        <v>0</v>
      </c>
      <c r="Y61" s="521">
        <v>0</v>
      </c>
      <c r="Z61" s="507">
        <f t="shared" si="59"/>
        <v>0</v>
      </c>
      <c r="AA61" s="520">
        <f t="shared" si="60"/>
        <v>0</v>
      </c>
      <c r="AB61" s="322">
        <f t="shared" si="61"/>
        <v>0</v>
      </c>
      <c r="AC61" s="180">
        <f t="shared" si="62"/>
        <v>0</v>
      </c>
      <c r="AD61" s="507">
        <v>0</v>
      </c>
      <c r="AE61" s="507">
        <v>0</v>
      </c>
      <c r="AF61" s="507">
        <f t="shared" si="2"/>
        <v>0</v>
      </c>
      <c r="AG61" s="507">
        <f t="shared" si="3"/>
        <v>0</v>
      </c>
      <c r="AH61" s="522">
        <v>0</v>
      </c>
      <c r="AI61" s="522">
        <v>0</v>
      </c>
      <c r="AJ61" s="522">
        <v>0</v>
      </c>
      <c r="AK61" s="522">
        <v>0</v>
      </c>
      <c r="AL61" s="522">
        <v>0</v>
      </c>
      <c r="AM61" s="522">
        <v>0</v>
      </c>
      <c r="AN61" s="522">
        <v>0</v>
      </c>
      <c r="AO61" s="522">
        <f t="shared" si="63"/>
        <v>0</v>
      </c>
      <c r="AP61" s="522">
        <f t="shared" si="64"/>
        <v>0</v>
      </c>
      <c r="AQ61" s="523">
        <f t="shared" si="4"/>
        <v>0</v>
      </c>
      <c r="AR61" s="520">
        <f t="shared" si="65"/>
        <v>4132437</v>
      </c>
      <c r="AS61" s="507">
        <f t="shared" si="66"/>
        <v>3019322</v>
      </c>
      <c r="AT61" s="507">
        <f t="shared" si="67"/>
        <v>0</v>
      </c>
      <c r="AU61" s="501">
        <f t="shared" si="5"/>
        <v>0</v>
      </c>
      <c r="AV61" s="507">
        <f t="shared" si="68"/>
        <v>1020531</v>
      </c>
      <c r="AW61" s="507">
        <f t="shared" si="68"/>
        <v>60386</v>
      </c>
      <c r="AX61" s="507">
        <f t="shared" si="69"/>
        <v>32198</v>
      </c>
      <c r="AY61" s="522">
        <f t="shared" si="70"/>
        <v>10.27</v>
      </c>
      <c r="AZ61" s="522">
        <f t="shared" si="71"/>
        <v>0</v>
      </c>
      <c r="BA61" s="523">
        <f t="shared" si="71"/>
        <v>10.27</v>
      </c>
    </row>
    <row r="62" spans="1:53" ht="12.95" customHeight="1" x14ac:dyDescent="0.25">
      <c r="A62" s="155">
        <v>12</v>
      </c>
      <c r="B62" s="84">
        <v>4451</v>
      </c>
      <c r="C62" s="84">
        <v>600074927</v>
      </c>
      <c r="D62" s="84">
        <v>49864653</v>
      </c>
      <c r="E62" s="513" t="s">
        <v>612</v>
      </c>
      <c r="F62" s="84">
        <v>3143</v>
      </c>
      <c r="G62" s="514" t="s">
        <v>150</v>
      </c>
      <c r="H62" s="514" t="s">
        <v>87</v>
      </c>
      <c r="I62" s="516">
        <v>2001199</v>
      </c>
      <c r="J62" s="517">
        <v>1473637</v>
      </c>
      <c r="K62" s="517">
        <v>0</v>
      </c>
      <c r="L62" s="431">
        <v>498089</v>
      </c>
      <c r="M62" s="431">
        <v>29473</v>
      </c>
      <c r="N62" s="517">
        <v>0</v>
      </c>
      <c r="O62" s="518">
        <v>3.25</v>
      </c>
      <c r="P62" s="432">
        <v>3.25</v>
      </c>
      <c r="Q62" s="519">
        <v>0</v>
      </c>
      <c r="R62" s="520">
        <f t="shared" si="1"/>
        <v>0</v>
      </c>
      <c r="S62" s="507">
        <v>0</v>
      </c>
      <c r="T62" s="507">
        <v>0</v>
      </c>
      <c r="U62" s="507">
        <v>0</v>
      </c>
      <c r="V62" s="507">
        <f t="shared" si="58"/>
        <v>0</v>
      </c>
      <c r="W62" s="507">
        <v>0</v>
      </c>
      <c r="X62" s="521">
        <v>0</v>
      </c>
      <c r="Y62" s="521">
        <v>0</v>
      </c>
      <c r="Z62" s="507">
        <f t="shared" si="59"/>
        <v>0</v>
      </c>
      <c r="AA62" s="520">
        <f t="shared" si="60"/>
        <v>0</v>
      </c>
      <c r="AB62" s="322">
        <f t="shared" si="61"/>
        <v>0</v>
      </c>
      <c r="AC62" s="180">
        <f t="shared" si="62"/>
        <v>0</v>
      </c>
      <c r="AD62" s="507">
        <v>0</v>
      </c>
      <c r="AE62" s="507">
        <v>0</v>
      </c>
      <c r="AF62" s="507">
        <f t="shared" si="2"/>
        <v>0</v>
      </c>
      <c r="AG62" s="507">
        <f t="shared" si="3"/>
        <v>0</v>
      </c>
      <c r="AH62" s="522">
        <v>0</v>
      </c>
      <c r="AI62" s="522">
        <v>0</v>
      </c>
      <c r="AJ62" s="522">
        <v>0</v>
      </c>
      <c r="AK62" s="522">
        <v>0</v>
      </c>
      <c r="AL62" s="522">
        <v>0</v>
      </c>
      <c r="AM62" s="522">
        <v>0</v>
      </c>
      <c r="AN62" s="522">
        <v>0</v>
      </c>
      <c r="AO62" s="522">
        <f t="shared" si="63"/>
        <v>0</v>
      </c>
      <c r="AP62" s="522">
        <f t="shared" si="64"/>
        <v>0</v>
      </c>
      <c r="AQ62" s="523">
        <f t="shared" si="4"/>
        <v>0</v>
      </c>
      <c r="AR62" s="520">
        <f t="shared" si="65"/>
        <v>2001199</v>
      </c>
      <c r="AS62" s="507">
        <f t="shared" si="66"/>
        <v>1473637</v>
      </c>
      <c r="AT62" s="507">
        <f t="shared" si="67"/>
        <v>0</v>
      </c>
      <c r="AU62" s="501">
        <f t="shared" si="5"/>
        <v>0</v>
      </c>
      <c r="AV62" s="507">
        <f t="shared" si="68"/>
        <v>498089</v>
      </c>
      <c r="AW62" s="507">
        <f t="shared" si="68"/>
        <v>29473</v>
      </c>
      <c r="AX62" s="507">
        <f t="shared" si="69"/>
        <v>0</v>
      </c>
      <c r="AY62" s="522">
        <f t="shared" si="70"/>
        <v>3.25</v>
      </c>
      <c r="AZ62" s="522">
        <f t="shared" si="71"/>
        <v>3.25</v>
      </c>
      <c r="BA62" s="523">
        <f t="shared" si="71"/>
        <v>0</v>
      </c>
    </row>
    <row r="63" spans="1:53" ht="12.95" customHeight="1" x14ac:dyDescent="0.25">
      <c r="A63" s="155">
        <v>12</v>
      </c>
      <c r="B63" s="84">
        <v>4451</v>
      </c>
      <c r="C63" s="84">
        <v>600074927</v>
      </c>
      <c r="D63" s="84">
        <v>49864653</v>
      </c>
      <c r="E63" s="513" t="s">
        <v>612</v>
      </c>
      <c r="F63" s="84">
        <v>3143</v>
      </c>
      <c r="G63" s="514" t="s">
        <v>151</v>
      </c>
      <c r="H63" s="514" t="s">
        <v>83</v>
      </c>
      <c r="I63" s="516">
        <v>64604</v>
      </c>
      <c r="J63" s="517">
        <v>45540</v>
      </c>
      <c r="K63" s="517">
        <v>0</v>
      </c>
      <c r="L63" s="431">
        <v>15393</v>
      </c>
      <c r="M63" s="431">
        <v>911</v>
      </c>
      <c r="N63" s="517">
        <v>2760</v>
      </c>
      <c r="O63" s="518">
        <v>0.19</v>
      </c>
      <c r="P63" s="432">
        <v>0</v>
      </c>
      <c r="Q63" s="519">
        <v>0.19</v>
      </c>
      <c r="R63" s="520">
        <f t="shared" si="1"/>
        <v>0</v>
      </c>
      <c r="S63" s="507">
        <v>0</v>
      </c>
      <c r="T63" s="507">
        <v>0</v>
      </c>
      <c r="U63" s="507">
        <v>0</v>
      </c>
      <c r="V63" s="507">
        <f t="shared" si="58"/>
        <v>0</v>
      </c>
      <c r="W63" s="507">
        <v>0</v>
      </c>
      <c r="X63" s="521">
        <v>0</v>
      </c>
      <c r="Y63" s="521">
        <v>0</v>
      </c>
      <c r="Z63" s="507">
        <f t="shared" si="59"/>
        <v>0</v>
      </c>
      <c r="AA63" s="520">
        <f t="shared" si="60"/>
        <v>0</v>
      </c>
      <c r="AB63" s="322">
        <f t="shared" si="61"/>
        <v>0</v>
      </c>
      <c r="AC63" s="180">
        <f t="shared" si="62"/>
        <v>0</v>
      </c>
      <c r="AD63" s="507">
        <v>0</v>
      </c>
      <c r="AE63" s="507">
        <v>0</v>
      </c>
      <c r="AF63" s="507">
        <f t="shared" si="2"/>
        <v>0</v>
      </c>
      <c r="AG63" s="507">
        <f t="shared" si="3"/>
        <v>0</v>
      </c>
      <c r="AH63" s="522">
        <v>0</v>
      </c>
      <c r="AI63" s="522">
        <v>0</v>
      </c>
      <c r="AJ63" s="522">
        <v>0</v>
      </c>
      <c r="AK63" s="522">
        <v>0</v>
      </c>
      <c r="AL63" s="522">
        <v>0</v>
      </c>
      <c r="AM63" s="522">
        <v>0</v>
      </c>
      <c r="AN63" s="522">
        <v>0</v>
      </c>
      <c r="AO63" s="522">
        <f t="shared" si="63"/>
        <v>0</v>
      </c>
      <c r="AP63" s="522">
        <f t="shared" si="64"/>
        <v>0</v>
      </c>
      <c r="AQ63" s="523">
        <f t="shared" si="4"/>
        <v>0</v>
      </c>
      <c r="AR63" s="520">
        <f t="shared" si="65"/>
        <v>64604</v>
      </c>
      <c r="AS63" s="507">
        <f t="shared" si="66"/>
        <v>45540</v>
      </c>
      <c r="AT63" s="507">
        <f t="shared" si="67"/>
        <v>0</v>
      </c>
      <c r="AU63" s="501">
        <f t="shared" si="5"/>
        <v>0</v>
      </c>
      <c r="AV63" s="507">
        <f t="shared" si="68"/>
        <v>15393</v>
      </c>
      <c r="AW63" s="507">
        <f t="shared" si="68"/>
        <v>911</v>
      </c>
      <c r="AX63" s="507">
        <f t="shared" si="69"/>
        <v>2760</v>
      </c>
      <c r="AY63" s="522">
        <f t="shared" si="70"/>
        <v>0.19</v>
      </c>
      <c r="AZ63" s="522">
        <f t="shared" si="71"/>
        <v>0</v>
      </c>
      <c r="BA63" s="523">
        <f t="shared" si="71"/>
        <v>0.19</v>
      </c>
    </row>
    <row r="64" spans="1:53" ht="12.95" customHeight="1" x14ac:dyDescent="0.25">
      <c r="A64" s="156">
        <v>12</v>
      </c>
      <c r="B64" s="86">
        <v>4451</v>
      </c>
      <c r="C64" s="86">
        <v>600074927</v>
      </c>
      <c r="D64" s="86">
        <v>49864653</v>
      </c>
      <c r="E64" s="90" t="s">
        <v>613</v>
      </c>
      <c r="F64" s="93"/>
      <c r="G64" s="94"/>
      <c r="H64" s="94"/>
      <c r="I64" s="148">
        <v>42157449</v>
      </c>
      <c r="J64" s="92">
        <v>30237212</v>
      </c>
      <c r="K64" s="92">
        <v>117980</v>
      </c>
      <c r="L64" s="92">
        <v>10260056</v>
      </c>
      <c r="M64" s="92">
        <v>604743</v>
      </c>
      <c r="N64" s="92">
        <v>937458</v>
      </c>
      <c r="O64" s="95">
        <v>69.929599999999994</v>
      </c>
      <c r="P64" s="95">
        <v>47.835299999999997</v>
      </c>
      <c r="Q64" s="278">
        <v>22.0943</v>
      </c>
      <c r="R64" s="143">
        <f t="shared" ref="R64:BA64" si="72">SUM(R58:R63)</f>
        <v>-7490</v>
      </c>
      <c r="S64" s="92">
        <f t="shared" si="72"/>
        <v>144813</v>
      </c>
      <c r="T64" s="92">
        <f t="shared" si="72"/>
        <v>0</v>
      </c>
      <c r="U64" s="92">
        <f t="shared" si="72"/>
        <v>-57600</v>
      </c>
      <c r="V64" s="92">
        <f t="shared" si="72"/>
        <v>79723</v>
      </c>
      <c r="W64" s="92">
        <f t="shared" si="72"/>
        <v>7490</v>
      </c>
      <c r="X64" s="464">
        <f t="shared" si="72"/>
        <v>0</v>
      </c>
      <c r="Y64" s="464">
        <f t="shared" ref="Y64" si="73">SUM(Y58:Y63)</f>
        <v>54908</v>
      </c>
      <c r="Z64" s="92">
        <f t="shared" si="72"/>
        <v>62398</v>
      </c>
      <c r="AA64" s="143">
        <f t="shared" si="72"/>
        <v>142121</v>
      </c>
      <c r="AB64" s="92">
        <f t="shared" si="72"/>
        <v>29478</v>
      </c>
      <c r="AC64" s="92">
        <f t="shared" si="72"/>
        <v>1594</v>
      </c>
      <c r="AD64" s="92">
        <f t="shared" si="72"/>
        <v>3000</v>
      </c>
      <c r="AE64" s="92">
        <f t="shared" si="72"/>
        <v>0</v>
      </c>
      <c r="AF64" s="92">
        <f t="shared" si="72"/>
        <v>3000</v>
      </c>
      <c r="AG64" s="92">
        <f t="shared" si="72"/>
        <v>176193</v>
      </c>
      <c r="AH64" s="95">
        <f t="shared" si="72"/>
        <v>0</v>
      </c>
      <c r="AI64" s="95">
        <f t="shared" si="72"/>
        <v>0</v>
      </c>
      <c r="AJ64" s="95">
        <f t="shared" si="72"/>
        <v>0.35</v>
      </c>
      <c r="AK64" s="95">
        <f t="shared" ref="AK64:AL64" si="74">SUM(AK58:AK63)</f>
        <v>0</v>
      </c>
      <c r="AL64" s="95">
        <f t="shared" si="74"/>
        <v>0</v>
      </c>
      <c r="AM64" s="95">
        <f t="shared" si="72"/>
        <v>0</v>
      </c>
      <c r="AN64" s="95">
        <f t="shared" si="72"/>
        <v>0</v>
      </c>
      <c r="AO64" s="95">
        <f t="shared" si="72"/>
        <v>0.35</v>
      </c>
      <c r="AP64" s="95">
        <f t="shared" si="72"/>
        <v>0</v>
      </c>
      <c r="AQ64" s="278">
        <f t="shared" si="72"/>
        <v>0.35</v>
      </c>
      <c r="AR64" s="143">
        <f t="shared" si="72"/>
        <v>42333642</v>
      </c>
      <c r="AS64" s="92">
        <f t="shared" si="72"/>
        <v>30316935</v>
      </c>
      <c r="AT64" s="92">
        <f t="shared" si="72"/>
        <v>180378</v>
      </c>
      <c r="AU64" s="92">
        <f t="shared" si="72"/>
        <v>54908</v>
      </c>
      <c r="AV64" s="92">
        <f t="shared" si="72"/>
        <v>10289534</v>
      </c>
      <c r="AW64" s="92">
        <f t="shared" si="72"/>
        <v>606337</v>
      </c>
      <c r="AX64" s="92">
        <f t="shared" si="72"/>
        <v>940458</v>
      </c>
      <c r="AY64" s="95">
        <f t="shared" si="72"/>
        <v>70.279600000000002</v>
      </c>
      <c r="AZ64" s="95">
        <f t="shared" si="72"/>
        <v>48.185299999999998</v>
      </c>
      <c r="BA64" s="278">
        <f t="shared" si="72"/>
        <v>22.0943</v>
      </c>
    </row>
    <row r="65" spans="1:53" ht="12.95" customHeight="1" x14ac:dyDescent="0.25">
      <c r="A65" s="155">
        <v>13</v>
      </c>
      <c r="B65" s="84">
        <v>4450</v>
      </c>
      <c r="C65" s="84">
        <v>650033841</v>
      </c>
      <c r="D65" s="84">
        <v>72744995</v>
      </c>
      <c r="E65" s="513" t="s">
        <v>614</v>
      </c>
      <c r="F65" s="84">
        <v>3111</v>
      </c>
      <c r="G65" s="514" t="s">
        <v>615</v>
      </c>
      <c r="H65" s="514" t="s">
        <v>87</v>
      </c>
      <c r="I65" s="516">
        <v>1481821</v>
      </c>
      <c r="J65" s="517">
        <v>1058587</v>
      </c>
      <c r="K65" s="517">
        <v>20000</v>
      </c>
      <c r="L65" s="431">
        <v>364562</v>
      </c>
      <c r="M65" s="431">
        <v>21172</v>
      </c>
      <c r="N65" s="517">
        <v>17500</v>
      </c>
      <c r="O65" s="518">
        <v>2.4464000000000001</v>
      </c>
      <c r="P65" s="432">
        <v>1.9355</v>
      </c>
      <c r="Q65" s="519">
        <v>0.51090000000000002</v>
      </c>
      <c r="R65" s="520">
        <f t="shared" si="1"/>
        <v>0</v>
      </c>
      <c r="S65" s="507">
        <v>0</v>
      </c>
      <c r="T65" s="507">
        <v>0</v>
      </c>
      <c r="U65" s="507">
        <v>0</v>
      </c>
      <c r="V65" s="507">
        <f t="shared" ref="V65:V70" si="75">SUM(R65:U65)</f>
        <v>0</v>
      </c>
      <c r="W65" s="507">
        <v>0</v>
      </c>
      <c r="X65" s="521">
        <v>0</v>
      </c>
      <c r="Y65" s="521">
        <v>0</v>
      </c>
      <c r="Z65" s="507">
        <f t="shared" ref="Z65:Z70" si="76">SUM(W65:Y65)</f>
        <v>0</v>
      </c>
      <c r="AA65" s="520">
        <f t="shared" ref="AA65:AA70" si="77">V65+Z65</f>
        <v>0</v>
      </c>
      <c r="AB65" s="322">
        <f t="shared" ref="AB65:AB70" si="78">ROUND((V65+W65)*33.8%,0)</f>
        <v>0</v>
      </c>
      <c r="AC65" s="180">
        <f t="shared" ref="AC65:AC70" si="79">ROUND(V65*2%,0)</f>
        <v>0</v>
      </c>
      <c r="AD65" s="507">
        <v>0</v>
      </c>
      <c r="AE65" s="507">
        <v>0</v>
      </c>
      <c r="AF65" s="507">
        <f t="shared" si="2"/>
        <v>0</v>
      </c>
      <c r="AG65" s="507">
        <f t="shared" si="3"/>
        <v>0</v>
      </c>
      <c r="AH65" s="522">
        <v>0</v>
      </c>
      <c r="AI65" s="522">
        <v>0</v>
      </c>
      <c r="AJ65" s="522">
        <v>0</v>
      </c>
      <c r="AK65" s="522">
        <v>0</v>
      </c>
      <c r="AL65" s="522">
        <v>0</v>
      </c>
      <c r="AM65" s="522">
        <v>0</v>
      </c>
      <c r="AN65" s="522">
        <v>0</v>
      </c>
      <c r="AO65" s="522">
        <f t="shared" ref="AO65:AO70" si="80">AH65+AJ65+AK65+AM65</f>
        <v>0</v>
      </c>
      <c r="AP65" s="522">
        <f t="shared" ref="AP65:AP70" si="81">AI65+AL65+AN65</f>
        <v>0</v>
      </c>
      <c r="AQ65" s="523">
        <f t="shared" si="4"/>
        <v>0</v>
      </c>
      <c r="AR65" s="520">
        <f t="shared" ref="AR65:AR70" si="82">I65+AG65</f>
        <v>1481821</v>
      </c>
      <c r="AS65" s="507">
        <f t="shared" ref="AS65:AS70" si="83">J65+V65</f>
        <v>1058587</v>
      </c>
      <c r="AT65" s="507">
        <f t="shared" ref="AT65:AT70" si="84">K65+Z65</f>
        <v>20000</v>
      </c>
      <c r="AU65" s="501">
        <f t="shared" si="5"/>
        <v>0</v>
      </c>
      <c r="AV65" s="507">
        <f t="shared" ref="AV65:AW70" si="85">L65+AB65</f>
        <v>364562</v>
      </c>
      <c r="AW65" s="507">
        <f t="shared" si="85"/>
        <v>21172</v>
      </c>
      <c r="AX65" s="507">
        <f t="shared" ref="AX65:AX70" si="86">N65+AF65</f>
        <v>17500</v>
      </c>
      <c r="AY65" s="522">
        <f t="shared" ref="AY65:AY70" si="87">O65+AQ65</f>
        <v>2.4464000000000001</v>
      </c>
      <c r="AZ65" s="522">
        <f t="shared" ref="AZ65:BA70" si="88">P65+AO65</f>
        <v>1.9355</v>
      </c>
      <c r="BA65" s="523">
        <f t="shared" si="88"/>
        <v>0.51090000000000002</v>
      </c>
    </row>
    <row r="66" spans="1:53" ht="12.95" customHeight="1" x14ac:dyDescent="0.25">
      <c r="A66" s="155">
        <v>13</v>
      </c>
      <c r="B66" s="84">
        <v>4450</v>
      </c>
      <c r="C66" s="84">
        <v>650033841</v>
      </c>
      <c r="D66" s="84">
        <v>72744995</v>
      </c>
      <c r="E66" s="513" t="s">
        <v>614</v>
      </c>
      <c r="F66" s="84">
        <v>3117</v>
      </c>
      <c r="G66" s="514" t="s">
        <v>285</v>
      </c>
      <c r="H66" s="514" t="s">
        <v>87</v>
      </c>
      <c r="I66" s="516">
        <v>2917237</v>
      </c>
      <c r="J66" s="517">
        <v>2083105</v>
      </c>
      <c r="K66" s="517">
        <v>10000</v>
      </c>
      <c r="L66" s="431">
        <v>707470</v>
      </c>
      <c r="M66" s="431">
        <v>41662</v>
      </c>
      <c r="N66" s="517">
        <v>75000</v>
      </c>
      <c r="O66" s="518">
        <v>4.2004000000000001</v>
      </c>
      <c r="P66" s="432">
        <v>3</v>
      </c>
      <c r="Q66" s="519">
        <v>1.2004000000000001</v>
      </c>
      <c r="R66" s="520">
        <f t="shared" si="1"/>
        <v>0</v>
      </c>
      <c r="S66" s="507">
        <v>0</v>
      </c>
      <c r="T66" s="507">
        <v>0</v>
      </c>
      <c r="U66" s="507">
        <v>0</v>
      </c>
      <c r="V66" s="507">
        <f t="shared" si="75"/>
        <v>0</v>
      </c>
      <c r="W66" s="507">
        <v>0</v>
      </c>
      <c r="X66" s="521">
        <v>0</v>
      </c>
      <c r="Y66" s="521">
        <v>3700</v>
      </c>
      <c r="Z66" s="507">
        <f t="shared" si="76"/>
        <v>3700</v>
      </c>
      <c r="AA66" s="520">
        <f t="shared" si="77"/>
        <v>3700</v>
      </c>
      <c r="AB66" s="322">
        <f t="shared" si="78"/>
        <v>0</v>
      </c>
      <c r="AC66" s="180">
        <f t="shared" si="79"/>
        <v>0</v>
      </c>
      <c r="AD66" s="507">
        <v>0</v>
      </c>
      <c r="AE66" s="507">
        <v>0</v>
      </c>
      <c r="AF66" s="507">
        <f t="shared" si="2"/>
        <v>0</v>
      </c>
      <c r="AG66" s="507">
        <f t="shared" si="3"/>
        <v>3700</v>
      </c>
      <c r="AH66" s="522">
        <v>0</v>
      </c>
      <c r="AI66" s="522">
        <v>0</v>
      </c>
      <c r="AJ66" s="522">
        <v>0</v>
      </c>
      <c r="AK66" s="522">
        <v>0</v>
      </c>
      <c r="AL66" s="522">
        <v>0</v>
      </c>
      <c r="AM66" s="522">
        <v>0</v>
      </c>
      <c r="AN66" s="522">
        <v>0</v>
      </c>
      <c r="AO66" s="522">
        <f t="shared" si="80"/>
        <v>0</v>
      </c>
      <c r="AP66" s="522">
        <f t="shared" si="81"/>
        <v>0</v>
      </c>
      <c r="AQ66" s="523">
        <f t="shared" si="4"/>
        <v>0</v>
      </c>
      <c r="AR66" s="520">
        <f t="shared" si="82"/>
        <v>2920937</v>
      </c>
      <c r="AS66" s="507">
        <f t="shared" si="83"/>
        <v>2083105</v>
      </c>
      <c r="AT66" s="507">
        <f t="shared" si="84"/>
        <v>13700</v>
      </c>
      <c r="AU66" s="501">
        <f t="shared" si="5"/>
        <v>3700</v>
      </c>
      <c r="AV66" s="507">
        <f t="shared" si="85"/>
        <v>707470</v>
      </c>
      <c r="AW66" s="507">
        <f t="shared" si="85"/>
        <v>41662</v>
      </c>
      <c r="AX66" s="507">
        <f t="shared" si="86"/>
        <v>75000</v>
      </c>
      <c r="AY66" s="522">
        <f t="shared" si="87"/>
        <v>4.2004000000000001</v>
      </c>
      <c r="AZ66" s="522">
        <f t="shared" si="88"/>
        <v>3</v>
      </c>
      <c r="BA66" s="523">
        <f t="shared" si="88"/>
        <v>1.2004000000000001</v>
      </c>
    </row>
    <row r="67" spans="1:53" ht="12.95" customHeight="1" x14ac:dyDescent="0.25">
      <c r="A67" s="155">
        <v>13</v>
      </c>
      <c r="B67" s="84">
        <v>4450</v>
      </c>
      <c r="C67" s="84">
        <v>650033841</v>
      </c>
      <c r="D67" s="84">
        <v>72744995</v>
      </c>
      <c r="E67" s="513" t="s">
        <v>614</v>
      </c>
      <c r="F67" s="84">
        <v>3117</v>
      </c>
      <c r="G67" s="514" t="s">
        <v>450</v>
      </c>
      <c r="H67" s="514" t="s">
        <v>83</v>
      </c>
      <c r="I67" s="516">
        <v>1240547</v>
      </c>
      <c r="J67" s="517">
        <v>894365</v>
      </c>
      <c r="K67" s="517">
        <v>0</v>
      </c>
      <c r="L67" s="431">
        <v>302295</v>
      </c>
      <c r="M67" s="431">
        <v>17887</v>
      </c>
      <c r="N67" s="517">
        <v>26000</v>
      </c>
      <c r="O67" s="518">
        <v>2.6</v>
      </c>
      <c r="P67" s="432">
        <v>2.6</v>
      </c>
      <c r="Q67" s="519">
        <v>0</v>
      </c>
      <c r="R67" s="520">
        <f t="shared" si="1"/>
        <v>0</v>
      </c>
      <c r="S67" s="507">
        <v>0</v>
      </c>
      <c r="T67" s="507">
        <v>0</v>
      </c>
      <c r="U67" s="507">
        <v>0</v>
      </c>
      <c r="V67" s="507">
        <f t="shared" si="75"/>
        <v>0</v>
      </c>
      <c r="W67" s="507">
        <v>0</v>
      </c>
      <c r="X67" s="521">
        <v>0</v>
      </c>
      <c r="Y67" s="521">
        <v>0</v>
      </c>
      <c r="Z67" s="507">
        <f t="shared" si="76"/>
        <v>0</v>
      </c>
      <c r="AA67" s="520">
        <f t="shared" si="77"/>
        <v>0</v>
      </c>
      <c r="AB67" s="322">
        <f t="shared" si="78"/>
        <v>0</v>
      </c>
      <c r="AC67" s="180">
        <f t="shared" si="79"/>
        <v>0</v>
      </c>
      <c r="AD67" s="507">
        <v>0</v>
      </c>
      <c r="AE67" s="507">
        <v>0</v>
      </c>
      <c r="AF67" s="507">
        <f t="shared" si="2"/>
        <v>0</v>
      </c>
      <c r="AG67" s="507">
        <f t="shared" si="3"/>
        <v>0</v>
      </c>
      <c r="AH67" s="522">
        <v>0</v>
      </c>
      <c r="AI67" s="522">
        <v>0</v>
      </c>
      <c r="AJ67" s="522">
        <v>0</v>
      </c>
      <c r="AK67" s="522">
        <v>0</v>
      </c>
      <c r="AL67" s="522">
        <v>0</v>
      </c>
      <c r="AM67" s="522">
        <v>0</v>
      </c>
      <c r="AN67" s="522">
        <v>0</v>
      </c>
      <c r="AO67" s="522">
        <f t="shared" si="80"/>
        <v>0</v>
      </c>
      <c r="AP67" s="522">
        <f t="shared" si="81"/>
        <v>0</v>
      </c>
      <c r="AQ67" s="523">
        <f t="shared" si="4"/>
        <v>0</v>
      </c>
      <c r="AR67" s="520">
        <f t="shared" si="82"/>
        <v>1240547</v>
      </c>
      <c r="AS67" s="507">
        <f t="shared" si="83"/>
        <v>894365</v>
      </c>
      <c r="AT67" s="507">
        <f t="shared" si="84"/>
        <v>0</v>
      </c>
      <c r="AU67" s="501">
        <f t="shared" si="5"/>
        <v>0</v>
      </c>
      <c r="AV67" s="507">
        <f t="shared" si="85"/>
        <v>302295</v>
      </c>
      <c r="AW67" s="507">
        <f t="shared" si="85"/>
        <v>17887</v>
      </c>
      <c r="AX67" s="507">
        <f t="shared" si="86"/>
        <v>26000</v>
      </c>
      <c r="AY67" s="522">
        <f t="shared" si="87"/>
        <v>2.6</v>
      </c>
      <c r="AZ67" s="522">
        <f t="shared" si="88"/>
        <v>2.6</v>
      </c>
      <c r="BA67" s="523">
        <f t="shared" si="88"/>
        <v>0</v>
      </c>
    </row>
    <row r="68" spans="1:53" ht="12.95" customHeight="1" x14ac:dyDescent="0.25">
      <c r="A68" s="155">
        <v>13</v>
      </c>
      <c r="B68" s="84">
        <v>4450</v>
      </c>
      <c r="C68" s="84">
        <v>650033841</v>
      </c>
      <c r="D68" s="84">
        <v>72744995</v>
      </c>
      <c r="E68" s="513" t="s">
        <v>614</v>
      </c>
      <c r="F68" s="84">
        <v>3141</v>
      </c>
      <c r="G68" s="514" t="s">
        <v>89</v>
      </c>
      <c r="H68" s="514" t="s">
        <v>83</v>
      </c>
      <c r="I68" s="516">
        <v>253864</v>
      </c>
      <c r="J68" s="517">
        <v>173801</v>
      </c>
      <c r="K68" s="517">
        <v>12000</v>
      </c>
      <c r="L68" s="431">
        <v>62801</v>
      </c>
      <c r="M68" s="431">
        <v>3476</v>
      </c>
      <c r="N68" s="517">
        <v>1786</v>
      </c>
      <c r="O68" s="518">
        <v>0.6</v>
      </c>
      <c r="P68" s="432">
        <v>0</v>
      </c>
      <c r="Q68" s="519">
        <v>0.6</v>
      </c>
      <c r="R68" s="520">
        <f t="shared" si="1"/>
        <v>0</v>
      </c>
      <c r="S68" s="507">
        <v>0</v>
      </c>
      <c r="T68" s="507">
        <v>0</v>
      </c>
      <c r="U68" s="507">
        <v>0</v>
      </c>
      <c r="V68" s="507">
        <f t="shared" si="75"/>
        <v>0</v>
      </c>
      <c r="W68" s="507">
        <v>0</v>
      </c>
      <c r="X68" s="521">
        <v>0</v>
      </c>
      <c r="Y68" s="521">
        <v>0</v>
      </c>
      <c r="Z68" s="507">
        <f t="shared" si="76"/>
        <v>0</v>
      </c>
      <c r="AA68" s="520">
        <f t="shared" si="77"/>
        <v>0</v>
      </c>
      <c r="AB68" s="322">
        <f t="shared" si="78"/>
        <v>0</v>
      </c>
      <c r="AC68" s="180">
        <f t="shared" si="79"/>
        <v>0</v>
      </c>
      <c r="AD68" s="507">
        <v>0</v>
      </c>
      <c r="AE68" s="507">
        <v>0</v>
      </c>
      <c r="AF68" s="507">
        <f t="shared" si="2"/>
        <v>0</v>
      </c>
      <c r="AG68" s="507">
        <f t="shared" si="3"/>
        <v>0</v>
      </c>
      <c r="AH68" s="522">
        <v>0</v>
      </c>
      <c r="AI68" s="522">
        <v>0</v>
      </c>
      <c r="AJ68" s="522">
        <v>0</v>
      </c>
      <c r="AK68" s="522">
        <v>0</v>
      </c>
      <c r="AL68" s="522">
        <v>0</v>
      </c>
      <c r="AM68" s="522">
        <v>0</v>
      </c>
      <c r="AN68" s="522">
        <v>0</v>
      </c>
      <c r="AO68" s="522">
        <f t="shared" si="80"/>
        <v>0</v>
      </c>
      <c r="AP68" s="522">
        <f t="shared" si="81"/>
        <v>0</v>
      </c>
      <c r="AQ68" s="523">
        <f t="shared" si="4"/>
        <v>0</v>
      </c>
      <c r="AR68" s="520">
        <f t="shared" si="82"/>
        <v>253864</v>
      </c>
      <c r="AS68" s="507">
        <f t="shared" si="83"/>
        <v>173801</v>
      </c>
      <c r="AT68" s="507">
        <f t="shared" si="84"/>
        <v>12000</v>
      </c>
      <c r="AU68" s="501">
        <f t="shared" si="5"/>
        <v>0</v>
      </c>
      <c r="AV68" s="507">
        <f t="shared" si="85"/>
        <v>62801</v>
      </c>
      <c r="AW68" s="507">
        <f t="shared" si="85"/>
        <v>3476</v>
      </c>
      <c r="AX68" s="507">
        <f t="shared" si="86"/>
        <v>1786</v>
      </c>
      <c r="AY68" s="522">
        <f t="shared" si="87"/>
        <v>0.6</v>
      </c>
      <c r="AZ68" s="522">
        <f t="shared" si="88"/>
        <v>0</v>
      </c>
      <c r="BA68" s="523">
        <f t="shared" si="88"/>
        <v>0.6</v>
      </c>
    </row>
    <row r="69" spans="1:53" ht="12.95" customHeight="1" x14ac:dyDescent="0.25">
      <c r="A69" s="155">
        <v>13</v>
      </c>
      <c r="B69" s="84">
        <v>4450</v>
      </c>
      <c r="C69" s="84">
        <v>650033841</v>
      </c>
      <c r="D69" s="84">
        <v>72744995</v>
      </c>
      <c r="E69" s="513" t="s">
        <v>614</v>
      </c>
      <c r="F69" s="84">
        <v>3143</v>
      </c>
      <c r="G69" s="514" t="s">
        <v>150</v>
      </c>
      <c r="H69" s="514" t="s">
        <v>87</v>
      </c>
      <c r="I69" s="516">
        <v>388950</v>
      </c>
      <c r="J69" s="517">
        <v>286414</v>
      </c>
      <c r="K69" s="517">
        <v>0</v>
      </c>
      <c r="L69" s="431">
        <v>96808</v>
      </c>
      <c r="M69" s="431">
        <v>5728</v>
      </c>
      <c r="N69" s="517">
        <v>0</v>
      </c>
      <c r="O69" s="518">
        <v>0.66669999999999996</v>
      </c>
      <c r="P69" s="432">
        <v>0.66669999999999996</v>
      </c>
      <c r="Q69" s="519">
        <v>0</v>
      </c>
      <c r="R69" s="520">
        <f t="shared" si="1"/>
        <v>0</v>
      </c>
      <c r="S69" s="507">
        <v>0</v>
      </c>
      <c r="T69" s="507">
        <v>0</v>
      </c>
      <c r="U69" s="507">
        <v>0</v>
      </c>
      <c r="V69" s="507">
        <f t="shared" si="75"/>
        <v>0</v>
      </c>
      <c r="W69" s="507">
        <v>0</v>
      </c>
      <c r="X69" s="521">
        <v>0</v>
      </c>
      <c r="Y69" s="521">
        <v>0</v>
      </c>
      <c r="Z69" s="507">
        <f t="shared" si="76"/>
        <v>0</v>
      </c>
      <c r="AA69" s="520">
        <f t="shared" si="77"/>
        <v>0</v>
      </c>
      <c r="AB69" s="322">
        <f t="shared" si="78"/>
        <v>0</v>
      </c>
      <c r="AC69" s="180">
        <f t="shared" si="79"/>
        <v>0</v>
      </c>
      <c r="AD69" s="507">
        <v>0</v>
      </c>
      <c r="AE69" s="507">
        <v>0</v>
      </c>
      <c r="AF69" s="507">
        <f t="shared" si="2"/>
        <v>0</v>
      </c>
      <c r="AG69" s="507">
        <f t="shared" si="3"/>
        <v>0</v>
      </c>
      <c r="AH69" s="522">
        <v>0</v>
      </c>
      <c r="AI69" s="522">
        <v>0</v>
      </c>
      <c r="AJ69" s="522">
        <v>0</v>
      </c>
      <c r="AK69" s="522">
        <v>0</v>
      </c>
      <c r="AL69" s="522">
        <v>0</v>
      </c>
      <c r="AM69" s="522">
        <v>0</v>
      </c>
      <c r="AN69" s="522">
        <v>0</v>
      </c>
      <c r="AO69" s="522">
        <f t="shared" si="80"/>
        <v>0</v>
      </c>
      <c r="AP69" s="522">
        <f t="shared" si="81"/>
        <v>0</v>
      </c>
      <c r="AQ69" s="523">
        <f t="shared" si="4"/>
        <v>0</v>
      </c>
      <c r="AR69" s="520">
        <f t="shared" si="82"/>
        <v>388950</v>
      </c>
      <c r="AS69" s="507">
        <f t="shared" si="83"/>
        <v>286414</v>
      </c>
      <c r="AT69" s="507">
        <f t="shared" si="84"/>
        <v>0</v>
      </c>
      <c r="AU69" s="501">
        <f t="shared" si="5"/>
        <v>0</v>
      </c>
      <c r="AV69" s="507">
        <f t="shared" si="85"/>
        <v>96808</v>
      </c>
      <c r="AW69" s="507">
        <f t="shared" si="85"/>
        <v>5728</v>
      </c>
      <c r="AX69" s="507">
        <f t="shared" si="86"/>
        <v>0</v>
      </c>
      <c r="AY69" s="522">
        <f t="shared" si="87"/>
        <v>0.66669999999999996</v>
      </c>
      <c r="AZ69" s="522">
        <f t="shared" si="88"/>
        <v>0.66669999999999996</v>
      </c>
      <c r="BA69" s="523">
        <f t="shared" si="88"/>
        <v>0</v>
      </c>
    </row>
    <row r="70" spans="1:53" ht="12.95" customHeight="1" x14ac:dyDescent="0.25">
      <c r="A70" s="155">
        <v>13</v>
      </c>
      <c r="B70" s="84">
        <v>4450</v>
      </c>
      <c r="C70" s="84">
        <v>650033841</v>
      </c>
      <c r="D70" s="84">
        <v>72744995</v>
      </c>
      <c r="E70" s="513" t="s">
        <v>614</v>
      </c>
      <c r="F70" s="84">
        <v>3143</v>
      </c>
      <c r="G70" s="514" t="s">
        <v>151</v>
      </c>
      <c r="H70" s="514" t="s">
        <v>83</v>
      </c>
      <c r="I70" s="516">
        <v>11937</v>
      </c>
      <c r="J70" s="517">
        <v>8415</v>
      </c>
      <c r="K70" s="517">
        <v>0</v>
      </c>
      <c r="L70" s="431">
        <v>2844</v>
      </c>
      <c r="M70" s="431">
        <v>168</v>
      </c>
      <c r="N70" s="517">
        <v>510</v>
      </c>
      <c r="O70" s="518">
        <v>0.04</v>
      </c>
      <c r="P70" s="432">
        <v>0</v>
      </c>
      <c r="Q70" s="519">
        <v>0.04</v>
      </c>
      <c r="R70" s="520">
        <f t="shared" si="1"/>
        <v>0</v>
      </c>
      <c r="S70" s="507">
        <v>0</v>
      </c>
      <c r="T70" s="507">
        <v>0</v>
      </c>
      <c r="U70" s="507">
        <v>0</v>
      </c>
      <c r="V70" s="507">
        <f t="shared" si="75"/>
        <v>0</v>
      </c>
      <c r="W70" s="507">
        <v>0</v>
      </c>
      <c r="X70" s="521">
        <v>0</v>
      </c>
      <c r="Y70" s="521">
        <v>0</v>
      </c>
      <c r="Z70" s="507">
        <f t="shared" si="76"/>
        <v>0</v>
      </c>
      <c r="AA70" s="520">
        <f t="shared" si="77"/>
        <v>0</v>
      </c>
      <c r="AB70" s="322">
        <f t="shared" si="78"/>
        <v>0</v>
      </c>
      <c r="AC70" s="180">
        <f t="shared" si="79"/>
        <v>0</v>
      </c>
      <c r="AD70" s="507">
        <v>0</v>
      </c>
      <c r="AE70" s="507">
        <v>0</v>
      </c>
      <c r="AF70" s="507">
        <f t="shared" si="2"/>
        <v>0</v>
      </c>
      <c r="AG70" s="507">
        <f t="shared" si="3"/>
        <v>0</v>
      </c>
      <c r="AH70" s="522">
        <v>0</v>
      </c>
      <c r="AI70" s="522">
        <v>0</v>
      </c>
      <c r="AJ70" s="522">
        <v>0</v>
      </c>
      <c r="AK70" s="522">
        <v>0</v>
      </c>
      <c r="AL70" s="522">
        <v>0</v>
      </c>
      <c r="AM70" s="522">
        <v>0</v>
      </c>
      <c r="AN70" s="522">
        <v>0</v>
      </c>
      <c r="AO70" s="522">
        <f t="shared" si="80"/>
        <v>0</v>
      </c>
      <c r="AP70" s="522">
        <f t="shared" si="81"/>
        <v>0</v>
      </c>
      <c r="AQ70" s="523">
        <f t="shared" si="4"/>
        <v>0</v>
      </c>
      <c r="AR70" s="520">
        <f t="shared" si="82"/>
        <v>11937</v>
      </c>
      <c r="AS70" s="507">
        <f t="shared" si="83"/>
        <v>8415</v>
      </c>
      <c r="AT70" s="507">
        <f t="shared" si="84"/>
        <v>0</v>
      </c>
      <c r="AU70" s="501">
        <f t="shared" si="5"/>
        <v>0</v>
      </c>
      <c r="AV70" s="507">
        <f t="shared" si="85"/>
        <v>2844</v>
      </c>
      <c r="AW70" s="507">
        <f t="shared" si="85"/>
        <v>168</v>
      </c>
      <c r="AX70" s="507">
        <f t="shared" si="86"/>
        <v>510</v>
      </c>
      <c r="AY70" s="522">
        <f t="shared" si="87"/>
        <v>0.04</v>
      </c>
      <c r="AZ70" s="522">
        <f t="shared" si="88"/>
        <v>0</v>
      </c>
      <c r="BA70" s="523">
        <f t="shared" si="88"/>
        <v>0.04</v>
      </c>
    </row>
    <row r="71" spans="1:53" ht="12.95" customHeight="1" x14ac:dyDescent="0.25">
      <c r="A71" s="156">
        <v>13</v>
      </c>
      <c r="B71" s="86">
        <v>4450</v>
      </c>
      <c r="C71" s="86">
        <v>650033841</v>
      </c>
      <c r="D71" s="86">
        <v>72744995</v>
      </c>
      <c r="E71" s="90" t="s">
        <v>616</v>
      </c>
      <c r="F71" s="93"/>
      <c r="G71" s="94"/>
      <c r="H71" s="94"/>
      <c r="I71" s="148">
        <v>6294356</v>
      </c>
      <c r="J71" s="92">
        <v>4504687</v>
      </c>
      <c r="K71" s="92">
        <v>42000</v>
      </c>
      <c r="L71" s="92">
        <v>1536780</v>
      </c>
      <c r="M71" s="92">
        <v>90093</v>
      </c>
      <c r="N71" s="92">
        <v>120796</v>
      </c>
      <c r="O71" s="95">
        <v>10.5535</v>
      </c>
      <c r="P71" s="95">
        <v>8.2022000000000013</v>
      </c>
      <c r="Q71" s="278">
        <v>2.3513000000000002</v>
      </c>
      <c r="R71" s="143">
        <f t="shared" ref="R71:BA71" si="89">SUM(R65:R70)</f>
        <v>0</v>
      </c>
      <c r="S71" s="92">
        <f t="shared" si="89"/>
        <v>0</v>
      </c>
      <c r="T71" s="92">
        <f t="shared" si="89"/>
        <v>0</v>
      </c>
      <c r="U71" s="92">
        <f t="shared" si="89"/>
        <v>0</v>
      </c>
      <c r="V71" s="92">
        <f t="shared" si="89"/>
        <v>0</v>
      </c>
      <c r="W71" s="92">
        <f t="shared" si="89"/>
        <v>0</v>
      </c>
      <c r="X71" s="464">
        <f t="shared" si="89"/>
        <v>0</v>
      </c>
      <c r="Y71" s="464">
        <f t="shared" si="89"/>
        <v>3700</v>
      </c>
      <c r="Z71" s="92">
        <f t="shared" si="89"/>
        <v>3700</v>
      </c>
      <c r="AA71" s="143">
        <f t="shared" si="89"/>
        <v>3700</v>
      </c>
      <c r="AB71" s="92">
        <f t="shared" si="89"/>
        <v>0</v>
      </c>
      <c r="AC71" s="92">
        <f t="shared" si="89"/>
        <v>0</v>
      </c>
      <c r="AD71" s="92">
        <f t="shared" si="89"/>
        <v>0</v>
      </c>
      <c r="AE71" s="92">
        <f t="shared" si="89"/>
        <v>0</v>
      </c>
      <c r="AF71" s="92">
        <f t="shared" si="89"/>
        <v>0</v>
      </c>
      <c r="AG71" s="92">
        <f t="shared" si="89"/>
        <v>3700</v>
      </c>
      <c r="AH71" s="95">
        <f t="shared" si="89"/>
        <v>0</v>
      </c>
      <c r="AI71" s="95">
        <f t="shared" si="89"/>
        <v>0</v>
      </c>
      <c r="AJ71" s="95">
        <f t="shared" si="89"/>
        <v>0</v>
      </c>
      <c r="AK71" s="95">
        <f t="shared" si="89"/>
        <v>0</v>
      </c>
      <c r="AL71" s="95">
        <f t="shared" si="89"/>
        <v>0</v>
      </c>
      <c r="AM71" s="95">
        <f t="shared" si="89"/>
        <v>0</v>
      </c>
      <c r="AN71" s="95">
        <f t="shared" si="89"/>
        <v>0</v>
      </c>
      <c r="AO71" s="95">
        <f t="shared" si="89"/>
        <v>0</v>
      </c>
      <c r="AP71" s="95">
        <f t="shared" si="89"/>
        <v>0</v>
      </c>
      <c r="AQ71" s="278">
        <f t="shared" si="89"/>
        <v>0</v>
      </c>
      <c r="AR71" s="143">
        <f t="shared" si="89"/>
        <v>6298056</v>
      </c>
      <c r="AS71" s="92">
        <f t="shared" si="89"/>
        <v>4504687</v>
      </c>
      <c r="AT71" s="92">
        <f t="shared" si="89"/>
        <v>45700</v>
      </c>
      <c r="AU71" s="92">
        <f t="shared" si="89"/>
        <v>3700</v>
      </c>
      <c r="AV71" s="92">
        <f t="shared" si="89"/>
        <v>1536780</v>
      </c>
      <c r="AW71" s="92">
        <f t="shared" si="89"/>
        <v>90093</v>
      </c>
      <c r="AX71" s="92">
        <f t="shared" si="89"/>
        <v>120796</v>
      </c>
      <c r="AY71" s="95">
        <f t="shared" si="89"/>
        <v>10.5535</v>
      </c>
      <c r="AZ71" s="95">
        <f t="shared" si="89"/>
        <v>8.2022000000000013</v>
      </c>
      <c r="BA71" s="278">
        <f t="shared" si="89"/>
        <v>2.3513000000000002</v>
      </c>
    </row>
    <row r="72" spans="1:53" ht="12.95" customHeight="1" x14ac:dyDescent="0.25">
      <c r="A72" s="155">
        <v>14</v>
      </c>
      <c r="B72" s="84">
        <v>4430</v>
      </c>
      <c r="C72" s="84">
        <v>600074862</v>
      </c>
      <c r="D72" s="84">
        <v>70695024</v>
      </c>
      <c r="E72" s="513" t="s">
        <v>617</v>
      </c>
      <c r="F72" s="84">
        <v>3111</v>
      </c>
      <c r="G72" s="514" t="s">
        <v>615</v>
      </c>
      <c r="H72" s="514" t="s">
        <v>87</v>
      </c>
      <c r="I72" s="516">
        <v>801099</v>
      </c>
      <c r="J72" s="517">
        <v>581664</v>
      </c>
      <c r="K72" s="517">
        <v>0</v>
      </c>
      <c r="L72" s="431">
        <v>196602</v>
      </c>
      <c r="M72" s="431">
        <v>11633</v>
      </c>
      <c r="N72" s="517">
        <v>11200</v>
      </c>
      <c r="O72" s="518">
        <v>1.4609000000000001</v>
      </c>
      <c r="P72" s="432">
        <v>1</v>
      </c>
      <c r="Q72" s="519">
        <v>0.46089999999999998</v>
      </c>
      <c r="R72" s="520">
        <f t="shared" si="1"/>
        <v>0</v>
      </c>
      <c r="S72" s="507">
        <v>0</v>
      </c>
      <c r="T72" s="507">
        <v>0</v>
      </c>
      <c r="U72" s="507">
        <v>0</v>
      </c>
      <c r="V72" s="507">
        <f t="shared" ref="V72:V77" si="90">SUM(R72:U72)</f>
        <v>0</v>
      </c>
      <c r="W72" s="507">
        <v>0</v>
      </c>
      <c r="X72" s="521">
        <v>0</v>
      </c>
      <c r="Y72" s="521">
        <v>0</v>
      </c>
      <c r="Z72" s="507">
        <f t="shared" ref="Z72:Z77" si="91">SUM(W72:Y72)</f>
        <v>0</v>
      </c>
      <c r="AA72" s="520">
        <f t="shared" ref="AA72:AA77" si="92">V72+Z72</f>
        <v>0</v>
      </c>
      <c r="AB72" s="322">
        <f t="shared" ref="AB72:AB77" si="93">ROUND((V72+W72)*33.8%,0)</f>
        <v>0</v>
      </c>
      <c r="AC72" s="180">
        <f t="shared" ref="AC72:AC77" si="94">ROUND(V72*2%,0)</f>
        <v>0</v>
      </c>
      <c r="AD72" s="507">
        <v>0</v>
      </c>
      <c r="AE72" s="507">
        <v>0</v>
      </c>
      <c r="AF72" s="507">
        <f t="shared" si="2"/>
        <v>0</v>
      </c>
      <c r="AG72" s="507">
        <f t="shared" si="3"/>
        <v>0</v>
      </c>
      <c r="AH72" s="522">
        <v>0</v>
      </c>
      <c r="AI72" s="522">
        <v>0</v>
      </c>
      <c r="AJ72" s="522">
        <v>0</v>
      </c>
      <c r="AK72" s="522">
        <v>0</v>
      </c>
      <c r="AL72" s="522">
        <v>0</v>
      </c>
      <c r="AM72" s="522">
        <v>0</v>
      </c>
      <c r="AN72" s="522">
        <v>0</v>
      </c>
      <c r="AO72" s="522">
        <f t="shared" ref="AO72:AO77" si="95">AH72+AJ72+AK72+AM72</f>
        <v>0</v>
      </c>
      <c r="AP72" s="522">
        <f t="shared" ref="AP72:AP77" si="96">AI72+AL72+AN72</f>
        <v>0</v>
      </c>
      <c r="AQ72" s="523">
        <f t="shared" si="4"/>
        <v>0</v>
      </c>
      <c r="AR72" s="520">
        <f t="shared" ref="AR72:AR77" si="97">I72+AG72</f>
        <v>801099</v>
      </c>
      <c r="AS72" s="507">
        <f t="shared" ref="AS72:AS77" si="98">J72+V72</f>
        <v>581664</v>
      </c>
      <c r="AT72" s="507">
        <f t="shared" ref="AT72:AT77" si="99">K72+Z72</f>
        <v>0</v>
      </c>
      <c r="AU72" s="501">
        <f t="shared" si="5"/>
        <v>0</v>
      </c>
      <c r="AV72" s="507">
        <f t="shared" ref="AV72:AW77" si="100">L72+AB72</f>
        <v>196602</v>
      </c>
      <c r="AW72" s="507">
        <f t="shared" si="100"/>
        <v>11633</v>
      </c>
      <c r="AX72" s="507">
        <f t="shared" ref="AX72:AX77" si="101">N72+AF72</f>
        <v>11200</v>
      </c>
      <c r="AY72" s="522">
        <f t="shared" ref="AY72:AY77" si="102">O72+AQ72</f>
        <v>1.4609000000000001</v>
      </c>
      <c r="AZ72" s="522">
        <f t="shared" ref="AZ72:BA77" si="103">P72+AO72</f>
        <v>1</v>
      </c>
      <c r="BA72" s="523">
        <f t="shared" si="103"/>
        <v>0.46089999999999998</v>
      </c>
    </row>
    <row r="73" spans="1:53" ht="12.95" customHeight="1" x14ac:dyDescent="0.25">
      <c r="A73" s="155">
        <v>14</v>
      </c>
      <c r="B73" s="84">
        <v>4430</v>
      </c>
      <c r="C73" s="84">
        <v>600074862</v>
      </c>
      <c r="D73" s="84">
        <v>70695024</v>
      </c>
      <c r="E73" s="513" t="s">
        <v>617</v>
      </c>
      <c r="F73" s="84">
        <v>3117</v>
      </c>
      <c r="G73" s="514" t="s">
        <v>149</v>
      </c>
      <c r="H73" s="514" t="s">
        <v>87</v>
      </c>
      <c r="I73" s="516">
        <v>2989039</v>
      </c>
      <c r="J73" s="517">
        <v>2145831</v>
      </c>
      <c r="K73" s="517">
        <v>0</v>
      </c>
      <c r="L73" s="431">
        <v>725291</v>
      </c>
      <c r="M73" s="431">
        <v>42917</v>
      </c>
      <c r="N73" s="517">
        <v>75000</v>
      </c>
      <c r="O73" s="518">
        <v>4.1538000000000004</v>
      </c>
      <c r="P73" s="432">
        <v>2.9533999999999998</v>
      </c>
      <c r="Q73" s="519">
        <v>1.2004000000000001</v>
      </c>
      <c r="R73" s="520">
        <f t="shared" si="1"/>
        <v>0</v>
      </c>
      <c r="S73" s="507">
        <v>0</v>
      </c>
      <c r="T73" s="507">
        <v>0</v>
      </c>
      <c r="U73" s="507">
        <v>0</v>
      </c>
      <c r="V73" s="507">
        <f t="shared" si="90"/>
        <v>0</v>
      </c>
      <c r="W73" s="507">
        <v>0</v>
      </c>
      <c r="X73" s="521">
        <v>0</v>
      </c>
      <c r="Y73" s="521">
        <v>3700</v>
      </c>
      <c r="Z73" s="507">
        <f t="shared" si="91"/>
        <v>3700</v>
      </c>
      <c r="AA73" s="520">
        <f t="shared" si="92"/>
        <v>3700</v>
      </c>
      <c r="AB73" s="322">
        <f t="shared" si="93"/>
        <v>0</v>
      </c>
      <c r="AC73" s="180">
        <f t="shared" si="94"/>
        <v>0</v>
      </c>
      <c r="AD73" s="507">
        <v>0</v>
      </c>
      <c r="AE73" s="507">
        <v>0</v>
      </c>
      <c r="AF73" s="507">
        <f t="shared" si="2"/>
        <v>0</v>
      </c>
      <c r="AG73" s="507">
        <f t="shared" si="3"/>
        <v>3700</v>
      </c>
      <c r="AH73" s="522">
        <v>0</v>
      </c>
      <c r="AI73" s="522">
        <v>0</v>
      </c>
      <c r="AJ73" s="522">
        <v>0</v>
      </c>
      <c r="AK73" s="522">
        <v>0</v>
      </c>
      <c r="AL73" s="522">
        <v>0</v>
      </c>
      <c r="AM73" s="522">
        <v>0</v>
      </c>
      <c r="AN73" s="522">
        <v>0</v>
      </c>
      <c r="AO73" s="522">
        <f t="shared" si="95"/>
        <v>0</v>
      </c>
      <c r="AP73" s="522">
        <f t="shared" si="96"/>
        <v>0</v>
      </c>
      <c r="AQ73" s="523">
        <f t="shared" si="4"/>
        <v>0</v>
      </c>
      <c r="AR73" s="520">
        <f t="shared" si="97"/>
        <v>2992739</v>
      </c>
      <c r="AS73" s="507">
        <f t="shared" si="98"/>
        <v>2145831</v>
      </c>
      <c r="AT73" s="507">
        <f t="shared" si="99"/>
        <v>3700</v>
      </c>
      <c r="AU73" s="501">
        <f t="shared" si="5"/>
        <v>3700</v>
      </c>
      <c r="AV73" s="507">
        <f t="shared" si="100"/>
        <v>725291</v>
      </c>
      <c r="AW73" s="507">
        <f t="shared" si="100"/>
        <v>42917</v>
      </c>
      <c r="AX73" s="507">
        <f t="shared" si="101"/>
        <v>75000</v>
      </c>
      <c r="AY73" s="522">
        <f t="shared" si="102"/>
        <v>4.1538000000000004</v>
      </c>
      <c r="AZ73" s="522">
        <f t="shared" si="103"/>
        <v>2.9533999999999998</v>
      </c>
      <c r="BA73" s="523">
        <f t="shared" si="103"/>
        <v>1.2004000000000001</v>
      </c>
    </row>
    <row r="74" spans="1:53" ht="12.95" customHeight="1" x14ac:dyDescent="0.25">
      <c r="A74" s="155">
        <v>14</v>
      </c>
      <c r="B74" s="84">
        <v>4430</v>
      </c>
      <c r="C74" s="84">
        <v>600074862</v>
      </c>
      <c r="D74" s="84">
        <v>70695024</v>
      </c>
      <c r="E74" s="513" t="s">
        <v>617</v>
      </c>
      <c r="F74" s="84">
        <v>3117</v>
      </c>
      <c r="G74" s="514" t="s">
        <v>450</v>
      </c>
      <c r="H74" s="514" t="s">
        <v>83</v>
      </c>
      <c r="I74" s="516">
        <v>2567</v>
      </c>
      <c r="J74" s="517">
        <v>1890</v>
      </c>
      <c r="K74" s="517">
        <v>0</v>
      </c>
      <c r="L74" s="431">
        <v>639</v>
      </c>
      <c r="M74" s="431">
        <v>38</v>
      </c>
      <c r="N74" s="517">
        <v>0</v>
      </c>
      <c r="O74" s="518">
        <v>0</v>
      </c>
      <c r="P74" s="432">
        <v>0</v>
      </c>
      <c r="Q74" s="519">
        <v>0</v>
      </c>
      <c r="R74" s="520">
        <f t="shared" si="1"/>
        <v>0</v>
      </c>
      <c r="S74" s="507">
        <v>0</v>
      </c>
      <c r="T74" s="507">
        <v>0</v>
      </c>
      <c r="U74" s="507">
        <v>0</v>
      </c>
      <c r="V74" s="507">
        <f t="shared" si="90"/>
        <v>0</v>
      </c>
      <c r="W74" s="507">
        <v>0</v>
      </c>
      <c r="X74" s="521">
        <v>0</v>
      </c>
      <c r="Y74" s="521">
        <v>0</v>
      </c>
      <c r="Z74" s="507">
        <f t="shared" si="91"/>
        <v>0</v>
      </c>
      <c r="AA74" s="520">
        <f t="shared" si="92"/>
        <v>0</v>
      </c>
      <c r="AB74" s="322">
        <f t="shared" si="93"/>
        <v>0</v>
      </c>
      <c r="AC74" s="180">
        <f t="shared" si="94"/>
        <v>0</v>
      </c>
      <c r="AD74" s="507">
        <v>0</v>
      </c>
      <c r="AE74" s="507">
        <v>0</v>
      </c>
      <c r="AF74" s="507">
        <f t="shared" si="2"/>
        <v>0</v>
      </c>
      <c r="AG74" s="507">
        <f t="shared" si="3"/>
        <v>0</v>
      </c>
      <c r="AH74" s="522">
        <v>0</v>
      </c>
      <c r="AI74" s="522">
        <v>0</v>
      </c>
      <c r="AJ74" s="522">
        <v>0</v>
      </c>
      <c r="AK74" s="522">
        <v>0</v>
      </c>
      <c r="AL74" s="522">
        <v>0</v>
      </c>
      <c r="AM74" s="522">
        <v>0</v>
      </c>
      <c r="AN74" s="522">
        <v>0</v>
      </c>
      <c r="AO74" s="522">
        <f t="shared" si="95"/>
        <v>0</v>
      </c>
      <c r="AP74" s="522">
        <f t="shared" si="96"/>
        <v>0</v>
      </c>
      <c r="AQ74" s="523">
        <f t="shared" si="4"/>
        <v>0</v>
      </c>
      <c r="AR74" s="520">
        <f t="shared" si="97"/>
        <v>2567</v>
      </c>
      <c r="AS74" s="507">
        <f t="shared" si="98"/>
        <v>1890</v>
      </c>
      <c r="AT74" s="507">
        <f t="shared" si="99"/>
        <v>0</v>
      </c>
      <c r="AU74" s="501">
        <f t="shared" si="5"/>
        <v>0</v>
      </c>
      <c r="AV74" s="507">
        <f t="shared" si="100"/>
        <v>639</v>
      </c>
      <c r="AW74" s="507">
        <f t="shared" si="100"/>
        <v>38</v>
      </c>
      <c r="AX74" s="507">
        <f t="shared" si="101"/>
        <v>0</v>
      </c>
      <c r="AY74" s="522">
        <f t="shared" si="102"/>
        <v>0</v>
      </c>
      <c r="AZ74" s="522">
        <f t="shared" si="103"/>
        <v>0</v>
      </c>
      <c r="BA74" s="523">
        <f t="shared" si="103"/>
        <v>0</v>
      </c>
    </row>
    <row r="75" spans="1:53" ht="12.95" customHeight="1" x14ac:dyDescent="0.25">
      <c r="A75" s="155">
        <v>14</v>
      </c>
      <c r="B75" s="84">
        <v>4430</v>
      </c>
      <c r="C75" s="84">
        <v>600074862</v>
      </c>
      <c r="D75" s="84">
        <v>70695024</v>
      </c>
      <c r="E75" s="513" t="s">
        <v>617</v>
      </c>
      <c r="F75" s="84">
        <v>3141</v>
      </c>
      <c r="G75" s="514" t="s">
        <v>89</v>
      </c>
      <c r="H75" s="514" t="s">
        <v>83</v>
      </c>
      <c r="I75" s="516">
        <v>551837</v>
      </c>
      <c r="J75" s="517">
        <v>404609</v>
      </c>
      <c r="K75" s="517">
        <v>0</v>
      </c>
      <c r="L75" s="431">
        <v>136758</v>
      </c>
      <c r="M75" s="431">
        <v>8092</v>
      </c>
      <c r="N75" s="517">
        <v>2378</v>
      </c>
      <c r="O75" s="518">
        <v>1.38</v>
      </c>
      <c r="P75" s="432">
        <v>0</v>
      </c>
      <c r="Q75" s="519">
        <v>1.38</v>
      </c>
      <c r="R75" s="520">
        <f t="shared" si="1"/>
        <v>0</v>
      </c>
      <c r="S75" s="507">
        <v>0</v>
      </c>
      <c r="T75" s="507">
        <v>0</v>
      </c>
      <c r="U75" s="507">
        <v>0</v>
      </c>
      <c r="V75" s="507">
        <f t="shared" si="90"/>
        <v>0</v>
      </c>
      <c r="W75" s="507">
        <v>0</v>
      </c>
      <c r="X75" s="521">
        <v>0</v>
      </c>
      <c r="Y75" s="521">
        <v>0</v>
      </c>
      <c r="Z75" s="507">
        <f t="shared" si="91"/>
        <v>0</v>
      </c>
      <c r="AA75" s="520">
        <f t="shared" si="92"/>
        <v>0</v>
      </c>
      <c r="AB75" s="322">
        <f t="shared" si="93"/>
        <v>0</v>
      </c>
      <c r="AC75" s="180">
        <f t="shared" si="94"/>
        <v>0</v>
      </c>
      <c r="AD75" s="507">
        <v>0</v>
      </c>
      <c r="AE75" s="507">
        <v>0</v>
      </c>
      <c r="AF75" s="507">
        <f t="shared" si="2"/>
        <v>0</v>
      </c>
      <c r="AG75" s="507">
        <f t="shared" si="3"/>
        <v>0</v>
      </c>
      <c r="AH75" s="522">
        <v>0</v>
      </c>
      <c r="AI75" s="522">
        <v>0</v>
      </c>
      <c r="AJ75" s="522">
        <v>0</v>
      </c>
      <c r="AK75" s="522">
        <v>0</v>
      </c>
      <c r="AL75" s="522">
        <v>0</v>
      </c>
      <c r="AM75" s="522">
        <v>0</v>
      </c>
      <c r="AN75" s="522">
        <v>0</v>
      </c>
      <c r="AO75" s="522">
        <f t="shared" si="95"/>
        <v>0</v>
      </c>
      <c r="AP75" s="522">
        <f t="shared" si="96"/>
        <v>0</v>
      </c>
      <c r="AQ75" s="523">
        <f t="shared" si="4"/>
        <v>0</v>
      </c>
      <c r="AR75" s="520">
        <f t="shared" si="97"/>
        <v>551837</v>
      </c>
      <c r="AS75" s="507">
        <f t="shared" si="98"/>
        <v>404609</v>
      </c>
      <c r="AT75" s="507">
        <f t="shared" si="99"/>
        <v>0</v>
      </c>
      <c r="AU75" s="501">
        <f t="shared" si="5"/>
        <v>0</v>
      </c>
      <c r="AV75" s="507">
        <f t="shared" si="100"/>
        <v>136758</v>
      </c>
      <c r="AW75" s="507">
        <f t="shared" si="100"/>
        <v>8092</v>
      </c>
      <c r="AX75" s="507">
        <f t="shared" si="101"/>
        <v>2378</v>
      </c>
      <c r="AY75" s="522">
        <f t="shared" si="102"/>
        <v>1.38</v>
      </c>
      <c r="AZ75" s="522">
        <f t="shared" si="103"/>
        <v>0</v>
      </c>
      <c r="BA75" s="523">
        <f t="shared" si="103"/>
        <v>1.38</v>
      </c>
    </row>
    <row r="76" spans="1:53" ht="12.95" customHeight="1" x14ac:dyDescent="0.25">
      <c r="A76" s="155">
        <v>14</v>
      </c>
      <c r="B76" s="84">
        <v>4430</v>
      </c>
      <c r="C76" s="84">
        <v>600074862</v>
      </c>
      <c r="D76" s="84">
        <v>70695024</v>
      </c>
      <c r="E76" s="513" t="s">
        <v>617</v>
      </c>
      <c r="F76" s="84">
        <v>3143</v>
      </c>
      <c r="G76" s="514" t="s">
        <v>150</v>
      </c>
      <c r="H76" s="514" t="s">
        <v>87</v>
      </c>
      <c r="I76" s="516">
        <v>462567</v>
      </c>
      <c r="J76" s="517">
        <v>340624</v>
      </c>
      <c r="K76" s="517">
        <v>0</v>
      </c>
      <c r="L76" s="431">
        <v>115131</v>
      </c>
      <c r="M76" s="431">
        <v>6812</v>
      </c>
      <c r="N76" s="517">
        <v>0</v>
      </c>
      <c r="O76" s="518">
        <v>0.75</v>
      </c>
      <c r="P76" s="432">
        <v>0.75</v>
      </c>
      <c r="Q76" s="519">
        <v>0</v>
      </c>
      <c r="R76" s="520">
        <f t="shared" si="1"/>
        <v>0</v>
      </c>
      <c r="S76" s="507">
        <v>0</v>
      </c>
      <c r="T76" s="507">
        <v>0</v>
      </c>
      <c r="U76" s="507">
        <v>0</v>
      </c>
      <c r="V76" s="507">
        <f t="shared" si="90"/>
        <v>0</v>
      </c>
      <c r="W76" s="507">
        <v>0</v>
      </c>
      <c r="X76" s="521">
        <v>0</v>
      </c>
      <c r="Y76" s="521">
        <v>0</v>
      </c>
      <c r="Z76" s="507">
        <f t="shared" si="91"/>
        <v>0</v>
      </c>
      <c r="AA76" s="520">
        <f t="shared" si="92"/>
        <v>0</v>
      </c>
      <c r="AB76" s="322">
        <f t="shared" si="93"/>
        <v>0</v>
      </c>
      <c r="AC76" s="180">
        <f t="shared" si="94"/>
        <v>0</v>
      </c>
      <c r="AD76" s="507">
        <v>0</v>
      </c>
      <c r="AE76" s="507">
        <v>0</v>
      </c>
      <c r="AF76" s="507">
        <f t="shared" si="2"/>
        <v>0</v>
      </c>
      <c r="AG76" s="507">
        <f t="shared" si="3"/>
        <v>0</v>
      </c>
      <c r="AH76" s="522">
        <v>0</v>
      </c>
      <c r="AI76" s="522">
        <v>0</v>
      </c>
      <c r="AJ76" s="522">
        <v>0</v>
      </c>
      <c r="AK76" s="522">
        <v>0</v>
      </c>
      <c r="AL76" s="522">
        <v>0</v>
      </c>
      <c r="AM76" s="522">
        <v>0</v>
      </c>
      <c r="AN76" s="522">
        <v>0</v>
      </c>
      <c r="AO76" s="522">
        <f t="shared" si="95"/>
        <v>0</v>
      </c>
      <c r="AP76" s="522">
        <f t="shared" si="96"/>
        <v>0</v>
      </c>
      <c r="AQ76" s="523">
        <f t="shared" si="4"/>
        <v>0</v>
      </c>
      <c r="AR76" s="520">
        <f t="shared" si="97"/>
        <v>462567</v>
      </c>
      <c r="AS76" s="507">
        <f t="shared" si="98"/>
        <v>340624</v>
      </c>
      <c r="AT76" s="507">
        <f t="shared" si="99"/>
        <v>0</v>
      </c>
      <c r="AU76" s="501">
        <f t="shared" si="5"/>
        <v>0</v>
      </c>
      <c r="AV76" s="507">
        <f t="shared" si="100"/>
        <v>115131</v>
      </c>
      <c r="AW76" s="507">
        <f t="shared" si="100"/>
        <v>6812</v>
      </c>
      <c r="AX76" s="507">
        <f t="shared" si="101"/>
        <v>0</v>
      </c>
      <c r="AY76" s="522">
        <f t="shared" si="102"/>
        <v>0.75</v>
      </c>
      <c r="AZ76" s="522">
        <f t="shared" si="103"/>
        <v>0.75</v>
      </c>
      <c r="BA76" s="523">
        <f t="shared" si="103"/>
        <v>0</v>
      </c>
    </row>
    <row r="77" spans="1:53" ht="12.95" customHeight="1" x14ac:dyDescent="0.25">
      <c r="A77" s="155">
        <v>14</v>
      </c>
      <c r="B77" s="84">
        <v>4430</v>
      </c>
      <c r="C77" s="84">
        <v>600074862</v>
      </c>
      <c r="D77" s="84">
        <v>70695024</v>
      </c>
      <c r="E77" s="513" t="s">
        <v>617</v>
      </c>
      <c r="F77" s="84">
        <v>3143</v>
      </c>
      <c r="G77" s="514" t="s">
        <v>151</v>
      </c>
      <c r="H77" s="514" t="s">
        <v>83</v>
      </c>
      <c r="I77" s="516">
        <v>14747</v>
      </c>
      <c r="J77" s="517">
        <v>10395</v>
      </c>
      <c r="K77" s="517">
        <v>0</v>
      </c>
      <c r="L77" s="431">
        <v>3514</v>
      </c>
      <c r="M77" s="431">
        <v>208</v>
      </c>
      <c r="N77" s="517">
        <v>630</v>
      </c>
      <c r="O77" s="518">
        <v>0.04</v>
      </c>
      <c r="P77" s="432">
        <v>0</v>
      </c>
      <c r="Q77" s="519">
        <v>0.04</v>
      </c>
      <c r="R77" s="520">
        <f t="shared" si="1"/>
        <v>0</v>
      </c>
      <c r="S77" s="507">
        <v>0</v>
      </c>
      <c r="T77" s="507">
        <v>0</v>
      </c>
      <c r="U77" s="507">
        <v>0</v>
      </c>
      <c r="V77" s="507">
        <f t="shared" si="90"/>
        <v>0</v>
      </c>
      <c r="W77" s="507">
        <v>0</v>
      </c>
      <c r="X77" s="521">
        <v>0</v>
      </c>
      <c r="Y77" s="521">
        <v>0</v>
      </c>
      <c r="Z77" s="507">
        <f t="shared" si="91"/>
        <v>0</v>
      </c>
      <c r="AA77" s="520">
        <f t="shared" si="92"/>
        <v>0</v>
      </c>
      <c r="AB77" s="322">
        <f t="shared" si="93"/>
        <v>0</v>
      </c>
      <c r="AC77" s="180">
        <f t="shared" si="94"/>
        <v>0</v>
      </c>
      <c r="AD77" s="507">
        <v>0</v>
      </c>
      <c r="AE77" s="507">
        <v>0</v>
      </c>
      <c r="AF77" s="507">
        <f t="shared" si="2"/>
        <v>0</v>
      </c>
      <c r="AG77" s="507">
        <f t="shared" si="3"/>
        <v>0</v>
      </c>
      <c r="AH77" s="522">
        <v>0</v>
      </c>
      <c r="AI77" s="522">
        <v>0</v>
      </c>
      <c r="AJ77" s="522">
        <v>0</v>
      </c>
      <c r="AK77" s="522">
        <v>0</v>
      </c>
      <c r="AL77" s="522">
        <v>0</v>
      </c>
      <c r="AM77" s="522">
        <v>0</v>
      </c>
      <c r="AN77" s="522">
        <v>0</v>
      </c>
      <c r="AO77" s="522">
        <f t="shared" si="95"/>
        <v>0</v>
      </c>
      <c r="AP77" s="522">
        <f t="shared" si="96"/>
        <v>0</v>
      </c>
      <c r="AQ77" s="523">
        <f t="shared" si="4"/>
        <v>0</v>
      </c>
      <c r="AR77" s="520">
        <f t="shared" si="97"/>
        <v>14747</v>
      </c>
      <c r="AS77" s="507">
        <f t="shared" si="98"/>
        <v>10395</v>
      </c>
      <c r="AT77" s="507">
        <f t="shared" si="99"/>
        <v>0</v>
      </c>
      <c r="AU77" s="501">
        <f t="shared" ref="AU77:AU120" si="104">Y77</f>
        <v>0</v>
      </c>
      <c r="AV77" s="507">
        <f t="shared" si="100"/>
        <v>3514</v>
      </c>
      <c r="AW77" s="507">
        <f t="shared" si="100"/>
        <v>208</v>
      </c>
      <c r="AX77" s="507">
        <f t="shared" si="101"/>
        <v>630</v>
      </c>
      <c r="AY77" s="522">
        <f t="shared" si="102"/>
        <v>0.04</v>
      </c>
      <c r="AZ77" s="522">
        <f t="shared" si="103"/>
        <v>0</v>
      </c>
      <c r="BA77" s="523">
        <f t="shared" si="103"/>
        <v>0.04</v>
      </c>
    </row>
    <row r="78" spans="1:53" ht="12.95" customHeight="1" x14ac:dyDescent="0.25">
      <c r="A78" s="156">
        <v>14</v>
      </c>
      <c r="B78" s="86">
        <v>4430</v>
      </c>
      <c r="C78" s="86">
        <v>600074862</v>
      </c>
      <c r="D78" s="86">
        <v>70695024</v>
      </c>
      <c r="E78" s="90" t="s">
        <v>618</v>
      </c>
      <c r="F78" s="93"/>
      <c r="G78" s="94"/>
      <c r="H78" s="94"/>
      <c r="I78" s="148">
        <v>4821856</v>
      </c>
      <c r="J78" s="92">
        <v>3485013</v>
      </c>
      <c r="K78" s="92">
        <v>0</v>
      </c>
      <c r="L78" s="92">
        <v>1177935</v>
      </c>
      <c r="M78" s="92">
        <v>69700</v>
      </c>
      <c r="N78" s="92">
        <v>89208</v>
      </c>
      <c r="O78" s="95">
        <v>7.7847000000000008</v>
      </c>
      <c r="P78" s="95">
        <v>4.7034000000000002</v>
      </c>
      <c r="Q78" s="278">
        <v>3.0813000000000001</v>
      </c>
      <c r="R78" s="143">
        <f t="shared" ref="R78:BA78" si="105">SUM(R72:R77)</f>
        <v>0</v>
      </c>
      <c r="S78" s="92">
        <f t="shared" si="105"/>
        <v>0</v>
      </c>
      <c r="T78" s="92">
        <f t="shared" si="105"/>
        <v>0</v>
      </c>
      <c r="U78" s="92">
        <f t="shared" si="105"/>
        <v>0</v>
      </c>
      <c r="V78" s="92">
        <f t="shared" si="105"/>
        <v>0</v>
      </c>
      <c r="W78" s="92">
        <f t="shared" si="105"/>
        <v>0</v>
      </c>
      <c r="X78" s="464">
        <f t="shared" si="105"/>
        <v>0</v>
      </c>
      <c r="Y78" s="464">
        <f t="shared" si="105"/>
        <v>3700</v>
      </c>
      <c r="Z78" s="92">
        <f t="shared" si="105"/>
        <v>3700</v>
      </c>
      <c r="AA78" s="143">
        <f t="shared" si="105"/>
        <v>3700</v>
      </c>
      <c r="AB78" s="92">
        <f t="shared" si="105"/>
        <v>0</v>
      </c>
      <c r="AC78" s="92">
        <f t="shared" si="105"/>
        <v>0</v>
      </c>
      <c r="AD78" s="92">
        <f t="shared" si="105"/>
        <v>0</v>
      </c>
      <c r="AE78" s="92">
        <f t="shared" si="105"/>
        <v>0</v>
      </c>
      <c r="AF78" s="92">
        <f t="shared" si="105"/>
        <v>0</v>
      </c>
      <c r="AG78" s="92">
        <f t="shared" si="105"/>
        <v>3700</v>
      </c>
      <c r="AH78" s="95">
        <f t="shared" si="105"/>
        <v>0</v>
      </c>
      <c r="AI78" s="95">
        <f t="shared" si="105"/>
        <v>0</v>
      </c>
      <c r="AJ78" s="95">
        <f t="shared" si="105"/>
        <v>0</v>
      </c>
      <c r="AK78" s="95">
        <f t="shared" si="105"/>
        <v>0</v>
      </c>
      <c r="AL78" s="95">
        <f t="shared" si="105"/>
        <v>0</v>
      </c>
      <c r="AM78" s="95">
        <f t="shared" si="105"/>
        <v>0</v>
      </c>
      <c r="AN78" s="95">
        <f t="shared" si="105"/>
        <v>0</v>
      </c>
      <c r="AO78" s="95">
        <f t="shared" si="105"/>
        <v>0</v>
      </c>
      <c r="AP78" s="95">
        <f t="shared" si="105"/>
        <v>0</v>
      </c>
      <c r="AQ78" s="278">
        <f t="shared" si="105"/>
        <v>0</v>
      </c>
      <c r="AR78" s="143">
        <f t="shared" si="105"/>
        <v>4825556</v>
      </c>
      <c r="AS78" s="92">
        <f t="shared" si="105"/>
        <v>3485013</v>
      </c>
      <c r="AT78" s="92">
        <f t="shared" si="105"/>
        <v>3700</v>
      </c>
      <c r="AU78" s="92">
        <f t="shared" si="105"/>
        <v>3700</v>
      </c>
      <c r="AV78" s="92">
        <f t="shared" si="105"/>
        <v>1177935</v>
      </c>
      <c r="AW78" s="92">
        <f t="shared" si="105"/>
        <v>69700</v>
      </c>
      <c r="AX78" s="92">
        <f t="shared" si="105"/>
        <v>89208</v>
      </c>
      <c r="AY78" s="95">
        <f t="shared" si="105"/>
        <v>7.7847000000000008</v>
      </c>
      <c r="AZ78" s="95">
        <f t="shared" si="105"/>
        <v>4.7034000000000002</v>
      </c>
      <c r="BA78" s="278">
        <f t="shared" si="105"/>
        <v>3.0813000000000001</v>
      </c>
    </row>
    <row r="79" spans="1:53" ht="12.95" customHeight="1" x14ac:dyDescent="0.25">
      <c r="A79" s="155">
        <v>15</v>
      </c>
      <c r="B79" s="84">
        <v>4433</v>
      </c>
      <c r="C79" s="84">
        <v>600075001</v>
      </c>
      <c r="D79" s="84">
        <v>70695440</v>
      </c>
      <c r="E79" s="513" t="s">
        <v>619</v>
      </c>
      <c r="F79" s="84">
        <v>3111</v>
      </c>
      <c r="G79" s="514" t="s">
        <v>587</v>
      </c>
      <c r="H79" s="514" t="s">
        <v>87</v>
      </c>
      <c r="I79" s="516">
        <v>1488667</v>
      </c>
      <c r="J79" s="517">
        <v>1085395</v>
      </c>
      <c r="K79" s="517">
        <v>0</v>
      </c>
      <c r="L79" s="431">
        <v>366864</v>
      </c>
      <c r="M79" s="431">
        <v>21708</v>
      </c>
      <c r="N79" s="517">
        <v>14700</v>
      </c>
      <c r="O79" s="518">
        <v>2.5108999999999999</v>
      </c>
      <c r="P79" s="432">
        <v>2</v>
      </c>
      <c r="Q79" s="519">
        <v>0.51090000000000002</v>
      </c>
      <c r="R79" s="520">
        <f t="shared" si="1"/>
        <v>0</v>
      </c>
      <c r="S79" s="507">
        <v>0</v>
      </c>
      <c r="T79" s="507">
        <v>0</v>
      </c>
      <c r="U79" s="507">
        <v>0</v>
      </c>
      <c r="V79" s="507">
        <f t="shared" ref="V79:V84" si="106">SUM(R79:U79)</f>
        <v>0</v>
      </c>
      <c r="W79" s="507">
        <v>0</v>
      </c>
      <c r="X79" s="521">
        <v>0</v>
      </c>
      <c r="Y79" s="521">
        <v>0</v>
      </c>
      <c r="Z79" s="507">
        <f t="shared" ref="Z79:Z84" si="107">SUM(W79:Y79)</f>
        <v>0</v>
      </c>
      <c r="AA79" s="520">
        <f t="shared" ref="AA79:AA84" si="108">V79+Z79</f>
        <v>0</v>
      </c>
      <c r="AB79" s="322">
        <f t="shared" ref="AB79:AB84" si="109">ROUND((V79+W79)*33.8%,0)</f>
        <v>0</v>
      </c>
      <c r="AC79" s="180">
        <f t="shared" ref="AC79:AC84" si="110">ROUND(V79*2%,0)</f>
        <v>0</v>
      </c>
      <c r="AD79" s="507">
        <v>0</v>
      </c>
      <c r="AE79" s="507">
        <v>0</v>
      </c>
      <c r="AF79" s="507">
        <f t="shared" ref="AF79:AF120" si="111">SUM(AD79:AE79)</f>
        <v>0</v>
      </c>
      <c r="AG79" s="507">
        <f t="shared" ref="AG79:AG120" si="112">AA79+AB79+AC79+AF79</f>
        <v>0</v>
      </c>
      <c r="AH79" s="522">
        <v>0</v>
      </c>
      <c r="AI79" s="522">
        <v>0</v>
      </c>
      <c r="AJ79" s="522">
        <v>0</v>
      </c>
      <c r="AK79" s="522">
        <v>0</v>
      </c>
      <c r="AL79" s="522">
        <v>0</v>
      </c>
      <c r="AM79" s="522">
        <v>0</v>
      </c>
      <c r="AN79" s="522">
        <v>0</v>
      </c>
      <c r="AO79" s="522">
        <f t="shared" ref="AO79:AO84" si="113">AH79+AJ79+AK79+AM79</f>
        <v>0</v>
      </c>
      <c r="AP79" s="522">
        <f t="shared" ref="AP79:AP84" si="114">AI79+AL79+AN79</f>
        <v>0</v>
      </c>
      <c r="AQ79" s="523">
        <f t="shared" ref="AQ79:AQ120" si="115">SUM(AO79:AP79)</f>
        <v>0</v>
      </c>
      <c r="AR79" s="520">
        <f t="shared" ref="AR79:AR84" si="116">I79+AG79</f>
        <v>1488667</v>
      </c>
      <c r="AS79" s="507">
        <f t="shared" ref="AS79:AS84" si="117">J79+V79</f>
        <v>1085395</v>
      </c>
      <c r="AT79" s="507">
        <f t="shared" ref="AT79:AT84" si="118">K79+Z79</f>
        <v>0</v>
      </c>
      <c r="AU79" s="501">
        <f t="shared" si="104"/>
        <v>0</v>
      </c>
      <c r="AV79" s="507">
        <f t="shared" ref="AV79:AW84" si="119">L79+AB79</f>
        <v>366864</v>
      </c>
      <c r="AW79" s="507">
        <f t="shared" si="119"/>
        <v>21708</v>
      </c>
      <c r="AX79" s="507">
        <f t="shared" ref="AX79:AX84" si="120">N79+AF79</f>
        <v>14700</v>
      </c>
      <c r="AY79" s="522">
        <f t="shared" ref="AY79:AY84" si="121">O79+AQ79</f>
        <v>2.5108999999999999</v>
      </c>
      <c r="AZ79" s="522">
        <f t="shared" ref="AZ79:BA84" si="122">P79+AO79</f>
        <v>2</v>
      </c>
      <c r="BA79" s="523">
        <f t="shared" si="122"/>
        <v>0.51090000000000002</v>
      </c>
    </row>
    <row r="80" spans="1:53" ht="12.95" customHeight="1" x14ac:dyDescent="0.25">
      <c r="A80" s="155">
        <v>15</v>
      </c>
      <c r="B80" s="84">
        <v>4433</v>
      </c>
      <c r="C80" s="84">
        <v>600075001</v>
      </c>
      <c r="D80" s="84">
        <v>70695440</v>
      </c>
      <c r="E80" s="513" t="s">
        <v>619</v>
      </c>
      <c r="F80" s="84">
        <v>3117</v>
      </c>
      <c r="G80" s="514" t="s">
        <v>285</v>
      </c>
      <c r="H80" s="514" t="s">
        <v>87</v>
      </c>
      <c r="I80" s="516">
        <v>1570731</v>
      </c>
      <c r="J80" s="517">
        <v>1134559</v>
      </c>
      <c r="K80" s="517">
        <v>0</v>
      </c>
      <c r="L80" s="431">
        <v>383481</v>
      </c>
      <c r="M80" s="431">
        <v>22691</v>
      </c>
      <c r="N80" s="517">
        <v>30000</v>
      </c>
      <c r="O80" s="518">
        <v>2.3726000000000003</v>
      </c>
      <c r="P80" s="432">
        <v>1.5455000000000001</v>
      </c>
      <c r="Q80" s="519">
        <v>0.82710000000000006</v>
      </c>
      <c r="R80" s="520">
        <f t="shared" ref="R80:R84" si="123">W80*-1</f>
        <v>0</v>
      </c>
      <c r="S80" s="507">
        <v>0</v>
      </c>
      <c r="T80" s="507">
        <v>0</v>
      </c>
      <c r="U80" s="507">
        <v>0</v>
      </c>
      <c r="V80" s="507">
        <f t="shared" si="106"/>
        <v>0</v>
      </c>
      <c r="W80" s="507">
        <v>0</v>
      </c>
      <c r="X80" s="521">
        <v>0</v>
      </c>
      <c r="Y80" s="521">
        <v>1480</v>
      </c>
      <c r="Z80" s="507">
        <f t="shared" si="107"/>
        <v>1480</v>
      </c>
      <c r="AA80" s="520">
        <f t="shared" si="108"/>
        <v>1480</v>
      </c>
      <c r="AB80" s="322">
        <f t="shared" si="109"/>
        <v>0</v>
      </c>
      <c r="AC80" s="180">
        <f t="shared" si="110"/>
        <v>0</v>
      </c>
      <c r="AD80" s="507">
        <v>0</v>
      </c>
      <c r="AE80" s="507">
        <v>0</v>
      </c>
      <c r="AF80" s="507">
        <f t="shared" si="111"/>
        <v>0</v>
      </c>
      <c r="AG80" s="507">
        <f t="shared" si="112"/>
        <v>1480</v>
      </c>
      <c r="AH80" s="522">
        <v>0</v>
      </c>
      <c r="AI80" s="522">
        <v>0</v>
      </c>
      <c r="AJ80" s="522">
        <v>0</v>
      </c>
      <c r="AK80" s="522">
        <v>0</v>
      </c>
      <c r="AL80" s="522">
        <v>0</v>
      </c>
      <c r="AM80" s="522">
        <v>0</v>
      </c>
      <c r="AN80" s="522">
        <v>0</v>
      </c>
      <c r="AO80" s="522">
        <f t="shared" si="113"/>
        <v>0</v>
      </c>
      <c r="AP80" s="522">
        <f t="shared" si="114"/>
        <v>0</v>
      </c>
      <c r="AQ80" s="523">
        <f t="shared" si="115"/>
        <v>0</v>
      </c>
      <c r="AR80" s="520">
        <f t="shared" si="116"/>
        <v>1572211</v>
      </c>
      <c r="AS80" s="507">
        <f t="shared" si="117"/>
        <v>1134559</v>
      </c>
      <c r="AT80" s="507">
        <f t="shared" si="118"/>
        <v>1480</v>
      </c>
      <c r="AU80" s="501">
        <f t="shared" si="104"/>
        <v>1480</v>
      </c>
      <c r="AV80" s="507">
        <f t="shared" si="119"/>
        <v>383481</v>
      </c>
      <c r="AW80" s="507">
        <f t="shared" si="119"/>
        <v>22691</v>
      </c>
      <c r="AX80" s="507">
        <f t="shared" si="120"/>
        <v>30000</v>
      </c>
      <c r="AY80" s="522">
        <f t="shared" si="121"/>
        <v>2.3726000000000003</v>
      </c>
      <c r="AZ80" s="522">
        <f t="shared" si="122"/>
        <v>1.5455000000000001</v>
      </c>
      <c r="BA80" s="523">
        <f t="shared" si="122"/>
        <v>0.82710000000000006</v>
      </c>
    </row>
    <row r="81" spans="1:53" ht="12.95" customHeight="1" x14ac:dyDescent="0.25">
      <c r="A81" s="155">
        <v>15</v>
      </c>
      <c r="B81" s="84">
        <v>4433</v>
      </c>
      <c r="C81" s="84">
        <v>600075001</v>
      </c>
      <c r="D81" s="84">
        <v>70695440</v>
      </c>
      <c r="E81" s="513" t="s">
        <v>619</v>
      </c>
      <c r="F81" s="84">
        <v>3117</v>
      </c>
      <c r="G81" s="514" t="s">
        <v>450</v>
      </c>
      <c r="H81" s="514" t="s">
        <v>83</v>
      </c>
      <c r="I81" s="516">
        <v>0</v>
      </c>
      <c r="J81" s="517">
        <v>0</v>
      </c>
      <c r="K81" s="517">
        <v>0</v>
      </c>
      <c r="L81" s="431">
        <v>0</v>
      </c>
      <c r="M81" s="431">
        <v>0</v>
      </c>
      <c r="N81" s="517">
        <v>0</v>
      </c>
      <c r="O81" s="518">
        <v>0</v>
      </c>
      <c r="P81" s="432">
        <v>0</v>
      </c>
      <c r="Q81" s="519">
        <v>0</v>
      </c>
      <c r="R81" s="520">
        <f t="shared" si="123"/>
        <v>0</v>
      </c>
      <c r="S81" s="507">
        <v>0</v>
      </c>
      <c r="T81" s="507">
        <v>0</v>
      </c>
      <c r="U81" s="507">
        <v>0</v>
      </c>
      <c r="V81" s="507">
        <f t="shared" si="106"/>
        <v>0</v>
      </c>
      <c r="W81" s="507">
        <v>0</v>
      </c>
      <c r="X81" s="521">
        <v>0</v>
      </c>
      <c r="Y81" s="521">
        <v>0</v>
      </c>
      <c r="Z81" s="507">
        <f t="shared" si="107"/>
        <v>0</v>
      </c>
      <c r="AA81" s="520">
        <f t="shared" si="108"/>
        <v>0</v>
      </c>
      <c r="AB81" s="322">
        <f t="shared" si="109"/>
        <v>0</v>
      </c>
      <c r="AC81" s="180">
        <f t="shared" si="110"/>
        <v>0</v>
      </c>
      <c r="AD81" s="507">
        <v>0</v>
      </c>
      <c r="AE81" s="507">
        <v>0</v>
      </c>
      <c r="AF81" s="507">
        <f t="shared" si="111"/>
        <v>0</v>
      </c>
      <c r="AG81" s="507">
        <f t="shared" si="112"/>
        <v>0</v>
      </c>
      <c r="AH81" s="522">
        <v>0</v>
      </c>
      <c r="AI81" s="522">
        <v>0</v>
      </c>
      <c r="AJ81" s="522">
        <v>0</v>
      </c>
      <c r="AK81" s="522">
        <v>0</v>
      </c>
      <c r="AL81" s="522">
        <v>0</v>
      </c>
      <c r="AM81" s="522">
        <v>0</v>
      </c>
      <c r="AN81" s="522">
        <v>0</v>
      </c>
      <c r="AO81" s="522">
        <f t="shared" si="113"/>
        <v>0</v>
      </c>
      <c r="AP81" s="522">
        <f t="shared" si="114"/>
        <v>0</v>
      </c>
      <c r="AQ81" s="523">
        <f t="shared" si="115"/>
        <v>0</v>
      </c>
      <c r="AR81" s="520">
        <f t="shared" si="116"/>
        <v>0</v>
      </c>
      <c r="AS81" s="507">
        <f t="shared" si="117"/>
        <v>0</v>
      </c>
      <c r="AT81" s="507">
        <f t="shared" si="118"/>
        <v>0</v>
      </c>
      <c r="AU81" s="501">
        <f t="shared" si="104"/>
        <v>0</v>
      </c>
      <c r="AV81" s="507">
        <f t="shared" si="119"/>
        <v>0</v>
      </c>
      <c r="AW81" s="507">
        <f t="shared" si="119"/>
        <v>0</v>
      </c>
      <c r="AX81" s="507">
        <f t="shared" si="120"/>
        <v>0</v>
      </c>
      <c r="AY81" s="522">
        <f t="shared" si="121"/>
        <v>0</v>
      </c>
      <c r="AZ81" s="522">
        <f t="shared" si="122"/>
        <v>0</v>
      </c>
      <c r="BA81" s="523">
        <f t="shared" si="122"/>
        <v>0</v>
      </c>
    </row>
    <row r="82" spans="1:53" ht="12.95" customHeight="1" x14ac:dyDescent="0.25">
      <c r="A82" s="155">
        <v>15</v>
      </c>
      <c r="B82" s="84">
        <v>4433</v>
      </c>
      <c r="C82" s="84">
        <v>600075001</v>
      </c>
      <c r="D82" s="84">
        <v>70695440</v>
      </c>
      <c r="E82" s="513" t="s">
        <v>619</v>
      </c>
      <c r="F82" s="84">
        <v>3141</v>
      </c>
      <c r="G82" s="514" t="s">
        <v>89</v>
      </c>
      <c r="H82" s="514" t="s">
        <v>83</v>
      </c>
      <c r="I82" s="516">
        <v>450040</v>
      </c>
      <c r="J82" s="517">
        <v>330075</v>
      </c>
      <c r="K82" s="517">
        <v>0</v>
      </c>
      <c r="L82" s="431">
        <v>111565</v>
      </c>
      <c r="M82" s="431">
        <v>6602</v>
      </c>
      <c r="N82" s="517">
        <v>1798</v>
      </c>
      <c r="O82" s="518">
        <v>1.1200000000000001</v>
      </c>
      <c r="P82" s="432">
        <v>0</v>
      </c>
      <c r="Q82" s="519">
        <v>1.1200000000000001</v>
      </c>
      <c r="R82" s="520">
        <f t="shared" si="123"/>
        <v>0</v>
      </c>
      <c r="S82" s="507">
        <v>0</v>
      </c>
      <c r="T82" s="507">
        <v>0</v>
      </c>
      <c r="U82" s="507">
        <v>0</v>
      </c>
      <c r="V82" s="507">
        <f t="shared" si="106"/>
        <v>0</v>
      </c>
      <c r="W82" s="507">
        <v>0</v>
      </c>
      <c r="X82" s="521">
        <v>0</v>
      </c>
      <c r="Y82" s="521">
        <v>0</v>
      </c>
      <c r="Z82" s="507">
        <f t="shared" si="107"/>
        <v>0</v>
      </c>
      <c r="AA82" s="520">
        <f t="shared" si="108"/>
        <v>0</v>
      </c>
      <c r="AB82" s="322">
        <f t="shared" si="109"/>
        <v>0</v>
      </c>
      <c r="AC82" s="180">
        <f t="shared" si="110"/>
        <v>0</v>
      </c>
      <c r="AD82" s="507">
        <v>0</v>
      </c>
      <c r="AE82" s="507">
        <v>0</v>
      </c>
      <c r="AF82" s="507">
        <f t="shared" si="111"/>
        <v>0</v>
      </c>
      <c r="AG82" s="507">
        <f t="shared" si="112"/>
        <v>0</v>
      </c>
      <c r="AH82" s="522">
        <v>0</v>
      </c>
      <c r="AI82" s="522">
        <v>0</v>
      </c>
      <c r="AJ82" s="522">
        <v>0</v>
      </c>
      <c r="AK82" s="522">
        <v>0</v>
      </c>
      <c r="AL82" s="522">
        <v>0</v>
      </c>
      <c r="AM82" s="522">
        <v>0</v>
      </c>
      <c r="AN82" s="522">
        <v>0</v>
      </c>
      <c r="AO82" s="522">
        <f t="shared" si="113"/>
        <v>0</v>
      </c>
      <c r="AP82" s="522">
        <f t="shared" si="114"/>
        <v>0</v>
      </c>
      <c r="AQ82" s="523">
        <f t="shared" si="115"/>
        <v>0</v>
      </c>
      <c r="AR82" s="520">
        <f t="shared" si="116"/>
        <v>450040</v>
      </c>
      <c r="AS82" s="507">
        <f t="shared" si="117"/>
        <v>330075</v>
      </c>
      <c r="AT82" s="507">
        <f t="shared" si="118"/>
        <v>0</v>
      </c>
      <c r="AU82" s="501">
        <f t="shared" si="104"/>
        <v>0</v>
      </c>
      <c r="AV82" s="507">
        <f t="shared" si="119"/>
        <v>111565</v>
      </c>
      <c r="AW82" s="507">
        <f t="shared" si="119"/>
        <v>6602</v>
      </c>
      <c r="AX82" s="507">
        <f t="shared" si="120"/>
        <v>1798</v>
      </c>
      <c r="AY82" s="522">
        <f t="shared" si="121"/>
        <v>1.1200000000000001</v>
      </c>
      <c r="AZ82" s="522">
        <f t="shared" si="122"/>
        <v>0</v>
      </c>
      <c r="BA82" s="523">
        <f t="shared" si="122"/>
        <v>1.1200000000000001</v>
      </c>
    </row>
    <row r="83" spans="1:53" ht="12.95" customHeight="1" x14ac:dyDescent="0.25">
      <c r="A83" s="155">
        <v>15</v>
      </c>
      <c r="B83" s="84">
        <v>4433</v>
      </c>
      <c r="C83" s="84">
        <v>600075001</v>
      </c>
      <c r="D83" s="84">
        <v>70695440</v>
      </c>
      <c r="E83" s="513" t="s">
        <v>619</v>
      </c>
      <c r="F83" s="84">
        <v>3143</v>
      </c>
      <c r="G83" s="514" t="s">
        <v>150</v>
      </c>
      <c r="H83" s="514" t="s">
        <v>87</v>
      </c>
      <c r="I83" s="516">
        <v>220611</v>
      </c>
      <c r="J83" s="517">
        <v>162453</v>
      </c>
      <c r="K83" s="517">
        <v>0</v>
      </c>
      <c r="L83" s="431">
        <v>54909</v>
      </c>
      <c r="M83" s="431">
        <v>3249</v>
      </c>
      <c r="N83" s="517">
        <v>0</v>
      </c>
      <c r="O83" s="518">
        <v>0.5</v>
      </c>
      <c r="P83" s="432">
        <v>0.5</v>
      </c>
      <c r="Q83" s="519">
        <v>0</v>
      </c>
      <c r="R83" s="520">
        <f t="shared" si="123"/>
        <v>0</v>
      </c>
      <c r="S83" s="507">
        <v>0</v>
      </c>
      <c r="T83" s="507">
        <v>0</v>
      </c>
      <c r="U83" s="507">
        <v>0</v>
      </c>
      <c r="V83" s="507">
        <f t="shared" si="106"/>
        <v>0</v>
      </c>
      <c r="W83" s="507">
        <v>0</v>
      </c>
      <c r="X83" s="521">
        <v>0</v>
      </c>
      <c r="Y83" s="521">
        <v>0</v>
      </c>
      <c r="Z83" s="507">
        <f t="shared" si="107"/>
        <v>0</v>
      </c>
      <c r="AA83" s="520">
        <f t="shared" si="108"/>
        <v>0</v>
      </c>
      <c r="AB83" s="322">
        <f t="shared" si="109"/>
        <v>0</v>
      </c>
      <c r="AC83" s="180">
        <f t="shared" si="110"/>
        <v>0</v>
      </c>
      <c r="AD83" s="507">
        <v>0</v>
      </c>
      <c r="AE83" s="507">
        <v>0</v>
      </c>
      <c r="AF83" s="507">
        <f t="shared" si="111"/>
        <v>0</v>
      </c>
      <c r="AG83" s="507">
        <f t="shared" si="112"/>
        <v>0</v>
      </c>
      <c r="AH83" s="522">
        <v>0</v>
      </c>
      <c r="AI83" s="522">
        <v>0</v>
      </c>
      <c r="AJ83" s="522">
        <v>0</v>
      </c>
      <c r="AK83" s="522">
        <v>0</v>
      </c>
      <c r="AL83" s="522">
        <v>0</v>
      </c>
      <c r="AM83" s="522">
        <v>0</v>
      </c>
      <c r="AN83" s="522">
        <v>0</v>
      </c>
      <c r="AO83" s="522">
        <f t="shared" si="113"/>
        <v>0</v>
      </c>
      <c r="AP83" s="522">
        <f t="shared" si="114"/>
        <v>0</v>
      </c>
      <c r="AQ83" s="523">
        <f t="shared" si="115"/>
        <v>0</v>
      </c>
      <c r="AR83" s="520">
        <f t="shared" si="116"/>
        <v>220611</v>
      </c>
      <c r="AS83" s="507">
        <f t="shared" si="117"/>
        <v>162453</v>
      </c>
      <c r="AT83" s="507">
        <f t="shared" si="118"/>
        <v>0</v>
      </c>
      <c r="AU83" s="501">
        <f t="shared" si="104"/>
        <v>0</v>
      </c>
      <c r="AV83" s="507">
        <f t="shared" si="119"/>
        <v>54909</v>
      </c>
      <c r="AW83" s="507">
        <f t="shared" si="119"/>
        <v>3249</v>
      </c>
      <c r="AX83" s="507">
        <f t="shared" si="120"/>
        <v>0</v>
      </c>
      <c r="AY83" s="522">
        <f t="shared" si="121"/>
        <v>0.5</v>
      </c>
      <c r="AZ83" s="522">
        <f t="shared" si="122"/>
        <v>0.5</v>
      </c>
      <c r="BA83" s="523">
        <f t="shared" si="122"/>
        <v>0</v>
      </c>
    </row>
    <row r="84" spans="1:53" ht="12.95" customHeight="1" x14ac:dyDescent="0.25">
      <c r="A84" s="155">
        <v>15</v>
      </c>
      <c r="B84" s="84">
        <v>4433</v>
      </c>
      <c r="C84" s="84">
        <v>600075001</v>
      </c>
      <c r="D84" s="84">
        <v>70695440</v>
      </c>
      <c r="E84" s="513" t="s">
        <v>619</v>
      </c>
      <c r="F84" s="84">
        <v>3143</v>
      </c>
      <c r="G84" s="514" t="s">
        <v>151</v>
      </c>
      <c r="H84" s="514" t="s">
        <v>83</v>
      </c>
      <c r="I84" s="516">
        <v>7022</v>
      </c>
      <c r="J84" s="517">
        <v>4950</v>
      </c>
      <c r="K84" s="517">
        <v>0</v>
      </c>
      <c r="L84" s="431">
        <v>1673</v>
      </c>
      <c r="M84" s="431">
        <v>99</v>
      </c>
      <c r="N84" s="517">
        <v>300</v>
      </c>
      <c r="O84" s="518">
        <v>0.02</v>
      </c>
      <c r="P84" s="432">
        <v>0</v>
      </c>
      <c r="Q84" s="519">
        <v>0.02</v>
      </c>
      <c r="R84" s="520">
        <f t="shared" si="123"/>
        <v>0</v>
      </c>
      <c r="S84" s="507">
        <v>0</v>
      </c>
      <c r="T84" s="507">
        <v>0</v>
      </c>
      <c r="U84" s="507">
        <v>0</v>
      </c>
      <c r="V84" s="507">
        <f t="shared" si="106"/>
        <v>0</v>
      </c>
      <c r="W84" s="507">
        <v>0</v>
      </c>
      <c r="X84" s="521">
        <v>0</v>
      </c>
      <c r="Y84" s="521">
        <v>0</v>
      </c>
      <c r="Z84" s="507">
        <f t="shared" si="107"/>
        <v>0</v>
      </c>
      <c r="AA84" s="520">
        <f t="shared" si="108"/>
        <v>0</v>
      </c>
      <c r="AB84" s="322">
        <f t="shared" si="109"/>
        <v>0</v>
      </c>
      <c r="AC84" s="180">
        <f t="shared" si="110"/>
        <v>0</v>
      </c>
      <c r="AD84" s="507">
        <v>0</v>
      </c>
      <c r="AE84" s="507">
        <v>0</v>
      </c>
      <c r="AF84" s="507">
        <f t="shared" si="111"/>
        <v>0</v>
      </c>
      <c r="AG84" s="507">
        <f t="shared" si="112"/>
        <v>0</v>
      </c>
      <c r="AH84" s="522">
        <v>0</v>
      </c>
      <c r="AI84" s="522">
        <v>0</v>
      </c>
      <c r="AJ84" s="522">
        <v>0</v>
      </c>
      <c r="AK84" s="522">
        <v>0</v>
      </c>
      <c r="AL84" s="522">
        <v>0</v>
      </c>
      <c r="AM84" s="522">
        <v>0</v>
      </c>
      <c r="AN84" s="522">
        <v>0</v>
      </c>
      <c r="AO84" s="522">
        <f t="shared" si="113"/>
        <v>0</v>
      </c>
      <c r="AP84" s="522">
        <f t="shared" si="114"/>
        <v>0</v>
      </c>
      <c r="AQ84" s="523">
        <f t="shared" si="115"/>
        <v>0</v>
      </c>
      <c r="AR84" s="520">
        <f t="shared" si="116"/>
        <v>7022</v>
      </c>
      <c r="AS84" s="507">
        <f t="shared" si="117"/>
        <v>4950</v>
      </c>
      <c r="AT84" s="507">
        <f t="shared" si="118"/>
        <v>0</v>
      </c>
      <c r="AU84" s="501">
        <f t="shared" si="104"/>
        <v>0</v>
      </c>
      <c r="AV84" s="507">
        <f t="shared" si="119"/>
        <v>1673</v>
      </c>
      <c r="AW84" s="507">
        <f t="shared" si="119"/>
        <v>99</v>
      </c>
      <c r="AX84" s="507">
        <f t="shared" si="120"/>
        <v>300</v>
      </c>
      <c r="AY84" s="522">
        <f t="shared" si="121"/>
        <v>0.02</v>
      </c>
      <c r="AZ84" s="522">
        <f t="shared" si="122"/>
        <v>0</v>
      </c>
      <c r="BA84" s="523">
        <f t="shared" si="122"/>
        <v>0.02</v>
      </c>
    </row>
    <row r="85" spans="1:53" ht="12.95" customHeight="1" x14ac:dyDescent="0.25">
      <c r="A85" s="156">
        <v>15</v>
      </c>
      <c r="B85" s="86">
        <v>4433</v>
      </c>
      <c r="C85" s="86">
        <v>600075001</v>
      </c>
      <c r="D85" s="86">
        <v>70695440</v>
      </c>
      <c r="E85" s="90" t="s">
        <v>620</v>
      </c>
      <c r="F85" s="93"/>
      <c r="G85" s="94"/>
      <c r="H85" s="94"/>
      <c r="I85" s="148">
        <v>3737071</v>
      </c>
      <c r="J85" s="92">
        <v>2717432</v>
      </c>
      <c r="K85" s="92">
        <v>0</v>
      </c>
      <c r="L85" s="92">
        <v>918492</v>
      </c>
      <c r="M85" s="92">
        <v>54349</v>
      </c>
      <c r="N85" s="92">
        <v>46798</v>
      </c>
      <c r="O85" s="95">
        <v>6.5234999999999994</v>
      </c>
      <c r="P85" s="95">
        <v>4.0455000000000005</v>
      </c>
      <c r="Q85" s="278">
        <v>2.4780000000000002</v>
      </c>
      <c r="R85" s="143">
        <f t="shared" ref="R85:BA85" si="124">SUM(R79:R84)</f>
        <v>0</v>
      </c>
      <c r="S85" s="92">
        <f t="shared" si="124"/>
        <v>0</v>
      </c>
      <c r="T85" s="92">
        <f t="shared" si="124"/>
        <v>0</v>
      </c>
      <c r="U85" s="92">
        <f t="shared" si="124"/>
        <v>0</v>
      </c>
      <c r="V85" s="92">
        <f t="shared" si="124"/>
        <v>0</v>
      </c>
      <c r="W85" s="92">
        <f t="shared" si="124"/>
        <v>0</v>
      </c>
      <c r="X85" s="464">
        <f t="shared" si="124"/>
        <v>0</v>
      </c>
      <c r="Y85" s="464">
        <f t="shared" ref="Y85" si="125">SUM(Y79:Y84)</f>
        <v>1480</v>
      </c>
      <c r="Z85" s="92">
        <f t="shared" si="124"/>
        <v>1480</v>
      </c>
      <c r="AA85" s="143">
        <f t="shared" si="124"/>
        <v>1480</v>
      </c>
      <c r="AB85" s="92">
        <f t="shared" si="124"/>
        <v>0</v>
      </c>
      <c r="AC85" s="92">
        <f t="shared" si="124"/>
        <v>0</v>
      </c>
      <c r="AD85" s="92">
        <f t="shared" si="124"/>
        <v>0</v>
      </c>
      <c r="AE85" s="92">
        <f t="shared" si="124"/>
        <v>0</v>
      </c>
      <c r="AF85" s="92">
        <f t="shared" si="124"/>
        <v>0</v>
      </c>
      <c r="AG85" s="92">
        <f t="shared" si="124"/>
        <v>1480</v>
      </c>
      <c r="AH85" s="95">
        <f t="shared" si="124"/>
        <v>0</v>
      </c>
      <c r="AI85" s="95">
        <f t="shared" si="124"/>
        <v>0</v>
      </c>
      <c r="AJ85" s="95">
        <f t="shared" si="124"/>
        <v>0</v>
      </c>
      <c r="AK85" s="95">
        <f t="shared" ref="AK85:AL85" si="126">SUM(AK79:AK84)</f>
        <v>0</v>
      </c>
      <c r="AL85" s="95">
        <f t="shared" si="126"/>
        <v>0</v>
      </c>
      <c r="AM85" s="95">
        <f t="shared" si="124"/>
        <v>0</v>
      </c>
      <c r="AN85" s="95">
        <f t="shared" si="124"/>
        <v>0</v>
      </c>
      <c r="AO85" s="95">
        <f t="shared" si="124"/>
        <v>0</v>
      </c>
      <c r="AP85" s="95">
        <f t="shared" si="124"/>
        <v>0</v>
      </c>
      <c r="AQ85" s="278">
        <f t="shared" si="124"/>
        <v>0</v>
      </c>
      <c r="AR85" s="143">
        <f t="shared" si="124"/>
        <v>3738551</v>
      </c>
      <c r="AS85" s="92">
        <f t="shared" si="124"/>
        <v>2717432</v>
      </c>
      <c r="AT85" s="92">
        <f t="shared" si="124"/>
        <v>1480</v>
      </c>
      <c r="AU85" s="92">
        <f t="shared" si="124"/>
        <v>1480</v>
      </c>
      <c r="AV85" s="92">
        <f t="shared" si="124"/>
        <v>918492</v>
      </c>
      <c r="AW85" s="92">
        <f t="shared" si="124"/>
        <v>54349</v>
      </c>
      <c r="AX85" s="92">
        <f t="shared" si="124"/>
        <v>46798</v>
      </c>
      <c r="AY85" s="95">
        <f t="shared" si="124"/>
        <v>6.5234999999999994</v>
      </c>
      <c r="AZ85" s="95">
        <f t="shared" si="124"/>
        <v>4.0455000000000005</v>
      </c>
      <c r="BA85" s="278">
        <f t="shared" si="124"/>
        <v>2.4780000000000002</v>
      </c>
    </row>
    <row r="86" spans="1:53" ht="12.95" customHeight="1" x14ac:dyDescent="0.25">
      <c r="A86" s="155">
        <v>16</v>
      </c>
      <c r="B86" s="84">
        <v>4487</v>
      </c>
      <c r="C86" s="84">
        <v>600074854</v>
      </c>
      <c r="D86" s="84">
        <v>70698503</v>
      </c>
      <c r="E86" s="513" t="s">
        <v>621</v>
      </c>
      <c r="F86" s="84">
        <v>3111</v>
      </c>
      <c r="G86" s="514" t="s">
        <v>587</v>
      </c>
      <c r="H86" s="514" t="s">
        <v>87</v>
      </c>
      <c r="I86" s="516">
        <v>2361240</v>
      </c>
      <c r="J86" s="517">
        <v>1676384</v>
      </c>
      <c r="K86" s="517">
        <v>45000</v>
      </c>
      <c r="L86" s="431">
        <v>581828</v>
      </c>
      <c r="M86" s="431">
        <v>33528</v>
      </c>
      <c r="N86" s="517">
        <v>24500</v>
      </c>
      <c r="O86" s="518">
        <v>4.0918000000000001</v>
      </c>
      <c r="P86" s="432">
        <v>3.3</v>
      </c>
      <c r="Q86" s="519">
        <v>0.79179999999999995</v>
      </c>
      <c r="R86" s="520">
        <f t="shared" ref="R86:R91" si="127">W86*-1</f>
        <v>0</v>
      </c>
      <c r="S86" s="507">
        <v>0</v>
      </c>
      <c r="T86" s="507">
        <v>0</v>
      </c>
      <c r="U86" s="507">
        <v>0</v>
      </c>
      <c r="V86" s="507">
        <f t="shared" ref="V86:V91" si="128">SUM(R86:U86)</f>
        <v>0</v>
      </c>
      <c r="W86" s="507">
        <v>0</v>
      </c>
      <c r="X86" s="521">
        <v>0</v>
      </c>
      <c r="Y86" s="521">
        <v>0</v>
      </c>
      <c r="Z86" s="507">
        <f t="shared" ref="Z86:Z91" si="129">SUM(W86:Y86)</f>
        <v>0</v>
      </c>
      <c r="AA86" s="520">
        <f t="shared" ref="AA86:AA91" si="130">V86+Z86</f>
        <v>0</v>
      </c>
      <c r="AB86" s="322">
        <f t="shared" ref="AB86:AB91" si="131">ROUND((V86+W86)*33.8%,0)</f>
        <v>0</v>
      </c>
      <c r="AC86" s="180">
        <f t="shared" ref="AC86:AC91" si="132">ROUND(V86*2%,0)</f>
        <v>0</v>
      </c>
      <c r="AD86" s="507">
        <v>0</v>
      </c>
      <c r="AE86" s="507">
        <v>0</v>
      </c>
      <c r="AF86" s="507">
        <f t="shared" si="111"/>
        <v>0</v>
      </c>
      <c r="AG86" s="507">
        <f t="shared" si="112"/>
        <v>0</v>
      </c>
      <c r="AH86" s="522">
        <v>0</v>
      </c>
      <c r="AI86" s="522">
        <v>0</v>
      </c>
      <c r="AJ86" s="522">
        <v>0</v>
      </c>
      <c r="AK86" s="522">
        <v>0</v>
      </c>
      <c r="AL86" s="522">
        <v>0</v>
      </c>
      <c r="AM86" s="522">
        <v>0</v>
      </c>
      <c r="AN86" s="522">
        <v>0</v>
      </c>
      <c r="AO86" s="522">
        <f t="shared" ref="AO86:AO91" si="133">AH86+AJ86+AK86+AM86</f>
        <v>0</v>
      </c>
      <c r="AP86" s="522">
        <f t="shared" ref="AP86:AP91" si="134">AI86+AL86+AN86</f>
        <v>0</v>
      </c>
      <c r="AQ86" s="523">
        <f t="shared" si="115"/>
        <v>0</v>
      </c>
      <c r="AR86" s="520">
        <f t="shared" ref="AR86:AR91" si="135">I86+AG86</f>
        <v>2361240</v>
      </c>
      <c r="AS86" s="507">
        <f t="shared" ref="AS86:AS91" si="136">J86+V86</f>
        <v>1676384</v>
      </c>
      <c r="AT86" s="507">
        <f t="shared" ref="AT86:AT91" si="137">K86+Z86</f>
        <v>45000</v>
      </c>
      <c r="AU86" s="501">
        <f t="shared" si="104"/>
        <v>0</v>
      </c>
      <c r="AV86" s="507">
        <f t="shared" ref="AV86:AW91" si="138">L86+AB86</f>
        <v>581828</v>
      </c>
      <c r="AW86" s="507">
        <f t="shared" si="138"/>
        <v>33528</v>
      </c>
      <c r="AX86" s="507">
        <f t="shared" ref="AX86:AX91" si="139">N86+AF86</f>
        <v>24500</v>
      </c>
      <c r="AY86" s="522">
        <f t="shared" ref="AY86:AY91" si="140">O86+AQ86</f>
        <v>4.0918000000000001</v>
      </c>
      <c r="AZ86" s="522">
        <f t="shared" ref="AZ86:BA91" si="141">P86+AO86</f>
        <v>3.3</v>
      </c>
      <c r="BA86" s="523">
        <f t="shared" si="141"/>
        <v>0.79179999999999995</v>
      </c>
    </row>
    <row r="87" spans="1:53" ht="12.95" customHeight="1" x14ac:dyDescent="0.25">
      <c r="A87" s="155">
        <v>16</v>
      </c>
      <c r="B87" s="84">
        <v>4487</v>
      </c>
      <c r="C87" s="84">
        <v>600074854</v>
      </c>
      <c r="D87" s="84">
        <v>70698503</v>
      </c>
      <c r="E87" s="513" t="s">
        <v>621</v>
      </c>
      <c r="F87" s="84">
        <v>3117</v>
      </c>
      <c r="G87" s="514" t="s">
        <v>285</v>
      </c>
      <c r="H87" s="514" t="s">
        <v>87</v>
      </c>
      <c r="I87" s="516">
        <v>4455183</v>
      </c>
      <c r="J87" s="517">
        <v>3165820</v>
      </c>
      <c r="K87" s="517">
        <v>0</v>
      </c>
      <c r="L87" s="431">
        <v>1070047</v>
      </c>
      <c r="M87" s="431">
        <v>63316</v>
      </c>
      <c r="N87" s="517">
        <v>156000</v>
      </c>
      <c r="O87" s="518">
        <v>6.5366999999999997</v>
      </c>
      <c r="P87" s="432">
        <v>4.3362999999999996</v>
      </c>
      <c r="Q87" s="519">
        <v>2.2004000000000001</v>
      </c>
      <c r="R87" s="520">
        <f t="shared" si="127"/>
        <v>0</v>
      </c>
      <c r="S87" s="507">
        <v>0</v>
      </c>
      <c r="T87" s="507">
        <v>0</v>
      </c>
      <c r="U87" s="507">
        <v>0</v>
      </c>
      <c r="V87" s="507">
        <f t="shared" si="128"/>
        <v>0</v>
      </c>
      <c r="W87" s="507">
        <v>0</v>
      </c>
      <c r="X87" s="521">
        <v>0</v>
      </c>
      <c r="Y87" s="521">
        <v>7696</v>
      </c>
      <c r="Z87" s="507">
        <f t="shared" si="129"/>
        <v>7696</v>
      </c>
      <c r="AA87" s="520">
        <f t="shared" si="130"/>
        <v>7696</v>
      </c>
      <c r="AB87" s="322">
        <f t="shared" si="131"/>
        <v>0</v>
      </c>
      <c r="AC87" s="180">
        <f t="shared" si="132"/>
        <v>0</v>
      </c>
      <c r="AD87" s="507">
        <v>0</v>
      </c>
      <c r="AE87" s="507">
        <v>0</v>
      </c>
      <c r="AF87" s="507">
        <f t="shared" si="111"/>
        <v>0</v>
      </c>
      <c r="AG87" s="507">
        <f t="shared" si="112"/>
        <v>7696</v>
      </c>
      <c r="AH87" s="522">
        <v>0</v>
      </c>
      <c r="AI87" s="522">
        <v>0</v>
      </c>
      <c r="AJ87" s="522">
        <v>0</v>
      </c>
      <c r="AK87" s="522">
        <v>0</v>
      </c>
      <c r="AL87" s="522">
        <v>0</v>
      </c>
      <c r="AM87" s="522">
        <v>0</v>
      </c>
      <c r="AN87" s="522">
        <v>0</v>
      </c>
      <c r="AO87" s="522">
        <f t="shared" si="133"/>
        <v>0</v>
      </c>
      <c r="AP87" s="522">
        <f t="shared" si="134"/>
        <v>0</v>
      </c>
      <c r="AQ87" s="523">
        <f t="shared" si="115"/>
        <v>0</v>
      </c>
      <c r="AR87" s="520">
        <f t="shared" si="135"/>
        <v>4462879</v>
      </c>
      <c r="AS87" s="507">
        <f t="shared" si="136"/>
        <v>3165820</v>
      </c>
      <c r="AT87" s="507">
        <f t="shared" si="137"/>
        <v>7696</v>
      </c>
      <c r="AU87" s="501">
        <f t="shared" si="104"/>
        <v>7696</v>
      </c>
      <c r="AV87" s="507">
        <f t="shared" si="138"/>
        <v>1070047</v>
      </c>
      <c r="AW87" s="507">
        <f t="shared" si="138"/>
        <v>63316</v>
      </c>
      <c r="AX87" s="507">
        <f t="shared" si="139"/>
        <v>156000</v>
      </c>
      <c r="AY87" s="522">
        <f t="shared" si="140"/>
        <v>6.5366999999999997</v>
      </c>
      <c r="AZ87" s="522">
        <f t="shared" si="141"/>
        <v>4.3362999999999996</v>
      </c>
      <c r="BA87" s="523">
        <f t="shared" si="141"/>
        <v>2.2004000000000001</v>
      </c>
    </row>
    <row r="88" spans="1:53" ht="12.95" customHeight="1" x14ac:dyDescent="0.25">
      <c r="A88" s="155">
        <v>16</v>
      </c>
      <c r="B88" s="84">
        <v>4487</v>
      </c>
      <c r="C88" s="84">
        <v>600074854</v>
      </c>
      <c r="D88" s="84">
        <v>70698503</v>
      </c>
      <c r="E88" s="513" t="s">
        <v>621</v>
      </c>
      <c r="F88" s="84">
        <v>3117</v>
      </c>
      <c r="G88" s="514" t="s">
        <v>450</v>
      </c>
      <c r="H88" s="514" t="s">
        <v>83</v>
      </c>
      <c r="I88" s="516">
        <v>1281531</v>
      </c>
      <c r="J88" s="517">
        <v>943322</v>
      </c>
      <c r="K88" s="517">
        <v>0</v>
      </c>
      <c r="L88" s="431">
        <v>318843</v>
      </c>
      <c r="M88" s="431">
        <v>18866</v>
      </c>
      <c r="N88" s="517">
        <v>500</v>
      </c>
      <c r="O88" s="518">
        <v>3.04</v>
      </c>
      <c r="P88" s="432">
        <v>3.04</v>
      </c>
      <c r="Q88" s="519">
        <v>0</v>
      </c>
      <c r="R88" s="520">
        <f t="shared" si="127"/>
        <v>0</v>
      </c>
      <c r="S88" s="507">
        <v>12577</v>
      </c>
      <c r="T88" s="507">
        <v>0</v>
      </c>
      <c r="U88" s="507">
        <v>0</v>
      </c>
      <c r="V88" s="507">
        <f t="shared" si="128"/>
        <v>12577</v>
      </c>
      <c r="W88" s="507">
        <v>0</v>
      </c>
      <c r="X88" s="521">
        <v>0</v>
      </c>
      <c r="Y88" s="521">
        <v>0</v>
      </c>
      <c r="Z88" s="507">
        <f t="shared" si="129"/>
        <v>0</v>
      </c>
      <c r="AA88" s="520">
        <f t="shared" si="130"/>
        <v>12577</v>
      </c>
      <c r="AB88" s="322">
        <f t="shared" si="131"/>
        <v>4251</v>
      </c>
      <c r="AC88" s="180">
        <f t="shared" si="132"/>
        <v>252</v>
      </c>
      <c r="AD88" s="507">
        <v>0</v>
      </c>
      <c r="AE88" s="507">
        <v>0</v>
      </c>
      <c r="AF88" s="507">
        <f t="shared" si="111"/>
        <v>0</v>
      </c>
      <c r="AG88" s="507">
        <f t="shared" si="112"/>
        <v>17080</v>
      </c>
      <c r="AH88" s="522">
        <v>0</v>
      </c>
      <c r="AI88" s="522">
        <v>0</v>
      </c>
      <c r="AJ88" s="522">
        <v>0.03</v>
      </c>
      <c r="AK88" s="522">
        <v>0</v>
      </c>
      <c r="AL88" s="522">
        <v>0</v>
      </c>
      <c r="AM88" s="522">
        <v>0</v>
      </c>
      <c r="AN88" s="522">
        <v>0</v>
      </c>
      <c r="AO88" s="522">
        <f t="shared" si="133"/>
        <v>0.03</v>
      </c>
      <c r="AP88" s="522">
        <f t="shared" si="134"/>
        <v>0</v>
      </c>
      <c r="AQ88" s="523">
        <f t="shared" si="115"/>
        <v>0.03</v>
      </c>
      <c r="AR88" s="520">
        <f t="shared" si="135"/>
        <v>1298611</v>
      </c>
      <c r="AS88" s="507">
        <f t="shared" si="136"/>
        <v>955899</v>
      </c>
      <c r="AT88" s="507">
        <f t="shared" si="137"/>
        <v>0</v>
      </c>
      <c r="AU88" s="501">
        <f t="shared" si="104"/>
        <v>0</v>
      </c>
      <c r="AV88" s="507">
        <f t="shared" si="138"/>
        <v>323094</v>
      </c>
      <c r="AW88" s="507">
        <f t="shared" si="138"/>
        <v>19118</v>
      </c>
      <c r="AX88" s="507">
        <f t="shared" si="139"/>
        <v>500</v>
      </c>
      <c r="AY88" s="522">
        <f t="shared" si="140"/>
        <v>3.07</v>
      </c>
      <c r="AZ88" s="522">
        <f t="shared" si="141"/>
        <v>3.07</v>
      </c>
      <c r="BA88" s="523">
        <f t="shared" si="141"/>
        <v>0</v>
      </c>
    </row>
    <row r="89" spans="1:53" ht="12.95" customHeight="1" x14ac:dyDescent="0.25">
      <c r="A89" s="155">
        <v>16</v>
      </c>
      <c r="B89" s="84">
        <v>4487</v>
      </c>
      <c r="C89" s="84">
        <v>600074854</v>
      </c>
      <c r="D89" s="84">
        <v>70698503</v>
      </c>
      <c r="E89" s="513" t="s">
        <v>621</v>
      </c>
      <c r="F89" s="84">
        <v>3141</v>
      </c>
      <c r="G89" s="514" t="s">
        <v>89</v>
      </c>
      <c r="H89" s="514" t="s">
        <v>83</v>
      </c>
      <c r="I89" s="516">
        <v>983776</v>
      </c>
      <c r="J89" s="517">
        <v>720800</v>
      </c>
      <c r="K89" s="517">
        <v>0</v>
      </c>
      <c r="L89" s="431">
        <v>243630</v>
      </c>
      <c r="M89" s="431">
        <v>14416</v>
      </c>
      <c r="N89" s="517">
        <v>4930</v>
      </c>
      <c r="O89" s="518">
        <v>2.4500000000000002</v>
      </c>
      <c r="P89" s="432">
        <v>0</v>
      </c>
      <c r="Q89" s="519">
        <v>2.4500000000000002</v>
      </c>
      <c r="R89" s="520">
        <f t="shared" si="127"/>
        <v>0</v>
      </c>
      <c r="S89" s="507">
        <v>0</v>
      </c>
      <c r="T89" s="507">
        <v>0</v>
      </c>
      <c r="U89" s="507">
        <v>0</v>
      </c>
      <c r="V89" s="507">
        <f t="shared" si="128"/>
        <v>0</v>
      </c>
      <c r="W89" s="507">
        <v>0</v>
      </c>
      <c r="X89" s="521">
        <v>0</v>
      </c>
      <c r="Y89" s="521">
        <v>0</v>
      </c>
      <c r="Z89" s="507">
        <f t="shared" si="129"/>
        <v>0</v>
      </c>
      <c r="AA89" s="520">
        <f t="shared" si="130"/>
        <v>0</v>
      </c>
      <c r="AB89" s="322">
        <f t="shared" si="131"/>
        <v>0</v>
      </c>
      <c r="AC89" s="180">
        <f t="shared" si="132"/>
        <v>0</v>
      </c>
      <c r="AD89" s="507">
        <v>0</v>
      </c>
      <c r="AE89" s="507">
        <v>0</v>
      </c>
      <c r="AF89" s="507">
        <f t="shared" si="111"/>
        <v>0</v>
      </c>
      <c r="AG89" s="507">
        <f t="shared" si="112"/>
        <v>0</v>
      </c>
      <c r="AH89" s="522">
        <v>0</v>
      </c>
      <c r="AI89" s="522">
        <v>0</v>
      </c>
      <c r="AJ89" s="522">
        <v>0</v>
      </c>
      <c r="AK89" s="522">
        <v>0</v>
      </c>
      <c r="AL89" s="522">
        <v>0</v>
      </c>
      <c r="AM89" s="522">
        <v>0</v>
      </c>
      <c r="AN89" s="522">
        <v>0</v>
      </c>
      <c r="AO89" s="522">
        <f t="shared" si="133"/>
        <v>0</v>
      </c>
      <c r="AP89" s="522">
        <f t="shared" si="134"/>
        <v>0</v>
      </c>
      <c r="AQ89" s="523">
        <f t="shared" si="115"/>
        <v>0</v>
      </c>
      <c r="AR89" s="520">
        <f t="shared" si="135"/>
        <v>983776</v>
      </c>
      <c r="AS89" s="507">
        <f t="shared" si="136"/>
        <v>720800</v>
      </c>
      <c r="AT89" s="507">
        <f t="shared" si="137"/>
        <v>0</v>
      </c>
      <c r="AU89" s="501">
        <f t="shared" si="104"/>
        <v>0</v>
      </c>
      <c r="AV89" s="507">
        <f t="shared" si="138"/>
        <v>243630</v>
      </c>
      <c r="AW89" s="507">
        <f t="shared" si="138"/>
        <v>14416</v>
      </c>
      <c r="AX89" s="507">
        <f t="shared" si="139"/>
        <v>4930</v>
      </c>
      <c r="AY89" s="522">
        <f t="shared" si="140"/>
        <v>2.4500000000000002</v>
      </c>
      <c r="AZ89" s="522">
        <f t="shared" si="141"/>
        <v>0</v>
      </c>
      <c r="BA89" s="523">
        <f t="shared" si="141"/>
        <v>2.4500000000000002</v>
      </c>
    </row>
    <row r="90" spans="1:53" ht="12.95" customHeight="1" x14ac:dyDescent="0.25">
      <c r="A90" s="155">
        <v>16</v>
      </c>
      <c r="B90" s="84">
        <v>4487</v>
      </c>
      <c r="C90" s="84">
        <v>600074854</v>
      </c>
      <c r="D90" s="84">
        <v>70698503</v>
      </c>
      <c r="E90" s="513" t="s">
        <v>621</v>
      </c>
      <c r="F90" s="84">
        <v>3143</v>
      </c>
      <c r="G90" s="514" t="s">
        <v>150</v>
      </c>
      <c r="H90" s="514" t="s">
        <v>87</v>
      </c>
      <c r="I90" s="516">
        <v>642054</v>
      </c>
      <c r="J90" s="517">
        <v>472794</v>
      </c>
      <c r="K90" s="517">
        <v>0</v>
      </c>
      <c r="L90" s="431">
        <v>159804</v>
      </c>
      <c r="M90" s="431">
        <v>9456</v>
      </c>
      <c r="N90" s="517">
        <v>0</v>
      </c>
      <c r="O90" s="518">
        <v>1</v>
      </c>
      <c r="P90" s="432">
        <v>1</v>
      </c>
      <c r="Q90" s="519">
        <v>0</v>
      </c>
      <c r="R90" s="520">
        <f t="shared" si="127"/>
        <v>0</v>
      </c>
      <c r="S90" s="507">
        <v>0</v>
      </c>
      <c r="T90" s="507">
        <v>0</v>
      </c>
      <c r="U90" s="507">
        <v>0</v>
      </c>
      <c r="V90" s="507">
        <f t="shared" si="128"/>
        <v>0</v>
      </c>
      <c r="W90" s="507">
        <v>0</v>
      </c>
      <c r="X90" s="521">
        <v>0</v>
      </c>
      <c r="Y90" s="521">
        <v>0</v>
      </c>
      <c r="Z90" s="507">
        <f t="shared" si="129"/>
        <v>0</v>
      </c>
      <c r="AA90" s="520">
        <f t="shared" si="130"/>
        <v>0</v>
      </c>
      <c r="AB90" s="322">
        <f t="shared" si="131"/>
        <v>0</v>
      </c>
      <c r="AC90" s="180">
        <f t="shared" si="132"/>
        <v>0</v>
      </c>
      <c r="AD90" s="507">
        <v>0</v>
      </c>
      <c r="AE90" s="507">
        <v>0</v>
      </c>
      <c r="AF90" s="507">
        <f t="shared" si="111"/>
        <v>0</v>
      </c>
      <c r="AG90" s="507">
        <f t="shared" si="112"/>
        <v>0</v>
      </c>
      <c r="AH90" s="522">
        <v>0</v>
      </c>
      <c r="AI90" s="522">
        <v>0</v>
      </c>
      <c r="AJ90" s="522">
        <v>0</v>
      </c>
      <c r="AK90" s="522">
        <v>0</v>
      </c>
      <c r="AL90" s="522">
        <v>0</v>
      </c>
      <c r="AM90" s="522">
        <v>0</v>
      </c>
      <c r="AN90" s="522">
        <v>0</v>
      </c>
      <c r="AO90" s="522">
        <f t="shared" si="133"/>
        <v>0</v>
      </c>
      <c r="AP90" s="522">
        <f t="shared" si="134"/>
        <v>0</v>
      </c>
      <c r="AQ90" s="523">
        <f t="shared" si="115"/>
        <v>0</v>
      </c>
      <c r="AR90" s="520">
        <f t="shared" si="135"/>
        <v>642054</v>
      </c>
      <c r="AS90" s="507">
        <f t="shared" si="136"/>
        <v>472794</v>
      </c>
      <c r="AT90" s="507">
        <f t="shared" si="137"/>
        <v>0</v>
      </c>
      <c r="AU90" s="501">
        <f t="shared" si="104"/>
        <v>0</v>
      </c>
      <c r="AV90" s="507">
        <f t="shared" si="138"/>
        <v>159804</v>
      </c>
      <c r="AW90" s="507">
        <f t="shared" si="138"/>
        <v>9456</v>
      </c>
      <c r="AX90" s="507">
        <f t="shared" si="139"/>
        <v>0</v>
      </c>
      <c r="AY90" s="522">
        <f t="shared" si="140"/>
        <v>1</v>
      </c>
      <c r="AZ90" s="522">
        <f t="shared" si="141"/>
        <v>1</v>
      </c>
      <c r="BA90" s="523">
        <f t="shared" si="141"/>
        <v>0</v>
      </c>
    </row>
    <row r="91" spans="1:53" ht="12.95" customHeight="1" x14ac:dyDescent="0.25">
      <c r="A91" s="155">
        <v>16</v>
      </c>
      <c r="B91" s="84">
        <v>4487</v>
      </c>
      <c r="C91" s="84">
        <v>600074854</v>
      </c>
      <c r="D91" s="84">
        <v>70698503</v>
      </c>
      <c r="E91" s="513" t="s">
        <v>621</v>
      </c>
      <c r="F91" s="84">
        <v>3143</v>
      </c>
      <c r="G91" s="514" t="s">
        <v>151</v>
      </c>
      <c r="H91" s="514" t="s">
        <v>83</v>
      </c>
      <c r="I91" s="516">
        <v>21066</v>
      </c>
      <c r="J91" s="517">
        <v>14850</v>
      </c>
      <c r="K91" s="517">
        <v>0</v>
      </c>
      <c r="L91" s="431">
        <v>5019</v>
      </c>
      <c r="M91" s="431">
        <v>297</v>
      </c>
      <c r="N91" s="517">
        <v>900</v>
      </c>
      <c r="O91" s="518">
        <v>0.06</v>
      </c>
      <c r="P91" s="432">
        <v>0</v>
      </c>
      <c r="Q91" s="519">
        <v>0.06</v>
      </c>
      <c r="R91" s="520">
        <f t="shared" si="127"/>
        <v>0</v>
      </c>
      <c r="S91" s="507">
        <v>0</v>
      </c>
      <c r="T91" s="507">
        <v>0</v>
      </c>
      <c r="U91" s="507">
        <v>0</v>
      </c>
      <c r="V91" s="507">
        <f t="shared" si="128"/>
        <v>0</v>
      </c>
      <c r="W91" s="507">
        <v>0</v>
      </c>
      <c r="X91" s="521">
        <v>0</v>
      </c>
      <c r="Y91" s="521">
        <v>0</v>
      </c>
      <c r="Z91" s="507">
        <f t="shared" si="129"/>
        <v>0</v>
      </c>
      <c r="AA91" s="520">
        <f t="shared" si="130"/>
        <v>0</v>
      </c>
      <c r="AB91" s="322">
        <f t="shared" si="131"/>
        <v>0</v>
      </c>
      <c r="AC91" s="180">
        <f t="shared" si="132"/>
        <v>0</v>
      </c>
      <c r="AD91" s="507">
        <v>0</v>
      </c>
      <c r="AE91" s="507">
        <v>0</v>
      </c>
      <c r="AF91" s="507">
        <f t="shared" si="111"/>
        <v>0</v>
      </c>
      <c r="AG91" s="507">
        <f t="shared" si="112"/>
        <v>0</v>
      </c>
      <c r="AH91" s="522">
        <v>0</v>
      </c>
      <c r="AI91" s="522">
        <v>0</v>
      </c>
      <c r="AJ91" s="522">
        <v>0</v>
      </c>
      <c r="AK91" s="522">
        <v>0</v>
      </c>
      <c r="AL91" s="522">
        <v>0</v>
      </c>
      <c r="AM91" s="522">
        <v>0</v>
      </c>
      <c r="AN91" s="522">
        <v>0</v>
      </c>
      <c r="AO91" s="522">
        <f t="shared" si="133"/>
        <v>0</v>
      </c>
      <c r="AP91" s="522">
        <f t="shared" si="134"/>
        <v>0</v>
      </c>
      <c r="AQ91" s="523">
        <f t="shared" si="115"/>
        <v>0</v>
      </c>
      <c r="AR91" s="520">
        <f t="shared" si="135"/>
        <v>21066</v>
      </c>
      <c r="AS91" s="507">
        <f t="shared" si="136"/>
        <v>14850</v>
      </c>
      <c r="AT91" s="507">
        <f t="shared" si="137"/>
        <v>0</v>
      </c>
      <c r="AU91" s="501">
        <f t="shared" si="104"/>
        <v>0</v>
      </c>
      <c r="AV91" s="507">
        <f t="shared" si="138"/>
        <v>5019</v>
      </c>
      <c r="AW91" s="507">
        <f t="shared" si="138"/>
        <v>297</v>
      </c>
      <c r="AX91" s="507">
        <f t="shared" si="139"/>
        <v>900</v>
      </c>
      <c r="AY91" s="522">
        <f t="shared" si="140"/>
        <v>0.06</v>
      </c>
      <c r="AZ91" s="522">
        <f t="shared" si="141"/>
        <v>0</v>
      </c>
      <c r="BA91" s="523">
        <f t="shared" si="141"/>
        <v>0.06</v>
      </c>
    </row>
    <row r="92" spans="1:53" ht="12.95" customHeight="1" x14ac:dyDescent="0.25">
      <c r="A92" s="156">
        <v>16</v>
      </c>
      <c r="B92" s="86">
        <v>4487</v>
      </c>
      <c r="C92" s="86">
        <v>600074854</v>
      </c>
      <c r="D92" s="86">
        <v>70698503</v>
      </c>
      <c r="E92" s="90" t="s">
        <v>622</v>
      </c>
      <c r="F92" s="93"/>
      <c r="G92" s="94"/>
      <c r="H92" s="94"/>
      <c r="I92" s="148">
        <v>9744850</v>
      </c>
      <c r="J92" s="92">
        <v>6993970</v>
      </c>
      <c r="K92" s="92">
        <v>45000</v>
      </c>
      <c r="L92" s="92">
        <v>2379171</v>
      </c>
      <c r="M92" s="92">
        <v>139879</v>
      </c>
      <c r="N92" s="92">
        <v>186830</v>
      </c>
      <c r="O92" s="95">
        <v>17.178499999999996</v>
      </c>
      <c r="P92" s="95">
        <v>11.676299999999999</v>
      </c>
      <c r="Q92" s="278">
        <v>5.5021999999999993</v>
      </c>
      <c r="R92" s="143">
        <f t="shared" ref="R92:BA92" si="142">SUM(R86:R91)</f>
        <v>0</v>
      </c>
      <c r="S92" s="92">
        <f t="shared" si="142"/>
        <v>12577</v>
      </c>
      <c r="T92" s="92">
        <f t="shared" si="142"/>
        <v>0</v>
      </c>
      <c r="U92" s="92">
        <f t="shared" si="142"/>
        <v>0</v>
      </c>
      <c r="V92" s="92">
        <f t="shared" si="142"/>
        <v>12577</v>
      </c>
      <c r="W92" s="92">
        <f t="shared" si="142"/>
        <v>0</v>
      </c>
      <c r="X92" s="464">
        <f t="shared" si="142"/>
        <v>0</v>
      </c>
      <c r="Y92" s="464">
        <f t="shared" si="142"/>
        <v>7696</v>
      </c>
      <c r="Z92" s="92">
        <f t="shared" si="142"/>
        <v>7696</v>
      </c>
      <c r="AA92" s="143">
        <f t="shared" si="142"/>
        <v>20273</v>
      </c>
      <c r="AB92" s="92">
        <f t="shared" si="142"/>
        <v>4251</v>
      </c>
      <c r="AC92" s="92">
        <f t="shared" si="142"/>
        <v>252</v>
      </c>
      <c r="AD92" s="92">
        <f t="shared" si="142"/>
        <v>0</v>
      </c>
      <c r="AE92" s="92">
        <f t="shared" si="142"/>
        <v>0</v>
      </c>
      <c r="AF92" s="92">
        <f t="shared" si="142"/>
        <v>0</v>
      </c>
      <c r="AG92" s="92">
        <f t="shared" si="142"/>
        <v>24776</v>
      </c>
      <c r="AH92" s="95">
        <f t="shared" si="142"/>
        <v>0</v>
      </c>
      <c r="AI92" s="95">
        <f t="shared" si="142"/>
        <v>0</v>
      </c>
      <c r="AJ92" s="95">
        <f t="shared" si="142"/>
        <v>0.03</v>
      </c>
      <c r="AK92" s="95">
        <f t="shared" si="142"/>
        <v>0</v>
      </c>
      <c r="AL92" s="95">
        <f t="shared" si="142"/>
        <v>0</v>
      </c>
      <c r="AM92" s="95">
        <f t="shared" si="142"/>
        <v>0</v>
      </c>
      <c r="AN92" s="95">
        <f t="shared" si="142"/>
        <v>0</v>
      </c>
      <c r="AO92" s="95">
        <f t="shared" si="142"/>
        <v>0.03</v>
      </c>
      <c r="AP92" s="95">
        <f t="shared" si="142"/>
        <v>0</v>
      </c>
      <c r="AQ92" s="278">
        <f t="shared" si="142"/>
        <v>0.03</v>
      </c>
      <c r="AR92" s="143">
        <f t="shared" si="142"/>
        <v>9769626</v>
      </c>
      <c r="AS92" s="92">
        <f t="shared" si="142"/>
        <v>7006547</v>
      </c>
      <c r="AT92" s="92">
        <f t="shared" si="142"/>
        <v>52696</v>
      </c>
      <c r="AU92" s="92">
        <f t="shared" si="142"/>
        <v>7696</v>
      </c>
      <c r="AV92" s="92">
        <f t="shared" si="142"/>
        <v>2383422</v>
      </c>
      <c r="AW92" s="92">
        <f t="shared" si="142"/>
        <v>140131</v>
      </c>
      <c r="AX92" s="92">
        <f t="shared" si="142"/>
        <v>186830</v>
      </c>
      <c r="AY92" s="95">
        <f t="shared" si="142"/>
        <v>17.208499999999997</v>
      </c>
      <c r="AZ92" s="95">
        <f t="shared" si="142"/>
        <v>11.706299999999999</v>
      </c>
      <c r="BA92" s="278">
        <f t="shared" si="142"/>
        <v>5.5021999999999993</v>
      </c>
    </row>
    <row r="93" spans="1:53" ht="12.95" customHeight="1" x14ac:dyDescent="0.25">
      <c r="A93" s="155">
        <v>17</v>
      </c>
      <c r="B93" s="84">
        <v>4488</v>
      </c>
      <c r="C93" s="84">
        <v>600074803</v>
      </c>
      <c r="D93" s="84">
        <v>72742089</v>
      </c>
      <c r="E93" s="513" t="s">
        <v>623</v>
      </c>
      <c r="F93" s="84">
        <v>3111</v>
      </c>
      <c r="G93" s="514" t="s">
        <v>587</v>
      </c>
      <c r="H93" s="514" t="s">
        <v>87</v>
      </c>
      <c r="I93" s="516">
        <v>1395029</v>
      </c>
      <c r="J93" s="517">
        <v>1017474</v>
      </c>
      <c r="K93" s="517">
        <v>0</v>
      </c>
      <c r="L93" s="431">
        <v>343906</v>
      </c>
      <c r="M93" s="431">
        <v>20349</v>
      </c>
      <c r="N93" s="517">
        <v>13300</v>
      </c>
      <c r="O93" s="518">
        <v>2.4609000000000001</v>
      </c>
      <c r="P93" s="432">
        <v>2</v>
      </c>
      <c r="Q93" s="519">
        <v>0.46089999999999998</v>
      </c>
      <c r="R93" s="520">
        <f t="shared" ref="R93:R98" si="143">W93*-1</f>
        <v>0</v>
      </c>
      <c r="S93" s="507">
        <v>0</v>
      </c>
      <c r="T93" s="507">
        <v>0</v>
      </c>
      <c r="U93" s="507">
        <v>0</v>
      </c>
      <c r="V93" s="507">
        <f t="shared" ref="V93:V98" si="144">SUM(R93:U93)</f>
        <v>0</v>
      </c>
      <c r="W93" s="507">
        <v>0</v>
      </c>
      <c r="X93" s="521">
        <v>0</v>
      </c>
      <c r="Y93" s="521">
        <v>0</v>
      </c>
      <c r="Z93" s="507">
        <f t="shared" ref="Z93:Z98" si="145">SUM(W93:Y93)</f>
        <v>0</v>
      </c>
      <c r="AA93" s="520">
        <f t="shared" ref="AA93:AA98" si="146">V93+Z93</f>
        <v>0</v>
      </c>
      <c r="AB93" s="322">
        <f t="shared" ref="AB93:AB98" si="147">ROUND((V93+W93)*33.8%,0)</f>
        <v>0</v>
      </c>
      <c r="AC93" s="180">
        <f t="shared" ref="AC93:AC98" si="148">ROUND(V93*2%,0)</f>
        <v>0</v>
      </c>
      <c r="AD93" s="507">
        <v>0</v>
      </c>
      <c r="AE93" s="507">
        <v>0</v>
      </c>
      <c r="AF93" s="507">
        <f t="shared" si="111"/>
        <v>0</v>
      </c>
      <c r="AG93" s="507">
        <f t="shared" si="112"/>
        <v>0</v>
      </c>
      <c r="AH93" s="522">
        <v>0</v>
      </c>
      <c r="AI93" s="522">
        <v>0</v>
      </c>
      <c r="AJ93" s="522">
        <v>0</v>
      </c>
      <c r="AK93" s="522">
        <v>0</v>
      </c>
      <c r="AL93" s="522">
        <v>0</v>
      </c>
      <c r="AM93" s="522">
        <v>0</v>
      </c>
      <c r="AN93" s="522">
        <v>0</v>
      </c>
      <c r="AO93" s="522">
        <f t="shared" ref="AO93:AO98" si="149">AH93+AJ93+AK93+AM93</f>
        <v>0</v>
      </c>
      <c r="AP93" s="522">
        <f t="shared" ref="AP93:AP98" si="150">AI93+AL93+AN93</f>
        <v>0</v>
      </c>
      <c r="AQ93" s="523">
        <f t="shared" si="115"/>
        <v>0</v>
      </c>
      <c r="AR93" s="520">
        <f t="shared" ref="AR93:AR98" si="151">I93+AG93</f>
        <v>1395029</v>
      </c>
      <c r="AS93" s="507">
        <f t="shared" ref="AS93:AS98" si="152">J93+V93</f>
        <v>1017474</v>
      </c>
      <c r="AT93" s="507">
        <f t="shared" ref="AT93:AT98" si="153">K93+Z93</f>
        <v>0</v>
      </c>
      <c r="AU93" s="501">
        <f t="shared" si="104"/>
        <v>0</v>
      </c>
      <c r="AV93" s="507">
        <f t="shared" ref="AV93:AW98" si="154">L93+AB93</f>
        <v>343906</v>
      </c>
      <c r="AW93" s="507">
        <f t="shared" si="154"/>
        <v>20349</v>
      </c>
      <c r="AX93" s="507">
        <f t="shared" ref="AX93:AX98" si="155">N93+AF93</f>
        <v>13300</v>
      </c>
      <c r="AY93" s="522">
        <f t="shared" ref="AY93:AY98" si="156">O93+AQ93</f>
        <v>2.4609000000000001</v>
      </c>
      <c r="AZ93" s="522">
        <f t="shared" ref="AZ93:BA98" si="157">P93+AO93</f>
        <v>2</v>
      </c>
      <c r="BA93" s="523">
        <f t="shared" si="157"/>
        <v>0.46089999999999998</v>
      </c>
    </row>
    <row r="94" spans="1:53" ht="12.95" customHeight="1" x14ac:dyDescent="0.25">
      <c r="A94" s="155">
        <v>17</v>
      </c>
      <c r="B94" s="84">
        <v>4488</v>
      </c>
      <c r="C94" s="84">
        <v>600074803</v>
      </c>
      <c r="D94" s="84">
        <v>72742089</v>
      </c>
      <c r="E94" s="513" t="s">
        <v>623</v>
      </c>
      <c r="F94" s="84">
        <v>3117</v>
      </c>
      <c r="G94" s="514" t="s">
        <v>285</v>
      </c>
      <c r="H94" s="514" t="s">
        <v>87</v>
      </c>
      <c r="I94" s="516">
        <v>3368874</v>
      </c>
      <c r="J94" s="517">
        <v>2404635</v>
      </c>
      <c r="K94" s="517">
        <v>10000</v>
      </c>
      <c r="L94" s="431">
        <v>816146</v>
      </c>
      <c r="M94" s="431">
        <v>48093</v>
      </c>
      <c r="N94" s="517">
        <v>90000</v>
      </c>
      <c r="O94" s="518">
        <v>4.8658999999999999</v>
      </c>
      <c r="P94" s="432">
        <v>3.3182</v>
      </c>
      <c r="Q94" s="519">
        <v>1.5477000000000001</v>
      </c>
      <c r="R94" s="520">
        <f t="shared" si="143"/>
        <v>0</v>
      </c>
      <c r="S94" s="507">
        <v>0</v>
      </c>
      <c r="T94" s="507">
        <v>0</v>
      </c>
      <c r="U94" s="507">
        <v>0</v>
      </c>
      <c r="V94" s="507">
        <f t="shared" si="144"/>
        <v>0</v>
      </c>
      <c r="W94" s="507">
        <v>0</v>
      </c>
      <c r="X94" s="521">
        <v>0</v>
      </c>
      <c r="Y94" s="521">
        <v>4440</v>
      </c>
      <c r="Z94" s="507">
        <f t="shared" si="145"/>
        <v>4440</v>
      </c>
      <c r="AA94" s="520">
        <f t="shared" si="146"/>
        <v>4440</v>
      </c>
      <c r="AB94" s="322">
        <f t="shared" si="147"/>
        <v>0</v>
      </c>
      <c r="AC94" s="180">
        <f t="shared" si="148"/>
        <v>0</v>
      </c>
      <c r="AD94" s="507">
        <v>0</v>
      </c>
      <c r="AE94" s="507">
        <v>0</v>
      </c>
      <c r="AF94" s="507">
        <f t="shared" si="111"/>
        <v>0</v>
      </c>
      <c r="AG94" s="507">
        <f t="shared" si="112"/>
        <v>4440</v>
      </c>
      <c r="AH94" s="522">
        <v>0</v>
      </c>
      <c r="AI94" s="522">
        <v>0</v>
      </c>
      <c r="AJ94" s="522">
        <v>0</v>
      </c>
      <c r="AK94" s="522">
        <v>0</v>
      </c>
      <c r="AL94" s="522">
        <v>0</v>
      </c>
      <c r="AM94" s="522">
        <v>0</v>
      </c>
      <c r="AN94" s="522">
        <v>0</v>
      </c>
      <c r="AO94" s="522">
        <f t="shared" si="149"/>
        <v>0</v>
      </c>
      <c r="AP94" s="522">
        <f t="shared" si="150"/>
        <v>0</v>
      </c>
      <c r="AQ94" s="523">
        <f t="shared" si="115"/>
        <v>0</v>
      </c>
      <c r="AR94" s="520">
        <f t="shared" si="151"/>
        <v>3373314</v>
      </c>
      <c r="AS94" s="507">
        <f t="shared" si="152"/>
        <v>2404635</v>
      </c>
      <c r="AT94" s="507">
        <f t="shared" si="153"/>
        <v>14440</v>
      </c>
      <c r="AU94" s="501">
        <f t="shared" si="104"/>
        <v>4440</v>
      </c>
      <c r="AV94" s="507">
        <f t="shared" si="154"/>
        <v>816146</v>
      </c>
      <c r="AW94" s="507">
        <f t="shared" si="154"/>
        <v>48093</v>
      </c>
      <c r="AX94" s="507">
        <f t="shared" si="155"/>
        <v>90000</v>
      </c>
      <c r="AY94" s="522">
        <f t="shared" si="156"/>
        <v>4.8658999999999999</v>
      </c>
      <c r="AZ94" s="522">
        <f t="shared" si="157"/>
        <v>3.3182</v>
      </c>
      <c r="BA94" s="523">
        <f t="shared" si="157"/>
        <v>1.5477000000000001</v>
      </c>
    </row>
    <row r="95" spans="1:53" ht="12.95" customHeight="1" x14ac:dyDescent="0.25">
      <c r="A95" s="155">
        <v>17</v>
      </c>
      <c r="B95" s="84">
        <v>4488</v>
      </c>
      <c r="C95" s="84">
        <v>600074803</v>
      </c>
      <c r="D95" s="84">
        <v>72742089</v>
      </c>
      <c r="E95" s="513" t="s">
        <v>623</v>
      </c>
      <c r="F95" s="84">
        <v>3117</v>
      </c>
      <c r="G95" s="514" t="s">
        <v>450</v>
      </c>
      <c r="H95" s="514" t="s">
        <v>83</v>
      </c>
      <c r="I95" s="516">
        <v>351019</v>
      </c>
      <c r="J95" s="517">
        <v>258482</v>
      </c>
      <c r="K95" s="517">
        <v>0</v>
      </c>
      <c r="L95" s="431">
        <v>87367</v>
      </c>
      <c r="M95" s="431">
        <v>5170</v>
      </c>
      <c r="N95" s="517">
        <v>0</v>
      </c>
      <c r="O95" s="518">
        <v>0.76</v>
      </c>
      <c r="P95" s="432">
        <v>0.76</v>
      </c>
      <c r="Q95" s="519">
        <v>0</v>
      </c>
      <c r="R95" s="520">
        <f t="shared" si="143"/>
        <v>0</v>
      </c>
      <c r="S95" s="507">
        <v>0</v>
      </c>
      <c r="T95" s="507">
        <v>0</v>
      </c>
      <c r="U95" s="507">
        <v>0</v>
      </c>
      <c r="V95" s="507">
        <f t="shared" si="144"/>
        <v>0</v>
      </c>
      <c r="W95" s="507">
        <v>0</v>
      </c>
      <c r="X95" s="521">
        <v>0</v>
      </c>
      <c r="Y95" s="521">
        <v>0</v>
      </c>
      <c r="Z95" s="507">
        <f t="shared" si="145"/>
        <v>0</v>
      </c>
      <c r="AA95" s="520">
        <f t="shared" si="146"/>
        <v>0</v>
      </c>
      <c r="AB95" s="322">
        <f t="shared" si="147"/>
        <v>0</v>
      </c>
      <c r="AC95" s="180">
        <f t="shared" si="148"/>
        <v>0</v>
      </c>
      <c r="AD95" s="507">
        <v>0</v>
      </c>
      <c r="AE95" s="507">
        <v>0</v>
      </c>
      <c r="AF95" s="507">
        <f t="shared" si="111"/>
        <v>0</v>
      </c>
      <c r="AG95" s="507">
        <f t="shared" si="112"/>
        <v>0</v>
      </c>
      <c r="AH95" s="522">
        <v>0</v>
      </c>
      <c r="AI95" s="522">
        <v>0</v>
      </c>
      <c r="AJ95" s="522">
        <v>0</v>
      </c>
      <c r="AK95" s="522">
        <v>0</v>
      </c>
      <c r="AL95" s="522">
        <v>0</v>
      </c>
      <c r="AM95" s="522">
        <v>0</v>
      </c>
      <c r="AN95" s="522">
        <v>0</v>
      </c>
      <c r="AO95" s="522">
        <f t="shared" si="149"/>
        <v>0</v>
      </c>
      <c r="AP95" s="522">
        <f t="shared" si="150"/>
        <v>0</v>
      </c>
      <c r="AQ95" s="523">
        <f t="shared" si="115"/>
        <v>0</v>
      </c>
      <c r="AR95" s="520">
        <f t="shared" si="151"/>
        <v>351019</v>
      </c>
      <c r="AS95" s="507">
        <f t="shared" si="152"/>
        <v>258482</v>
      </c>
      <c r="AT95" s="507">
        <f t="shared" si="153"/>
        <v>0</v>
      </c>
      <c r="AU95" s="501">
        <f t="shared" si="104"/>
        <v>0</v>
      </c>
      <c r="AV95" s="507">
        <f t="shared" si="154"/>
        <v>87367</v>
      </c>
      <c r="AW95" s="507">
        <f t="shared" si="154"/>
        <v>5170</v>
      </c>
      <c r="AX95" s="507">
        <f t="shared" si="155"/>
        <v>0</v>
      </c>
      <c r="AY95" s="522">
        <f t="shared" si="156"/>
        <v>0.76</v>
      </c>
      <c r="AZ95" s="522">
        <f t="shared" si="157"/>
        <v>0.76</v>
      </c>
      <c r="BA95" s="523">
        <f t="shared" si="157"/>
        <v>0</v>
      </c>
    </row>
    <row r="96" spans="1:53" ht="12.95" customHeight="1" x14ac:dyDescent="0.25">
      <c r="A96" s="155">
        <v>17</v>
      </c>
      <c r="B96" s="84">
        <v>4488</v>
      </c>
      <c r="C96" s="84">
        <v>600074803</v>
      </c>
      <c r="D96" s="84">
        <v>72742089</v>
      </c>
      <c r="E96" s="513" t="s">
        <v>623</v>
      </c>
      <c r="F96" s="84">
        <v>3141</v>
      </c>
      <c r="G96" s="514" t="s">
        <v>89</v>
      </c>
      <c r="H96" s="514" t="s">
        <v>83</v>
      </c>
      <c r="I96" s="516">
        <v>251140</v>
      </c>
      <c r="J96" s="517">
        <v>183619</v>
      </c>
      <c r="K96" s="517">
        <v>0</v>
      </c>
      <c r="L96" s="431">
        <v>62063</v>
      </c>
      <c r="M96" s="431">
        <v>3672</v>
      </c>
      <c r="N96" s="517">
        <v>1786</v>
      </c>
      <c r="O96" s="518">
        <v>0.62</v>
      </c>
      <c r="P96" s="432">
        <v>0</v>
      </c>
      <c r="Q96" s="519">
        <v>0.62</v>
      </c>
      <c r="R96" s="520">
        <f t="shared" si="143"/>
        <v>0</v>
      </c>
      <c r="S96" s="507">
        <v>0</v>
      </c>
      <c r="T96" s="507">
        <v>0</v>
      </c>
      <c r="U96" s="507">
        <v>0</v>
      </c>
      <c r="V96" s="507">
        <f t="shared" si="144"/>
        <v>0</v>
      </c>
      <c r="W96" s="507">
        <v>0</v>
      </c>
      <c r="X96" s="521">
        <v>0</v>
      </c>
      <c r="Y96" s="521">
        <v>0</v>
      </c>
      <c r="Z96" s="507">
        <f t="shared" si="145"/>
        <v>0</v>
      </c>
      <c r="AA96" s="520">
        <f t="shared" si="146"/>
        <v>0</v>
      </c>
      <c r="AB96" s="322">
        <f t="shared" si="147"/>
        <v>0</v>
      </c>
      <c r="AC96" s="180">
        <f t="shared" si="148"/>
        <v>0</v>
      </c>
      <c r="AD96" s="507">
        <v>0</v>
      </c>
      <c r="AE96" s="507">
        <v>0</v>
      </c>
      <c r="AF96" s="507">
        <f t="shared" si="111"/>
        <v>0</v>
      </c>
      <c r="AG96" s="507">
        <f t="shared" si="112"/>
        <v>0</v>
      </c>
      <c r="AH96" s="522">
        <v>0</v>
      </c>
      <c r="AI96" s="522">
        <v>0</v>
      </c>
      <c r="AJ96" s="522">
        <v>0</v>
      </c>
      <c r="AK96" s="522">
        <v>0</v>
      </c>
      <c r="AL96" s="522">
        <v>0</v>
      </c>
      <c r="AM96" s="522">
        <v>0</v>
      </c>
      <c r="AN96" s="522">
        <v>0</v>
      </c>
      <c r="AO96" s="522">
        <f t="shared" si="149"/>
        <v>0</v>
      </c>
      <c r="AP96" s="522">
        <f t="shared" si="150"/>
        <v>0</v>
      </c>
      <c r="AQ96" s="523">
        <f t="shared" si="115"/>
        <v>0</v>
      </c>
      <c r="AR96" s="520">
        <f t="shared" si="151"/>
        <v>251140</v>
      </c>
      <c r="AS96" s="507">
        <f t="shared" si="152"/>
        <v>183619</v>
      </c>
      <c r="AT96" s="507">
        <f t="shared" si="153"/>
        <v>0</v>
      </c>
      <c r="AU96" s="501">
        <f t="shared" si="104"/>
        <v>0</v>
      </c>
      <c r="AV96" s="507">
        <f t="shared" si="154"/>
        <v>62063</v>
      </c>
      <c r="AW96" s="507">
        <f t="shared" si="154"/>
        <v>3672</v>
      </c>
      <c r="AX96" s="507">
        <f t="shared" si="155"/>
        <v>1786</v>
      </c>
      <c r="AY96" s="522">
        <f t="shared" si="156"/>
        <v>0.62</v>
      </c>
      <c r="AZ96" s="522">
        <f t="shared" si="157"/>
        <v>0</v>
      </c>
      <c r="BA96" s="523">
        <f t="shared" si="157"/>
        <v>0.62</v>
      </c>
    </row>
    <row r="97" spans="1:53" ht="12.95" customHeight="1" x14ac:dyDescent="0.25">
      <c r="A97" s="155">
        <v>17</v>
      </c>
      <c r="B97" s="84">
        <v>4488</v>
      </c>
      <c r="C97" s="84">
        <v>600074803</v>
      </c>
      <c r="D97" s="84">
        <v>72742089</v>
      </c>
      <c r="E97" s="513" t="s">
        <v>623</v>
      </c>
      <c r="F97" s="84">
        <v>3143</v>
      </c>
      <c r="G97" s="514" t="s">
        <v>150</v>
      </c>
      <c r="H97" s="514" t="s">
        <v>87</v>
      </c>
      <c r="I97" s="516">
        <v>602336</v>
      </c>
      <c r="J97" s="517">
        <v>443546</v>
      </c>
      <c r="K97" s="517">
        <v>0</v>
      </c>
      <c r="L97" s="431">
        <v>149919</v>
      </c>
      <c r="M97" s="431">
        <v>8871</v>
      </c>
      <c r="N97" s="517">
        <v>0</v>
      </c>
      <c r="O97" s="518">
        <v>0.93100000000000005</v>
      </c>
      <c r="P97" s="432">
        <v>0.93100000000000005</v>
      </c>
      <c r="Q97" s="519">
        <v>0</v>
      </c>
      <c r="R97" s="520">
        <f t="shared" si="143"/>
        <v>0</v>
      </c>
      <c r="S97" s="507">
        <v>0</v>
      </c>
      <c r="T97" s="507">
        <v>0</v>
      </c>
      <c r="U97" s="507">
        <v>0</v>
      </c>
      <c r="V97" s="507">
        <f t="shared" si="144"/>
        <v>0</v>
      </c>
      <c r="W97" s="507">
        <v>0</v>
      </c>
      <c r="X97" s="521">
        <v>0</v>
      </c>
      <c r="Y97" s="521">
        <v>0</v>
      </c>
      <c r="Z97" s="507">
        <f t="shared" si="145"/>
        <v>0</v>
      </c>
      <c r="AA97" s="520">
        <f t="shared" si="146"/>
        <v>0</v>
      </c>
      <c r="AB97" s="322">
        <f t="shared" si="147"/>
        <v>0</v>
      </c>
      <c r="AC97" s="180">
        <f t="shared" si="148"/>
        <v>0</v>
      </c>
      <c r="AD97" s="507">
        <v>0</v>
      </c>
      <c r="AE97" s="507">
        <v>0</v>
      </c>
      <c r="AF97" s="507">
        <f t="shared" si="111"/>
        <v>0</v>
      </c>
      <c r="AG97" s="507">
        <f t="shared" si="112"/>
        <v>0</v>
      </c>
      <c r="AH97" s="522">
        <v>0</v>
      </c>
      <c r="AI97" s="522">
        <v>0</v>
      </c>
      <c r="AJ97" s="522">
        <v>0</v>
      </c>
      <c r="AK97" s="522">
        <v>0</v>
      </c>
      <c r="AL97" s="522">
        <v>0</v>
      </c>
      <c r="AM97" s="522">
        <v>0</v>
      </c>
      <c r="AN97" s="522">
        <v>0</v>
      </c>
      <c r="AO97" s="522">
        <f t="shared" si="149"/>
        <v>0</v>
      </c>
      <c r="AP97" s="522">
        <f t="shared" si="150"/>
        <v>0</v>
      </c>
      <c r="AQ97" s="523">
        <f t="shared" si="115"/>
        <v>0</v>
      </c>
      <c r="AR97" s="520">
        <f t="shared" si="151"/>
        <v>602336</v>
      </c>
      <c r="AS97" s="507">
        <f t="shared" si="152"/>
        <v>443546</v>
      </c>
      <c r="AT97" s="507">
        <f t="shared" si="153"/>
        <v>0</v>
      </c>
      <c r="AU97" s="501">
        <f t="shared" si="104"/>
        <v>0</v>
      </c>
      <c r="AV97" s="507">
        <f t="shared" si="154"/>
        <v>149919</v>
      </c>
      <c r="AW97" s="507">
        <f t="shared" si="154"/>
        <v>8871</v>
      </c>
      <c r="AX97" s="507">
        <f t="shared" si="155"/>
        <v>0</v>
      </c>
      <c r="AY97" s="522">
        <f t="shared" si="156"/>
        <v>0.93100000000000005</v>
      </c>
      <c r="AZ97" s="522">
        <f t="shared" si="157"/>
        <v>0.93100000000000005</v>
      </c>
      <c r="BA97" s="523">
        <f t="shared" si="157"/>
        <v>0</v>
      </c>
    </row>
    <row r="98" spans="1:53" ht="12.95" customHeight="1" x14ac:dyDescent="0.25">
      <c r="A98" s="155">
        <v>17</v>
      </c>
      <c r="B98" s="84">
        <v>4488</v>
      </c>
      <c r="C98" s="84">
        <v>600074803</v>
      </c>
      <c r="D98" s="84">
        <v>72742089</v>
      </c>
      <c r="E98" s="513" t="s">
        <v>623</v>
      </c>
      <c r="F98" s="84">
        <v>3143</v>
      </c>
      <c r="G98" s="514" t="s">
        <v>151</v>
      </c>
      <c r="H98" s="514" t="s">
        <v>83</v>
      </c>
      <c r="I98" s="516">
        <v>17556</v>
      </c>
      <c r="J98" s="517">
        <v>12375</v>
      </c>
      <c r="K98" s="517">
        <v>0</v>
      </c>
      <c r="L98" s="431">
        <v>4183</v>
      </c>
      <c r="M98" s="431">
        <v>248</v>
      </c>
      <c r="N98" s="517">
        <v>750</v>
      </c>
      <c r="O98" s="518">
        <v>0.05</v>
      </c>
      <c r="P98" s="432">
        <v>0</v>
      </c>
      <c r="Q98" s="519">
        <v>0.05</v>
      </c>
      <c r="R98" s="520">
        <f t="shared" si="143"/>
        <v>0</v>
      </c>
      <c r="S98" s="507">
        <v>0</v>
      </c>
      <c r="T98" s="507">
        <v>0</v>
      </c>
      <c r="U98" s="507">
        <v>0</v>
      </c>
      <c r="V98" s="507">
        <f t="shared" si="144"/>
        <v>0</v>
      </c>
      <c r="W98" s="507">
        <v>0</v>
      </c>
      <c r="X98" s="521">
        <v>0</v>
      </c>
      <c r="Y98" s="521">
        <v>0</v>
      </c>
      <c r="Z98" s="507">
        <f t="shared" si="145"/>
        <v>0</v>
      </c>
      <c r="AA98" s="520">
        <f t="shared" si="146"/>
        <v>0</v>
      </c>
      <c r="AB98" s="322">
        <f t="shared" si="147"/>
        <v>0</v>
      </c>
      <c r="AC98" s="180">
        <f t="shared" si="148"/>
        <v>0</v>
      </c>
      <c r="AD98" s="507">
        <v>0</v>
      </c>
      <c r="AE98" s="507">
        <v>0</v>
      </c>
      <c r="AF98" s="507">
        <f t="shared" si="111"/>
        <v>0</v>
      </c>
      <c r="AG98" s="507">
        <f t="shared" si="112"/>
        <v>0</v>
      </c>
      <c r="AH98" s="522">
        <v>0</v>
      </c>
      <c r="AI98" s="522">
        <v>0</v>
      </c>
      <c r="AJ98" s="522">
        <v>0</v>
      </c>
      <c r="AK98" s="522">
        <v>0</v>
      </c>
      <c r="AL98" s="522">
        <v>0</v>
      </c>
      <c r="AM98" s="522">
        <v>0</v>
      </c>
      <c r="AN98" s="522">
        <v>0</v>
      </c>
      <c r="AO98" s="522">
        <f t="shared" si="149"/>
        <v>0</v>
      </c>
      <c r="AP98" s="522">
        <f t="shared" si="150"/>
        <v>0</v>
      </c>
      <c r="AQ98" s="523">
        <f t="shared" si="115"/>
        <v>0</v>
      </c>
      <c r="AR98" s="520">
        <f t="shared" si="151"/>
        <v>17556</v>
      </c>
      <c r="AS98" s="507">
        <f t="shared" si="152"/>
        <v>12375</v>
      </c>
      <c r="AT98" s="507">
        <f t="shared" si="153"/>
        <v>0</v>
      </c>
      <c r="AU98" s="501">
        <f t="shared" si="104"/>
        <v>0</v>
      </c>
      <c r="AV98" s="507">
        <f t="shared" si="154"/>
        <v>4183</v>
      </c>
      <c r="AW98" s="507">
        <f t="shared" si="154"/>
        <v>248</v>
      </c>
      <c r="AX98" s="507">
        <f t="shared" si="155"/>
        <v>750</v>
      </c>
      <c r="AY98" s="522">
        <f t="shared" si="156"/>
        <v>0.05</v>
      </c>
      <c r="AZ98" s="522">
        <f t="shared" si="157"/>
        <v>0</v>
      </c>
      <c r="BA98" s="523">
        <f t="shared" si="157"/>
        <v>0.05</v>
      </c>
    </row>
    <row r="99" spans="1:53" ht="12.95" customHeight="1" x14ac:dyDescent="0.25">
      <c r="A99" s="156">
        <v>17</v>
      </c>
      <c r="B99" s="86">
        <v>4488</v>
      </c>
      <c r="C99" s="86">
        <v>600074803</v>
      </c>
      <c r="D99" s="86">
        <v>72742089</v>
      </c>
      <c r="E99" s="90" t="s">
        <v>624</v>
      </c>
      <c r="F99" s="93"/>
      <c r="G99" s="94"/>
      <c r="H99" s="94"/>
      <c r="I99" s="148">
        <v>5985954</v>
      </c>
      <c r="J99" s="92">
        <v>4320131</v>
      </c>
      <c r="K99" s="92">
        <v>10000</v>
      </c>
      <c r="L99" s="92">
        <v>1463584</v>
      </c>
      <c r="M99" s="92">
        <v>86403</v>
      </c>
      <c r="N99" s="92">
        <v>105836</v>
      </c>
      <c r="O99" s="95">
        <v>9.6877999999999993</v>
      </c>
      <c r="P99" s="95">
        <v>7.0091999999999999</v>
      </c>
      <c r="Q99" s="278">
        <v>2.6785999999999999</v>
      </c>
      <c r="R99" s="143">
        <f t="shared" ref="R99:BA99" si="158">SUM(R93:R98)</f>
        <v>0</v>
      </c>
      <c r="S99" s="92">
        <f t="shared" si="158"/>
        <v>0</v>
      </c>
      <c r="T99" s="92">
        <f t="shared" si="158"/>
        <v>0</v>
      </c>
      <c r="U99" s="92">
        <f t="shared" si="158"/>
        <v>0</v>
      </c>
      <c r="V99" s="92">
        <f t="shared" si="158"/>
        <v>0</v>
      </c>
      <c r="W99" s="92">
        <f t="shared" si="158"/>
        <v>0</v>
      </c>
      <c r="X99" s="464">
        <f t="shared" si="158"/>
        <v>0</v>
      </c>
      <c r="Y99" s="464">
        <f t="shared" si="158"/>
        <v>4440</v>
      </c>
      <c r="Z99" s="92">
        <f t="shared" si="158"/>
        <v>4440</v>
      </c>
      <c r="AA99" s="143">
        <f t="shared" si="158"/>
        <v>4440</v>
      </c>
      <c r="AB99" s="92">
        <f t="shared" si="158"/>
        <v>0</v>
      </c>
      <c r="AC99" s="92">
        <f t="shared" si="158"/>
        <v>0</v>
      </c>
      <c r="AD99" s="92">
        <f t="shared" si="158"/>
        <v>0</v>
      </c>
      <c r="AE99" s="92">
        <f t="shared" si="158"/>
        <v>0</v>
      </c>
      <c r="AF99" s="92">
        <f t="shared" si="158"/>
        <v>0</v>
      </c>
      <c r="AG99" s="92">
        <f t="shared" si="158"/>
        <v>4440</v>
      </c>
      <c r="AH99" s="95">
        <f t="shared" si="158"/>
        <v>0</v>
      </c>
      <c r="AI99" s="95">
        <f t="shared" si="158"/>
        <v>0</v>
      </c>
      <c r="AJ99" s="95">
        <f t="shared" si="158"/>
        <v>0</v>
      </c>
      <c r="AK99" s="95">
        <f t="shared" si="158"/>
        <v>0</v>
      </c>
      <c r="AL99" s="95">
        <f t="shared" si="158"/>
        <v>0</v>
      </c>
      <c r="AM99" s="95">
        <f t="shared" si="158"/>
        <v>0</v>
      </c>
      <c r="AN99" s="95">
        <f t="shared" si="158"/>
        <v>0</v>
      </c>
      <c r="AO99" s="95">
        <f t="shared" si="158"/>
        <v>0</v>
      </c>
      <c r="AP99" s="95">
        <f t="shared" si="158"/>
        <v>0</v>
      </c>
      <c r="AQ99" s="278">
        <f t="shared" si="158"/>
        <v>0</v>
      </c>
      <c r="AR99" s="143">
        <f t="shared" si="158"/>
        <v>5990394</v>
      </c>
      <c r="AS99" s="92">
        <f t="shared" si="158"/>
        <v>4320131</v>
      </c>
      <c r="AT99" s="92">
        <f t="shared" si="158"/>
        <v>14440</v>
      </c>
      <c r="AU99" s="92">
        <f t="shared" si="158"/>
        <v>4440</v>
      </c>
      <c r="AV99" s="92">
        <f t="shared" si="158"/>
        <v>1463584</v>
      </c>
      <c r="AW99" s="92">
        <f t="shared" si="158"/>
        <v>86403</v>
      </c>
      <c r="AX99" s="92">
        <f t="shared" si="158"/>
        <v>105836</v>
      </c>
      <c r="AY99" s="95">
        <f t="shared" si="158"/>
        <v>9.6877999999999993</v>
      </c>
      <c r="AZ99" s="95">
        <f t="shared" si="158"/>
        <v>7.0091999999999999</v>
      </c>
      <c r="BA99" s="278">
        <f t="shared" si="158"/>
        <v>2.6785999999999999</v>
      </c>
    </row>
    <row r="100" spans="1:53" ht="12.95" customHeight="1" x14ac:dyDescent="0.25">
      <c r="A100" s="155">
        <v>18</v>
      </c>
      <c r="B100" s="84">
        <v>4434</v>
      </c>
      <c r="C100" s="84">
        <v>650025768</v>
      </c>
      <c r="D100" s="84">
        <v>72744481</v>
      </c>
      <c r="E100" s="513" t="s">
        <v>625</v>
      </c>
      <c r="F100" s="84">
        <v>3111</v>
      </c>
      <c r="G100" s="514" t="s">
        <v>587</v>
      </c>
      <c r="H100" s="514" t="s">
        <v>87</v>
      </c>
      <c r="I100" s="516">
        <v>3073056</v>
      </c>
      <c r="J100" s="517">
        <v>2233259</v>
      </c>
      <c r="K100" s="517">
        <v>5000</v>
      </c>
      <c r="L100" s="431">
        <v>756532</v>
      </c>
      <c r="M100" s="431">
        <v>44665</v>
      </c>
      <c r="N100" s="517">
        <v>33600</v>
      </c>
      <c r="O100" s="518">
        <v>5.0217999999999998</v>
      </c>
      <c r="P100" s="432">
        <v>4</v>
      </c>
      <c r="Q100" s="519">
        <v>1.0218</v>
      </c>
      <c r="R100" s="520">
        <f t="shared" ref="R100:R105" si="159">W100*-1</f>
        <v>5000</v>
      </c>
      <c r="S100" s="507">
        <v>0</v>
      </c>
      <c r="T100" s="507">
        <v>0</v>
      </c>
      <c r="U100" s="507">
        <v>0</v>
      </c>
      <c r="V100" s="507">
        <f t="shared" ref="V100:V105" si="160">SUM(R100:U100)</f>
        <v>5000</v>
      </c>
      <c r="W100" s="507">
        <v>-5000</v>
      </c>
      <c r="X100" s="521">
        <v>0</v>
      </c>
      <c r="Y100" s="521">
        <v>0</v>
      </c>
      <c r="Z100" s="507">
        <f t="shared" ref="Z100:Z105" si="161">SUM(W100:Y100)</f>
        <v>-5000</v>
      </c>
      <c r="AA100" s="520">
        <f t="shared" ref="AA100:AA105" si="162">V100+Z100</f>
        <v>0</v>
      </c>
      <c r="AB100" s="322">
        <f t="shared" ref="AB100:AB105" si="163">ROUND((V100+W100)*33.8%,0)</f>
        <v>0</v>
      </c>
      <c r="AC100" s="180">
        <f t="shared" ref="AC100:AC105" si="164">ROUND(V100*2%,0)</f>
        <v>100</v>
      </c>
      <c r="AD100" s="507">
        <v>0</v>
      </c>
      <c r="AE100" s="507">
        <v>0</v>
      </c>
      <c r="AF100" s="507">
        <f t="shared" si="111"/>
        <v>0</v>
      </c>
      <c r="AG100" s="507">
        <f t="shared" si="112"/>
        <v>100</v>
      </c>
      <c r="AH100" s="522">
        <v>0</v>
      </c>
      <c r="AI100" s="522">
        <v>0</v>
      </c>
      <c r="AJ100" s="522">
        <v>0</v>
      </c>
      <c r="AK100" s="522">
        <v>0</v>
      </c>
      <c r="AL100" s="522">
        <v>0</v>
      </c>
      <c r="AM100" s="522">
        <v>0</v>
      </c>
      <c r="AN100" s="522">
        <v>0</v>
      </c>
      <c r="AO100" s="522">
        <f t="shared" ref="AO100:AO105" si="165">AH100+AJ100+AK100+AM100</f>
        <v>0</v>
      </c>
      <c r="AP100" s="522">
        <f t="shared" ref="AP100:AP105" si="166">AI100+AL100+AN100</f>
        <v>0</v>
      </c>
      <c r="AQ100" s="523">
        <f t="shared" si="115"/>
        <v>0</v>
      </c>
      <c r="AR100" s="520">
        <f t="shared" ref="AR100:AR105" si="167">I100+AG100</f>
        <v>3073156</v>
      </c>
      <c r="AS100" s="507">
        <f t="shared" ref="AS100:AS105" si="168">J100+V100</f>
        <v>2238259</v>
      </c>
      <c r="AT100" s="507">
        <f t="shared" ref="AT100:AT105" si="169">K100+Z100</f>
        <v>0</v>
      </c>
      <c r="AU100" s="501">
        <f t="shared" si="104"/>
        <v>0</v>
      </c>
      <c r="AV100" s="507">
        <f t="shared" ref="AV100:AW105" si="170">L100+AB100</f>
        <v>756532</v>
      </c>
      <c r="AW100" s="507">
        <f t="shared" si="170"/>
        <v>44765</v>
      </c>
      <c r="AX100" s="507">
        <f t="shared" ref="AX100:AX105" si="171">N100+AF100</f>
        <v>33600</v>
      </c>
      <c r="AY100" s="522">
        <f t="shared" ref="AY100:AY105" si="172">O100+AQ100</f>
        <v>5.0217999999999998</v>
      </c>
      <c r="AZ100" s="522">
        <f t="shared" ref="AZ100:BA105" si="173">P100+AO100</f>
        <v>4</v>
      </c>
      <c r="BA100" s="523">
        <f t="shared" si="173"/>
        <v>1.0218</v>
      </c>
    </row>
    <row r="101" spans="1:53" ht="12.95" customHeight="1" x14ac:dyDescent="0.25">
      <c r="A101" s="155">
        <v>18</v>
      </c>
      <c r="B101" s="84">
        <v>4434</v>
      </c>
      <c r="C101" s="84">
        <v>650025768</v>
      </c>
      <c r="D101" s="84">
        <v>72744481</v>
      </c>
      <c r="E101" s="513" t="s">
        <v>625</v>
      </c>
      <c r="F101" s="84">
        <v>3113</v>
      </c>
      <c r="G101" s="514" t="s">
        <v>285</v>
      </c>
      <c r="H101" s="514" t="s">
        <v>87</v>
      </c>
      <c r="I101" s="516">
        <v>12123903</v>
      </c>
      <c r="J101" s="517">
        <v>8550702</v>
      </c>
      <c r="K101" s="517">
        <v>125000</v>
      </c>
      <c r="L101" s="431">
        <v>2932387</v>
      </c>
      <c r="M101" s="431">
        <v>171014</v>
      </c>
      <c r="N101" s="517">
        <v>344800</v>
      </c>
      <c r="O101" s="518">
        <v>17.100099999999998</v>
      </c>
      <c r="P101" s="432">
        <v>12.4999</v>
      </c>
      <c r="Q101" s="519">
        <v>4.6002000000000001</v>
      </c>
      <c r="R101" s="520">
        <f t="shared" si="159"/>
        <v>-17670</v>
      </c>
      <c r="S101" s="507">
        <v>0</v>
      </c>
      <c r="T101" s="507">
        <v>0</v>
      </c>
      <c r="U101" s="507">
        <v>0</v>
      </c>
      <c r="V101" s="507">
        <f t="shared" si="160"/>
        <v>-17670</v>
      </c>
      <c r="W101" s="507">
        <v>17670</v>
      </c>
      <c r="X101" s="521">
        <v>0</v>
      </c>
      <c r="Y101" s="521">
        <v>22348</v>
      </c>
      <c r="Z101" s="507">
        <f t="shared" si="161"/>
        <v>40018</v>
      </c>
      <c r="AA101" s="520">
        <f t="shared" si="162"/>
        <v>22348</v>
      </c>
      <c r="AB101" s="322">
        <f t="shared" si="163"/>
        <v>0</v>
      </c>
      <c r="AC101" s="180">
        <f t="shared" si="164"/>
        <v>-353</v>
      </c>
      <c r="AD101" s="507">
        <v>0</v>
      </c>
      <c r="AE101" s="507">
        <v>0</v>
      </c>
      <c r="AF101" s="507">
        <f t="shared" si="111"/>
        <v>0</v>
      </c>
      <c r="AG101" s="507">
        <f t="shared" si="112"/>
        <v>21995</v>
      </c>
      <c r="AH101" s="522">
        <v>0</v>
      </c>
      <c r="AI101" s="522">
        <v>0.51</v>
      </c>
      <c r="AJ101" s="522">
        <v>0</v>
      </c>
      <c r="AK101" s="522">
        <v>0</v>
      </c>
      <c r="AL101" s="522">
        <v>0</v>
      </c>
      <c r="AM101" s="522">
        <v>0</v>
      </c>
      <c r="AN101" s="522">
        <v>0</v>
      </c>
      <c r="AO101" s="522">
        <f t="shared" si="165"/>
        <v>0</v>
      </c>
      <c r="AP101" s="522">
        <f t="shared" si="166"/>
        <v>0.51</v>
      </c>
      <c r="AQ101" s="523">
        <f t="shared" si="115"/>
        <v>0.51</v>
      </c>
      <c r="AR101" s="520">
        <f t="shared" si="167"/>
        <v>12145898</v>
      </c>
      <c r="AS101" s="507">
        <f t="shared" si="168"/>
        <v>8533032</v>
      </c>
      <c r="AT101" s="507">
        <f t="shared" si="169"/>
        <v>165018</v>
      </c>
      <c r="AU101" s="501">
        <f t="shared" si="104"/>
        <v>22348</v>
      </c>
      <c r="AV101" s="507">
        <f t="shared" si="170"/>
        <v>2932387</v>
      </c>
      <c r="AW101" s="507">
        <f t="shared" si="170"/>
        <v>170661</v>
      </c>
      <c r="AX101" s="507">
        <f t="shared" si="171"/>
        <v>344800</v>
      </c>
      <c r="AY101" s="522">
        <f t="shared" si="172"/>
        <v>17.610099999999999</v>
      </c>
      <c r="AZ101" s="522">
        <f t="shared" si="173"/>
        <v>12.4999</v>
      </c>
      <c r="BA101" s="523">
        <f t="shared" si="173"/>
        <v>5.1101999999999999</v>
      </c>
    </row>
    <row r="102" spans="1:53" ht="12.95" customHeight="1" x14ac:dyDescent="0.25">
      <c r="A102" s="155">
        <v>18</v>
      </c>
      <c r="B102" s="84">
        <v>4434</v>
      </c>
      <c r="C102" s="84">
        <v>650025768</v>
      </c>
      <c r="D102" s="84">
        <v>72744481</v>
      </c>
      <c r="E102" s="513" t="s">
        <v>625</v>
      </c>
      <c r="F102" s="84">
        <v>3113</v>
      </c>
      <c r="G102" s="514" t="s">
        <v>450</v>
      </c>
      <c r="H102" s="514" t="s">
        <v>83</v>
      </c>
      <c r="I102" s="516">
        <v>3097549</v>
      </c>
      <c r="J102" s="517">
        <v>2280964</v>
      </c>
      <c r="K102" s="517">
        <v>0</v>
      </c>
      <c r="L102" s="431">
        <v>770966</v>
      </c>
      <c r="M102" s="431">
        <v>45619</v>
      </c>
      <c r="N102" s="517">
        <v>0</v>
      </c>
      <c r="O102" s="518">
        <v>7.18</v>
      </c>
      <c r="P102" s="432">
        <v>7.18</v>
      </c>
      <c r="Q102" s="519">
        <v>0</v>
      </c>
      <c r="R102" s="520">
        <f t="shared" si="159"/>
        <v>60320</v>
      </c>
      <c r="S102" s="507">
        <v>0</v>
      </c>
      <c r="T102" s="507">
        <v>0</v>
      </c>
      <c r="U102" s="507">
        <v>0</v>
      </c>
      <c r="V102" s="507">
        <f t="shared" si="160"/>
        <v>60320</v>
      </c>
      <c r="W102" s="507">
        <v>-60320</v>
      </c>
      <c r="X102" s="521">
        <v>0</v>
      </c>
      <c r="Y102" s="521">
        <v>0</v>
      </c>
      <c r="Z102" s="507">
        <f t="shared" si="161"/>
        <v>-60320</v>
      </c>
      <c r="AA102" s="520">
        <f t="shared" si="162"/>
        <v>0</v>
      </c>
      <c r="AB102" s="322">
        <f t="shared" si="163"/>
        <v>0</v>
      </c>
      <c r="AC102" s="180">
        <f t="shared" si="164"/>
        <v>1206</v>
      </c>
      <c r="AD102" s="507">
        <v>0</v>
      </c>
      <c r="AE102" s="507">
        <v>0</v>
      </c>
      <c r="AF102" s="507">
        <f t="shared" si="111"/>
        <v>0</v>
      </c>
      <c r="AG102" s="507">
        <f t="shared" si="112"/>
        <v>1206</v>
      </c>
      <c r="AH102" s="522">
        <v>0</v>
      </c>
      <c r="AI102" s="522">
        <v>0.27</v>
      </c>
      <c r="AJ102" s="522">
        <v>0</v>
      </c>
      <c r="AK102" s="522">
        <v>0</v>
      </c>
      <c r="AL102" s="522">
        <v>0</v>
      </c>
      <c r="AM102" s="522">
        <v>0</v>
      </c>
      <c r="AN102" s="522">
        <v>0</v>
      </c>
      <c r="AO102" s="522">
        <f t="shared" si="165"/>
        <v>0</v>
      </c>
      <c r="AP102" s="522">
        <f t="shared" si="166"/>
        <v>0.27</v>
      </c>
      <c r="AQ102" s="523">
        <f t="shared" si="115"/>
        <v>0.27</v>
      </c>
      <c r="AR102" s="520">
        <f t="shared" si="167"/>
        <v>3098755</v>
      </c>
      <c r="AS102" s="507">
        <f t="shared" si="168"/>
        <v>2341284</v>
      </c>
      <c r="AT102" s="507">
        <f t="shared" si="169"/>
        <v>-60320</v>
      </c>
      <c r="AU102" s="501">
        <f t="shared" si="104"/>
        <v>0</v>
      </c>
      <c r="AV102" s="507">
        <f t="shared" si="170"/>
        <v>770966</v>
      </c>
      <c r="AW102" s="507">
        <f t="shared" si="170"/>
        <v>46825</v>
      </c>
      <c r="AX102" s="507">
        <f t="shared" si="171"/>
        <v>0</v>
      </c>
      <c r="AY102" s="522">
        <f t="shared" si="172"/>
        <v>7.4499999999999993</v>
      </c>
      <c r="AZ102" s="522">
        <f t="shared" si="173"/>
        <v>7.18</v>
      </c>
      <c r="BA102" s="523">
        <f t="shared" si="173"/>
        <v>0.27</v>
      </c>
    </row>
    <row r="103" spans="1:53" ht="12.95" customHeight="1" x14ac:dyDescent="0.25">
      <c r="A103" s="155">
        <v>18</v>
      </c>
      <c r="B103" s="84">
        <v>4434</v>
      </c>
      <c r="C103" s="84">
        <v>650025768</v>
      </c>
      <c r="D103" s="84">
        <v>72744481</v>
      </c>
      <c r="E103" s="513" t="s">
        <v>625</v>
      </c>
      <c r="F103" s="84">
        <v>3141</v>
      </c>
      <c r="G103" s="514" t="s">
        <v>89</v>
      </c>
      <c r="H103" s="514" t="s">
        <v>83</v>
      </c>
      <c r="I103" s="516">
        <v>1607218</v>
      </c>
      <c r="J103" s="517">
        <v>1097179</v>
      </c>
      <c r="K103" s="517">
        <v>80000</v>
      </c>
      <c r="L103" s="431">
        <v>397887</v>
      </c>
      <c r="M103" s="431">
        <v>21944</v>
      </c>
      <c r="N103" s="517">
        <v>10208</v>
      </c>
      <c r="O103" s="518">
        <v>3.73</v>
      </c>
      <c r="P103" s="432">
        <v>0</v>
      </c>
      <c r="Q103" s="519">
        <v>3.73</v>
      </c>
      <c r="R103" s="520">
        <f t="shared" si="159"/>
        <v>0</v>
      </c>
      <c r="S103" s="507">
        <v>0</v>
      </c>
      <c r="T103" s="507">
        <v>0</v>
      </c>
      <c r="U103" s="507">
        <v>0</v>
      </c>
      <c r="V103" s="507">
        <f t="shared" si="160"/>
        <v>0</v>
      </c>
      <c r="W103" s="507">
        <v>0</v>
      </c>
      <c r="X103" s="521">
        <v>0</v>
      </c>
      <c r="Y103" s="521">
        <v>0</v>
      </c>
      <c r="Z103" s="507">
        <f t="shared" si="161"/>
        <v>0</v>
      </c>
      <c r="AA103" s="520">
        <f t="shared" si="162"/>
        <v>0</v>
      </c>
      <c r="AB103" s="322">
        <f t="shared" si="163"/>
        <v>0</v>
      </c>
      <c r="AC103" s="180">
        <f t="shared" si="164"/>
        <v>0</v>
      </c>
      <c r="AD103" s="507">
        <v>0</v>
      </c>
      <c r="AE103" s="507">
        <v>0</v>
      </c>
      <c r="AF103" s="507">
        <f t="shared" si="111"/>
        <v>0</v>
      </c>
      <c r="AG103" s="507">
        <f t="shared" si="112"/>
        <v>0</v>
      </c>
      <c r="AH103" s="522">
        <v>0</v>
      </c>
      <c r="AI103" s="522">
        <v>0</v>
      </c>
      <c r="AJ103" s="522">
        <v>0</v>
      </c>
      <c r="AK103" s="522">
        <v>0</v>
      </c>
      <c r="AL103" s="522">
        <v>0</v>
      </c>
      <c r="AM103" s="522">
        <v>0</v>
      </c>
      <c r="AN103" s="522">
        <v>0</v>
      </c>
      <c r="AO103" s="522">
        <f t="shared" si="165"/>
        <v>0</v>
      </c>
      <c r="AP103" s="522">
        <f t="shared" si="166"/>
        <v>0</v>
      </c>
      <c r="AQ103" s="523">
        <f t="shared" si="115"/>
        <v>0</v>
      </c>
      <c r="AR103" s="520">
        <f t="shared" si="167"/>
        <v>1607218</v>
      </c>
      <c r="AS103" s="507">
        <f t="shared" si="168"/>
        <v>1097179</v>
      </c>
      <c r="AT103" s="507">
        <f t="shared" si="169"/>
        <v>80000</v>
      </c>
      <c r="AU103" s="501">
        <f t="shared" si="104"/>
        <v>0</v>
      </c>
      <c r="AV103" s="507">
        <f t="shared" si="170"/>
        <v>397887</v>
      </c>
      <c r="AW103" s="507">
        <f t="shared" si="170"/>
        <v>21944</v>
      </c>
      <c r="AX103" s="507">
        <f t="shared" si="171"/>
        <v>10208</v>
      </c>
      <c r="AY103" s="522">
        <f t="shared" si="172"/>
        <v>3.73</v>
      </c>
      <c r="AZ103" s="522">
        <f t="shared" si="173"/>
        <v>0</v>
      </c>
      <c r="BA103" s="523">
        <f t="shared" si="173"/>
        <v>3.73</v>
      </c>
    </row>
    <row r="104" spans="1:53" ht="12.95" customHeight="1" x14ac:dyDescent="0.25">
      <c r="A104" s="155">
        <v>18</v>
      </c>
      <c r="B104" s="84">
        <v>4434</v>
      </c>
      <c r="C104" s="84">
        <v>650025768</v>
      </c>
      <c r="D104" s="84">
        <v>72744481</v>
      </c>
      <c r="E104" s="513" t="s">
        <v>625</v>
      </c>
      <c r="F104" s="84">
        <v>3143</v>
      </c>
      <c r="G104" s="514" t="s">
        <v>150</v>
      </c>
      <c r="H104" s="514" t="s">
        <v>87</v>
      </c>
      <c r="I104" s="516">
        <v>935493</v>
      </c>
      <c r="J104" s="517">
        <v>688875</v>
      </c>
      <c r="K104" s="517">
        <v>0</v>
      </c>
      <c r="L104" s="431">
        <v>232840</v>
      </c>
      <c r="M104" s="431">
        <v>13778</v>
      </c>
      <c r="N104" s="517">
        <v>0</v>
      </c>
      <c r="O104" s="518">
        <v>1.5</v>
      </c>
      <c r="P104" s="432">
        <v>1.5</v>
      </c>
      <c r="Q104" s="519">
        <v>0</v>
      </c>
      <c r="R104" s="520">
        <f t="shared" si="159"/>
        <v>-1650</v>
      </c>
      <c r="S104" s="507">
        <v>0</v>
      </c>
      <c r="T104" s="507">
        <v>0</v>
      </c>
      <c r="U104" s="507">
        <v>0</v>
      </c>
      <c r="V104" s="507">
        <f t="shared" si="160"/>
        <v>-1650</v>
      </c>
      <c r="W104" s="507">
        <v>1650</v>
      </c>
      <c r="X104" s="521">
        <v>0</v>
      </c>
      <c r="Y104" s="521">
        <v>0</v>
      </c>
      <c r="Z104" s="507">
        <f t="shared" si="161"/>
        <v>1650</v>
      </c>
      <c r="AA104" s="520">
        <f t="shared" si="162"/>
        <v>0</v>
      </c>
      <c r="AB104" s="322">
        <f t="shared" si="163"/>
        <v>0</v>
      </c>
      <c r="AC104" s="180">
        <f t="shared" si="164"/>
        <v>-33</v>
      </c>
      <c r="AD104" s="507">
        <v>0</v>
      </c>
      <c r="AE104" s="507">
        <v>0</v>
      </c>
      <c r="AF104" s="507">
        <f t="shared" si="111"/>
        <v>0</v>
      </c>
      <c r="AG104" s="507">
        <f t="shared" si="112"/>
        <v>-33</v>
      </c>
      <c r="AH104" s="522">
        <v>0</v>
      </c>
      <c r="AI104" s="522">
        <v>0</v>
      </c>
      <c r="AJ104" s="522">
        <v>0</v>
      </c>
      <c r="AK104" s="522">
        <v>0</v>
      </c>
      <c r="AL104" s="522">
        <v>0</v>
      </c>
      <c r="AM104" s="522">
        <v>0</v>
      </c>
      <c r="AN104" s="522">
        <v>0</v>
      </c>
      <c r="AO104" s="522">
        <f t="shared" si="165"/>
        <v>0</v>
      </c>
      <c r="AP104" s="522">
        <f t="shared" si="166"/>
        <v>0</v>
      </c>
      <c r="AQ104" s="523">
        <f t="shared" si="115"/>
        <v>0</v>
      </c>
      <c r="AR104" s="520">
        <f t="shared" si="167"/>
        <v>935460</v>
      </c>
      <c r="AS104" s="507">
        <f t="shared" si="168"/>
        <v>687225</v>
      </c>
      <c r="AT104" s="507">
        <f t="shared" si="169"/>
        <v>1650</v>
      </c>
      <c r="AU104" s="501">
        <f t="shared" si="104"/>
        <v>0</v>
      </c>
      <c r="AV104" s="507">
        <f t="shared" si="170"/>
        <v>232840</v>
      </c>
      <c r="AW104" s="507">
        <f t="shared" si="170"/>
        <v>13745</v>
      </c>
      <c r="AX104" s="507">
        <f t="shared" si="171"/>
        <v>0</v>
      </c>
      <c r="AY104" s="522">
        <f t="shared" si="172"/>
        <v>1.5</v>
      </c>
      <c r="AZ104" s="522">
        <f t="shared" si="173"/>
        <v>1.5</v>
      </c>
      <c r="BA104" s="523">
        <f t="shared" si="173"/>
        <v>0</v>
      </c>
    </row>
    <row r="105" spans="1:53" ht="12.95" customHeight="1" x14ac:dyDescent="0.25">
      <c r="A105" s="155">
        <v>18</v>
      </c>
      <c r="B105" s="84">
        <v>4434</v>
      </c>
      <c r="C105" s="84">
        <v>650025768</v>
      </c>
      <c r="D105" s="84">
        <v>72744481</v>
      </c>
      <c r="E105" s="513" t="s">
        <v>625</v>
      </c>
      <c r="F105" s="84">
        <v>3143</v>
      </c>
      <c r="G105" s="514" t="s">
        <v>151</v>
      </c>
      <c r="H105" s="514" t="s">
        <v>83</v>
      </c>
      <c r="I105" s="516">
        <v>30195</v>
      </c>
      <c r="J105" s="517">
        <v>21285</v>
      </c>
      <c r="K105" s="517">
        <v>0</v>
      </c>
      <c r="L105" s="431">
        <v>7194</v>
      </c>
      <c r="M105" s="431">
        <v>426</v>
      </c>
      <c r="N105" s="517">
        <v>1290</v>
      </c>
      <c r="O105" s="518">
        <v>0.09</v>
      </c>
      <c r="P105" s="432">
        <v>0</v>
      </c>
      <c r="Q105" s="519">
        <v>0.09</v>
      </c>
      <c r="R105" s="520">
        <f t="shared" si="159"/>
        <v>0</v>
      </c>
      <c r="S105" s="507">
        <v>0</v>
      </c>
      <c r="T105" s="507">
        <v>0</v>
      </c>
      <c r="U105" s="507">
        <v>0</v>
      </c>
      <c r="V105" s="507">
        <f t="shared" si="160"/>
        <v>0</v>
      </c>
      <c r="W105" s="507">
        <v>0</v>
      </c>
      <c r="X105" s="521">
        <v>0</v>
      </c>
      <c r="Y105" s="521">
        <v>0</v>
      </c>
      <c r="Z105" s="507">
        <f t="shared" si="161"/>
        <v>0</v>
      </c>
      <c r="AA105" s="520">
        <f t="shared" si="162"/>
        <v>0</v>
      </c>
      <c r="AB105" s="322">
        <f t="shared" si="163"/>
        <v>0</v>
      </c>
      <c r="AC105" s="180">
        <f t="shared" si="164"/>
        <v>0</v>
      </c>
      <c r="AD105" s="507">
        <v>0</v>
      </c>
      <c r="AE105" s="507">
        <v>0</v>
      </c>
      <c r="AF105" s="507">
        <f t="shared" si="111"/>
        <v>0</v>
      </c>
      <c r="AG105" s="507">
        <f t="shared" si="112"/>
        <v>0</v>
      </c>
      <c r="AH105" s="522">
        <v>0</v>
      </c>
      <c r="AI105" s="522">
        <v>0</v>
      </c>
      <c r="AJ105" s="522">
        <v>0</v>
      </c>
      <c r="AK105" s="522">
        <v>0</v>
      </c>
      <c r="AL105" s="522">
        <v>0</v>
      </c>
      <c r="AM105" s="522">
        <v>0</v>
      </c>
      <c r="AN105" s="522">
        <v>0</v>
      </c>
      <c r="AO105" s="522">
        <f t="shared" si="165"/>
        <v>0</v>
      </c>
      <c r="AP105" s="522">
        <f t="shared" si="166"/>
        <v>0</v>
      </c>
      <c r="AQ105" s="523">
        <f t="shared" si="115"/>
        <v>0</v>
      </c>
      <c r="AR105" s="520">
        <f t="shared" si="167"/>
        <v>30195</v>
      </c>
      <c r="AS105" s="507">
        <f t="shared" si="168"/>
        <v>21285</v>
      </c>
      <c r="AT105" s="507">
        <f t="shared" si="169"/>
        <v>0</v>
      </c>
      <c r="AU105" s="501">
        <f t="shared" si="104"/>
        <v>0</v>
      </c>
      <c r="AV105" s="507">
        <f t="shared" si="170"/>
        <v>7194</v>
      </c>
      <c r="AW105" s="507">
        <f t="shared" si="170"/>
        <v>426</v>
      </c>
      <c r="AX105" s="507">
        <f t="shared" si="171"/>
        <v>1290</v>
      </c>
      <c r="AY105" s="522">
        <f t="shared" si="172"/>
        <v>0.09</v>
      </c>
      <c r="AZ105" s="522">
        <f t="shared" si="173"/>
        <v>0</v>
      </c>
      <c r="BA105" s="523">
        <f t="shared" si="173"/>
        <v>0.09</v>
      </c>
    </row>
    <row r="106" spans="1:53" ht="12.95" customHeight="1" x14ac:dyDescent="0.25">
      <c r="A106" s="156">
        <v>18</v>
      </c>
      <c r="B106" s="86">
        <v>4434</v>
      </c>
      <c r="C106" s="86">
        <v>650025768</v>
      </c>
      <c r="D106" s="86">
        <v>72744481</v>
      </c>
      <c r="E106" s="96" t="s">
        <v>626</v>
      </c>
      <c r="F106" s="97"/>
      <c r="G106" s="98"/>
      <c r="H106" s="98"/>
      <c r="I106" s="148">
        <v>20867414</v>
      </c>
      <c r="J106" s="92">
        <v>14872264</v>
      </c>
      <c r="K106" s="92">
        <v>210000</v>
      </c>
      <c r="L106" s="92">
        <v>5097806</v>
      </c>
      <c r="M106" s="92">
        <v>297446</v>
      </c>
      <c r="N106" s="92">
        <v>389898</v>
      </c>
      <c r="O106" s="95">
        <v>34.621899999999997</v>
      </c>
      <c r="P106" s="95">
        <v>25.1799</v>
      </c>
      <c r="Q106" s="278">
        <v>9.4420000000000002</v>
      </c>
      <c r="R106" s="143">
        <f t="shared" ref="R106:BA106" si="174">SUM(R100:R105)</f>
        <v>46000</v>
      </c>
      <c r="S106" s="92">
        <f t="shared" si="174"/>
        <v>0</v>
      </c>
      <c r="T106" s="92">
        <f t="shared" si="174"/>
        <v>0</v>
      </c>
      <c r="U106" s="92">
        <f t="shared" si="174"/>
        <v>0</v>
      </c>
      <c r="V106" s="92">
        <f t="shared" si="174"/>
        <v>46000</v>
      </c>
      <c r="W106" s="92">
        <f t="shared" si="174"/>
        <v>-46000</v>
      </c>
      <c r="X106" s="464">
        <f t="shared" si="174"/>
        <v>0</v>
      </c>
      <c r="Y106" s="464">
        <f t="shared" si="174"/>
        <v>22348</v>
      </c>
      <c r="Z106" s="92">
        <f t="shared" si="174"/>
        <v>-23652</v>
      </c>
      <c r="AA106" s="143">
        <f t="shared" si="174"/>
        <v>22348</v>
      </c>
      <c r="AB106" s="92">
        <f t="shared" si="174"/>
        <v>0</v>
      </c>
      <c r="AC106" s="92">
        <f t="shared" si="174"/>
        <v>920</v>
      </c>
      <c r="AD106" s="92">
        <f t="shared" si="174"/>
        <v>0</v>
      </c>
      <c r="AE106" s="92">
        <f t="shared" si="174"/>
        <v>0</v>
      </c>
      <c r="AF106" s="92">
        <f t="shared" si="174"/>
        <v>0</v>
      </c>
      <c r="AG106" s="92">
        <f t="shared" si="174"/>
        <v>23268</v>
      </c>
      <c r="AH106" s="95">
        <f t="shared" si="174"/>
        <v>0</v>
      </c>
      <c r="AI106" s="95">
        <f t="shared" si="174"/>
        <v>0.78</v>
      </c>
      <c r="AJ106" s="95">
        <f t="shared" si="174"/>
        <v>0</v>
      </c>
      <c r="AK106" s="95">
        <f t="shared" si="174"/>
        <v>0</v>
      </c>
      <c r="AL106" s="95">
        <f t="shared" si="174"/>
        <v>0</v>
      </c>
      <c r="AM106" s="95">
        <f t="shared" si="174"/>
        <v>0</v>
      </c>
      <c r="AN106" s="95">
        <f t="shared" si="174"/>
        <v>0</v>
      </c>
      <c r="AO106" s="95">
        <f t="shared" si="174"/>
        <v>0</v>
      </c>
      <c r="AP106" s="95">
        <f t="shared" si="174"/>
        <v>0.78</v>
      </c>
      <c r="AQ106" s="278">
        <f t="shared" si="174"/>
        <v>0.78</v>
      </c>
      <c r="AR106" s="143">
        <f t="shared" si="174"/>
        <v>20890682</v>
      </c>
      <c r="AS106" s="92">
        <f t="shared" si="174"/>
        <v>14918264</v>
      </c>
      <c r="AT106" s="92">
        <f t="shared" si="174"/>
        <v>186348</v>
      </c>
      <c r="AU106" s="92">
        <f t="shared" si="174"/>
        <v>22348</v>
      </c>
      <c r="AV106" s="92">
        <f t="shared" si="174"/>
        <v>5097806</v>
      </c>
      <c r="AW106" s="92">
        <f t="shared" si="174"/>
        <v>298366</v>
      </c>
      <c r="AX106" s="92">
        <f t="shared" si="174"/>
        <v>389898</v>
      </c>
      <c r="AY106" s="95">
        <f t="shared" si="174"/>
        <v>35.401899999999998</v>
      </c>
      <c r="AZ106" s="95">
        <f t="shared" si="174"/>
        <v>25.1799</v>
      </c>
      <c r="BA106" s="278">
        <f t="shared" si="174"/>
        <v>10.222</v>
      </c>
    </row>
    <row r="107" spans="1:53" ht="12.95" customHeight="1" x14ac:dyDescent="0.25">
      <c r="A107" s="155">
        <v>19</v>
      </c>
      <c r="B107" s="84">
        <v>4441</v>
      </c>
      <c r="C107" s="84">
        <v>600074668</v>
      </c>
      <c r="D107" s="84">
        <v>46750495</v>
      </c>
      <c r="E107" s="527" t="s">
        <v>627</v>
      </c>
      <c r="F107" s="528">
        <v>3111</v>
      </c>
      <c r="G107" s="514" t="s">
        <v>587</v>
      </c>
      <c r="H107" s="514" t="s">
        <v>87</v>
      </c>
      <c r="I107" s="516">
        <v>3755657</v>
      </c>
      <c r="J107" s="517">
        <v>2734652</v>
      </c>
      <c r="K107" s="517">
        <v>0</v>
      </c>
      <c r="L107" s="431">
        <v>924312</v>
      </c>
      <c r="M107" s="431">
        <v>54693</v>
      </c>
      <c r="N107" s="517">
        <v>42000</v>
      </c>
      <c r="O107" s="518">
        <v>6.8666999999999998</v>
      </c>
      <c r="P107" s="432">
        <v>5.4839000000000002</v>
      </c>
      <c r="Q107" s="519">
        <v>1.3828</v>
      </c>
      <c r="R107" s="520">
        <f t="shared" ref="R107:R112" si="175">W107*-1</f>
        <v>0</v>
      </c>
      <c r="S107" s="507">
        <v>0</v>
      </c>
      <c r="T107" s="507">
        <v>0</v>
      </c>
      <c r="U107" s="507">
        <v>0</v>
      </c>
      <c r="V107" s="507">
        <f t="shared" ref="V107:V112" si="176">SUM(R107:U107)</f>
        <v>0</v>
      </c>
      <c r="W107" s="507">
        <v>0</v>
      </c>
      <c r="X107" s="521">
        <v>0</v>
      </c>
      <c r="Y107" s="521">
        <v>0</v>
      </c>
      <c r="Z107" s="507">
        <f t="shared" ref="Z107:Z112" si="177">SUM(W107:Y107)</f>
        <v>0</v>
      </c>
      <c r="AA107" s="520">
        <f t="shared" ref="AA107:AA112" si="178">V107+Z107</f>
        <v>0</v>
      </c>
      <c r="AB107" s="322">
        <f t="shared" ref="AB107:AB112" si="179">ROUND((V107+W107)*33.8%,0)</f>
        <v>0</v>
      </c>
      <c r="AC107" s="180">
        <f t="shared" ref="AC107:AC112" si="180">ROUND(V107*2%,0)</f>
        <v>0</v>
      </c>
      <c r="AD107" s="507">
        <v>0</v>
      </c>
      <c r="AE107" s="507">
        <v>0</v>
      </c>
      <c r="AF107" s="507">
        <f t="shared" si="111"/>
        <v>0</v>
      </c>
      <c r="AG107" s="507">
        <f t="shared" si="112"/>
        <v>0</v>
      </c>
      <c r="AH107" s="522">
        <v>0</v>
      </c>
      <c r="AI107" s="522">
        <v>0</v>
      </c>
      <c r="AJ107" s="522">
        <v>0</v>
      </c>
      <c r="AK107" s="522">
        <v>0</v>
      </c>
      <c r="AL107" s="522">
        <v>0</v>
      </c>
      <c r="AM107" s="522">
        <v>0</v>
      </c>
      <c r="AN107" s="522">
        <v>0</v>
      </c>
      <c r="AO107" s="522">
        <f t="shared" ref="AO107:AO112" si="181">AH107+AJ107+AK107+AM107</f>
        <v>0</v>
      </c>
      <c r="AP107" s="522">
        <f t="shared" ref="AP107:AP112" si="182">AI107+AL107+AN107</f>
        <v>0</v>
      </c>
      <c r="AQ107" s="523">
        <f t="shared" si="115"/>
        <v>0</v>
      </c>
      <c r="AR107" s="520">
        <f t="shared" ref="AR107:AR112" si="183">I107+AG107</f>
        <v>3755657</v>
      </c>
      <c r="AS107" s="507">
        <f t="shared" ref="AS107:AS112" si="184">J107+V107</f>
        <v>2734652</v>
      </c>
      <c r="AT107" s="507">
        <f t="shared" ref="AT107:AT112" si="185">K107+Z107</f>
        <v>0</v>
      </c>
      <c r="AU107" s="501">
        <f t="shared" si="104"/>
        <v>0</v>
      </c>
      <c r="AV107" s="507">
        <f t="shared" ref="AV107:AW112" si="186">L107+AB107</f>
        <v>924312</v>
      </c>
      <c r="AW107" s="507">
        <f t="shared" si="186"/>
        <v>54693</v>
      </c>
      <c r="AX107" s="507">
        <f t="shared" ref="AX107:AX112" si="187">N107+AF107</f>
        <v>42000</v>
      </c>
      <c r="AY107" s="522">
        <f t="shared" ref="AY107:AY112" si="188">O107+AQ107</f>
        <v>6.8666999999999998</v>
      </c>
      <c r="AZ107" s="522">
        <f t="shared" ref="AZ107:BA112" si="189">P107+AO107</f>
        <v>5.4839000000000002</v>
      </c>
      <c r="BA107" s="523">
        <f t="shared" si="189"/>
        <v>1.3828</v>
      </c>
    </row>
    <row r="108" spans="1:53" ht="12.95" customHeight="1" x14ac:dyDescent="0.25">
      <c r="A108" s="155">
        <v>19</v>
      </c>
      <c r="B108" s="84">
        <v>4441</v>
      </c>
      <c r="C108" s="84">
        <v>600074668</v>
      </c>
      <c r="D108" s="84">
        <v>46750495</v>
      </c>
      <c r="E108" s="527" t="s">
        <v>627</v>
      </c>
      <c r="F108" s="528">
        <v>3117</v>
      </c>
      <c r="G108" s="514" t="s">
        <v>285</v>
      </c>
      <c r="H108" s="514" t="s">
        <v>87</v>
      </c>
      <c r="I108" s="516">
        <v>4361497</v>
      </c>
      <c r="J108" s="517">
        <v>3043834</v>
      </c>
      <c r="K108" s="517">
        <v>65000</v>
      </c>
      <c r="L108" s="431">
        <v>1050786</v>
      </c>
      <c r="M108" s="431">
        <v>60877</v>
      </c>
      <c r="N108" s="517">
        <v>141000</v>
      </c>
      <c r="O108" s="518">
        <v>6.4809999999999999</v>
      </c>
      <c r="P108" s="432">
        <v>4.2835999999999999</v>
      </c>
      <c r="Q108" s="519">
        <v>2.1974</v>
      </c>
      <c r="R108" s="520">
        <f t="shared" si="175"/>
        <v>-17100</v>
      </c>
      <c r="S108" s="507">
        <v>0</v>
      </c>
      <c r="T108" s="507">
        <v>0</v>
      </c>
      <c r="U108" s="507">
        <v>0</v>
      </c>
      <c r="V108" s="507">
        <f t="shared" si="176"/>
        <v>-17100</v>
      </c>
      <c r="W108" s="507">
        <v>17100</v>
      </c>
      <c r="X108" s="521">
        <v>0</v>
      </c>
      <c r="Y108" s="521">
        <v>6956</v>
      </c>
      <c r="Z108" s="507">
        <f t="shared" si="177"/>
        <v>24056</v>
      </c>
      <c r="AA108" s="520">
        <f t="shared" si="178"/>
        <v>6956</v>
      </c>
      <c r="AB108" s="322">
        <f t="shared" si="179"/>
        <v>0</v>
      </c>
      <c r="AC108" s="180">
        <f t="shared" si="180"/>
        <v>-342</v>
      </c>
      <c r="AD108" s="507">
        <v>0</v>
      </c>
      <c r="AE108" s="507">
        <v>0</v>
      </c>
      <c r="AF108" s="507">
        <f t="shared" si="111"/>
        <v>0</v>
      </c>
      <c r="AG108" s="507">
        <f t="shared" si="112"/>
        <v>6614</v>
      </c>
      <c r="AH108" s="522">
        <v>0</v>
      </c>
      <c r="AI108" s="522">
        <v>0</v>
      </c>
      <c r="AJ108" s="522">
        <v>0</v>
      </c>
      <c r="AK108" s="522">
        <v>0</v>
      </c>
      <c r="AL108" s="522">
        <v>0</v>
      </c>
      <c r="AM108" s="522">
        <v>0</v>
      </c>
      <c r="AN108" s="522">
        <v>0</v>
      </c>
      <c r="AO108" s="522">
        <f t="shared" si="181"/>
        <v>0</v>
      </c>
      <c r="AP108" s="522">
        <f t="shared" si="182"/>
        <v>0</v>
      </c>
      <c r="AQ108" s="523">
        <f t="shared" si="115"/>
        <v>0</v>
      </c>
      <c r="AR108" s="520">
        <f t="shared" si="183"/>
        <v>4368111</v>
      </c>
      <c r="AS108" s="507">
        <f t="shared" si="184"/>
        <v>3026734</v>
      </c>
      <c r="AT108" s="507">
        <f t="shared" si="185"/>
        <v>89056</v>
      </c>
      <c r="AU108" s="501">
        <f t="shared" si="104"/>
        <v>6956</v>
      </c>
      <c r="AV108" s="507">
        <f t="shared" si="186"/>
        <v>1050786</v>
      </c>
      <c r="AW108" s="507">
        <f t="shared" si="186"/>
        <v>60535</v>
      </c>
      <c r="AX108" s="507">
        <f t="shared" si="187"/>
        <v>141000</v>
      </c>
      <c r="AY108" s="522">
        <f t="shared" si="188"/>
        <v>6.4809999999999999</v>
      </c>
      <c r="AZ108" s="522">
        <f t="shared" si="189"/>
        <v>4.2835999999999999</v>
      </c>
      <c r="BA108" s="523">
        <f t="shared" si="189"/>
        <v>2.1974</v>
      </c>
    </row>
    <row r="109" spans="1:53" ht="12.95" customHeight="1" x14ac:dyDescent="0.25">
      <c r="A109" s="155">
        <v>19</v>
      </c>
      <c r="B109" s="84">
        <v>4441</v>
      </c>
      <c r="C109" s="84">
        <v>600074668</v>
      </c>
      <c r="D109" s="84">
        <v>46750495</v>
      </c>
      <c r="E109" s="527" t="s">
        <v>627</v>
      </c>
      <c r="F109" s="528">
        <v>3117</v>
      </c>
      <c r="G109" s="514" t="s">
        <v>450</v>
      </c>
      <c r="H109" s="514" t="s">
        <v>83</v>
      </c>
      <c r="I109" s="516">
        <v>445877</v>
      </c>
      <c r="J109" s="517">
        <v>328333</v>
      </c>
      <c r="K109" s="517">
        <v>0</v>
      </c>
      <c r="L109" s="431">
        <v>110977</v>
      </c>
      <c r="M109" s="431">
        <v>6567</v>
      </c>
      <c r="N109" s="517">
        <v>0</v>
      </c>
      <c r="O109" s="518">
        <v>0.95</v>
      </c>
      <c r="P109" s="432">
        <v>0.95</v>
      </c>
      <c r="Q109" s="519">
        <v>0</v>
      </c>
      <c r="R109" s="520">
        <f t="shared" si="175"/>
        <v>0</v>
      </c>
      <c r="S109" s="507">
        <v>-9450</v>
      </c>
      <c r="T109" s="507">
        <v>0</v>
      </c>
      <c r="U109" s="507">
        <v>0</v>
      </c>
      <c r="V109" s="507">
        <f t="shared" si="176"/>
        <v>-9450</v>
      </c>
      <c r="W109" s="507">
        <v>0</v>
      </c>
      <c r="X109" s="521">
        <v>0</v>
      </c>
      <c r="Y109" s="521">
        <v>0</v>
      </c>
      <c r="Z109" s="507">
        <f t="shared" si="177"/>
        <v>0</v>
      </c>
      <c r="AA109" s="520">
        <f t="shared" si="178"/>
        <v>-9450</v>
      </c>
      <c r="AB109" s="322">
        <f t="shared" si="179"/>
        <v>-3194</v>
      </c>
      <c r="AC109" s="180">
        <f t="shared" si="180"/>
        <v>-189</v>
      </c>
      <c r="AD109" s="507">
        <v>0</v>
      </c>
      <c r="AE109" s="507">
        <v>0</v>
      </c>
      <c r="AF109" s="507">
        <f t="shared" si="111"/>
        <v>0</v>
      </c>
      <c r="AG109" s="507">
        <f t="shared" si="112"/>
        <v>-12833</v>
      </c>
      <c r="AH109" s="522">
        <v>0</v>
      </c>
      <c r="AI109" s="522">
        <v>0</v>
      </c>
      <c r="AJ109" s="522">
        <v>-0.02</v>
      </c>
      <c r="AK109" s="522">
        <v>0</v>
      </c>
      <c r="AL109" s="522">
        <v>0</v>
      </c>
      <c r="AM109" s="522">
        <v>0</v>
      </c>
      <c r="AN109" s="522">
        <v>0</v>
      </c>
      <c r="AO109" s="522">
        <f t="shared" si="181"/>
        <v>-0.02</v>
      </c>
      <c r="AP109" s="522">
        <f t="shared" si="182"/>
        <v>0</v>
      </c>
      <c r="AQ109" s="523">
        <f t="shared" si="115"/>
        <v>-0.02</v>
      </c>
      <c r="AR109" s="520">
        <f t="shared" si="183"/>
        <v>433044</v>
      </c>
      <c r="AS109" s="507">
        <f t="shared" si="184"/>
        <v>318883</v>
      </c>
      <c r="AT109" s="507">
        <f t="shared" si="185"/>
        <v>0</v>
      </c>
      <c r="AU109" s="501">
        <f t="shared" si="104"/>
        <v>0</v>
      </c>
      <c r="AV109" s="507">
        <f t="shared" si="186"/>
        <v>107783</v>
      </c>
      <c r="AW109" s="507">
        <f t="shared" si="186"/>
        <v>6378</v>
      </c>
      <c r="AX109" s="507">
        <f t="shared" si="187"/>
        <v>0</v>
      </c>
      <c r="AY109" s="522">
        <f t="shared" si="188"/>
        <v>0.92999999999999994</v>
      </c>
      <c r="AZ109" s="522">
        <f t="shared" si="189"/>
        <v>0.92999999999999994</v>
      </c>
      <c r="BA109" s="523">
        <f t="shared" si="189"/>
        <v>0</v>
      </c>
    </row>
    <row r="110" spans="1:53" ht="12.95" customHeight="1" x14ac:dyDescent="0.25">
      <c r="A110" s="155">
        <v>19</v>
      </c>
      <c r="B110" s="84">
        <v>4441</v>
      </c>
      <c r="C110" s="84">
        <v>600074668</v>
      </c>
      <c r="D110" s="84">
        <v>46750495</v>
      </c>
      <c r="E110" s="527" t="s">
        <v>627</v>
      </c>
      <c r="F110" s="528">
        <v>3141</v>
      </c>
      <c r="G110" s="514" t="s">
        <v>89</v>
      </c>
      <c r="H110" s="514" t="s">
        <v>83</v>
      </c>
      <c r="I110" s="516">
        <v>1187004</v>
      </c>
      <c r="J110" s="517">
        <v>869513</v>
      </c>
      <c r="K110" s="517">
        <v>0</v>
      </c>
      <c r="L110" s="431">
        <v>293895</v>
      </c>
      <c r="M110" s="431">
        <v>17390</v>
      </c>
      <c r="N110" s="517">
        <v>6206</v>
      </c>
      <c r="O110" s="518">
        <v>2.96</v>
      </c>
      <c r="P110" s="432">
        <v>0</v>
      </c>
      <c r="Q110" s="519">
        <v>2.96</v>
      </c>
      <c r="R110" s="520">
        <f t="shared" si="175"/>
        <v>0</v>
      </c>
      <c r="S110" s="507">
        <v>0</v>
      </c>
      <c r="T110" s="507">
        <v>0</v>
      </c>
      <c r="U110" s="507">
        <v>0</v>
      </c>
      <c r="V110" s="507">
        <f t="shared" si="176"/>
        <v>0</v>
      </c>
      <c r="W110" s="507">
        <v>0</v>
      </c>
      <c r="X110" s="521">
        <v>0</v>
      </c>
      <c r="Y110" s="521">
        <v>0</v>
      </c>
      <c r="Z110" s="507">
        <f t="shared" si="177"/>
        <v>0</v>
      </c>
      <c r="AA110" s="520">
        <f t="shared" si="178"/>
        <v>0</v>
      </c>
      <c r="AB110" s="322">
        <f t="shared" si="179"/>
        <v>0</v>
      </c>
      <c r="AC110" s="180">
        <f t="shared" si="180"/>
        <v>0</v>
      </c>
      <c r="AD110" s="507">
        <v>0</v>
      </c>
      <c r="AE110" s="507">
        <v>0</v>
      </c>
      <c r="AF110" s="507">
        <f t="shared" si="111"/>
        <v>0</v>
      </c>
      <c r="AG110" s="507">
        <f t="shared" si="112"/>
        <v>0</v>
      </c>
      <c r="AH110" s="522">
        <v>0</v>
      </c>
      <c r="AI110" s="522">
        <v>0</v>
      </c>
      <c r="AJ110" s="522">
        <v>0</v>
      </c>
      <c r="AK110" s="522">
        <v>0</v>
      </c>
      <c r="AL110" s="522">
        <v>0</v>
      </c>
      <c r="AM110" s="522">
        <v>0</v>
      </c>
      <c r="AN110" s="522">
        <v>0</v>
      </c>
      <c r="AO110" s="522">
        <f t="shared" si="181"/>
        <v>0</v>
      </c>
      <c r="AP110" s="522">
        <f t="shared" si="182"/>
        <v>0</v>
      </c>
      <c r="AQ110" s="523">
        <f t="shared" si="115"/>
        <v>0</v>
      </c>
      <c r="AR110" s="520">
        <f t="shared" si="183"/>
        <v>1187004</v>
      </c>
      <c r="AS110" s="507">
        <f t="shared" si="184"/>
        <v>869513</v>
      </c>
      <c r="AT110" s="507">
        <f t="shared" si="185"/>
        <v>0</v>
      </c>
      <c r="AU110" s="501">
        <f t="shared" si="104"/>
        <v>0</v>
      </c>
      <c r="AV110" s="507">
        <f t="shared" si="186"/>
        <v>293895</v>
      </c>
      <c r="AW110" s="507">
        <f t="shared" si="186"/>
        <v>17390</v>
      </c>
      <c r="AX110" s="507">
        <f t="shared" si="187"/>
        <v>6206</v>
      </c>
      <c r="AY110" s="522">
        <f t="shared" si="188"/>
        <v>2.96</v>
      </c>
      <c r="AZ110" s="522">
        <f t="shared" si="189"/>
        <v>0</v>
      </c>
      <c r="BA110" s="523">
        <f t="shared" si="189"/>
        <v>2.96</v>
      </c>
    </row>
    <row r="111" spans="1:53" ht="12.95" customHeight="1" x14ac:dyDescent="0.25">
      <c r="A111" s="155">
        <v>19</v>
      </c>
      <c r="B111" s="84">
        <v>4441</v>
      </c>
      <c r="C111" s="84">
        <v>600074668</v>
      </c>
      <c r="D111" s="84">
        <v>46750495</v>
      </c>
      <c r="E111" s="527" t="s">
        <v>627</v>
      </c>
      <c r="F111" s="528">
        <v>3143</v>
      </c>
      <c r="G111" s="514" t="s">
        <v>150</v>
      </c>
      <c r="H111" s="514" t="s">
        <v>87</v>
      </c>
      <c r="I111" s="516">
        <v>675298</v>
      </c>
      <c r="J111" s="517">
        <v>497274</v>
      </c>
      <c r="K111" s="517">
        <v>0</v>
      </c>
      <c r="L111" s="431">
        <v>168079</v>
      </c>
      <c r="M111" s="431">
        <v>9945</v>
      </c>
      <c r="N111" s="517">
        <v>0</v>
      </c>
      <c r="O111" s="518">
        <v>1</v>
      </c>
      <c r="P111" s="432">
        <v>1</v>
      </c>
      <c r="Q111" s="519">
        <v>0</v>
      </c>
      <c r="R111" s="520">
        <f t="shared" si="175"/>
        <v>0</v>
      </c>
      <c r="S111" s="507">
        <v>0</v>
      </c>
      <c r="T111" s="507">
        <v>0</v>
      </c>
      <c r="U111" s="507">
        <v>0</v>
      </c>
      <c r="V111" s="507">
        <f t="shared" si="176"/>
        <v>0</v>
      </c>
      <c r="W111" s="507">
        <v>0</v>
      </c>
      <c r="X111" s="521">
        <v>0</v>
      </c>
      <c r="Y111" s="521">
        <v>0</v>
      </c>
      <c r="Z111" s="507">
        <f t="shared" si="177"/>
        <v>0</v>
      </c>
      <c r="AA111" s="520">
        <f t="shared" si="178"/>
        <v>0</v>
      </c>
      <c r="AB111" s="322">
        <f t="shared" si="179"/>
        <v>0</v>
      </c>
      <c r="AC111" s="180">
        <f t="shared" si="180"/>
        <v>0</v>
      </c>
      <c r="AD111" s="507">
        <v>0</v>
      </c>
      <c r="AE111" s="507">
        <v>0</v>
      </c>
      <c r="AF111" s="507">
        <f t="shared" si="111"/>
        <v>0</v>
      </c>
      <c r="AG111" s="507">
        <f t="shared" si="112"/>
        <v>0</v>
      </c>
      <c r="AH111" s="522">
        <v>0</v>
      </c>
      <c r="AI111" s="522">
        <v>0</v>
      </c>
      <c r="AJ111" s="522">
        <v>0</v>
      </c>
      <c r="AK111" s="522">
        <v>0</v>
      </c>
      <c r="AL111" s="522">
        <v>0</v>
      </c>
      <c r="AM111" s="522">
        <v>0</v>
      </c>
      <c r="AN111" s="522">
        <v>0</v>
      </c>
      <c r="AO111" s="522">
        <f t="shared" si="181"/>
        <v>0</v>
      </c>
      <c r="AP111" s="522">
        <f t="shared" si="182"/>
        <v>0</v>
      </c>
      <c r="AQ111" s="523">
        <f t="shared" si="115"/>
        <v>0</v>
      </c>
      <c r="AR111" s="520">
        <f t="shared" si="183"/>
        <v>675298</v>
      </c>
      <c r="AS111" s="507">
        <f t="shared" si="184"/>
        <v>497274</v>
      </c>
      <c r="AT111" s="507">
        <f t="shared" si="185"/>
        <v>0</v>
      </c>
      <c r="AU111" s="501">
        <f t="shared" si="104"/>
        <v>0</v>
      </c>
      <c r="AV111" s="507">
        <f t="shared" si="186"/>
        <v>168079</v>
      </c>
      <c r="AW111" s="507">
        <f t="shared" si="186"/>
        <v>9945</v>
      </c>
      <c r="AX111" s="507">
        <f t="shared" si="187"/>
        <v>0</v>
      </c>
      <c r="AY111" s="522">
        <f t="shared" si="188"/>
        <v>1</v>
      </c>
      <c r="AZ111" s="522">
        <f t="shared" si="189"/>
        <v>1</v>
      </c>
      <c r="BA111" s="523">
        <f t="shared" si="189"/>
        <v>0</v>
      </c>
    </row>
    <row r="112" spans="1:53" ht="12.95" customHeight="1" x14ac:dyDescent="0.25">
      <c r="A112" s="155">
        <v>19</v>
      </c>
      <c r="B112" s="84">
        <v>4441</v>
      </c>
      <c r="C112" s="84">
        <v>600074668</v>
      </c>
      <c r="D112" s="84">
        <v>46750495</v>
      </c>
      <c r="E112" s="527" t="s">
        <v>627</v>
      </c>
      <c r="F112" s="528">
        <v>3143</v>
      </c>
      <c r="G112" s="514" t="s">
        <v>151</v>
      </c>
      <c r="H112" s="514" t="s">
        <v>83</v>
      </c>
      <c r="I112" s="516">
        <v>21066</v>
      </c>
      <c r="J112" s="517">
        <v>14850</v>
      </c>
      <c r="K112" s="517">
        <v>0</v>
      </c>
      <c r="L112" s="431">
        <v>5019</v>
      </c>
      <c r="M112" s="431">
        <v>297</v>
      </c>
      <c r="N112" s="517">
        <v>900</v>
      </c>
      <c r="O112" s="518">
        <v>0.06</v>
      </c>
      <c r="P112" s="432">
        <v>0</v>
      </c>
      <c r="Q112" s="519">
        <v>0.06</v>
      </c>
      <c r="R112" s="520">
        <f t="shared" si="175"/>
        <v>0</v>
      </c>
      <c r="S112" s="507">
        <v>0</v>
      </c>
      <c r="T112" s="507">
        <v>0</v>
      </c>
      <c r="U112" s="507">
        <v>0</v>
      </c>
      <c r="V112" s="507">
        <f t="shared" si="176"/>
        <v>0</v>
      </c>
      <c r="W112" s="507">
        <v>0</v>
      </c>
      <c r="X112" s="521">
        <v>0</v>
      </c>
      <c r="Y112" s="521">
        <v>0</v>
      </c>
      <c r="Z112" s="507">
        <f t="shared" si="177"/>
        <v>0</v>
      </c>
      <c r="AA112" s="520">
        <f t="shared" si="178"/>
        <v>0</v>
      </c>
      <c r="AB112" s="322">
        <f t="shared" si="179"/>
        <v>0</v>
      </c>
      <c r="AC112" s="180">
        <f t="shared" si="180"/>
        <v>0</v>
      </c>
      <c r="AD112" s="507">
        <v>0</v>
      </c>
      <c r="AE112" s="507">
        <v>0</v>
      </c>
      <c r="AF112" s="507">
        <f t="shared" si="111"/>
        <v>0</v>
      </c>
      <c r="AG112" s="507">
        <f t="shared" si="112"/>
        <v>0</v>
      </c>
      <c r="AH112" s="522">
        <v>0</v>
      </c>
      <c r="AI112" s="522">
        <v>0</v>
      </c>
      <c r="AJ112" s="522">
        <v>0</v>
      </c>
      <c r="AK112" s="522">
        <v>0</v>
      </c>
      <c r="AL112" s="522">
        <v>0</v>
      </c>
      <c r="AM112" s="522">
        <v>0</v>
      </c>
      <c r="AN112" s="522">
        <v>0</v>
      </c>
      <c r="AO112" s="522">
        <f t="shared" si="181"/>
        <v>0</v>
      </c>
      <c r="AP112" s="522">
        <f t="shared" si="182"/>
        <v>0</v>
      </c>
      <c r="AQ112" s="523">
        <f t="shared" si="115"/>
        <v>0</v>
      </c>
      <c r="AR112" s="520">
        <f t="shared" si="183"/>
        <v>21066</v>
      </c>
      <c r="AS112" s="507">
        <f t="shared" si="184"/>
        <v>14850</v>
      </c>
      <c r="AT112" s="507">
        <f t="shared" si="185"/>
        <v>0</v>
      </c>
      <c r="AU112" s="501">
        <f t="shared" si="104"/>
        <v>0</v>
      </c>
      <c r="AV112" s="507">
        <f t="shared" si="186"/>
        <v>5019</v>
      </c>
      <c r="AW112" s="507">
        <f t="shared" si="186"/>
        <v>297</v>
      </c>
      <c r="AX112" s="507">
        <f t="shared" si="187"/>
        <v>900</v>
      </c>
      <c r="AY112" s="522">
        <f t="shared" si="188"/>
        <v>0.06</v>
      </c>
      <c r="AZ112" s="522">
        <f t="shared" si="189"/>
        <v>0</v>
      </c>
      <c r="BA112" s="523">
        <f t="shared" si="189"/>
        <v>0.06</v>
      </c>
    </row>
    <row r="113" spans="1:53" ht="12.95" customHeight="1" x14ac:dyDescent="0.25">
      <c r="A113" s="156">
        <v>19</v>
      </c>
      <c r="B113" s="86">
        <v>4441</v>
      </c>
      <c r="C113" s="86">
        <v>600074668</v>
      </c>
      <c r="D113" s="86">
        <v>46750495</v>
      </c>
      <c r="E113" s="96" t="s">
        <v>628</v>
      </c>
      <c r="F113" s="97"/>
      <c r="G113" s="98"/>
      <c r="H113" s="98"/>
      <c r="I113" s="148">
        <v>10446399</v>
      </c>
      <c r="J113" s="92">
        <v>7488456</v>
      </c>
      <c r="K113" s="92">
        <v>65000</v>
      </c>
      <c r="L113" s="92">
        <v>2553068</v>
      </c>
      <c r="M113" s="92">
        <v>149769</v>
      </c>
      <c r="N113" s="92">
        <v>190106</v>
      </c>
      <c r="O113" s="95">
        <v>18.317699999999999</v>
      </c>
      <c r="P113" s="95">
        <v>11.717499999999999</v>
      </c>
      <c r="Q113" s="278">
        <v>6.6002000000000001</v>
      </c>
      <c r="R113" s="143">
        <f t="shared" ref="R113:BA113" si="190">SUM(R107:R112)</f>
        <v>-17100</v>
      </c>
      <c r="S113" s="92">
        <f t="shared" si="190"/>
        <v>-9450</v>
      </c>
      <c r="T113" s="92">
        <f t="shared" si="190"/>
        <v>0</v>
      </c>
      <c r="U113" s="92">
        <f t="shared" si="190"/>
        <v>0</v>
      </c>
      <c r="V113" s="92">
        <f t="shared" si="190"/>
        <v>-26550</v>
      </c>
      <c r="W113" s="92">
        <f t="shared" si="190"/>
        <v>17100</v>
      </c>
      <c r="X113" s="464">
        <f t="shared" si="190"/>
        <v>0</v>
      </c>
      <c r="Y113" s="464">
        <f t="shared" si="190"/>
        <v>6956</v>
      </c>
      <c r="Z113" s="92">
        <f t="shared" si="190"/>
        <v>24056</v>
      </c>
      <c r="AA113" s="143">
        <f t="shared" si="190"/>
        <v>-2494</v>
      </c>
      <c r="AB113" s="92">
        <f t="shared" si="190"/>
        <v>-3194</v>
      </c>
      <c r="AC113" s="92">
        <f t="shared" si="190"/>
        <v>-531</v>
      </c>
      <c r="AD113" s="92">
        <f t="shared" si="190"/>
        <v>0</v>
      </c>
      <c r="AE113" s="92">
        <f t="shared" si="190"/>
        <v>0</v>
      </c>
      <c r="AF113" s="92">
        <f t="shared" si="190"/>
        <v>0</v>
      </c>
      <c r="AG113" s="92">
        <f t="shared" si="190"/>
        <v>-6219</v>
      </c>
      <c r="AH113" s="95">
        <f t="shared" si="190"/>
        <v>0</v>
      </c>
      <c r="AI113" s="95">
        <f t="shared" si="190"/>
        <v>0</v>
      </c>
      <c r="AJ113" s="95">
        <f t="shared" si="190"/>
        <v>-0.02</v>
      </c>
      <c r="AK113" s="95">
        <f t="shared" si="190"/>
        <v>0</v>
      </c>
      <c r="AL113" s="95">
        <f t="shared" si="190"/>
        <v>0</v>
      </c>
      <c r="AM113" s="95">
        <f t="shared" si="190"/>
        <v>0</v>
      </c>
      <c r="AN113" s="95">
        <f t="shared" si="190"/>
        <v>0</v>
      </c>
      <c r="AO113" s="95">
        <f t="shared" si="190"/>
        <v>-0.02</v>
      </c>
      <c r="AP113" s="95">
        <f t="shared" si="190"/>
        <v>0</v>
      </c>
      <c r="AQ113" s="278">
        <f t="shared" si="190"/>
        <v>-0.02</v>
      </c>
      <c r="AR113" s="143">
        <f t="shared" si="190"/>
        <v>10440180</v>
      </c>
      <c r="AS113" s="92">
        <f t="shared" si="190"/>
        <v>7461906</v>
      </c>
      <c r="AT113" s="92">
        <f t="shared" si="190"/>
        <v>89056</v>
      </c>
      <c r="AU113" s="92">
        <f t="shared" si="190"/>
        <v>6956</v>
      </c>
      <c r="AV113" s="92">
        <f t="shared" si="190"/>
        <v>2549874</v>
      </c>
      <c r="AW113" s="92">
        <f t="shared" si="190"/>
        <v>149238</v>
      </c>
      <c r="AX113" s="92">
        <f t="shared" si="190"/>
        <v>190106</v>
      </c>
      <c r="AY113" s="95">
        <f t="shared" si="190"/>
        <v>18.297699999999999</v>
      </c>
      <c r="AZ113" s="95">
        <f t="shared" si="190"/>
        <v>11.6975</v>
      </c>
      <c r="BA113" s="278">
        <f t="shared" si="190"/>
        <v>6.6002000000000001</v>
      </c>
    </row>
    <row r="114" spans="1:53" ht="12.95" customHeight="1" x14ac:dyDescent="0.25">
      <c r="A114" s="155">
        <v>20</v>
      </c>
      <c r="B114" s="84">
        <v>4428</v>
      </c>
      <c r="C114" s="84">
        <v>600074242</v>
      </c>
      <c r="D114" s="84">
        <v>71010513</v>
      </c>
      <c r="E114" s="527" t="s">
        <v>629</v>
      </c>
      <c r="F114" s="528">
        <v>3111</v>
      </c>
      <c r="G114" s="514" t="s">
        <v>587</v>
      </c>
      <c r="H114" s="514" t="s">
        <v>87</v>
      </c>
      <c r="I114" s="516">
        <v>1626634</v>
      </c>
      <c r="J114" s="517">
        <v>1187507</v>
      </c>
      <c r="K114" s="517">
        <v>0</v>
      </c>
      <c r="L114" s="431">
        <v>401377</v>
      </c>
      <c r="M114" s="431">
        <v>23750</v>
      </c>
      <c r="N114" s="517">
        <v>14000</v>
      </c>
      <c r="O114" s="518">
        <v>2.3239999999999998</v>
      </c>
      <c r="P114" s="432">
        <v>2</v>
      </c>
      <c r="Q114" s="519">
        <v>0.32400000000000001</v>
      </c>
      <c r="R114" s="520">
        <f t="shared" ref="R114:R115" si="191">W114*-1</f>
        <v>0</v>
      </c>
      <c r="S114" s="507">
        <v>0</v>
      </c>
      <c r="T114" s="507">
        <v>0</v>
      </c>
      <c r="U114" s="507">
        <v>0</v>
      </c>
      <c r="V114" s="507">
        <f>SUM(R114:U114)</f>
        <v>0</v>
      </c>
      <c r="W114" s="507">
        <v>0</v>
      </c>
      <c r="X114" s="521">
        <v>0</v>
      </c>
      <c r="Y114" s="521">
        <v>0</v>
      </c>
      <c r="Z114" s="507">
        <f>SUM(W114:Y114)</f>
        <v>0</v>
      </c>
      <c r="AA114" s="520">
        <f>V114+Z114</f>
        <v>0</v>
      </c>
      <c r="AB114" s="322">
        <f>ROUND((V114+W114)*33.8%,0)</f>
        <v>0</v>
      </c>
      <c r="AC114" s="180">
        <f>ROUND(V114*2%,0)</f>
        <v>0</v>
      </c>
      <c r="AD114" s="507">
        <v>0</v>
      </c>
      <c r="AE114" s="507">
        <v>0</v>
      </c>
      <c r="AF114" s="507">
        <f t="shared" si="111"/>
        <v>0</v>
      </c>
      <c r="AG114" s="507">
        <f t="shared" si="112"/>
        <v>0</v>
      </c>
      <c r="AH114" s="522">
        <v>0</v>
      </c>
      <c r="AI114" s="522">
        <v>0</v>
      </c>
      <c r="AJ114" s="522">
        <v>0</v>
      </c>
      <c r="AK114" s="522">
        <v>0</v>
      </c>
      <c r="AL114" s="522">
        <v>0</v>
      </c>
      <c r="AM114" s="522">
        <v>0</v>
      </c>
      <c r="AN114" s="522">
        <v>0</v>
      </c>
      <c r="AO114" s="522">
        <f t="shared" ref="AO114:AO115" si="192">AH114+AJ114+AK114+AM114</f>
        <v>0</v>
      </c>
      <c r="AP114" s="522">
        <f t="shared" ref="AP114:AP115" si="193">AI114+AL114+AN114</f>
        <v>0</v>
      </c>
      <c r="AQ114" s="523">
        <f t="shared" si="115"/>
        <v>0</v>
      </c>
      <c r="AR114" s="520">
        <f>I114+AG114</f>
        <v>1626634</v>
      </c>
      <c r="AS114" s="507">
        <f>J114+V114</f>
        <v>1187507</v>
      </c>
      <c r="AT114" s="507">
        <f>K114+Z114</f>
        <v>0</v>
      </c>
      <c r="AU114" s="501">
        <f t="shared" si="104"/>
        <v>0</v>
      </c>
      <c r="AV114" s="507">
        <f>L114+AB114</f>
        <v>401377</v>
      </c>
      <c r="AW114" s="507">
        <f>M114+AC114</f>
        <v>23750</v>
      </c>
      <c r="AX114" s="507">
        <f>N114+AF114</f>
        <v>14000</v>
      </c>
      <c r="AY114" s="522">
        <f>O114+AQ114</f>
        <v>2.3239999999999998</v>
      </c>
      <c r="AZ114" s="522">
        <f>P114+AO114</f>
        <v>2</v>
      </c>
      <c r="BA114" s="523">
        <f>Q114+AP114</f>
        <v>0.32400000000000001</v>
      </c>
    </row>
    <row r="115" spans="1:53" ht="12.95" customHeight="1" x14ac:dyDescent="0.25">
      <c r="A115" s="155">
        <v>20</v>
      </c>
      <c r="B115" s="84">
        <v>4428</v>
      </c>
      <c r="C115" s="84">
        <v>600074242</v>
      </c>
      <c r="D115" s="84">
        <v>71010513</v>
      </c>
      <c r="E115" s="527" t="s">
        <v>629</v>
      </c>
      <c r="F115" s="528">
        <v>3141</v>
      </c>
      <c r="G115" s="529" t="s">
        <v>89</v>
      </c>
      <c r="H115" s="514" t="s">
        <v>83</v>
      </c>
      <c r="I115" s="516">
        <v>627920</v>
      </c>
      <c r="J115" s="517">
        <v>460378</v>
      </c>
      <c r="K115" s="517">
        <v>0</v>
      </c>
      <c r="L115" s="431">
        <v>155608</v>
      </c>
      <c r="M115" s="431">
        <v>9208</v>
      </c>
      <c r="N115" s="517">
        <v>2726</v>
      </c>
      <c r="O115" s="518">
        <v>1.57</v>
      </c>
      <c r="P115" s="432">
        <v>0</v>
      </c>
      <c r="Q115" s="519">
        <v>1.57</v>
      </c>
      <c r="R115" s="520">
        <f t="shared" si="191"/>
        <v>0</v>
      </c>
      <c r="S115" s="507">
        <v>0</v>
      </c>
      <c r="T115" s="507">
        <v>0</v>
      </c>
      <c r="U115" s="507">
        <v>0</v>
      </c>
      <c r="V115" s="507">
        <f>SUM(R115:U115)</f>
        <v>0</v>
      </c>
      <c r="W115" s="507">
        <v>0</v>
      </c>
      <c r="X115" s="521">
        <v>0</v>
      </c>
      <c r="Y115" s="521">
        <v>0</v>
      </c>
      <c r="Z115" s="507">
        <f>SUM(W115:Y115)</f>
        <v>0</v>
      </c>
      <c r="AA115" s="520">
        <f>V115+Z115</f>
        <v>0</v>
      </c>
      <c r="AB115" s="322">
        <f>ROUND((V115+W115)*33.8%,0)</f>
        <v>0</v>
      </c>
      <c r="AC115" s="180">
        <f>ROUND(V115*2%,0)</f>
        <v>0</v>
      </c>
      <c r="AD115" s="507">
        <v>0</v>
      </c>
      <c r="AE115" s="507">
        <v>0</v>
      </c>
      <c r="AF115" s="507">
        <f t="shared" si="111"/>
        <v>0</v>
      </c>
      <c r="AG115" s="507">
        <f t="shared" si="112"/>
        <v>0</v>
      </c>
      <c r="AH115" s="522">
        <v>0</v>
      </c>
      <c r="AI115" s="522">
        <v>0</v>
      </c>
      <c r="AJ115" s="522">
        <v>0</v>
      </c>
      <c r="AK115" s="522">
        <v>0</v>
      </c>
      <c r="AL115" s="522">
        <v>0</v>
      </c>
      <c r="AM115" s="522">
        <v>0</v>
      </c>
      <c r="AN115" s="522">
        <v>0</v>
      </c>
      <c r="AO115" s="522">
        <f t="shared" si="192"/>
        <v>0</v>
      </c>
      <c r="AP115" s="522">
        <f t="shared" si="193"/>
        <v>0</v>
      </c>
      <c r="AQ115" s="523">
        <f t="shared" si="115"/>
        <v>0</v>
      </c>
      <c r="AR115" s="520">
        <f>I115+AG115</f>
        <v>627920</v>
      </c>
      <c r="AS115" s="507">
        <f>J115+V115</f>
        <v>460378</v>
      </c>
      <c r="AT115" s="507">
        <f>K115+Z115</f>
        <v>0</v>
      </c>
      <c r="AU115" s="501">
        <f t="shared" si="104"/>
        <v>0</v>
      </c>
      <c r="AV115" s="507">
        <f>L115+AB115</f>
        <v>155608</v>
      </c>
      <c r="AW115" s="507">
        <f>M115+AC115</f>
        <v>9208</v>
      </c>
      <c r="AX115" s="507">
        <f>N115+AF115</f>
        <v>2726</v>
      </c>
      <c r="AY115" s="522">
        <f>O115+AQ115</f>
        <v>1.57</v>
      </c>
      <c r="AZ115" s="522">
        <f>P115+AO115</f>
        <v>0</v>
      </c>
      <c r="BA115" s="523">
        <f>Q115+AP115</f>
        <v>1.57</v>
      </c>
    </row>
    <row r="116" spans="1:53" ht="12.95" customHeight="1" x14ac:dyDescent="0.25">
      <c r="A116" s="156">
        <v>20</v>
      </c>
      <c r="B116" s="86">
        <v>4428</v>
      </c>
      <c r="C116" s="86">
        <v>600074242</v>
      </c>
      <c r="D116" s="86">
        <v>71010513</v>
      </c>
      <c r="E116" s="96" t="s">
        <v>630</v>
      </c>
      <c r="F116" s="97"/>
      <c r="G116" s="98"/>
      <c r="H116" s="98"/>
      <c r="I116" s="148">
        <v>2254554</v>
      </c>
      <c r="J116" s="92">
        <v>1647885</v>
      </c>
      <c r="K116" s="92">
        <v>0</v>
      </c>
      <c r="L116" s="92">
        <v>556985</v>
      </c>
      <c r="M116" s="92">
        <v>32958</v>
      </c>
      <c r="N116" s="92">
        <v>16726</v>
      </c>
      <c r="O116" s="95">
        <v>3.8940000000000001</v>
      </c>
      <c r="P116" s="95">
        <v>2</v>
      </c>
      <c r="Q116" s="278">
        <v>1.8940000000000001</v>
      </c>
      <c r="R116" s="143">
        <f t="shared" ref="R116:BA116" si="194">SUM(R114:R115)</f>
        <v>0</v>
      </c>
      <c r="S116" s="92">
        <f t="shared" si="194"/>
        <v>0</v>
      </c>
      <c r="T116" s="92">
        <f t="shared" si="194"/>
        <v>0</v>
      </c>
      <c r="U116" s="92">
        <f t="shared" si="194"/>
        <v>0</v>
      </c>
      <c r="V116" s="92">
        <f t="shared" si="194"/>
        <v>0</v>
      </c>
      <c r="W116" s="92">
        <f t="shared" si="194"/>
        <v>0</v>
      </c>
      <c r="X116" s="464">
        <f t="shared" si="194"/>
        <v>0</v>
      </c>
      <c r="Y116" s="464">
        <f t="shared" ref="Y116" si="195">SUM(Y114:Y115)</f>
        <v>0</v>
      </c>
      <c r="Z116" s="92">
        <f t="shared" si="194"/>
        <v>0</v>
      </c>
      <c r="AA116" s="143">
        <f t="shared" si="194"/>
        <v>0</v>
      </c>
      <c r="AB116" s="92">
        <f t="shared" si="194"/>
        <v>0</v>
      </c>
      <c r="AC116" s="92">
        <f t="shared" si="194"/>
        <v>0</v>
      </c>
      <c r="AD116" s="92">
        <f t="shared" si="194"/>
        <v>0</v>
      </c>
      <c r="AE116" s="92">
        <f t="shared" si="194"/>
        <v>0</v>
      </c>
      <c r="AF116" s="92">
        <f t="shared" si="194"/>
        <v>0</v>
      </c>
      <c r="AG116" s="92">
        <f t="shared" si="194"/>
        <v>0</v>
      </c>
      <c r="AH116" s="95">
        <f t="shared" si="194"/>
        <v>0</v>
      </c>
      <c r="AI116" s="95">
        <f t="shared" si="194"/>
        <v>0</v>
      </c>
      <c r="AJ116" s="95">
        <f t="shared" si="194"/>
        <v>0</v>
      </c>
      <c r="AK116" s="95">
        <f t="shared" ref="AK116:AL116" si="196">SUM(AK114:AK115)</f>
        <v>0</v>
      </c>
      <c r="AL116" s="95">
        <f t="shared" si="196"/>
        <v>0</v>
      </c>
      <c r="AM116" s="95">
        <f t="shared" si="194"/>
        <v>0</v>
      </c>
      <c r="AN116" s="95">
        <f t="shared" si="194"/>
        <v>0</v>
      </c>
      <c r="AO116" s="95">
        <f t="shared" si="194"/>
        <v>0</v>
      </c>
      <c r="AP116" s="95">
        <f t="shared" si="194"/>
        <v>0</v>
      </c>
      <c r="AQ116" s="278">
        <f t="shared" si="194"/>
        <v>0</v>
      </c>
      <c r="AR116" s="143">
        <f t="shared" si="194"/>
        <v>2254554</v>
      </c>
      <c r="AS116" s="92">
        <f t="shared" si="194"/>
        <v>1647885</v>
      </c>
      <c r="AT116" s="92">
        <f t="shared" si="194"/>
        <v>0</v>
      </c>
      <c r="AU116" s="92">
        <f t="shared" si="194"/>
        <v>0</v>
      </c>
      <c r="AV116" s="92">
        <f t="shared" si="194"/>
        <v>556985</v>
      </c>
      <c r="AW116" s="92">
        <f t="shared" si="194"/>
        <v>32958</v>
      </c>
      <c r="AX116" s="92">
        <f t="shared" si="194"/>
        <v>16726</v>
      </c>
      <c r="AY116" s="95">
        <f t="shared" si="194"/>
        <v>3.8940000000000001</v>
      </c>
      <c r="AZ116" s="95">
        <f t="shared" si="194"/>
        <v>2</v>
      </c>
      <c r="BA116" s="278">
        <f t="shared" si="194"/>
        <v>1.8940000000000001</v>
      </c>
    </row>
    <row r="117" spans="1:53" ht="12.95" customHeight="1" x14ac:dyDescent="0.25">
      <c r="A117" s="155">
        <v>21</v>
      </c>
      <c r="B117" s="84">
        <v>4463</v>
      </c>
      <c r="C117" s="84">
        <v>600074684</v>
      </c>
      <c r="D117" s="84">
        <v>71010467</v>
      </c>
      <c r="E117" s="527" t="s">
        <v>631</v>
      </c>
      <c r="F117" s="528">
        <v>3117</v>
      </c>
      <c r="G117" s="529" t="s">
        <v>285</v>
      </c>
      <c r="H117" s="514" t="s">
        <v>87</v>
      </c>
      <c r="I117" s="516">
        <v>2853997</v>
      </c>
      <c r="J117" s="517">
        <v>2041971</v>
      </c>
      <c r="K117" s="517">
        <v>0</v>
      </c>
      <c r="L117" s="431">
        <v>690186</v>
      </c>
      <c r="M117" s="431">
        <v>40840</v>
      </c>
      <c r="N117" s="517">
        <v>81000</v>
      </c>
      <c r="O117" s="518">
        <v>3.7943000000000002</v>
      </c>
      <c r="P117" s="432">
        <v>2.7273000000000001</v>
      </c>
      <c r="Q117" s="519">
        <v>1.0670000000000002</v>
      </c>
      <c r="R117" s="520">
        <f t="shared" ref="R117:R120" si="197">W117*-1</f>
        <v>0</v>
      </c>
      <c r="S117" s="507">
        <v>0</v>
      </c>
      <c r="T117" s="507">
        <v>0</v>
      </c>
      <c r="U117" s="507">
        <v>0</v>
      </c>
      <c r="V117" s="507">
        <f>SUM(R117:U117)</f>
        <v>0</v>
      </c>
      <c r="W117" s="507">
        <v>0</v>
      </c>
      <c r="X117" s="521">
        <v>0</v>
      </c>
      <c r="Y117" s="521">
        <v>3996</v>
      </c>
      <c r="Z117" s="507">
        <f>SUM(W117:Y117)</f>
        <v>3996</v>
      </c>
      <c r="AA117" s="520">
        <f>V117+Z117</f>
        <v>3996</v>
      </c>
      <c r="AB117" s="322">
        <f>ROUND((V117+W117)*33.8%,0)</f>
        <v>0</v>
      </c>
      <c r="AC117" s="180">
        <f>ROUND(V117*2%,0)</f>
        <v>0</v>
      </c>
      <c r="AD117" s="507">
        <v>0</v>
      </c>
      <c r="AE117" s="507">
        <v>0</v>
      </c>
      <c r="AF117" s="507">
        <f t="shared" si="111"/>
        <v>0</v>
      </c>
      <c r="AG117" s="507">
        <f t="shared" si="112"/>
        <v>3996</v>
      </c>
      <c r="AH117" s="522">
        <v>0</v>
      </c>
      <c r="AI117" s="522">
        <v>0</v>
      </c>
      <c r="AJ117" s="522">
        <v>0</v>
      </c>
      <c r="AK117" s="522">
        <v>0</v>
      </c>
      <c r="AL117" s="522">
        <v>0</v>
      </c>
      <c r="AM117" s="522">
        <v>0</v>
      </c>
      <c r="AN117" s="522">
        <v>0</v>
      </c>
      <c r="AO117" s="522">
        <f t="shared" ref="AO117:AO120" si="198">AH117+AJ117+AK117+AM117</f>
        <v>0</v>
      </c>
      <c r="AP117" s="522">
        <f t="shared" ref="AP117:AP120" si="199">AI117+AL117+AN117</f>
        <v>0</v>
      </c>
      <c r="AQ117" s="523">
        <f t="shared" si="115"/>
        <v>0</v>
      </c>
      <c r="AR117" s="520">
        <f>I117+AG117</f>
        <v>2857993</v>
      </c>
      <c r="AS117" s="507">
        <f>J117+V117</f>
        <v>2041971</v>
      </c>
      <c r="AT117" s="507">
        <f>K117+Z117</f>
        <v>3996</v>
      </c>
      <c r="AU117" s="501">
        <f t="shared" si="104"/>
        <v>3996</v>
      </c>
      <c r="AV117" s="507">
        <f t="shared" ref="AV117:AW120" si="200">L117+AB117</f>
        <v>690186</v>
      </c>
      <c r="AW117" s="507">
        <f t="shared" si="200"/>
        <v>40840</v>
      </c>
      <c r="AX117" s="507">
        <f>N117+AF117</f>
        <v>81000</v>
      </c>
      <c r="AY117" s="522">
        <f>O117+AQ117</f>
        <v>3.7943000000000002</v>
      </c>
      <c r="AZ117" s="522">
        <f t="shared" ref="AZ117:BA120" si="201">P117+AO117</f>
        <v>2.7273000000000001</v>
      </c>
      <c r="BA117" s="523">
        <f t="shared" si="201"/>
        <v>1.0670000000000002</v>
      </c>
    </row>
    <row r="118" spans="1:53" ht="12.95" customHeight="1" x14ac:dyDescent="0.25">
      <c r="A118" s="155">
        <v>21</v>
      </c>
      <c r="B118" s="84">
        <v>4463</v>
      </c>
      <c r="C118" s="84">
        <v>600074684</v>
      </c>
      <c r="D118" s="84">
        <v>71010467</v>
      </c>
      <c r="E118" s="527" t="s">
        <v>631</v>
      </c>
      <c r="F118" s="528">
        <v>3117</v>
      </c>
      <c r="G118" s="514" t="s">
        <v>450</v>
      </c>
      <c r="H118" s="514" t="s">
        <v>83</v>
      </c>
      <c r="I118" s="516">
        <v>233157</v>
      </c>
      <c r="J118" s="517">
        <v>171691</v>
      </c>
      <c r="K118" s="517">
        <v>0</v>
      </c>
      <c r="L118" s="431">
        <v>58032</v>
      </c>
      <c r="M118" s="431">
        <v>3434</v>
      </c>
      <c r="N118" s="517">
        <v>0</v>
      </c>
      <c r="O118" s="518">
        <v>0.5</v>
      </c>
      <c r="P118" s="432">
        <v>0.5</v>
      </c>
      <c r="Q118" s="519">
        <v>0</v>
      </c>
      <c r="R118" s="520">
        <f t="shared" si="197"/>
        <v>0</v>
      </c>
      <c r="S118" s="507">
        <v>0</v>
      </c>
      <c r="T118" s="507">
        <v>0</v>
      </c>
      <c r="U118" s="507">
        <v>0</v>
      </c>
      <c r="V118" s="507">
        <f>SUM(R118:U118)</f>
        <v>0</v>
      </c>
      <c r="W118" s="507">
        <v>0</v>
      </c>
      <c r="X118" s="521">
        <v>0</v>
      </c>
      <c r="Y118" s="521">
        <v>0</v>
      </c>
      <c r="Z118" s="507">
        <f>SUM(W118:Y118)</f>
        <v>0</v>
      </c>
      <c r="AA118" s="520">
        <f>V118+Z118</f>
        <v>0</v>
      </c>
      <c r="AB118" s="322">
        <f>ROUND((V118+W118)*33.8%,0)</f>
        <v>0</v>
      </c>
      <c r="AC118" s="180">
        <f>ROUND(V118*2%,0)</f>
        <v>0</v>
      </c>
      <c r="AD118" s="507">
        <v>0</v>
      </c>
      <c r="AE118" s="507">
        <v>0</v>
      </c>
      <c r="AF118" s="507">
        <f t="shared" si="111"/>
        <v>0</v>
      </c>
      <c r="AG118" s="507">
        <f t="shared" si="112"/>
        <v>0</v>
      </c>
      <c r="AH118" s="522">
        <v>0</v>
      </c>
      <c r="AI118" s="522">
        <v>0</v>
      </c>
      <c r="AJ118" s="522">
        <v>0</v>
      </c>
      <c r="AK118" s="522">
        <v>0</v>
      </c>
      <c r="AL118" s="522">
        <v>0</v>
      </c>
      <c r="AM118" s="522">
        <v>0</v>
      </c>
      <c r="AN118" s="522">
        <v>0</v>
      </c>
      <c r="AO118" s="522">
        <f t="shared" si="198"/>
        <v>0</v>
      </c>
      <c r="AP118" s="522">
        <f t="shared" si="199"/>
        <v>0</v>
      </c>
      <c r="AQ118" s="523">
        <f t="shared" si="115"/>
        <v>0</v>
      </c>
      <c r="AR118" s="520">
        <f>I118+AG118</f>
        <v>233157</v>
      </c>
      <c r="AS118" s="507">
        <f>J118+V118</f>
        <v>171691</v>
      </c>
      <c r="AT118" s="507">
        <f>K118+Z118</f>
        <v>0</v>
      </c>
      <c r="AU118" s="501">
        <f t="shared" si="104"/>
        <v>0</v>
      </c>
      <c r="AV118" s="507">
        <f t="shared" si="200"/>
        <v>58032</v>
      </c>
      <c r="AW118" s="507">
        <f t="shared" si="200"/>
        <v>3434</v>
      </c>
      <c r="AX118" s="507">
        <f>N118+AF118</f>
        <v>0</v>
      </c>
      <c r="AY118" s="522">
        <f>O118+AQ118</f>
        <v>0.5</v>
      </c>
      <c r="AZ118" s="522">
        <f t="shared" si="201"/>
        <v>0.5</v>
      </c>
      <c r="BA118" s="523">
        <f t="shared" si="201"/>
        <v>0</v>
      </c>
    </row>
    <row r="119" spans="1:53" ht="12.95" customHeight="1" x14ac:dyDescent="0.25">
      <c r="A119" s="155">
        <v>21</v>
      </c>
      <c r="B119" s="84">
        <v>4463</v>
      </c>
      <c r="C119" s="84">
        <v>600074684</v>
      </c>
      <c r="D119" s="84">
        <v>71010467</v>
      </c>
      <c r="E119" s="527" t="s">
        <v>631</v>
      </c>
      <c r="F119" s="528">
        <v>3143</v>
      </c>
      <c r="G119" s="514" t="s">
        <v>150</v>
      </c>
      <c r="H119" s="514" t="s">
        <v>87</v>
      </c>
      <c r="I119" s="516">
        <v>570101</v>
      </c>
      <c r="J119" s="517">
        <v>419809</v>
      </c>
      <c r="K119" s="517">
        <v>0</v>
      </c>
      <c r="L119" s="431">
        <v>141895</v>
      </c>
      <c r="M119" s="431">
        <v>8397</v>
      </c>
      <c r="N119" s="517">
        <v>0</v>
      </c>
      <c r="O119" s="518">
        <v>0.85709999999999997</v>
      </c>
      <c r="P119" s="432">
        <v>0.85709999999999997</v>
      </c>
      <c r="Q119" s="519">
        <v>0</v>
      </c>
      <c r="R119" s="520">
        <f t="shared" si="197"/>
        <v>0</v>
      </c>
      <c r="S119" s="507">
        <v>0</v>
      </c>
      <c r="T119" s="507">
        <v>0</v>
      </c>
      <c r="U119" s="507">
        <v>0</v>
      </c>
      <c r="V119" s="507">
        <f>SUM(R119:U119)</f>
        <v>0</v>
      </c>
      <c r="W119" s="507">
        <v>0</v>
      </c>
      <c r="X119" s="521">
        <v>0</v>
      </c>
      <c r="Y119" s="521">
        <v>0</v>
      </c>
      <c r="Z119" s="507">
        <f>SUM(W119:Y119)</f>
        <v>0</v>
      </c>
      <c r="AA119" s="520">
        <f>V119+Z119</f>
        <v>0</v>
      </c>
      <c r="AB119" s="322">
        <f>ROUND((V119+W119)*33.8%,0)</f>
        <v>0</v>
      </c>
      <c r="AC119" s="180">
        <f>ROUND(V119*2%,0)</f>
        <v>0</v>
      </c>
      <c r="AD119" s="507">
        <v>0</v>
      </c>
      <c r="AE119" s="507">
        <v>0</v>
      </c>
      <c r="AF119" s="507">
        <f t="shared" si="111"/>
        <v>0</v>
      </c>
      <c r="AG119" s="507">
        <f t="shared" si="112"/>
        <v>0</v>
      </c>
      <c r="AH119" s="522">
        <v>0</v>
      </c>
      <c r="AI119" s="522">
        <v>0</v>
      </c>
      <c r="AJ119" s="522">
        <v>0</v>
      </c>
      <c r="AK119" s="522">
        <v>0</v>
      </c>
      <c r="AL119" s="522">
        <v>0</v>
      </c>
      <c r="AM119" s="522">
        <v>0</v>
      </c>
      <c r="AN119" s="522">
        <v>0</v>
      </c>
      <c r="AO119" s="522">
        <f t="shared" si="198"/>
        <v>0</v>
      </c>
      <c r="AP119" s="522">
        <f t="shared" si="199"/>
        <v>0</v>
      </c>
      <c r="AQ119" s="523">
        <f t="shared" si="115"/>
        <v>0</v>
      </c>
      <c r="AR119" s="520">
        <f>I119+AG119</f>
        <v>570101</v>
      </c>
      <c r="AS119" s="507">
        <f>J119+V119</f>
        <v>419809</v>
      </c>
      <c r="AT119" s="507">
        <f>K119+Z119</f>
        <v>0</v>
      </c>
      <c r="AU119" s="501">
        <f t="shared" si="104"/>
        <v>0</v>
      </c>
      <c r="AV119" s="507">
        <f t="shared" si="200"/>
        <v>141895</v>
      </c>
      <c r="AW119" s="507">
        <f t="shared" si="200"/>
        <v>8397</v>
      </c>
      <c r="AX119" s="507">
        <f>N119+AF119</f>
        <v>0</v>
      </c>
      <c r="AY119" s="522">
        <f>O119+AQ119</f>
        <v>0.85709999999999997</v>
      </c>
      <c r="AZ119" s="522">
        <f t="shared" si="201"/>
        <v>0.85709999999999997</v>
      </c>
      <c r="BA119" s="523">
        <f t="shared" si="201"/>
        <v>0</v>
      </c>
    </row>
    <row r="120" spans="1:53" ht="12.95" customHeight="1" x14ac:dyDescent="0.25">
      <c r="A120" s="155">
        <v>21</v>
      </c>
      <c r="B120" s="84">
        <v>4463</v>
      </c>
      <c r="C120" s="84">
        <v>600074684</v>
      </c>
      <c r="D120" s="84">
        <v>71010467</v>
      </c>
      <c r="E120" s="527" t="s">
        <v>631</v>
      </c>
      <c r="F120" s="528">
        <v>3143</v>
      </c>
      <c r="G120" s="514" t="s">
        <v>151</v>
      </c>
      <c r="H120" s="514" t="s">
        <v>83</v>
      </c>
      <c r="I120" s="516">
        <v>17556</v>
      </c>
      <c r="J120" s="517">
        <v>12375</v>
      </c>
      <c r="K120" s="517">
        <v>0</v>
      </c>
      <c r="L120" s="431">
        <v>4183</v>
      </c>
      <c r="M120" s="431">
        <v>248</v>
      </c>
      <c r="N120" s="517">
        <v>750</v>
      </c>
      <c r="O120" s="518">
        <v>0.05</v>
      </c>
      <c r="P120" s="432">
        <v>0</v>
      </c>
      <c r="Q120" s="519">
        <v>0.05</v>
      </c>
      <c r="R120" s="520">
        <f t="shared" si="197"/>
        <v>0</v>
      </c>
      <c r="S120" s="507">
        <v>0</v>
      </c>
      <c r="T120" s="507">
        <v>0</v>
      </c>
      <c r="U120" s="507">
        <v>0</v>
      </c>
      <c r="V120" s="507">
        <f>SUM(R120:U120)</f>
        <v>0</v>
      </c>
      <c r="W120" s="507">
        <v>0</v>
      </c>
      <c r="X120" s="521">
        <v>0</v>
      </c>
      <c r="Y120" s="521">
        <v>0</v>
      </c>
      <c r="Z120" s="507">
        <f>SUM(W120:Y120)</f>
        <v>0</v>
      </c>
      <c r="AA120" s="520">
        <f>V120+Z120</f>
        <v>0</v>
      </c>
      <c r="AB120" s="322">
        <f>ROUND((V120+W120)*33.8%,0)</f>
        <v>0</v>
      </c>
      <c r="AC120" s="180">
        <f>ROUND(V120*2%,0)</f>
        <v>0</v>
      </c>
      <c r="AD120" s="507">
        <v>0</v>
      </c>
      <c r="AE120" s="507">
        <v>0</v>
      </c>
      <c r="AF120" s="507">
        <f t="shared" si="111"/>
        <v>0</v>
      </c>
      <c r="AG120" s="507">
        <f t="shared" si="112"/>
        <v>0</v>
      </c>
      <c r="AH120" s="522">
        <v>0</v>
      </c>
      <c r="AI120" s="522">
        <v>0</v>
      </c>
      <c r="AJ120" s="522">
        <v>0</v>
      </c>
      <c r="AK120" s="522">
        <v>0</v>
      </c>
      <c r="AL120" s="522">
        <v>0</v>
      </c>
      <c r="AM120" s="522">
        <v>0</v>
      </c>
      <c r="AN120" s="522">
        <v>0</v>
      </c>
      <c r="AO120" s="522">
        <f t="shared" si="198"/>
        <v>0</v>
      </c>
      <c r="AP120" s="522">
        <f t="shared" si="199"/>
        <v>0</v>
      </c>
      <c r="AQ120" s="523">
        <f t="shared" si="115"/>
        <v>0</v>
      </c>
      <c r="AR120" s="520">
        <f>I120+AG120</f>
        <v>17556</v>
      </c>
      <c r="AS120" s="507">
        <f>J120+V120</f>
        <v>12375</v>
      </c>
      <c r="AT120" s="507">
        <f>K120+Z120</f>
        <v>0</v>
      </c>
      <c r="AU120" s="501">
        <f t="shared" si="104"/>
        <v>0</v>
      </c>
      <c r="AV120" s="507">
        <f t="shared" si="200"/>
        <v>4183</v>
      </c>
      <c r="AW120" s="507">
        <f t="shared" si="200"/>
        <v>248</v>
      </c>
      <c r="AX120" s="507">
        <f>N120+AF120</f>
        <v>750</v>
      </c>
      <c r="AY120" s="522">
        <f>O120+AQ120</f>
        <v>0.05</v>
      </c>
      <c r="AZ120" s="522">
        <f t="shared" si="201"/>
        <v>0</v>
      </c>
      <c r="BA120" s="523">
        <f t="shared" si="201"/>
        <v>0.05</v>
      </c>
    </row>
    <row r="121" spans="1:53" ht="12.95" customHeight="1" thickBot="1" x14ac:dyDescent="0.3">
      <c r="A121" s="166">
        <v>21</v>
      </c>
      <c r="B121" s="167">
        <v>4463</v>
      </c>
      <c r="C121" s="167">
        <v>600074684</v>
      </c>
      <c r="D121" s="167">
        <v>71010467</v>
      </c>
      <c r="E121" s="96" t="s">
        <v>632</v>
      </c>
      <c r="F121" s="97"/>
      <c r="G121" s="98"/>
      <c r="H121" s="98"/>
      <c r="I121" s="426">
        <v>3674811</v>
      </c>
      <c r="J121" s="145">
        <v>2645846</v>
      </c>
      <c r="K121" s="145">
        <v>0</v>
      </c>
      <c r="L121" s="145">
        <v>894296</v>
      </c>
      <c r="M121" s="145">
        <v>52919</v>
      </c>
      <c r="N121" s="145">
        <v>81750</v>
      </c>
      <c r="O121" s="152">
        <v>5.2013999999999996</v>
      </c>
      <c r="P121" s="152">
        <v>4.0844000000000005</v>
      </c>
      <c r="Q121" s="279">
        <v>1.1170000000000002</v>
      </c>
      <c r="R121" s="144">
        <f t="shared" ref="R121:BA121" si="202">SUM(R117:R120)</f>
        <v>0</v>
      </c>
      <c r="S121" s="145">
        <f t="shared" si="202"/>
        <v>0</v>
      </c>
      <c r="T121" s="145">
        <f t="shared" si="202"/>
        <v>0</v>
      </c>
      <c r="U121" s="145">
        <f t="shared" si="202"/>
        <v>0</v>
      </c>
      <c r="V121" s="145">
        <f t="shared" si="202"/>
        <v>0</v>
      </c>
      <c r="W121" s="145">
        <f t="shared" si="202"/>
        <v>0</v>
      </c>
      <c r="X121" s="465">
        <f t="shared" si="202"/>
        <v>0</v>
      </c>
      <c r="Y121" s="465">
        <f t="shared" ref="Y121" si="203">SUM(Y117:Y120)</f>
        <v>3996</v>
      </c>
      <c r="Z121" s="467">
        <f t="shared" si="202"/>
        <v>3996</v>
      </c>
      <c r="AA121" s="144">
        <f t="shared" si="202"/>
        <v>3996</v>
      </c>
      <c r="AB121" s="145">
        <f t="shared" si="202"/>
        <v>0</v>
      </c>
      <c r="AC121" s="145">
        <f t="shared" si="202"/>
        <v>0</v>
      </c>
      <c r="AD121" s="145">
        <f t="shared" si="202"/>
        <v>0</v>
      </c>
      <c r="AE121" s="145">
        <f t="shared" si="202"/>
        <v>0</v>
      </c>
      <c r="AF121" s="145">
        <f t="shared" si="202"/>
        <v>0</v>
      </c>
      <c r="AG121" s="145">
        <f t="shared" si="202"/>
        <v>3996</v>
      </c>
      <c r="AH121" s="152">
        <f t="shared" si="202"/>
        <v>0</v>
      </c>
      <c r="AI121" s="152">
        <f t="shared" si="202"/>
        <v>0</v>
      </c>
      <c r="AJ121" s="152">
        <f t="shared" si="202"/>
        <v>0</v>
      </c>
      <c r="AK121" s="152">
        <f t="shared" ref="AK121:AL121" si="204">SUM(AK117:AK120)</f>
        <v>0</v>
      </c>
      <c r="AL121" s="152">
        <f t="shared" si="204"/>
        <v>0</v>
      </c>
      <c r="AM121" s="152">
        <f t="shared" si="202"/>
        <v>0</v>
      </c>
      <c r="AN121" s="152">
        <f t="shared" si="202"/>
        <v>0</v>
      </c>
      <c r="AO121" s="152">
        <f t="shared" si="202"/>
        <v>0</v>
      </c>
      <c r="AP121" s="152">
        <f t="shared" si="202"/>
        <v>0</v>
      </c>
      <c r="AQ121" s="279">
        <f t="shared" si="202"/>
        <v>0</v>
      </c>
      <c r="AR121" s="144">
        <f t="shared" si="202"/>
        <v>3678807</v>
      </c>
      <c r="AS121" s="145">
        <f t="shared" si="202"/>
        <v>2645846</v>
      </c>
      <c r="AT121" s="145">
        <f t="shared" si="202"/>
        <v>3996</v>
      </c>
      <c r="AU121" s="145">
        <f t="shared" si="202"/>
        <v>3996</v>
      </c>
      <c r="AV121" s="145">
        <f t="shared" si="202"/>
        <v>894296</v>
      </c>
      <c r="AW121" s="145">
        <f t="shared" si="202"/>
        <v>52919</v>
      </c>
      <c r="AX121" s="145">
        <f t="shared" si="202"/>
        <v>81750</v>
      </c>
      <c r="AY121" s="152">
        <f t="shared" si="202"/>
        <v>5.2013999999999996</v>
      </c>
      <c r="AZ121" s="152">
        <f t="shared" si="202"/>
        <v>4.0844000000000005</v>
      </c>
      <c r="BA121" s="279">
        <f t="shared" si="202"/>
        <v>1.1170000000000002</v>
      </c>
    </row>
    <row r="122" spans="1:53" ht="14.25" customHeight="1" thickBot="1" x14ac:dyDescent="0.3">
      <c r="A122" s="168"/>
      <c r="B122" s="111"/>
      <c r="C122" s="99"/>
      <c r="D122" s="111"/>
      <c r="E122" s="191" t="s">
        <v>633</v>
      </c>
      <c r="F122" s="99"/>
      <c r="G122" s="100"/>
      <c r="H122" s="424"/>
      <c r="I122" s="146">
        <f>I121+I116+I113+I106+I99+I92+I85+I78+I71+I64+I57+I55+I49+I45+I43+I41+I36+I30+I24+I18+I13</f>
        <v>308112403</v>
      </c>
      <c r="J122" s="147">
        <f t="shared" ref="J122:BA122" si="205">J121+J116+J113+J106+J99+J92+J85+J78+J71+J64+J57+J55+J49+J45+J43+J41+J36+J30+J24+J18+J13</f>
        <v>221287090</v>
      </c>
      <c r="K122" s="147">
        <f t="shared" si="205"/>
        <v>830080</v>
      </c>
      <c r="L122" s="147">
        <f t="shared" si="205"/>
        <v>75075602</v>
      </c>
      <c r="M122" s="147">
        <f t="shared" si="205"/>
        <v>4425741</v>
      </c>
      <c r="N122" s="147">
        <f t="shared" si="205"/>
        <v>6493890</v>
      </c>
      <c r="O122" s="153">
        <f t="shared" si="205"/>
        <v>490.43409999999994</v>
      </c>
      <c r="P122" s="153">
        <f t="shared" si="205"/>
        <v>340.05570000000006</v>
      </c>
      <c r="Q122" s="154">
        <f t="shared" si="205"/>
        <v>150.3784</v>
      </c>
      <c r="R122" s="276">
        <f t="shared" si="205"/>
        <v>-53990</v>
      </c>
      <c r="S122" s="147">
        <f t="shared" si="205"/>
        <v>-25547</v>
      </c>
      <c r="T122" s="147">
        <f t="shared" si="205"/>
        <v>0</v>
      </c>
      <c r="U122" s="147">
        <f t="shared" si="205"/>
        <v>-57600</v>
      </c>
      <c r="V122" s="147">
        <f t="shared" si="205"/>
        <v>-137137</v>
      </c>
      <c r="W122" s="147">
        <f t="shared" si="205"/>
        <v>53990</v>
      </c>
      <c r="X122" s="466">
        <f t="shared" si="205"/>
        <v>0</v>
      </c>
      <c r="Y122" s="466">
        <f t="shared" si="205"/>
        <v>470462</v>
      </c>
      <c r="Z122" s="147">
        <f t="shared" si="205"/>
        <v>524452</v>
      </c>
      <c r="AA122" s="276">
        <f t="shared" si="205"/>
        <v>387315</v>
      </c>
      <c r="AB122" s="147">
        <f t="shared" si="205"/>
        <v>-28104</v>
      </c>
      <c r="AC122" s="147">
        <f t="shared" si="205"/>
        <v>-2743</v>
      </c>
      <c r="AD122" s="147">
        <f t="shared" si="205"/>
        <v>42500</v>
      </c>
      <c r="AE122" s="147">
        <f t="shared" si="205"/>
        <v>0</v>
      </c>
      <c r="AF122" s="147">
        <f t="shared" si="205"/>
        <v>42500</v>
      </c>
      <c r="AG122" s="147">
        <f t="shared" si="205"/>
        <v>398968</v>
      </c>
      <c r="AH122" s="153">
        <f t="shared" si="205"/>
        <v>0</v>
      </c>
      <c r="AI122" s="153">
        <f t="shared" si="205"/>
        <v>0.78</v>
      </c>
      <c r="AJ122" s="153">
        <f t="shared" si="205"/>
        <v>-5.0000000000000044E-2</v>
      </c>
      <c r="AK122" s="153">
        <f t="shared" si="205"/>
        <v>0</v>
      </c>
      <c r="AL122" s="153">
        <f t="shared" si="205"/>
        <v>0</v>
      </c>
      <c r="AM122" s="153">
        <f t="shared" si="205"/>
        <v>0</v>
      </c>
      <c r="AN122" s="153">
        <f t="shared" si="205"/>
        <v>0</v>
      </c>
      <c r="AO122" s="153">
        <f t="shared" si="205"/>
        <v>-5.0000000000000044E-2</v>
      </c>
      <c r="AP122" s="153">
        <f t="shared" si="205"/>
        <v>0.78</v>
      </c>
      <c r="AQ122" s="154">
        <f t="shared" si="205"/>
        <v>0.73000000000000009</v>
      </c>
      <c r="AR122" s="276">
        <f t="shared" si="205"/>
        <v>308511371</v>
      </c>
      <c r="AS122" s="147">
        <f t="shared" si="205"/>
        <v>221149953</v>
      </c>
      <c r="AT122" s="147">
        <f t="shared" si="205"/>
        <v>1354532</v>
      </c>
      <c r="AU122" s="147">
        <f t="shared" si="205"/>
        <v>470462</v>
      </c>
      <c r="AV122" s="147">
        <f t="shared" si="205"/>
        <v>75047498</v>
      </c>
      <c r="AW122" s="147">
        <f t="shared" si="205"/>
        <v>4422998</v>
      </c>
      <c r="AX122" s="147">
        <f t="shared" si="205"/>
        <v>6536390</v>
      </c>
      <c r="AY122" s="153">
        <f t="shared" si="205"/>
        <v>491.16410000000008</v>
      </c>
      <c r="AZ122" s="153">
        <f t="shared" si="205"/>
        <v>340.00570000000005</v>
      </c>
      <c r="BA122" s="154">
        <f t="shared" si="205"/>
        <v>151.15839999999997</v>
      </c>
    </row>
    <row r="123" spans="1:53" ht="12.75" customHeight="1" x14ac:dyDescent="0.25">
      <c r="B123" s="81"/>
      <c r="D123" s="81"/>
      <c r="E123" s="101"/>
      <c r="I123" s="530">
        <f>SUM(J122:N122)</f>
        <v>308112403</v>
      </c>
      <c r="J123" s="530"/>
      <c r="K123" s="530"/>
      <c r="L123" s="530"/>
      <c r="M123" s="530"/>
      <c r="N123" s="530"/>
      <c r="O123" s="531">
        <f>SUM(P122:Q122)</f>
        <v>490.43410000000006</v>
      </c>
      <c r="P123" s="531"/>
      <c r="Q123" s="531"/>
      <c r="R123" s="530">
        <f>W122</f>
        <v>53990</v>
      </c>
      <c r="S123" s="193"/>
      <c r="T123" s="193"/>
      <c r="U123" s="193"/>
      <c r="V123" s="684">
        <f>SUM(R122:U122)</f>
        <v>-137137</v>
      </c>
      <c r="W123" s="628"/>
      <c r="X123" s="628"/>
      <c r="Y123" s="628"/>
      <c r="Z123" s="627">
        <f>SUM(W122:Y122)</f>
        <v>524452</v>
      </c>
      <c r="AA123" s="684">
        <f>V122+Z122</f>
        <v>387315</v>
      </c>
      <c r="AB123" s="263"/>
      <c r="AC123" s="263"/>
      <c r="AD123" s="685"/>
      <c r="AE123" s="685"/>
      <c r="AF123" s="684">
        <f>SUM(AD122:AE122)</f>
        <v>42500</v>
      </c>
      <c r="AG123" s="684">
        <f>AA122+AB122+AC122+AF122</f>
        <v>398968</v>
      </c>
      <c r="AH123" s="686"/>
      <c r="AI123" s="686"/>
      <c r="AJ123" s="686"/>
      <c r="AK123" s="686"/>
      <c r="AL123" s="686"/>
      <c r="AM123" s="686"/>
      <c r="AN123" s="686"/>
      <c r="AO123" s="687">
        <f>AH122+AJ122+AM122</f>
        <v>-5.0000000000000044E-2</v>
      </c>
      <c r="AP123" s="687">
        <f>AI122+AN122</f>
        <v>0.78</v>
      </c>
      <c r="AQ123" s="687">
        <f>SUM(AO122:AP122)</f>
        <v>0.73</v>
      </c>
      <c r="AR123" s="321">
        <f>AS122+AT122+AV122+AW122+AX122</f>
        <v>308511371</v>
      </c>
      <c r="AS123" s="192"/>
      <c r="AT123" s="192"/>
      <c r="AU123" s="321">
        <f>Y122</f>
        <v>470462</v>
      </c>
      <c r="AV123" s="192"/>
      <c r="AW123" s="192"/>
      <c r="AX123" s="192"/>
      <c r="AY123" s="193">
        <f>SUM(AZ122:BA122)</f>
        <v>491.16410000000002</v>
      </c>
      <c r="AZ123" s="192"/>
      <c r="BA123" s="192"/>
    </row>
    <row r="124" spans="1:53" ht="12.75" customHeight="1" thickBot="1" x14ac:dyDescent="0.3">
      <c r="B124" s="81"/>
      <c r="D124" s="81"/>
      <c r="E124" s="83"/>
      <c r="I124" s="194">
        <f ca="1">SUM(J125:N125)</f>
        <v>308112403</v>
      </c>
      <c r="J124" s="195"/>
      <c r="K124" s="195"/>
      <c r="L124" s="195"/>
      <c r="M124" s="195"/>
      <c r="N124" s="195"/>
      <c r="O124" s="196">
        <f ca="1">SUM(P125:Q125)</f>
        <v>490.43410000000006</v>
      </c>
      <c r="P124" s="342"/>
      <c r="Q124" s="342"/>
      <c r="R124" s="366"/>
      <c r="S124" s="366"/>
      <c r="T124" s="366"/>
      <c r="U124" s="366"/>
      <c r="V124" s="532">
        <f ca="1">SUM(R125:U125)</f>
        <v>-137137</v>
      </c>
      <c r="W124" s="533"/>
      <c r="X124" s="533"/>
      <c r="Y124" s="533"/>
      <c r="Z124" s="532">
        <f ca="1">SUM(W125:Y125)</f>
        <v>524452</v>
      </c>
      <c r="AA124" s="532">
        <f ca="1">V125+Z125</f>
        <v>387315</v>
      </c>
      <c r="AB124" s="365"/>
      <c r="AC124" s="365"/>
      <c r="AD124" s="533"/>
      <c r="AE124" s="533"/>
      <c r="AF124" s="532">
        <f ca="1">SUM(AD125:AE125)</f>
        <v>42500</v>
      </c>
      <c r="AG124" s="532">
        <f ca="1">AA125+AB125+AC125+AF125</f>
        <v>398968</v>
      </c>
      <c r="AH124" s="534"/>
      <c r="AI124" s="534"/>
      <c r="AJ124" s="534"/>
      <c r="AK124" s="534"/>
      <c r="AL124" s="534"/>
      <c r="AM124" s="534"/>
      <c r="AN124" s="534"/>
      <c r="AO124" s="535">
        <f ca="1">AH125+AJ125+AM125</f>
        <v>-5.0000000000000044E-2</v>
      </c>
      <c r="AP124" s="535">
        <f ca="1">AI125+AN125</f>
        <v>0.78</v>
      </c>
      <c r="AQ124" s="535">
        <f ca="1">SUM(AO125:AP125)</f>
        <v>0.73</v>
      </c>
      <c r="AR124" s="373">
        <f ca="1">AS125+AT125+AV125+AW125+AX125</f>
        <v>308511371</v>
      </c>
      <c r="AS124" s="374"/>
      <c r="AT124" s="374"/>
      <c r="AU124" s="707"/>
      <c r="AV124" s="374"/>
      <c r="AW124" s="374"/>
      <c r="AX124" s="374"/>
      <c r="AY124" s="366">
        <f ca="1">SUM(AZ125:BA125)</f>
        <v>491.16410000000008</v>
      </c>
      <c r="AZ124" s="374"/>
      <c r="BA124" s="374"/>
    </row>
    <row r="125" spans="1:53" customFormat="1" ht="13.5" thickBot="1" x14ac:dyDescent="0.25">
      <c r="A125" s="780"/>
      <c r="B125" s="780"/>
      <c r="C125" s="780"/>
      <c r="D125" s="16"/>
      <c r="E125" s="12"/>
      <c r="F125" s="16"/>
      <c r="G125" s="36"/>
      <c r="H125" s="39" t="s">
        <v>33</v>
      </c>
      <c r="I125" s="258">
        <f t="shared" ref="I125:BA125" ca="1" si="206">SUM(I126:I135)</f>
        <v>308112403</v>
      </c>
      <c r="J125" s="47">
        <f t="shared" ca="1" si="206"/>
        <v>221287090</v>
      </c>
      <c r="K125" s="47">
        <f t="shared" ca="1" si="206"/>
        <v>830080</v>
      </c>
      <c r="L125" s="47">
        <f t="shared" ca="1" si="206"/>
        <v>75075602</v>
      </c>
      <c r="M125" s="47">
        <f t="shared" ca="1" si="206"/>
        <v>4425741</v>
      </c>
      <c r="N125" s="47">
        <f t="shared" ca="1" si="206"/>
        <v>6493890</v>
      </c>
      <c r="O125" s="48">
        <f t="shared" ca="1" si="206"/>
        <v>490.4341</v>
      </c>
      <c r="P125" s="48">
        <f t="shared" ca="1" si="206"/>
        <v>340.0557</v>
      </c>
      <c r="Q125" s="49">
        <f t="shared" ca="1" si="206"/>
        <v>150.37840000000003</v>
      </c>
      <c r="R125" s="267">
        <f t="shared" ca="1" si="206"/>
        <v>-53990</v>
      </c>
      <c r="S125" s="267">
        <f t="shared" ca="1" si="206"/>
        <v>-25547</v>
      </c>
      <c r="T125" s="267">
        <f t="shared" ca="1" si="206"/>
        <v>0</v>
      </c>
      <c r="U125" s="267">
        <f t="shared" ca="1" si="206"/>
        <v>-57600</v>
      </c>
      <c r="V125" s="267">
        <f t="shared" ca="1" si="206"/>
        <v>-137137</v>
      </c>
      <c r="W125" s="267">
        <f t="shared" ca="1" si="206"/>
        <v>53990</v>
      </c>
      <c r="X125" s="267">
        <f t="shared" ca="1" si="206"/>
        <v>0</v>
      </c>
      <c r="Y125" s="267">
        <f t="shared" ca="1" si="206"/>
        <v>470462</v>
      </c>
      <c r="Z125" s="267">
        <f t="shared" ca="1" si="206"/>
        <v>524452</v>
      </c>
      <c r="AA125" s="267">
        <f t="shared" ca="1" si="206"/>
        <v>387315</v>
      </c>
      <c r="AB125" s="267">
        <f t="shared" ca="1" si="206"/>
        <v>-28104</v>
      </c>
      <c r="AC125" s="267">
        <f t="shared" ca="1" si="206"/>
        <v>-2743</v>
      </c>
      <c r="AD125" s="267">
        <f t="shared" ca="1" si="206"/>
        <v>42500</v>
      </c>
      <c r="AE125" s="267">
        <f t="shared" ca="1" si="206"/>
        <v>0</v>
      </c>
      <c r="AF125" s="267">
        <f t="shared" ca="1" si="206"/>
        <v>42500</v>
      </c>
      <c r="AG125" s="267">
        <f t="shared" ca="1" si="206"/>
        <v>398968</v>
      </c>
      <c r="AH125" s="399">
        <f t="shared" ca="1" si="206"/>
        <v>0</v>
      </c>
      <c r="AI125" s="399">
        <f t="shared" ca="1" si="206"/>
        <v>0.78</v>
      </c>
      <c r="AJ125" s="399">
        <f t="shared" ca="1" si="206"/>
        <v>-5.0000000000000044E-2</v>
      </c>
      <c r="AK125" s="399">
        <f t="shared" ca="1" si="206"/>
        <v>0</v>
      </c>
      <c r="AL125" s="399">
        <f t="shared" ca="1" si="206"/>
        <v>0</v>
      </c>
      <c r="AM125" s="399">
        <f t="shared" ca="1" si="206"/>
        <v>0</v>
      </c>
      <c r="AN125" s="399">
        <f t="shared" ca="1" si="206"/>
        <v>0</v>
      </c>
      <c r="AO125" s="399">
        <f t="shared" ca="1" si="206"/>
        <v>-5.0000000000000044E-2</v>
      </c>
      <c r="AP125" s="399">
        <f t="shared" ca="1" si="206"/>
        <v>0.78</v>
      </c>
      <c r="AQ125" s="375">
        <f t="shared" ca="1" si="206"/>
        <v>0.7300000000000002</v>
      </c>
      <c r="AR125" s="258">
        <f t="shared" ca="1" si="206"/>
        <v>308511371</v>
      </c>
      <c r="AS125" s="267">
        <f t="shared" ca="1" si="206"/>
        <v>221149953</v>
      </c>
      <c r="AT125" s="267">
        <f t="shared" ca="1" si="206"/>
        <v>1354532</v>
      </c>
      <c r="AU125" s="267">
        <f t="shared" ref="AU125" ca="1" si="207">SUM(AU126:AU135)</f>
        <v>470462</v>
      </c>
      <c r="AV125" s="267">
        <f t="shared" ca="1" si="206"/>
        <v>75047498</v>
      </c>
      <c r="AW125" s="267">
        <f t="shared" ca="1" si="206"/>
        <v>4422998</v>
      </c>
      <c r="AX125" s="267">
        <f t="shared" ca="1" si="206"/>
        <v>6536390</v>
      </c>
      <c r="AY125" s="399">
        <f t="shared" ca="1" si="206"/>
        <v>491.16409999999996</v>
      </c>
      <c r="AZ125" s="399">
        <f t="shared" ca="1" si="206"/>
        <v>340.00570000000005</v>
      </c>
      <c r="BA125" s="415">
        <f t="shared" ca="1" si="206"/>
        <v>151.15840000000003</v>
      </c>
    </row>
    <row r="126" spans="1:53" customFormat="1" ht="12.75" x14ac:dyDescent="0.2">
      <c r="A126" s="780"/>
      <c r="B126" s="780"/>
      <c r="C126" s="780"/>
      <c r="D126" s="16"/>
      <c r="E126" s="12"/>
      <c r="F126" s="16"/>
      <c r="G126" s="36"/>
      <c r="H126" s="1">
        <v>3111</v>
      </c>
      <c r="I126" s="324">
        <f t="shared" ref="I126:BA126" ca="1" si="208">SUMIF($F$12:$F$426,"=3111",I$12:I$382)</f>
        <v>59325425</v>
      </c>
      <c r="J126" s="325">
        <f t="shared" ca="1" si="208"/>
        <v>43197329</v>
      </c>
      <c r="K126" s="325">
        <f t="shared" ca="1" si="208"/>
        <v>70780</v>
      </c>
      <c r="L126" s="325">
        <f t="shared" ca="1" si="208"/>
        <v>14624620</v>
      </c>
      <c r="M126" s="325">
        <f t="shared" ca="1" si="208"/>
        <v>863946</v>
      </c>
      <c r="N126" s="325">
        <f t="shared" ca="1" si="208"/>
        <v>568750</v>
      </c>
      <c r="O126" s="326">
        <f t="shared" ca="1" si="208"/>
        <v>103.14109999999999</v>
      </c>
      <c r="P126" s="326">
        <f t="shared" ca="1" si="208"/>
        <v>78.507300000000015</v>
      </c>
      <c r="Q126" s="327">
        <f t="shared" ca="1" si="208"/>
        <v>24.633799999999997</v>
      </c>
      <c r="R126" s="328">
        <f t="shared" ca="1" si="208"/>
        <v>-102940</v>
      </c>
      <c r="S126" s="328">
        <f t="shared" ca="1" si="208"/>
        <v>-32280</v>
      </c>
      <c r="T126" s="328">
        <f t="shared" ca="1" si="208"/>
        <v>0</v>
      </c>
      <c r="U126" s="328">
        <f t="shared" ca="1" si="208"/>
        <v>0</v>
      </c>
      <c r="V126" s="328">
        <f t="shared" ca="1" si="208"/>
        <v>-135220</v>
      </c>
      <c r="W126" s="328">
        <f t="shared" ca="1" si="208"/>
        <v>102940</v>
      </c>
      <c r="X126" s="328">
        <f t="shared" ca="1" si="208"/>
        <v>0</v>
      </c>
      <c r="Y126" s="328">
        <f t="shared" ca="1" si="208"/>
        <v>0</v>
      </c>
      <c r="Z126" s="328">
        <f t="shared" ca="1" si="208"/>
        <v>102940</v>
      </c>
      <c r="AA126" s="328">
        <f t="shared" ca="1" si="208"/>
        <v>-32280</v>
      </c>
      <c r="AB126" s="328">
        <f t="shared" ca="1" si="208"/>
        <v>-10911</v>
      </c>
      <c r="AC126" s="328">
        <f t="shared" ca="1" si="208"/>
        <v>-2705</v>
      </c>
      <c r="AD126" s="328">
        <f t="shared" ca="1" si="208"/>
        <v>0</v>
      </c>
      <c r="AE126" s="328">
        <f t="shared" ca="1" si="208"/>
        <v>0</v>
      </c>
      <c r="AF126" s="328">
        <f t="shared" ca="1" si="208"/>
        <v>0</v>
      </c>
      <c r="AG126" s="328">
        <f t="shared" ca="1" si="208"/>
        <v>-45896</v>
      </c>
      <c r="AH126" s="379">
        <f t="shared" ca="1" si="208"/>
        <v>0</v>
      </c>
      <c r="AI126" s="379">
        <f t="shared" ca="1" si="208"/>
        <v>-0.1</v>
      </c>
      <c r="AJ126" s="379">
        <f t="shared" ca="1" si="208"/>
        <v>-0.03</v>
      </c>
      <c r="AK126" s="379">
        <f t="shared" ca="1" si="208"/>
        <v>0</v>
      </c>
      <c r="AL126" s="379">
        <f t="shared" ca="1" si="208"/>
        <v>0</v>
      </c>
      <c r="AM126" s="379">
        <f t="shared" ca="1" si="208"/>
        <v>0</v>
      </c>
      <c r="AN126" s="379">
        <f t="shared" ca="1" si="208"/>
        <v>0</v>
      </c>
      <c r="AO126" s="379">
        <f t="shared" ca="1" si="208"/>
        <v>-0.03</v>
      </c>
      <c r="AP126" s="379">
        <f t="shared" ca="1" si="208"/>
        <v>-0.1</v>
      </c>
      <c r="AQ126" s="376">
        <f t="shared" ca="1" si="208"/>
        <v>-0.13</v>
      </c>
      <c r="AR126" s="324">
        <f t="shared" ca="1" si="208"/>
        <v>59279529</v>
      </c>
      <c r="AS126" s="328">
        <f t="shared" ca="1" si="208"/>
        <v>43062109</v>
      </c>
      <c r="AT126" s="328">
        <f t="shared" ca="1" si="208"/>
        <v>173720</v>
      </c>
      <c r="AU126" s="328">
        <f t="shared" ca="1" si="208"/>
        <v>0</v>
      </c>
      <c r="AV126" s="328">
        <f t="shared" ca="1" si="208"/>
        <v>14613709</v>
      </c>
      <c r="AW126" s="328">
        <f t="shared" ca="1" si="208"/>
        <v>861241</v>
      </c>
      <c r="AX126" s="328">
        <f t="shared" ca="1" si="208"/>
        <v>568750</v>
      </c>
      <c r="AY126" s="379">
        <f t="shared" ca="1" si="208"/>
        <v>103.0111</v>
      </c>
      <c r="AZ126" s="379">
        <f t="shared" ca="1" si="208"/>
        <v>78.477300000000014</v>
      </c>
      <c r="BA126" s="416">
        <f t="shared" ca="1" si="208"/>
        <v>24.533799999999996</v>
      </c>
    </row>
    <row r="127" spans="1:53" customFormat="1" ht="12.75" x14ac:dyDescent="0.2">
      <c r="A127" s="780"/>
      <c r="B127" s="780"/>
      <c r="C127" s="780"/>
      <c r="D127" s="16"/>
      <c r="E127" s="12"/>
      <c r="F127" s="16"/>
      <c r="G127" s="36"/>
      <c r="H127" s="2">
        <v>3113</v>
      </c>
      <c r="I127" s="330">
        <f t="shared" ref="I127:BA127" si="209">SUMIF($F$12:$F$426,"=3113",I$12:I$426)</f>
        <v>147596042</v>
      </c>
      <c r="J127" s="331">
        <f t="shared" si="209"/>
        <v>104973067</v>
      </c>
      <c r="K127" s="331">
        <f t="shared" si="209"/>
        <v>375800</v>
      </c>
      <c r="L127" s="331">
        <f t="shared" si="209"/>
        <v>35607916</v>
      </c>
      <c r="M127" s="331">
        <f t="shared" si="209"/>
        <v>2099459</v>
      </c>
      <c r="N127" s="331">
        <f t="shared" si="209"/>
        <v>4539800</v>
      </c>
      <c r="O127" s="332">
        <f t="shared" si="209"/>
        <v>209.2191</v>
      </c>
      <c r="P127" s="332">
        <f t="shared" si="209"/>
        <v>166.16899999999998</v>
      </c>
      <c r="Q127" s="333">
        <f t="shared" si="209"/>
        <v>43.0501</v>
      </c>
      <c r="R127" s="334">
        <f t="shared" si="209"/>
        <v>92400</v>
      </c>
      <c r="S127" s="334">
        <f t="shared" si="209"/>
        <v>185984</v>
      </c>
      <c r="T127" s="334">
        <f t="shared" si="209"/>
        <v>0</v>
      </c>
      <c r="U127" s="334">
        <f t="shared" si="209"/>
        <v>-57600</v>
      </c>
      <c r="V127" s="334">
        <f t="shared" si="209"/>
        <v>220784</v>
      </c>
      <c r="W127" s="334">
        <f t="shared" si="209"/>
        <v>-92400</v>
      </c>
      <c r="X127" s="334">
        <f t="shared" si="209"/>
        <v>0</v>
      </c>
      <c r="Y127" s="334">
        <f t="shared" si="209"/>
        <v>416738</v>
      </c>
      <c r="Z127" s="334">
        <f t="shared" si="209"/>
        <v>324338</v>
      </c>
      <c r="AA127" s="334">
        <f t="shared" si="209"/>
        <v>545122</v>
      </c>
      <c r="AB127" s="334">
        <f t="shared" si="209"/>
        <v>43394</v>
      </c>
      <c r="AC127" s="334">
        <f t="shared" si="209"/>
        <v>4416</v>
      </c>
      <c r="AD127" s="334">
        <f t="shared" si="209"/>
        <v>8500</v>
      </c>
      <c r="AE127" s="334">
        <f t="shared" si="209"/>
        <v>0</v>
      </c>
      <c r="AF127" s="334">
        <f t="shared" si="209"/>
        <v>8500</v>
      </c>
      <c r="AG127" s="334">
        <f t="shared" si="209"/>
        <v>601432</v>
      </c>
      <c r="AH127" s="380">
        <f t="shared" si="209"/>
        <v>0</v>
      </c>
      <c r="AI127" s="380">
        <f t="shared" si="209"/>
        <v>0.88</v>
      </c>
      <c r="AJ127" s="380">
        <f t="shared" si="209"/>
        <v>0.51</v>
      </c>
      <c r="AK127" s="380">
        <f t="shared" si="209"/>
        <v>0</v>
      </c>
      <c r="AL127" s="380">
        <f t="shared" si="209"/>
        <v>0</v>
      </c>
      <c r="AM127" s="380">
        <f t="shared" si="209"/>
        <v>0</v>
      </c>
      <c r="AN127" s="380">
        <f t="shared" si="209"/>
        <v>0</v>
      </c>
      <c r="AO127" s="380">
        <f t="shared" si="209"/>
        <v>0.51</v>
      </c>
      <c r="AP127" s="380">
        <f t="shared" si="209"/>
        <v>0.88</v>
      </c>
      <c r="AQ127" s="377">
        <f t="shared" si="209"/>
        <v>1.3900000000000001</v>
      </c>
      <c r="AR127" s="330">
        <f t="shared" si="209"/>
        <v>148197474</v>
      </c>
      <c r="AS127" s="334">
        <f t="shared" si="209"/>
        <v>105193851</v>
      </c>
      <c r="AT127" s="334">
        <f t="shared" si="209"/>
        <v>700138</v>
      </c>
      <c r="AU127" s="334">
        <f t="shared" si="209"/>
        <v>416738</v>
      </c>
      <c r="AV127" s="334">
        <f t="shared" si="209"/>
        <v>35651310</v>
      </c>
      <c r="AW127" s="334">
        <f t="shared" si="209"/>
        <v>2103875</v>
      </c>
      <c r="AX127" s="334">
        <f t="shared" si="209"/>
        <v>4548300</v>
      </c>
      <c r="AY127" s="380">
        <f t="shared" si="209"/>
        <v>210.60909999999996</v>
      </c>
      <c r="AZ127" s="380">
        <f t="shared" si="209"/>
        <v>166.679</v>
      </c>
      <c r="BA127" s="417">
        <f t="shared" si="209"/>
        <v>43.930100000000003</v>
      </c>
    </row>
    <row r="128" spans="1:53" customFormat="1" ht="12.75" x14ac:dyDescent="0.2">
      <c r="A128" s="780"/>
      <c r="B128" s="780"/>
      <c r="C128" s="780"/>
      <c r="D128" s="16"/>
      <c r="E128" s="12"/>
      <c r="F128" s="16"/>
      <c r="G128" s="36"/>
      <c r="H128" s="2">
        <v>3114</v>
      </c>
      <c r="I128" s="330">
        <f t="shared" ref="I128:BA128" si="210">SUMIF($F$12:$F$426,"=3114",I$12:I$426)</f>
        <v>8064052</v>
      </c>
      <c r="J128" s="331">
        <f t="shared" si="210"/>
        <v>5836416</v>
      </c>
      <c r="K128" s="331">
        <f t="shared" si="210"/>
        <v>0</v>
      </c>
      <c r="L128" s="331">
        <f t="shared" si="210"/>
        <v>1972708</v>
      </c>
      <c r="M128" s="331">
        <f t="shared" si="210"/>
        <v>116728</v>
      </c>
      <c r="N128" s="331">
        <f t="shared" si="210"/>
        <v>138200</v>
      </c>
      <c r="O128" s="332">
        <f t="shared" si="210"/>
        <v>11.094800000000001</v>
      </c>
      <c r="P128" s="332">
        <f t="shared" si="210"/>
        <v>7.9671000000000003</v>
      </c>
      <c r="Q128" s="333">
        <f t="shared" si="210"/>
        <v>3.1276999999999999</v>
      </c>
      <c r="R128" s="334">
        <f t="shared" si="210"/>
        <v>0</v>
      </c>
      <c r="S128" s="334">
        <f t="shared" si="210"/>
        <v>0</v>
      </c>
      <c r="T128" s="334">
        <f t="shared" si="210"/>
        <v>0</v>
      </c>
      <c r="U128" s="334">
        <f t="shared" si="210"/>
        <v>0</v>
      </c>
      <c r="V128" s="334">
        <f t="shared" si="210"/>
        <v>0</v>
      </c>
      <c r="W128" s="334">
        <f t="shared" si="210"/>
        <v>0</v>
      </c>
      <c r="X128" s="334">
        <f t="shared" si="210"/>
        <v>0</v>
      </c>
      <c r="Y128" s="334">
        <f t="shared" si="210"/>
        <v>7400</v>
      </c>
      <c r="Z128" s="334">
        <f t="shared" si="210"/>
        <v>7400</v>
      </c>
      <c r="AA128" s="334">
        <f t="shared" si="210"/>
        <v>7400</v>
      </c>
      <c r="AB128" s="334">
        <f t="shared" si="210"/>
        <v>0</v>
      </c>
      <c r="AC128" s="334">
        <f t="shared" si="210"/>
        <v>0</v>
      </c>
      <c r="AD128" s="334">
        <f t="shared" si="210"/>
        <v>0</v>
      </c>
      <c r="AE128" s="334">
        <f t="shared" si="210"/>
        <v>0</v>
      </c>
      <c r="AF128" s="334">
        <f t="shared" si="210"/>
        <v>0</v>
      </c>
      <c r="AG128" s="334">
        <f t="shared" si="210"/>
        <v>7400</v>
      </c>
      <c r="AH128" s="380">
        <f t="shared" si="210"/>
        <v>0</v>
      </c>
      <c r="AI128" s="380">
        <f t="shared" si="210"/>
        <v>0</v>
      </c>
      <c r="AJ128" s="380">
        <f t="shared" si="210"/>
        <v>0</v>
      </c>
      <c r="AK128" s="380">
        <f t="shared" si="210"/>
        <v>0</v>
      </c>
      <c r="AL128" s="380">
        <f t="shared" si="210"/>
        <v>0</v>
      </c>
      <c r="AM128" s="380">
        <f t="shared" si="210"/>
        <v>0</v>
      </c>
      <c r="AN128" s="380">
        <f t="shared" si="210"/>
        <v>0</v>
      </c>
      <c r="AO128" s="380">
        <f t="shared" si="210"/>
        <v>0</v>
      </c>
      <c r="AP128" s="380">
        <f t="shared" si="210"/>
        <v>0</v>
      </c>
      <c r="AQ128" s="377">
        <f t="shared" si="210"/>
        <v>0</v>
      </c>
      <c r="AR128" s="330">
        <f t="shared" si="210"/>
        <v>8071452</v>
      </c>
      <c r="AS128" s="334">
        <f t="shared" si="210"/>
        <v>5836416</v>
      </c>
      <c r="AT128" s="334">
        <f t="shared" si="210"/>
        <v>7400</v>
      </c>
      <c r="AU128" s="334">
        <f t="shared" si="210"/>
        <v>7400</v>
      </c>
      <c r="AV128" s="334">
        <f t="shared" si="210"/>
        <v>1972708</v>
      </c>
      <c r="AW128" s="334">
        <f t="shared" si="210"/>
        <v>116728</v>
      </c>
      <c r="AX128" s="334">
        <f t="shared" si="210"/>
        <v>138200</v>
      </c>
      <c r="AY128" s="380">
        <f t="shared" si="210"/>
        <v>11.094800000000001</v>
      </c>
      <c r="AZ128" s="380">
        <f t="shared" si="210"/>
        <v>7.9671000000000003</v>
      </c>
      <c r="BA128" s="417">
        <f t="shared" si="210"/>
        <v>3.1276999999999999</v>
      </c>
    </row>
    <row r="129" spans="4:53" customFormat="1" ht="12.75" x14ac:dyDescent="0.2">
      <c r="D129" s="16"/>
      <c r="E129" s="12"/>
      <c r="F129" s="16"/>
      <c r="G129" s="36"/>
      <c r="H129" s="2">
        <v>3117</v>
      </c>
      <c r="I129" s="330">
        <f t="shared" ref="I129:BA129" si="211">SUMIF($F$12:$F$426,"=3117",I$12:I$426)</f>
        <v>34959182</v>
      </c>
      <c r="J129" s="331">
        <f t="shared" si="211"/>
        <v>24915361</v>
      </c>
      <c r="K129" s="331">
        <f t="shared" si="211"/>
        <v>115000</v>
      </c>
      <c r="L129" s="331">
        <f t="shared" si="211"/>
        <v>8460263</v>
      </c>
      <c r="M129" s="331">
        <f t="shared" si="211"/>
        <v>498308</v>
      </c>
      <c r="N129" s="331">
        <f t="shared" si="211"/>
        <v>970250</v>
      </c>
      <c r="O129" s="332">
        <f t="shared" si="211"/>
        <v>53.751300000000008</v>
      </c>
      <c r="P129" s="332">
        <f t="shared" si="211"/>
        <v>40.763200000000005</v>
      </c>
      <c r="Q129" s="333">
        <f t="shared" si="211"/>
        <v>12.988100000000001</v>
      </c>
      <c r="R129" s="334">
        <f t="shared" si="211"/>
        <v>-17100</v>
      </c>
      <c r="S129" s="334">
        <f t="shared" si="211"/>
        <v>-179251</v>
      </c>
      <c r="T129" s="334">
        <f t="shared" si="211"/>
        <v>0</v>
      </c>
      <c r="U129" s="334">
        <f t="shared" si="211"/>
        <v>0</v>
      </c>
      <c r="V129" s="334">
        <f t="shared" si="211"/>
        <v>-196351</v>
      </c>
      <c r="W129" s="334">
        <f t="shared" si="211"/>
        <v>17100</v>
      </c>
      <c r="X129" s="334">
        <f t="shared" si="211"/>
        <v>0</v>
      </c>
      <c r="Y129" s="334">
        <f t="shared" si="211"/>
        <v>46324</v>
      </c>
      <c r="Z129" s="334">
        <f t="shared" si="211"/>
        <v>63424</v>
      </c>
      <c r="AA129" s="334">
        <f t="shared" si="211"/>
        <v>-132927</v>
      </c>
      <c r="AB129" s="334">
        <f t="shared" si="211"/>
        <v>-60587</v>
      </c>
      <c r="AC129" s="334">
        <f t="shared" si="211"/>
        <v>-3927</v>
      </c>
      <c r="AD129" s="334">
        <f t="shared" si="211"/>
        <v>34000</v>
      </c>
      <c r="AE129" s="334">
        <f t="shared" si="211"/>
        <v>0</v>
      </c>
      <c r="AF129" s="334">
        <f t="shared" si="211"/>
        <v>34000</v>
      </c>
      <c r="AG129" s="334">
        <f t="shared" si="211"/>
        <v>-163441</v>
      </c>
      <c r="AH129" s="380">
        <f t="shared" si="211"/>
        <v>0</v>
      </c>
      <c r="AI129" s="380">
        <f t="shared" si="211"/>
        <v>0</v>
      </c>
      <c r="AJ129" s="380">
        <f t="shared" si="211"/>
        <v>-0.53</v>
      </c>
      <c r="AK129" s="380">
        <f t="shared" si="211"/>
        <v>0</v>
      </c>
      <c r="AL129" s="380">
        <f t="shared" si="211"/>
        <v>0</v>
      </c>
      <c r="AM129" s="380">
        <f t="shared" si="211"/>
        <v>0</v>
      </c>
      <c r="AN129" s="380">
        <f t="shared" si="211"/>
        <v>0</v>
      </c>
      <c r="AO129" s="380">
        <f t="shared" si="211"/>
        <v>-0.53</v>
      </c>
      <c r="AP129" s="380">
        <f t="shared" si="211"/>
        <v>0</v>
      </c>
      <c r="AQ129" s="377">
        <f t="shared" si="211"/>
        <v>-0.53</v>
      </c>
      <c r="AR129" s="330">
        <f t="shared" si="211"/>
        <v>34795741</v>
      </c>
      <c r="AS129" s="334">
        <f t="shared" si="211"/>
        <v>24719010</v>
      </c>
      <c r="AT129" s="334">
        <f t="shared" si="211"/>
        <v>178424</v>
      </c>
      <c r="AU129" s="334">
        <f t="shared" si="211"/>
        <v>46324</v>
      </c>
      <c r="AV129" s="334">
        <f t="shared" si="211"/>
        <v>8399676</v>
      </c>
      <c r="AW129" s="334">
        <f t="shared" si="211"/>
        <v>494381</v>
      </c>
      <c r="AX129" s="334">
        <f t="shared" si="211"/>
        <v>1004250</v>
      </c>
      <c r="AY129" s="380">
        <f t="shared" si="211"/>
        <v>53.221300000000014</v>
      </c>
      <c r="AZ129" s="380">
        <f t="shared" si="211"/>
        <v>40.233200000000004</v>
      </c>
      <c r="BA129" s="417">
        <f t="shared" si="211"/>
        <v>12.988100000000001</v>
      </c>
    </row>
    <row r="130" spans="4:53" customFormat="1" ht="12.75" x14ac:dyDescent="0.2">
      <c r="D130" s="16"/>
      <c r="E130" s="12"/>
      <c r="F130" s="16"/>
      <c r="G130" s="36"/>
      <c r="H130" s="2">
        <v>3122</v>
      </c>
      <c r="I130" s="330">
        <f t="shared" ref="I130:BA130" si="212">SUMIF($F$12:$F$382,"=3122",I$12:I$382)</f>
        <v>0</v>
      </c>
      <c r="J130" s="331">
        <f t="shared" si="212"/>
        <v>0</v>
      </c>
      <c r="K130" s="331">
        <f t="shared" si="212"/>
        <v>0</v>
      </c>
      <c r="L130" s="331">
        <f t="shared" si="212"/>
        <v>0</v>
      </c>
      <c r="M130" s="331">
        <f t="shared" si="212"/>
        <v>0</v>
      </c>
      <c r="N130" s="331">
        <f t="shared" si="212"/>
        <v>0</v>
      </c>
      <c r="O130" s="332">
        <f t="shared" si="212"/>
        <v>0</v>
      </c>
      <c r="P130" s="332">
        <f t="shared" si="212"/>
        <v>0</v>
      </c>
      <c r="Q130" s="333">
        <f t="shared" si="212"/>
        <v>0</v>
      </c>
      <c r="R130" s="334">
        <f t="shared" si="212"/>
        <v>0</v>
      </c>
      <c r="S130" s="334">
        <f t="shared" si="212"/>
        <v>0</v>
      </c>
      <c r="T130" s="334">
        <f t="shared" si="212"/>
        <v>0</v>
      </c>
      <c r="U130" s="334">
        <f t="shared" si="212"/>
        <v>0</v>
      </c>
      <c r="V130" s="334">
        <f t="shared" si="212"/>
        <v>0</v>
      </c>
      <c r="W130" s="334">
        <f t="shared" si="212"/>
        <v>0</v>
      </c>
      <c r="X130" s="334">
        <f t="shared" si="212"/>
        <v>0</v>
      </c>
      <c r="Y130" s="334">
        <f t="shared" si="212"/>
        <v>0</v>
      </c>
      <c r="Z130" s="334">
        <f t="shared" si="212"/>
        <v>0</v>
      </c>
      <c r="AA130" s="334">
        <f t="shared" si="212"/>
        <v>0</v>
      </c>
      <c r="AB130" s="334">
        <f t="shared" si="212"/>
        <v>0</v>
      </c>
      <c r="AC130" s="334">
        <f t="shared" si="212"/>
        <v>0</v>
      </c>
      <c r="AD130" s="334">
        <f t="shared" si="212"/>
        <v>0</v>
      </c>
      <c r="AE130" s="334">
        <f t="shared" si="212"/>
        <v>0</v>
      </c>
      <c r="AF130" s="334">
        <f t="shared" si="212"/>
        <v>0</v>
      </c>
      <c r="AG130" s="334">
        <f t="shared" si="212"/>
        <v>0</v>
      </c>
      <c r="AH130" s="380">
        <f t="shared" si="212"/>
        <v>0</v>
      </c>
      <c r="AI130" s="380">
        <f t="shared" si="212"/>
        <v>0</v>
      </c>
      <c r="AJ130" s="380">
        <f t="shared" si="212"/>
        <v>0</v>
      </c>
      <c r="AK130" s="380">
        <f t="shared" si="212"/>
        <v>0</v>
      </c>
      <c r="AL130" s="380">
        <f t="shared" si="212"/>
        <v>0</v>
      </c>
      <c r="AM130" s="380">
        <f t="shared" si="212"/>
        <v>0</v>
      </c>
      <c r="AN130" s="380">
        <f t="shared" si="212"/>
        <v>0</v>
      </c>
      <c r="AO130" s="380">
        <f t="shared" si="212"/>
        <v>0</v>
      </c>
      <c r="AP130" s="380">
        <f t="shared" si="212"/>
        <v>0</v>
      </c>
      <c r="AQ130" s="377">
        <f t="shared" si="212"/>
        <v>0</v>
      </c>
      <c r="AR130" s="330">
        <f t="shared" si="212"/>
        <v>0</v>
      </c>
      <c r="AS130" s="334">
        <f t="shared" si="212"/>
        <v>0</v>
      </c>
      <c r="AT130" s="334">
        <f t="shared" si="212"/>
        <v>0</v>
      </c>
      <c r="AU130" s="334">
        <f t="shared" si="212"/>
        <v>0</v>
      </c>
      <c r="AV130" s="334">
        <f t="shared" si="212"/>
        <v>0</v>
      </c>
      <c r="AW130" s="334">
        <f t="shared" si="212"/>
        <v>0</v>
      </c>
      <c r="AX130" s="334">
        <f t="shared" si="212"/>
        <v>0</v>
      </c>
      <c r="AY130" s="380">
        <f t="shared" si="212"/>
        <v>0</v>
      </c>
      <c r="AZ130" s="380">
        <f t="shared" si="212"/>
        <v>0</v>
      </c>
      <c r="BA130" s="417">
        <f t="shared" si="212"/>
        <v>0</v>
      </c>
    </row>
    <row r="131" spans="4:53" customFormat="1" ht="12.75" x14ac:dyDescent="0.2">
      <c r="D131" s="16"/>
      <c r="E131" s="12"/>
      <c r="F131" s="16"/>
      <c r="G131" s="36"/>
      <c r="H131" s="2">
        <v>3124</v>
      </c>
      <c r="I131" s="330">
        <f t="shared" ref="I131:BA131" si="213">SUMIF($F$12:$F$382,"=3124",I$12:I$382)</f>
        <v>0</v>
      </c>
      <c r="J131" s="331">
        <f t="shared" si="213"/>
        <v>0</v>
      </c>
      <c r="K131" s="331">
        <f t="shared" si="213"/>
        <v>0</v>
      </c>
      <c r="L131" s="331">
        <f t="shared" si="213"/>
        <v>0</v>
      </c>
      <c r="M131" s="331">
        <f t="shared" si="213"/>
        <v>0</v>
      </c>
      <c r="N131" s="331">
        <f t="shared" si="213"/>
        <v>0</v>
      </c>
      <c r="O131" s="332">
        <f t="shared" si="213"/>
        <v>0</v>
      </c>
      <c r="P131" s="332">
        <f t="shared" si="213"/>
        <v>0</v>
      </c>
      <c r="Q131" s="333">
        <f t="shared" si="213"/>
        <v>0</v>
      </c>
      <c r="R131" s="334">
        <f t="shared" si="213"/>
        <v>0</v>
      </c>
      <c r="S131" s="334">
        <f t="shared" si="213"/>
        <v>0</v>
      </c>
      <c r="T131" s="334">
        <f t="shared" si="213"/>
        <v>0</v>
      </c>
      <c r="U131" s="334">
        <f t="shared" si="213"/>
        <v>0</v>
      </c>
      <c r="V131" s="334">
        <f t="shared" si="213"/>
        <v>0</v>
      </c>
      <c r="W131" s="334">
        <f t="shared" si="213"/>
        <v>0</v>
      </c>
      <c r="X131" s="334">
        <f t="shared" si="213"/>
        <v>0</v>
      </c>
      <c r="Y131" s="334">
        <f t="shared" si="213"/>
        <v>0</v>
      </c>
      <c r="Z131" s="334">
        <f t="shared" si="213"/>
        <v>0</v>
      </c>
      <c r="AA131" s="334">
        <f t="shared" si="213"/>
        <v>0</v>
      </c>
      <c r="AB131" s="334">
        <f t="shared" si="213"/>
        <v>0</v>
      </c>
      <c r="AC131" s="334">
        <f t="shared" si="213"/>
        <v>0</v>
      </c>
      <c r="AD131" s="334">
        <f t="shared" si="213"/>
        <v>0</v>
      </c>
      <c r="AE131" s="334">
        <f t="shared" si="213"/>
        <v>0</v>
      </c>
      <c r="AF131" s="334">
        <f t="shared" si="213"/>
        <v>0</v>
      </c>
      <c r="AG131" s="334">
        <f t="shared" si="213"/>
        <v>0</v>
      </c>
      <c r="AH131" s="380">
        <f t="shared" si="213"/>
        <v>0</v>
      </c>
      <c r="AI131" s="380">
        <f t="shared" si="213"/>
        <v>0</v>
      </c>
      <c r="AJ131" s="380">
        <f t="shared" si="213"/>
        <v>0</v>
      </c>
      <c r="AK131" s="380">
        <f t="shared" si="213"/>
        <v>0</v>
      </c>
      <c r="AL131" s="380">
        <f t="shared" si="213"/>
        <v>0</v>
      </c>
      <c r="AM131" s="380">
        <f t="shared" si="213"/>
        <v>0</v>
      </c>
      <c r="AN131" s="380">
        <f t="shared" si="213"/>
        <v>0</v>
      </c>
      <c r="AO131" s="380">
        <f t="shared" si="213"/>
        <v>0</v>
      </c>
      <c r="AP131" s="380">
        <f t="shared" si="213"/>
        <v>0</v>
      </c>
      <c r="AQ131" s="377">
        <f t="shared" si="213"/>
        <v>0</v>
      </c>
      <c r="AR131" s="330">
        <f t="shared" si="213"/>
        <v>0</v>
      </c>
      <c r="AS131" s="334">
        <f t="shared" si="213"/>
        <v>0</v>
      </c>
      <c r="AT131" s="334">
        <f t="shared" si="213"/>
        <v>0</v>
      </c>
      <c r="AU131" s="334">
        <f t="shared" si="213"/>
        <v>0</v>
      </c>
      <c r="AV131" s="334">
        <f t="shared" si="213"/>
        <v>0</v>
      </c>
      <c r="AW131" s="334">
        <f t="shared" si="213"/>
        <v>0</v>
      </c>
      <c r="AX131" s="334">
        <f t="shared" si="213"/>
        <v>0</v>
      </c>
      <c r="AY131" s="380">
        <f t="shared" si="213"/>
        <v>0</v>
      </c>
      <c r="AZ131" s="380">
        <f t="shared" si="213"/>
        <v>0</v>
      </c>
      <c r="BA131" s="417">
        <f t="shared" si="213"/>
        <v>0</v>
      </c>
    </row>
    <row r="132" spans="4:53" customFormat="1" ht="12.75" x14ac:dyDescent="0.2">
      <c r="D132" s="16"/>
      <c r="E132" s="12"/>
      <c r="F132" s="16"/>
      <c r="G132" s="36"/>
      <c r="H132" s="2">
        <v>3141</v>
      </c>
      <c r="I132" s="330">
        <f t="shared" ref="I132:BA132" si="214">SUMIF($F$12:$F$426,"=3141",I$12:I$426)</f>
        <v>24274789</v>
      </c>
      <c r="J132" s="331">
        <f t="shared" si="214"/>
        <v>17655771</v>
      </c>
      <c r="K132" s="331">
        <f t="shared" si="214"/>
        <v>93500</v>
      </c>
      <c r="L132" s="331">
        <f t="shared" si="214"/>
        <v>5999253</v>
      </c>
      <c r="M132" s="331">
        <f t="shared" si="214"/>
        <v>353115</v>
      </c>
      <c r="N132" s="331">
        <f t="shared" si="214"/>
        <v>173150</v>
      </c>
      <c r="O132" s="332">
        <f t="shared" si="214"/>
        <v>60.080000000000005</v>
      </c>
      <c r="P132" s="332">
        <f t="shared" si="214"/>
        <v>0</v>
      </c>
      <c r="Q132" s="333">
        <f t="shared" si="214"/>
        <v>60.080000000000005</v>
      </c>
      <c r="R132" s="334">
        <f t="shared" si="214"/>
        <v>-26100</v>
      </c>
      <c r="S132" s="334">
        <f t="shared" si="214"/>
        <v>0</v>
      </c>
      <c r="T132" s="334">
        <f t="shared" si="214"/>
        <v>0</v>
      </c>
      <c r="U132" s="334">
        <f t="shared" si="214"/>
        <v>0</v>
      </c>
      <c r="V132" s="334">
        <f t="shared" si="214"/>
        <v>-26100</v>
      </c>
      <c r="W132" s="334">
        <f t="shared" si="214"/>
        <v>26100</v>
      </c>
      <c r="X132" s="334">
        <f t="shared" si="214"/>
        <v>0</v>
      </c>
      <c r="Y132" s="334">
        <f t="shared" si="214"/>
        <v>0</v>
      </c>
      <c r="Z132" s="334">
        <f t="shared" si="214"/>
        <v>26100</v>
      </c>
      <c r="AA132" s="334">
        <f t="shared" si="214"/>
        <v>0</v>
      </c>
      <c r="AB132" s="334">
        <f t="shared" si="214"/>
        <v>0</v>
      </c>
      <c r="AC132" s="334">
        <f t="shared" si="214"/>
        <v>-522</v>
      </c>
      <c r="AD132" s="334">
        <f t="shared" si="214"/>
        <v>0</v>
      </c>
      <c r="AE132" s="334">
        <f t="shared" si="214"/>
        <v>0</v>
      </c>
      <c r="AF132" s="334">
        <f t="shared" si="214"/>
        <v>0</v>
      </c>
      <c r="AG132" s="334">
        <f t="shared" si="214"/>
        <v>-522</v>
      </c>
      <c r="AH132" s="380">
        <f t="shared" si="214"/>
        <v>0</v>
      </c>
      <c r="AI132" s="380">
        <f t="shared" si="214"/>
        <v>0</v>
      </c>
      <c r="AJ132" s="380">
        <f t="shared" si="214"/>
        <v>0</v>
      </c>
      <c r="AK132" s="380">
        <f t="shared" si="214"/>
        <v>0</v>
      </c>
      <c r="AL132" s="380">
        <f t="shared" si="214"/>
        <v>0</v>
      </c>
      <c r="AM132" s="380">
        <f t="shared" si="214"/>
        <v>0</v>
      </c>
      <c r="AN132" s="380">
        <f t="shared" si="214"/>
        <v>0</v>
      </c>
      <c r="AO132" s="380">
        <f t="shared" si="214"/>
        <v>0</v>
      </c>
      <c r="AP132" s="380">
        <f t="shared" si="214"/>
        <v>0</v>
      </c>
      <c r="AQ132" s="377">
        <f t="shared" si="214"/>
        <v>0</v>
      </c>
      <c r="AR132" s="330">
        <f t="shared" si="214"/>
        <v>24274267</v>
      </c>
      <c r="AS132" s="334">
        <f t="shared" si="214"/>
        <v>17629671</v>
      </c>
      <c r="AT132" s="334">
        <f t="shared" si="214"/>
        <v>119600</v>
      </c>
      <c r="AU132" s="334">
        <f t="shared" si="214"/>
        <v>0</v>
      </c>
      <c r="AV132" s="334">
        <f t="shared" si="214"/>
        <v>5999253</v>
      </c>
      <c r="AW132" s="334">
        <f t="shared" si="214"/>
        <v>352593</v>
      </c>
      <c r="AX132" s="334">
        <f t="shared" si="214"/>
        <v>173150</v>
      </c>
      <c r="AY132" s="380">
        <f t="shared" si="214"/>
        <v>60.080000000000005</v>
      </c>
      <c r="AZ132" s="380">
        <f t="shared" si="214"/>
        <v>0</v>
      </c>
      <c r="BA132" s="417">
        <f t="shared" si="214"/>
        <v>60.080000000000005</v>
      </c>
    </row>
    <row r="133" spans="4:53" customFormat="1" ht="12.75" x14ac:dyDescent="0.2">
      <c r="D133" s="16"/>
      <c r="E133" s="12"/>
      <c r="F133" s="16"/>
      <c r="G133" s="36"/>
      <c r="H133" s="2">
        <v>3143</v>
      </c>
      <c r="I133" s="330">
        <f t="shared" ref="I133:BA133" si="215">SUMIF($F$12:$F$426,"=3143",I$12:I$426)</f>
        <v>16166016</v>
      </c>
      <c r="J133" s="331">
        <f t="shared" si="215"/>
        <v>11863124</v>
      </c>
      <c r="K133" s="331">
        <f t="shared" si="215"/>
        <v>25000</v>
      </c>
      <c r="L133" s="331">
        <f t="shared" si="215"/>
        <v>4018187</v>
      </c>
      <c r="M133" s="331">
        <f t="shared" si="215"/>
        <v>237265</v>
      </c>
      <c r="N133" s="331">
        <f t="shared" si="215"/>
        <v>22440</v>
      </c>
      <c r="O133" s="332">
        <f t="shared" si="215"/>
        <v>26.504399999999997</v>
      </c>
      <c r="P133" s="332">
        <f t="shared" si="215"/>
        <v>24.9544</v>
      </c>
      <c r="Q133" s="333">
        <f t="shared" si="215"/>
        <v>1.5500000000000005</v>
      </c>
      <c r="R133" s="334">
        <f t="shared" si="215"/>
        <v>-250</v>
      </c>
      <c r="S133" s="334">
        <f t="shared" si="215"/>
        <v>0</v>
      </c>
      <c r="T133" s="334">
        <f t="shared" si="215"/>
        <v>0</v>
      </c>
      <c r="U133" s="334">
        <f t="shared" si="215"/>
        <v>0</v>
      </c>
      <c r="V133" s="334">
        <f t="shared" si="215"/>
        <v>-250</v>
      </c>
      <c r="W133" s="334">
        <f t="shared" si="215"/>
        <v>250</v>
      </c>
      <c r="X133" s="334">
        <f t="shared" si="215"/>
        <v>0</v>
      </c>
      <c r="Y133" s="334">
        <f t="shared" si="215"/>
        <v>0</v>
      </c>
      <c r="Z133" s="334">
        <f t="shared" si="215"/>
        <v>250</v>
      </c>
      <c r="AA133" s="334">
        <f t="shared" si="215"/>
        <v>0</v>
      </c>
      <c r="AB133" s="334">
        <f t="shared" si="215"/>
        <v>0</v>
      </c>
      <c r="AC133" s="334">
        <f t="shared" si="215"/>
        <v>-5</v>
      </c>
      <c r="AD133" s="334">
        <f t="shared" si="215"/>
        <v>0</v>
      </c>
      <c r="AE133" s="334">
        <f t="shared" si="215"/>
        <v>0</v>
      </c>
      <c r="AF133" s="334">
        <f t="shared" si="215"/>
        <v>0</v>
      </c>
      <c r="AG133" s="334">
        <f t="shared" si="215"/>
        <v>-5</v>
      </c>
      <c r="AH133" s="380">
        <f t="shared" si="215"/>
        <v>0</v>
      </c>
      <c r="AI133" s="380">
        <f t="shared" si="215"/>
        <v>0</v>
      </c>
      <c r="AJ133" s="380">
        <f t="shared" si="215"/>
        <v>0</v>
      </c>
      <c r="AK133" s="380">
        <f t="shared" si="215"/>
        <v>0</v>
      </c>
      <c r="AL133" s="380">
        <f t="shared" si="215"/>
        <v>0</v>
      </c>
      <c r="AM133" s="380">
        <f t="shared" si="215"/>
        <v>0</v>
      </c>
      <c r="AN133" s="380">
        <f t="shared" si="215"/>
        <v>0</v>
      </c>
      <c r="AO133" s="380">
        <f t="shared" si="215"/>
        <v>0</v>
      </c>
      <c r="AP133" s="380">
        <f t="shared" si="215"/>
        <v>0</v>
      </c>
      <c r="AQ133" s="377">
        <f t="shared" si="215"/>
        <v>0</v>
      </c>
      <c r="AR133" s="330">
        <f t="shared" si="215"/>
        <v>16166011</v>
      </c>
      <c r="AS133" s="334">
        <f t="shared" si="215"/>
        <v>11862874</v>
      </c>
      <c r="AT133" s="334">
        <f t="shared" si="215"/>
        <v>25250</v>
      </c>
      <c r="AU133" s="334">
        <f t="shared" si="215"/>
        <v>0</v>
      </c>
      <c r="AV133" s="334">
        <f t="shared" si="215"/>
        <v>4018187</v>
      </c>
      <c r="AW133" s="334">
        <f t="shared" si="215"/>
        <v>237260</v>
      </c>
      <c r="AX133" s="334">
        <f t="shared" si="215"/>
        <v>22440</v>
      </c>
      <c r="AY133" s="380">
        <f t="shared" si="215"/>
        <v>26.504399999999997</v>
      </c>
      <c r="AZ133" s="380">
        <f t="shared" si="215"/>
        <v>24.9544</v>
      </c>
      <c r="BA133" s="417">
        <f t="shared" si="215"/>
        <v>1.5500000000000005</v>
      </c>
    </row>
    <row r="134" spans="4:53" customFormat="1" ht="12.75" x14ac:dyDescent="0.2">
      <c r="D134" s="16"/>
      <c r="E134" s="12"/>
      <c r="F134" s="16"/>
      <c r="G134" s="36"/>
      <c r="H134" s="2">
        <v>3231</v>
      </c>
      <c r="I134" s="330">
        <f t="shared" ref="I134:BA134" si="216">SUMIF($F$12:$F$426,"=3231",I$12:I$426)</f>
        <v>12034828</v>
      </c>
      <c r="J134" s="331">
        <f t="shared" si="216"/>
        <v>8812053</v>
      </c>
      <c r="K134" s="331">
        <f t="shared" si="216"/>
        <v>20000</v>
      </c>
      <c r="L134" s="331">
        <f t="shared" si="216"/>
        <v>2985234</v>
      </c>
      <c r="M134" s="331">
        <f t="shared" si="216"/>
        <v>176241</v>
      </c>
      <c r="N134" s="331">
        <f t="shared" si="216"/>
        <v>41300</v>
      </c>
      <c r="O134" s="332">
        <f t="shared" si="216"/>
        <v>17.353400000000001</v>
      </c>
      <c r="P134" s="332">
        <f t="shared" si="216"/>
        <v>15.4047</v>
      </c>
      <c r="Q134" s="333">
        <f t="shared" si="216"/>
        <v>1.9487000000000001</v>
      </c>
      <c r="R134" s="334">
        <f t="shared" si="216"/>
        <v>0</v>
      </c>
      <c r="S134" s="334">
        <f t="shared" si="216"/>
        <v>0</v>
      </c>
      <c r="T134" s="334">
        <f t="shared" si="216"/>
        <v>0</v>
      </c>
      <c r="U134" s="334">
        <f t="shared" si="216"/>
        <v>0</v>
      </c>
      <c r="V134" s="334">
        <f t="shared" si="216"/>
        <v>0</v>
      </c>
      <c r="W134" s="334">
        <f t="shared" si="216"/>
        <v>0</v>
      </c>
      <c r="X134" s="334">
        <f t="shared" si="216"/>
        <v>0</v>
      </c>
      <c r="Y134" s="334">
        <f t="shared" si="216"/>
        <v>0</v>
      </c>
      <c r="Z134" s="334">
        <f t="shared" si="216"/>
        <v>0</v>
      </c>
      <c r="AA134" s="334">
        <f t="shared" si="216"/>
        <v>0</v>
      </c>
      <c r="AB134" s="334">
        <f t="shared" si="216"/>
        <v>0</v>
      </c>
      <c r="AC134" s="334">
        <f t="shared" si="216"/>
        <v>0</v>
      </c>
      <c r="AD134" s="334">
        <f t="shared" si="216"/>
        <v>0</v>
      </c>
      <c r="AE134" s="334">
        <f t="shared" si="216"/>
        <v>0</v>
      </c>
      <c r="AF134" s="334">
        <f t="shared" si="216"/>
        <v>0</v>
      </c>
      <c r="AG134" s="334">
        <f t="shared" si="216"/>
        <v>0</v>
      </c>
      <c r="AH134" s="380">
        <f t="shared" si="216"/>
        <v>0</v>
      </c>
      <c r="AI134" s="380">
        <f t="shared" si="216"/>
        <v>0</v>
      </c>
      <c r="AJ134" s="380">
        <f t="shared" si="216"/>
        <v>0</v>
      </c>
      <c r="AK134" s="380">
        <f t="shared" si="216"/>
        <v>0</v>
      </c>
      <c r="AL134" s="380">
        <f t="shared" si="216"/>
        <v>0</v>
      </c>
      <c r="AM134" s="380">
        <f t="shared" si="216"/>
        <v>0</v>
      </c>
      <c r="AN134" s="380">
        <f t="shared" si="216"/>
        <v>0</v>
      </c>
      <c r="AO134" s="380">
        <f t="shared" si="216"/>
        <v>0</v>
      </c>
      <c r="AP134" s="380">
        <f t="shared" si="216"/>
        <v>0</v>
      </c>
      <c r="AQ134" s="377">
        <f t="shared" si="216"/>
        <v>0</v>
      </c>
      <c r="AR134" s="330">
        <f t="shared" si="216"/>
        <v>12034828</v>
      </c>
      <c r="AS134" s="334">
        <f t="shared" si="216"/>
        <v>8812053</v>
      </c>
      <c r="AT134" s="334">
        <f t="shared" si="216"/>
        <v>20000</v>
      </c>
      <c r="AU134" s="334">
        <f t="shared" si="216"/>
        <v>0</v>
      </c>
      <c r="AV134" s="334">
        <f t="shared" si="216"/>
        <v>2985234</v>
      </c>
      <c r="AW134" s="334">
        <f t="shared" si="216"/>
        <v>176241</v>
      </c>
      <c r="AX134" s="334">
        <f t="shared" si="216"/>
        <v>41300</v>
      </c>
      <c r="AY134" s="380">
        <f t="shared" si="216"/>
        <v>17.353400000000001</v>
      </c>
      <c r="AZ134" s="380">
        <f t="shared" si="216"/>
        <v>15.4047</v>
      </c>
      <c r="BA134" s="417">
        <f t="shared" si="216"/>
        <v>1.9487000000000001</v>
      </c>
    </row>
    <row r="135" spans="4:53" customFormat="1" ht="13.5" thickBot="1" x14ac:dyDescent="0.25">
      <c r="D135" s="16"/>
      <c r="E135" s="12"/>
      <c r="F135" s="16"/>
      <c r="G135" s="36"/>
      <c r="H135" s="268">
        <v>3233</v>
      </c>
      <c r="I135" s="336">
        <f t="shared" ref="I135:BA135" si="217">SUMIF($F$12:$F$426,"=3233",I$12:I$426)</f>
        <v>5692069</v>
      </c>
      <c r="J135" s="337">
        <f t="shared" si="217"/>
        <v>4033969</v>
      </c>
      <c r="K135" s="337">
        <f t="shared" si="217"/>
        <v>130000</v>
      </c>
      <c r="L135" s="337">
        <f t="shared" si="217"/>
        <v>1407421</v>
      </c>
      <c r="M135" s="337">
        <f t="shared" si="217"/>
        <v>80679</v>
      </c>
      <c r="N135" s="337">
        <f t="shared" si="217"/>
        <v>40000</v>
      </c>
      <c r="O135" s="338">
        <f t="shared" si="217"/>
        <v>9.2900000000000009</v>
      </c>
      <c r="P135" s="338">
        <f t="shared" si="217"/>
        <v>6.29</v>
      </c>
      <c r="Q135" s="339">
        <f t="shared" si="217"/>
        <v>3</v>
      </c>
      <c r="R135" s="340">
        <f t="shared" si="217"/>
        <v>0</v>
      </c>
      <c r="S135" s="340">
        <f t="shared" si="217"/>
        <v>0</v>
      </c>
      <c r="T135" s="340">
        <f t="shared" si="217"/>
        <v>0</v>
      </c>
      <c r="U135" s="340">
        <f t="shared" si="217"/>
        <v>0</v>
      </c>
      <c r="V135" s="340">
        <f t="shared" si="217"/>
        <v>0</v>
      </c>
      <c r="W135" s="340">
        <f t="shared" si="217"/>
        <v>0</v>
      </c>
      <c r="X135" s="340">
        <f t="shared" si="217"/>
        <v>0</v>
      </c>
      <c r="Y135" s="340">
        <f t="shared" si="217"/>
        <v>0</v>
      </c>
      <c r="Z135" s="340">
        <f t="shared" si="217"/>
        <v>0</v>
      </c>
      <c r="AA135" s="340">
        <f t="shared" si="217"/>
        <v>0</v>
      </c>
      <c r="AB135" s="340">
        <f t="shared" si="217"/>
        <v>0</v>
      </c>
      <c r="AC135" s="340">
        <f t="shared" si="217"/>
        <v>0</v>
      </c>
      <c r="AD135" s="340">
        <f t="shared" si="217"/>
        <v>0</v>
      </c>
      <c r="AE135" s="340">
        <f t="shared" si="217"/>
        <v>0</v>
      </c>
      <c r="AF135" s="340">
        <f t="shared" si="217"/>
        <v>0</v>
      </c>
      <c r="AG135" s="340">
        <f t="shared" si="217"/>
        <v>0</v>
      </c>
      <c r="AH135" s="381">
        <f t="shared" si="217"/>
        <v>0</v>
      </c>
      <c r="AI135" s="381">
        <f t="shared" si="217"/>
        <v>0</v>
      </c>
      <c r="AJ135" s="381">
        <f t="shared" si="217"/>
        <v>0</v>
      </c>
      <c r="AK135" s="381">
        <f t="shared" si="217"/>
        <v>0</v>
      </c>
      <c r="AL135" s="381">
        <f t="shared" si="217"/>
        <v>0</v>
      </c>
      <c r="AM135" s="381">
        <f t="shared" si="217"/>
        <v>0</v>
      </c>
      <c r="AN135" s="381">
        <f t="shared" si="217"/>
        <v>0</v>
      </c>
      <c r="AO135" s="381">
        <f t="shared" si="217"/>
        <v>0</v>
      </c>
      <c r="AP135" s="381">
        <f t="shared" si="217"/>
        <v>0</v>
      </c>
      <c r="AQ135" s="378">
        <f t="shared" si="217"/>
        <v>0</v>
      </c>
      <c r="AR135" s="336">
        <f t="shared" si="217"/>
        <v>5692069</v>
      </c>
      <c r="AS135" s="340">
        <f t="shared" si="217"/>
        <v>4033969</v>
      </c>
      <c r="AT135" s="340">
        <f t="shared" si="217"/>
        <v>130000</v>
      </c>
      <c r="AU135" s="340">
        <f t="shared" si="217"/>
        <v>0</v>
      </c>
      <c r="AV135" s="340">
        <f t="shared" si="217"/>
        <v>1407421</v>
      </c>
      <c r="AW135" s="340">
        <f t="shared" si="217"/>
        <v>80679</v>
      </c>
      <c r="AX135" s="340">
        <f t="shared" si="217"/>
        <v>40000</v>
      </c>
      <c r="AY135" s="381">
        <f t="shared" si="217"/>
        <v>9.2900000000000009</v>
      </c>
      <c r="AZ135" s="381">
        <f t="shared" si="217"/>
        <v>6.29</v>
      </c>
      <c r="BA135" s="418">
        <f t="shared" si="217"/>
        <v>3</v>
      </c>
    </row>
    <row r="136" spans="4:53" ht="12.95" customHeight="1" x14ac:dyDescent="0.25">
      <c r="E136" s="83"/>
    </row>
    <row r="137" spans="4:53" ht="12.95" customHeight="1" x14ac:dyDescent="0.25">
      <c r="E137" s="83"/>
    </row>
    <row r="138" spans="4:53" x14ac:dyDescent="0.25">
      <c r="E138" s="83"/>
    </row>
    <row r="140" spans="4:53" x14ac:dyDescent="0.25">
      <c r="O140" s="82"/>
      <c r="P140" s="82"/>
      <c r="Q140" s="82"/>
    </row>
    <row r="142" spans="4:53" x14ac:dyDescent="0.25">
      <c r="O142" s="82"/>
      <c r="P142" s="82"/>
      <c r="Q142" s="82"/>
    </row>
    <row r="144" spans="4:53" x14ac:dyDescent="0.25">
      <c r="O144" s="82"/>
      <c r="P144" s="82"/>
      <c r="Q144" s="82"/>
    </row>
  </sheetData>
  <mergeCells count="25">
    <mergeCell ref="AR6:BA7"/>
    <mergeCell ref="AZ8:BA9"/>
    <mergeCell ref="A3:E3"/>
    <mergeCell ref="AC7:AC10"/>
    <mergeCell ref="AD7:AF9"/>
    <mergeCell ref="AG7:AG10"/>
    <mergeCell ref="AH7:AQ7"/>
    <mergeCell ref="AH8:AI9"/>
    <mergeCell ref="AJ8:AJ9"/>
    <mergeCell ref="AM8:AN9"/>
    <mergeCell ref="AO8:AQ9"/>
    <mergeCell ref="AR8:AR10"/>
    <mergeCell ref="AS8:AX9"/>
    <mergeCell ref="AY8:AY10"/>
    <mergeCell ref="AA7:AA10"/>
    <mergeCell ref="I8:I10"/>
    <mergeCell ref="AB7:AB10"/>
    <mergeCell ref="I6:Q7"/>
    <mergeCell ref="R6:AQ6"/>
    <mergeCell ref="R7:V9"/>
    <mergeCell ref="W7:Z9"/>
    <mergeCell ref="J8:N9"/>
    <mergeCell ref="O8:O10"/>
    <mergeCell ref="P8:Q9"/>
    <mergeCell ref="AK8:AL8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A184"/>
  <sheetViews>
    <sheetView workbookViewId="0">
      <pane xSplit="8" ySplit="11" topLeftCell="AB159" activePane="bottomRight" state="frozen"/>
      <selection pane="topRight" activeCell="AR6" sqref="AR6:BA7"/>
      <selection pane="bottomLeft" activeCell="AR6" sqref="AR6:BA7"/>
      <selection pane="bottomRight" activeCell="AK1" sqref="AK1:AL1048576"/>
    </sheetView>
  </sheetViews>
  <sheetFormatPr defaultColWidth="9.140625" defaultRowHeight="15" x14ac:dyDescent="0.25"/>
  <cols>
    <col min="1" max="1" width="5" style="141" customWidth="1"/>
    <col min="2" max="2" width="7.140625" style="83" bestFit="1" customWidth="1"/>
    <col min="3" max="3" width="9.28515625" style="112" customWidth="1"/>
    <col min="4" max="4" width="7.85546875" style="83" bestFit="1" customWidth="1"/>
    <col min="5" max="5" width="35.140625" style="83" customWidth="1"/>
    <col min="6" max="6" width="7.85546875" style="83" customWidth="1"/>
    <col min="7" max="7" width="10.7109375" style="83" customWidth="1"/>
    <col min="8" max="8" width="8" style="83" bestFit="1" customWidth="1"/>
    <col min="9" max="9" width="12.42578125" style="83" customWidth="1"/>
    <col min="10" max="10" width="11.140625" style="83" customWidth="1"/>
    <col min="11" max="11" width="10.42578125" style="83" customWidth="1"/>
    <col min="12" max="12" width="12.85546875" style="83" customWidth="1"/>
    <col min="13" max="13" width="10.28515625" style="83" customWidth="1"/>
    <col min="14" max="14" width="10.140625" style="83" customWidth="1"/>
    <col min="15" max="15" width="11.85546875" style="113" customWidth="1"/>
    <col min="16" max="16" width="11.140625" style="113" customWidth="1"/>
    <col min="17" max="17" width="8" style="113" customWidth="1"/>
    <col min="18" max="18" width="9.140625" style="82" customWidth="1"/>
    <col min="19" max="19" width="9.140625" style="83" customWidth="1"/>
    <col min="20" max="20" width="9.140625" style="83" hidden="1" customWidth="1"/>
    <col min="21" max="21" width="9.7109375" style="83" customWidth="1"/>
    <col min="22" max="24" width="9.140625" style="83" customWidth="1"/>
    <col min="25" max="25" width="10.140625" style="83" customWidth="1"/>
    <col min="26" max="26" width="9.140625" style="83" customWidth="1"/>
    <col min="27" max="27" width="9.85546875" style="83" customWidth="1"/>
    <col min="28" max="33" width="9.140625" style="83" customWidth="1"/>
    <col min="34" max="35" width="9.140625" style="113" customWidth="1"/>
    <col min="36" max="36" width="9.85546875" style="113" customWidth="1"/>
    <col min="37" max="38" width="9.85546875" style="113" hidden="1" customWidth="1"/>
    <col min="39" max="43" width="9.140625" style="113" customWidth="1"/>
    <col min="44" max="44" width="11.5703125" style="83" customWidth="1"/>
    <col min="45" max="45" width="10.28515625" style="83" customWidth="1"/>
    <col min="46" max="50" width="9.140625" style="83" customWidth="1"/>
    <col min="51" max="51" width="12" style="113" customWidth="1"/>
    <col min="52" max="53" width="9.140625" style="113" customWidth="1"/>
    <col min="54" max="16384" width="9.140625" style="83"/>
  </cols>
  <sheetData>
    <row r="1" spans="1:53" ht="12" customHeight="1" x14ac:dyDescent="0.25">
      <c r="A1" s="804" t="s">
        <v>0</v>
      </c>
      <c r="B1" s="804"/>
      <c r="C1" s="79"/>
      <c r="D1" s="804"/>
      <c r="E1" s="804"/>
      <c r="F1" s="203"/>
      <c r="G1" s="203"/>
      <c r="H1" s="203"/>
      <c r="I1" s="805"/>
      <c r="J1" s="204"/>
      <c r="K1" s="204"/>
      <c r="L1" s="204"/>
      <c r="M1" s="204"/>
      <c r="N1" s="204"/>
      <c r="O1" s="806"/>
      <c r="P1" s="205"/>
      <c r="Q1" s="205"/>
      <c r="R1" s="205"/>
      <c r="S1" s="177"/>
      <c r="T1" s="177"/>
      <c r="U1" s="470"/>
      <c r="V1" s="470"/>
      <c r="W1" s="470"/>
      <c r="X1" s="470"/>
      <c r="Y1" s="470"/>
      <c r="Z1" s="470"/>
      <c r="AA1" s="470"/>
      <c r="AB1" s="470"/>
      <c r="AC1" s="470"/>
      <c r="AD1" s="470"/>
      <c r="AE1" s="470"/>
      <c r="AF1" s="470"/>
      <c r="AG1" s="470"/>
      <c r="AH1" s="471"/>
      <c r="AI1" s="471"/>
      <c r="AJ1" s="471"/>
      <c r="AK1" s="471"/>
      <c r="AL1" s="471"/>
      <c r="AM1" s="178"/>
      <c r="AN1" s="178"/>
      <c r="AO1" s="178"/>
      <c r="AP1" s="178"/>
      <c r="AQ1" s="178"/>
      <c r="AR1" s="177"/>
      <c r="AS1" s="177"/>
      <c r="AT1" s="177"/>
      <c r="AU1" s="177"/>
      <c r="AV1" s="177"/>
      <c r="AW1" s="177"/>
      <c r="AX1" s="178"/>
      <c r="AY1" s="178"/>
      <c r="AZ1" s="178"/>
      <c r="BA1" s="178"/>
    </row>
    <row r="2" spans="1:53" ht="12" customHeight="1" x14ac:dyDescent="0.25">
      <c r="A2" s="804" t="s">
        <v>1</v>
      </c>
      <c r="B2" s="804"/>
      <c r="C2" s="79"/>
      <c r="D2" s="804"/>
      <c r="E2" s="804"/>
      <c r="F2" s="203"/>
      <c r="G2" s="203"/>
      <c r="H2" s="203"/>
      <c r="I2" s="472"/>
      <c r="J2" s="472"/>
      <c r="K2" s="472"/>
      <c r="L2" s="472"/>
      <c r="M2" s="472"/>
      <c r="N2" s="472"/>
      <c r="O2" s="473"/>
      <c r="P2" s="473"/>
      <c r="Q2" s="473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/>
      <c r="AE2" s="472"/>
      <c r="AF2" s="472"/>
      <c r="AG2" s="473"/>
      <c r="AH2" s="473"/>
      <c r="AI2" s="473"/>
      <c r="AJ2" s="473"/>
      <c r="AK2" s="473"/>
      <c r="AL2" s="473"/>
      <c r="AM2" s="473"/>
      <c r="AN2" s="473"/>
      <c r="AO2" s="473"/>
      <c r="AP2" s="473"/>
      <c r="AQ2" s="473"/>
      <c r="AR2" s="472"/>
      <c r="AS2" s="472"/>
      <c r="AT2" s="472"/>
      <c r="AU2" s="472"/>
      <c r="AV2" s="472"/>
      <c r="AW2" s="472"/>
      <c r="AX2" s="473"/>
      <c r="AY2" s="473"/>
      <c r="AZ2" s="473"/>
      <c r="BA2" s="178"/>
    </row>
    <row r="3" spans="1:53" ht="12" customHeight="1" x14ac:dyDescent="0.25">
      <c r="A3" s="813" t="s">
        <v>2</v>
      </c>
      <c r="B3" s="813"/>
      <c r="C3" s="813"/>
      <c r="D3" s="813"/>
      <c r="E3" s="813"/>
      <c r="F3" s="203"/>
      <c r="G3" s="203"/>
      <c r="H3" s="203"/>
      <c r="I3" s="472"/>
      <c r="J3" s="472"/>
      <c r="K3" s="472"/>
      <c r="L3" s="472"/>
      <c r="M3" s="472"/>
      <c r="N3" s="472"/>
      <c r="O3" s="473"/>
      <c r="P3" s="473"/>
      <c r="Q3" s="473"/>
      <c r="R3" s="474"/>
      <c r="S3" s="474"/>
      <c r="T3" s="474"/>
      <c r="U3" s="474"/>
      <c r="V3" s="474"/>
      <c r="W3" s="474"/>
      <c r="X3" s="474"/>
      <c r="Y3" s="474"/>
      <c r="Z3" s="475"/>
      <c r="AA3" s="475"/>
      <c r="AB3" s="475"/>
      <c r="AC3" s="476"/>
      <c r="AD3" s="476"/>
      <c r="AE3" s="476"/>
      <c r="AF3" s="475"/>
      <c r="AG3" s="477"/>
      <c r="AH3" s="477"/>
      <c r="AI3" s="477"/>
      <c r="AJ3" s="477"/>
      <c r="AK3" s="477"/>
      <c r="AL3" s="477"/>
      <c r="AM3" s="477"/>
      <c r="AN3" s="477"/>
      <c r="AO3" s="477"/>
      <c r="AP3" s="477"/>
      <c r="AQ3" s="473"/>
      <c r="AR3" s="472"/>
      <c r="AS3" s="472"/>
      <c r="AT3" s="472"/>
      <c r="AU3" s="472"/>
      <c r="AV3" s="472"/>
      <c r="AW3" s="472"/>
      <c r="AX3" s="473"/>
      <c r="AY3" s="473"/>
      <c r="AZ3" s="473"/>
      <c r="BA3" s="178"/>
    </row>
    <row r="4" spans="1:53" ht="12" customHeight="1" x14ac:dyDescent="0.25">
      <c r="A4" s="206"/>
      <c r="B4" s="804"/>
      <c r="C4" s="804"/>
      <c r="D4" s="804"/>
      <c r="E4" s="804"/>
      <c r="F4" s="203"/>
      <c r="G4" s="203"/>
      <c r="H4" s="203"/>
      <c r="I4" s="472"/>
      <c r="J4" s="472"/>
      <c r="K4" s="472"/>
      <c r="L4" s="472"/>
      <c r="M4" s="472"/>
      <c r="N4" s="472"/>
      <c r="O4" s="473"/>
      <c r="P4" s="473"/>
      <c r="Q4" s="473"/>
      <c r="R4" s="474"/>
      <c r="S4" s="474"/>
      <c r="T4" s="474"/>
      <c r="U4" s="474"/>
      <c r="V4" s="474"/>
      <c r="W4" s="474"/>
      <c r="X4" s="474"/>
      <c r="Y4" s="474"/>
      <c r="Z4" s="475"/>
      <c r="AA4" s="475"/>
      <c r="AB4" s="475"/>
      <c r="AC4" s="476"/>
      <c r="AD4" s="476"/>
      <c r="AE4" s="476"/>
      <c r="AF4" s="475"/>
      <c r="AG4" s="477"/>
      <c r="AH4" s="477"/>
      <c r="AI4" s="477"/>
      <c r="AJ4" s="477"/>
      <c r="AK4" s="477"/>
      <c r="AL4" s="477"/>
      <c r="AM4" s="477"/>
      <c r="AN4" s="477"/>
      <c r="AO4" s="477"/>
      <c r="AP4" s="477"/>
      <c r="AQ4" s="473"/>
      <c r="AR4" s="472"/>
      <c r="AS4" s="472"/>
      <c r="AT4" s="472"/>
      <c r="AU4" s="472"/>
      <c r="AV4" s="472"/>
      <c r="AW4" s="472"/>
      <c r="AX4" s="473"/>
      <c r="AY4" s="473"/>
      <c r="AZ4" s="473"/>
      <c r="BA4" s="178"/>
    </row>
    <row r="5" spans="1:53" ht="16.5" thickBot="1" x14ac:dyDescent="0.3">
      <c r="A5" s="364" t="s">
        <v>3</v>
      </c>
      <c r="B5" s="195"/>
      <c r="C5" s="195"/>
      <c r="D5" s="195"/>
      <c r="E5" s="201"/>
      <c r="F5" s="201"/>
      <c r="G5" s="201"/>
      <c r="H5" s="201"/>
      <c r="I5" s="478"/>
      <c r="J5" s="478"/>
      <c r="K5" s="478"/>
      <c r="L5" s="478"/>
      <c r="M5" s="478"/>
      <c r="N5" s="478"/>
      <c r="O5" s="479"/>
      <c r="P5" s="479"/>
      <c r="Q5" s="479"/>
      <c r="R5" s="474"/>
      <c r="S5" s="474"/>
      <c r="T5" s="474"/>
      <c r="U5" s="474"/>
      <c r="V5" s="177"/>
      <c r="W5" s="474"/>
      <c r="X5" s="474"/>
      <c r="Y5" s="474"/>
      <c r="Z5" s="475"/>
      <c r="AA5" s="475"/>
      <c r="AB5" s="475"/>
      <c r="AC5" s="476"/>
      <c r="AD5" s="476"/>
      <c r="AE5" s="476"/>
      <c r="AF5" s="475"/>
      <c r="AG5" s="178"/>
      <c r="AH5" s="178"/>
      <c r="AI5" s="480"/>
      <c r="AJ5" s="480"/>
      <c r="AK5" s="480"/>
      <c r="AL5" s="480"/>
      <c r="AM5" s="480"/>
      <c r="AN5" s="480"/>
      <c r="AO5" s="480"/>
      <c r="AP5" s="480"/>
      <c r="AQ5" s="479"/>
      <c r="AR5" s="478"/>
      <c r="AS5" s="478"/>
      <c r="AT5" s="478"/>
      <c r="AU5" s="478"/>
      <c r="AV5" s="478"/>
      <c r="AW5" s="478"/>
      <c r="AX5" s="479"/>
      <c r="AY5" s="479"/>
      <c r="AZ5" s="479"/>
      <c r="BA5" s="178"/>
    </row>
    <row r="6" spans="1:53" ht="10.5" customHeight="1" x14ac:dyDescent="0.25">
      <c r="A6" s="203"/>
      <c r="B6" s="206"/>
      <c r="C6" s="206"/>
      <c r="D6" s="206"/>
      <c r="E6" s="203"/>
      <c r="F6" s="203"/>
      <c r="G6" s="203"/>
      <c r="H6" s="203"/>
      <c r="I6" s="807" t="s">
        <v>4</v>
      </c>
      <c r="J6" s="808"/>
      <c r="K6" s="808"/>
      <c r="L6" s="808"/>
      <c r="M6" s="808"/>
      <c r="N6" s="808"/>
      <c r="O6" s="808"/>
      <c r="P6" s="808"/>
      <c r="Q6" s="809"/>
      <c r="R6" s="831" t="s">
        <v>5</v>
      </c>
      <c r="S6" s="832"/>
      <c r="T6" s="832"/>
      <c r="U6" s="832"/>
      <c r="V6" s="832"/>
      <c r="W6" s="832"/>
      <c r="X6" s="832"/>
      <c r="Y6" s="832"/>
      <c r="Z6" s="832"/>
      <c r="AA6" s="832"/>
      <c r="AB6" s="832"/>
      <c r="AC6" s="832"/>
      <c r="AD6" s="832"/>
      <c r="AE6" s="832"/>
      <c r="AF6" s="832"/>
      <c r="AG6" s="832"/>
      <c r="AH6" s="832"/>
      <c r="AI6" s="832"/>
      <c r="AJ6" s="832"/>
      <c r="AK6" s="832"/>
      <c r="AL6" s="832"/>
      <c r="AM6" s="832"/>
      <c r="AN6" s="832"/>
      <c r="AO6" s="832"/>
      <c r="AP6" s="832"/>
      <c r="AQ6" s="833"/>
      <c r="AR6" s="836" t="s">
        <v>6</v>
      </c>
      <c r="AS6" s="837"/>
      <c r="AT6" s="837"/>
      <c r="AU6" s="837"/>
      <c r="AV6" s="837"/>
      <c r="AW6" s="837"/>
      <c r="AX6" s="837"/>
      <c r="AY6" s="837"/>
      <c r="AZ6" s="837"/>
      <c r="BA6" s="838"/>
    </row>
    <row r="7" spans="1:53" ht="17.25" customHeight="1" thickBot="1" x14ac:dyDescent="0.3">
      <c r="A7" s="206"/>
      <c r="B7" s="481"/>
      <c r="C7" s="780"/>
      <c r="D7" s="482"/>
      <c r="E7" s="481"/>
      <c r="F7" s="203"/>
      <c r="G7" s="203"/>
      <c r="H7" s="203"/>
      <c r="I7" s="810"/>
      <c r="J7" s="811"/>
      <c r="K7" s="811"/>
      <c r="L7" s="811"/>
      <c r="M7" s="811"/>
      <c r="N7" s="811"/>
      <c r="O7" s="811"/>
      <c r="P7" s="811"/>
      <c r="Q7" s="812"/>
      <c r="R7" s="884" t="s">
        <v>7</v>
      </c>
      <c r="S7" s="885"/>
      <c r="T7" s="885"/>
      <c r="U7" s="885"/>
      <c r="V7" s="886"/>
      <c r="W7" s="893" t="s">
        <v>8</v>
      </c>
      <c r="X7" s="885"/>
      <c r="Y7" s="885"/>
      <c r="Z7" s="886"/>
      <c r="AA7" s="814" t="s">
        <v>9</v>
      </c>
      <c r="AB7" s="814" t="s">
        <v>10</v>
      </c>
      <c r="AC7" s="814" t="s">
        <v>11</v>
      </c>
      <c r="AD7" s="854" t="s">
        <v>12</v>
      </c>
      <c r="AE7" s="855"/>
      <c r="AF7" s="856"/>
      <c r="AG7" s="814" t="s">
        <v>13</v>
      </c>
      <c r="AH7" s="863" t="s">
        <v>14</v>
      </c>
      <c r="AI7" s="864"/>
      <c r="AJ7" s="864"/>
      <c r="AK7" s="864"/>
      <c r="AL7" s="864"/>
      <c r="AM7" s="864"/>
      <c r="AN7" s="864"/>
      <c r="AO7" s="864"/>
      <c r="AP7" s="864"/>
      <c r="AQ7" s="865"/>
      <c r="AR7" s="839"/>
      <c r="AS7" s="840"/>
      <c r="AT7" s="840"/>
      <c r="AU7" s="840"/>
      <c r="AV7" s="840"/>
      <c r="AW7" s="840"/>
      <c r="AX7" s="840"/>
      <c r="AY7" s="840"/>
      <c r="AZ7" s="840"/>
      <c r="BA7" s="841"/>
    </row>
    <row r="8" spans="1:53" ht="12" customHeight="1" x14ac:dyDescent="0.25">
      <c r="A8" s="237"/>
      <c r="B8" s="207"/>
      <c r="C8" s="207"/>
      <c r="D8" s="207"/>
      <c r="E8" s="207"/>
      <c r="F8" s="207"/>
      <c r="G8" s="207"/>
      <c r="H8" s="207"/>
      <c r="I8" s="817" t="s">
        <v>15</v>
      </c>
      <c r="J8" s="820" t="s">
        <v>16</v>
      </c>
      <c r="K8" s="821"/>
      <c r="L8" s="821"/>
      <c r="M8" s="821"/>
      <c r="N8" s="822"/>
      <c r="O8" s="826" t="s">
        <v>17</v>
      </c>
      <c r="P8" s="820" t="s">
        <v>18</v>
      </c>
      <c r="Q8" s="829"/>
      <c r="R8" s="887"/>
      <c r="S8" s="888"/>
      <c r="T8" s="888"/>
      <c r="U8" s="888"/>
      <c r="V8" s="889"/>
      <c r="W8" s="894"/>
      <c r="X8" s="888"/>
      <c r="Y8" s="888"/>
      <c r="Z8" s="889"/>
      <c r="AA8" s="815"/>
      <c r="AB8" s="815"/>
      <c r="AC8" s="815"/>
      <c r="AD8" s="857"/>
      <c r="AE8" s="858"/>
      <c r="AF8" s="859"/>
      <c r="AG8" s="815"/>
      <c r="AH8" s="866" t="s">
        <v>19</v>
      </c>
      <c r="AI8" s="867"/>
      <c r="AJ8" s="882" t="s">
        <v>20</v>
      </c>
      <c r="AK8" s="834" t="s">
        <v>21</v>
      </c>
      <c r="AL8" s="835"/>
      <c r="AM8" s="866" t="s">
        <v>22</v>
      </c>
      <c r="AN8" s="867"/>
      <c r="AO8" s="870" t="s">
        <v>23</v>
      </c>
      <c r="AP8" s="871"/>
      <c r="AQ8" s="872"/>
      <c r="AR8" s="817" t="s">
        <v>15</v>
      </c>
      <c r="AS8" s="876" t="s">
        <v>16</v>
      </c>
      <c r="AT8" s="877"/>
      <c r="AU8" s="877"/>
      <c r="AV8" s="877"/>
      <c r="AW8" s="877"/>
      <c r="AX8" s="878"/>
      <c r="AY8" s="826" t="s">
        <v>17</v>
      </c>
      <c r="AZ8" s="820" t="s">
        <v>24</v>
      </c>
      <c r="BA8" s="829"/>
    </row>
    <row r="9" spans="1:53" ht="15.75" thickBot="1" x14ac:dyDescent="0.3">
      <c r="A9" s="305" t="s">
        <v>634</v>
      </c>
      <c r="B9" s="780"/>
      <c r="C9" s="780"/>
      <c r="D9" s="483"/>
      <c r="E9" s="780"/>
      <c r="F9" s="208"/>
      <c r="G9" s="484"/>
      <c r="H9" s="484"/>
      <c r="I9" s="818"/>
      <c r="J9" s="823"/>
      <c r="K9" s="824"/>
      <c r="L9" s="824"/>
      <c r="M9" s="824"/>
      <c r="N9" s="825"/>
      <c r="O9" s="827"/>
      <c r="P9" s="823"/>
      <c r="Q9" s="830"/>
      <c r="R9" s="890"/>
      <c r="S9" s="891"/>
      <c r="T9" s="891"/>
      <c r="U9" s="891"/>
      <c r="V9" s="892"/>
      <c r="W9" s="895"/>
      <c r="X9" s="891"/>
      <c r="Y9" s="891"/>
      <c r="Z9" s="892"/>
      <c r="AA9" s="815"/>
      <c r="AB9" s="815"/>
      <c r="AC9" s="815"/>
      <c r="AD9" s="860"/>
      <c r="AE9" s="861"/>
      <c r="AF9" s="862"/>
      <c r="AG9" s="815"/>
      <c r="AH9" s="868"/>
      <c r="AI9" s="869"/>
      <c r="AJ9" s="883"/>
      <c r="AK9" s="664" t="s">
        <v>26</v>
      </c>
      <c r="AL9" s="664" t="s">
        <v>27</v>
      </c>
      <c r="AM9" s="868"/>
      <c r="AN9" s="869"/>
      <c r="AO9" s="873"/>
      <c r="AP9" s="874"/>
      <c r="AQ9" s="875"/>
      <c r="AR9" s="818"/>
      <c r="AS9" s="879"/>
      <c r="AT9" s="880"/>
      <c r="AU9" s="880"/>
      <c r="AV9" s="880"/>
      <c r="AW9" s="880"/>
      <c r="AX9" s="881"/>
      <c r="AY9" s="827"/>
      <c r="AZ9" s="823"/>
      <c r="BA9" s="830"/>
    </row>
    <row r="10" spans="1:53" ht="51.75" customHeight="1" thickBot="1" x14ac:dyDescent="0.3">
      <c r="A10" s="209" t="s">
        <v>28</v>
      </c>
      <c r="B10" s="210" t="s">
        <v>29</v>
      </c>
      <c r="C10" s="210" t="s">
        <v>30</v>
      </c>
      <c r="D10" s="210" t="s">
        <v>31</v>
      </c>
      <c r="E10" s="294" t="s">
        <v>32</v>
      </c>
      <c r="F10" s="210" t="s">
        <v>33</v>
      </c>
      <c r="G10" s="485" t="s">
        <v>34</v>
      </c>
      <c r="H10" s="58" t="s">
        <v>35</v>
      </c>
      <c r="I10" s="819"/>
      <c r="J10" s="59" t="s">
        <v>36</v>
      </c>
      <c r="K10" s="59" t="s">
        <v>8</v>
      </c>
      <c r="L10" s="60" t="s">
        <v>10</v>
      </c>
      <c r="M10" s="60" t="s">
        <v>37</v>
      </c>
      <c r="N10" s="60" t="s">
        <v>38</v>
      </c>
      <c r="O10" s="828"/>
      <c r="P10" s="486" t="s">
        <v>39</v>
      </c>
      <c r="Q10" s="487" t="s">
        <v>40</v>
      </c>
      <c r="R10" s="439" t="s">
        <v>41</v>
      </c>
      <c r="S10" s="65" t="s">
        <v>20</v>
      </c>
      <c r="T10" s="65" t="s">
        <v>42</v>
      </c>
      <c r="U10" s="65" t="s">
        <v>22</v>
      </c>
      <c r="V10" s="65" t="s">
        <v>43</v>
      </c>
      <c r="W10" s="69" t="s">
        <v>44</v>
      </c>
      <c r="X10" s="69" t="s">
        <v>45</v>
      </c>
      <c r="Y10" s="65" t="s">
        <v>46</v>
      </c>
      <c r="Z10" s="65" t="s">
        <v>47</v>
      </c>
      <c r="AA10" s="816"/>
      <c r="AB10" s="816"/>
      <c r="AC10" s="816"/>
      <c r="AD10" s="65" t="s">
        <v>20</v>
      </c>
      <c r="AE10" s="65" t="s">
        <v>48</v>
      </c>
      <c r="AF10" s="65" t="s">
        <v>49</v>
      </c>
      <c r="AG10" s="816"/>
      <c r="AH10" s="488" t="s">
        <v>39</v>
      </c>
      <c r="AI10" s="489" t="s">
        <v>40</v>
      </c>
      <c r="AJ10" s="488" t="s">
        <v>39</v>
      </c>
      <c r="AK10" s="488" t="s">
        <v>39</v>
      </c>
      <c r="AL10" s="489" t="s">
        <v>40</v>
      </c>
      <c r="AM10" s="488" t="s">
        <v>39</v>
      </c>
      <c r="AN10" s="489" t="s">
        <v>40</v>
      </c>
      <c r="AO10" s="488" t="s">
        <v>39</v>
      </c>
      <c r="AP10" s="489" t="s">
        <v>40</v>
      </c>
      <c r="AQ10" s="490" t="s">
        <v>50</v>
      </c>
      <c r="AR10" s="819"/>
      <c r="AS10" s="63" t="s">
        <v>36</v>
      </c>
      <c r="AT10" s="64" t="s">
        <v>8</v>
      </c>
      <c r="AU10" s="64" t="s">
        <v>51</v>
      </c>
      <c r="AV10" s="60" t="s">
        <v>10</v>
      </c>
      <c r="AW10" s="60" t="s">
        <v>37</v>
      </c>
      <c r="AX10" s="60" t="s">
        <v>38</v>
      </c>
      <c r="AY10" s="828"/>
      <c r="AZ10" s="486" t="s">
        <v>39</v>
      </c>
      <c r="BA10" s="487" t="s">
        <v>40</v>
      </c>
    </row>
    <row r="11" spans="1:53" s="246" customFormat="1" ht="11.25" customHeight="1" thickBot="1" x14ac:dyDescent="0.25">
      <c r="A11" s="250" t="s">
        <v>52</v>
      </c>
      <c r="B11" s="251" t="s">
        <v>53</v>
      </c>
      <c r="C11" s="251" t="s">
        <v>54</v>
      </c>
      <c r="D11" s="251" t="s">
        <v>55</v>
      </c>
      <c r="E11" s="251" t="s">
        <v>56</v>
      </c>
      <c r="F11" s="251" t="s">
        <v>33</v>
      </c>
      <c r="G11" s="251" t="s">
        <v>57</v>
      </c>
      <c r="H11" s="252" t="s">
        <v>58</v>
      </c>
      <c r="I11" s="253" t="s">
        <v>59</v>
      </c>
      <c r="J11" s="254" t="s">
        <v>60</v>
      </c>
      <c r="K11" s="254" t="s">
        <v>61</v>
      </c>
      <c r="L11" s="254" t="s">
        <v>62</v>
      </c>
      <c r="M11" s="254" t="s">
        <v>63</v>
      </c>
      <c r="N11" s="254" t="s">
        <v>64</v>
      </c>
      <c r="O11" s="448" t="s">
        <v>65</v>
      </c>
      <c r="P11" s="434" t="s">
        <v>66</v>
      </c>
      <c r="Q11" s="435" t="s">
        <v>67</v>
      </c>
      <c r="R11" s="441" t="s">
        <v>68</v>
      </c>
      <c r="S11" s="441" t="s">
        <v>68</v>
      </c>
      <c r="T11" s="254" t="s">
        <v>68</v>
      </c>
      <c r="U11" s="254" t="s">
        <v>68</v>
      </c>
      <c r="V11" s="254" t="s">
        <v>68</v>
      </c>
      <c r="W11" s="254" t="s">
        <v>69</v>
      </c>
      <c r="X11" s="254" t="s">
        <v>70</v>
      </c>
      <c r="Y11" s="254" t="s">
        <v>71</v>
      </c>
      <c r="Z11" s="254" t="s">
        <v>69</v>
      </c>
      <c r="AA11" s="254" t="s">
        <v>72</v>
      </c>
      <c r="AB11" s="254" t="s">
        <v>73</v>
      </c>
      <c r="AC11" s="254" t="s">
        <v>74</v>
      </c>
      <c r="AD11" s="254" t="s">
        <v>75</v>
      </c>
      <c r="AE11" s="254" t="s">
        <v>76</v>
      </c>
      <c r="AF11" s="254" t="s">
        <v>76</v>
      </c>
      <c r="AG11" s="254" t="s">
        <v>77</v>
      </c>
      <c r="AH11" s="434" t="s">
        <v>78</v>
      </c>
      <c r="AI11" s="434" t="s">
        <v>79</v>
      </c>
      <c r="AJ11" s="434" t="s">
        <v>78</v>
      </c>
      <c r="AK11" s="434" t="s">
        <v>78</v>
      </c>
      <c r="AL11" s="434" t="s">
        <v>78</v>
      </c>
      <c r="AM11" s="434" t="s">
        <v>78</v>
      </c>
      <c r="AN11" s="434" t="s">
        <v>79</v>
      </c>
      <c r="AO11" s="434" t="s">
        <v>78</v>
      </c>
      <c r="AP11" s="434" t="s">
        <v>79</v>
      </c>
      <c r="AQ11" s="442" t="s">
        <v>80</v>
      </c>
      <c r="AR11" s="253" t="s">
        <v>59</v>
      </c>
      <c r="AS11" s="254" t="s">
        <v>60</v>
      </c>
      <c r="AT11" s="254" t="s">
        <v>61</v>
      </c>
      <c r="AU11" s="254" t="s">
        <v>71</v>
      </c>
      <c r="AV11" s="254" t="s">
        <v>62</v>
      </c>
      <c r="AW11" s="254" t="s">
        <v>63</v>
      </c>
      <c r="AX11" s="254" t="s">
        <v>64</v>
      </c>
      <c r="AY11" s="434" t="s">
        <v>65</v>
      </c>
      <c r="AZ11" s="434" t="s">
        <v>66</v>
      </c>
      <c r="BA11" s="435" t="s">
        <v>67</v>
      </c>
    </row>
    <row r="12" spans="1:53" ht="15" customHeight="1" x14ac:dyDescent="0.25">
      <c r="A12" s="247">
        <v>1</v>
      </c>
      <c r="B12" s="536">
        <v>5489</v>
      </c>
      <c r="C12" s="537">
        <v>600099482</v>
      </c>
      <c r="D12" s="104">
        <v>71166289</v>
      </c>
      <c r="E12" s="538" t="s">
        <v>635</v>
      </c>
      <c r="F12" s="104">
        <v>3111</v>
      </c>
      <c r="G12" s="538" t="s">
        <v>587</v>
      </c>
      <c r="H12" s="539" t="s">
        <v>87</v>
      </c>
      <c r="I12" s="540">
        <v>3316691</v>
      </c>
      <c r="J12" s="496">
        <v>2408347</v>
      </c>
      <c r="K12" s="496">
        <v>12000</v>
      </c>
      <c r="L12" s="541">
        <v>818077</v>
      </c>
      <c r="M12" s="541">
        <v>48167</v>
      </c>
      <c r="N12" s="496">
        <v>30100</v>
      </c>
      <c r="O12" s="542">
        <v>5.4398</v>
      </c>
      <c r="P12" s="543">
        <v>4</v>
      </c>
      <c r="Q12" s="544">
        <v>1.4398</v>
      </c>
      <c r="R12" s="500">
        <f>W12*-1</f>
        <v>0</v>
      </c>
      <c r="S12" s="501">
        <v>0</v>
      </c>
      <c r="T12" s="501">
        <v>0</v>
      </c>
      <c r="U12" s="501">
        <v>0</v>
      </c>
      <c r="V12" s="501">
        <f>SUM(R12:U12)</f>
        <v>0</v>
      </c>
      <c r="W12" s="501">
        <v>0</v>
      </c>
      <c r="X12" s="501">
        <v>0</v>
      </c>
      <c r="Y12" s="501">
        <v>0</v>
      </c>
      <c r="Z12" s="501">
        <f>SUM(W12:Y12)</f>
        <v>0</v>
      </c>
      <c r="AA12" s="501">
        <f>V12+Z12</f>
        <v>0</v>
      </c>
      <c r="AB12" s="322">
        <f>ROUND((V12+W12)*33.8%,0)</f>
        <v>0</v>
      </c>
      <c r="AC12" s="322">
        <f>ROUND(V12*2%,0)</f>
        <v>0</v>
      </c>
      <c r="AD12" s="501">
        <v>0</v>
      </c>
      <c r="AE12" s="501">
        <v>0</v>
      </c>
      <c r="AF12" s="501">
        <f>SUM(AD12:AE12)</f>
        <v>0</v>
      </c>
      <c r="AG12" s="501">
        <f>AA12+AB12+AC12+AF12</f>
        <v>0</v>
      </c>
      <c r="AH12" s="503">
        <v>0</v>
      </c>
      <c r="AI12" s="503">
        <v>0</v>
      </c>
      <c r="AJ12" s="503">
        <v>0</v>
      </c>
      <c r="AK12" s="503">
        <v>0</v>
      </c>
      <c r="AL12" s="503">
        <v>0</v>
      </c>
      <c r="AM12" s="503">
        <v>0</v>
      </c>
      <c r="AN12" s="503">
        <v>0</v>
      </c>
      <c r="AO12" s="522">
        <f>AH12+AJ12+AK12+AM12</f>
        <v>0</v>
      </c>
      <c r="AP12" s="522">
        <f>AI12+AL12+AN12</f>
        <v>0</v>
      </c>
      <c r="AQ12" s="545">
        <f>SUM(AO12:AP12)</f>
        <v>0</v>
      </c>
      <c r="AR12" s="546">
        <f>I12+AG12</f>
        <v>3316691</v>
      </c>
      <c r="AS12" s="501">
        <f>J12+V12</f>
        <v>2408347</v>
      </c>
      <c r="AT12" s="501">
        <f>K12+Z12</f>
        <v>12000</v>
      </c>
      <c r="AU12" s="501">
        <f>Y12</f>
        <v>0</v>
      </c>
      <c r="AV12" s="501">
        <f t="shared" ref="AV12:AW14" si="0">L12+AB12</f>
        <v>818077</v>
      </c>
      <c r="AW12" s="501">
        <f t="shared" si="0"/>
        <v>48167</v>
      </c>
      <c r="AX12" s="501">
        <f>N12+AF12</f>
        <v>30100</v>
      </c>
      <c r="AY12" s="503">
        <f>O12+AQ12</f>
        <v>5.4398</v>
      </c>
      <c r="AZ12" s="503">
        <f t="shared" ref="AZ12:BA14" si="1">P12+AO12</f>
        <v>4</v>
      </c>
      <c r="BA12" s="504">
        <f t="shared" si="1"/>
        <v>1.4398</v>
      </c>
    </row>
    <row r="13" spans="1:53" ht="12.95" customHeight="1" x14ac:dyDescent="0.25">
      <c r="A13" s="155">
        <v>1</v>
      </c>
      <c r="B13" s="547">
        <v>5489</v>
      </c>
      <c r="C13" s="548">
        <v>600099482</v>
      </c>
      <c r="D13" s="84">
        <v>71166289</v>
      </c>
      <c r="E13" s="549" t="s">
        <v>635</v>
      </c>
      <c r="F13" s="84">
        <v>3111</v>
      </c>
      <c r="G13" s="549" t="s">
        <v>450</v>
      </c>
      <c r="H13" s="514" t="s">
        <v>83</v>
      </c>
      <c r="I13" s="516">
        <v>0</v>
      </c>
      <c r="J13" s="517">
        <v>0</v>
      </c>
      <c r="K13" s="517">
        <v>0</v>
      </c>
      <c r="L13" s="431">
        <v>0</v>
      </c>
      <c r="M13" s="431">
        <v>0</v>
      </c>
      <c r="N13" s="517">
        <v>0</v>
      </c>
      <c r="O13" s="518">
        <v>0</v>
      </c>
      <c r="P13" s="432">
        <v>0</v>
      </c>
      <c r="Q13" s="519">
        <v>0</v>
      </c>
      <c r="R13" s="500">
        <f>W13*-1</f>
        <v>0</v>
      </c>
      <c r="S13" s="507">
        <v>0</v>
      </c>
      <c r="T13" s="507">
        <v>0</v>
      </c>
      <c r="U13" s="507">
        <v>0</v>
      </c>
      <c r="V13" s="507">
        <f>SUM(R13:U13)</f>
        <v>0</v>
      </c>
      <c r="W13" s="507">
        <v>0</v>
      </c>
      <c r="X13" s="507">
        <v>0</v>
      </c>
      <c r="Y13" s="507">
        <v>0</v>
      </c>
      <c r="Z13" s="507">
        <f>SUM(W13:Y13)</f>
        <v>0</v>
      </c>
      <c r="AA13" s="507">
        <f>V13+Z13</f>
        <v>0</v>
      </c>
      <c r="AB13" s="322">
        <f>ROUND((V13+W13)*33.8%,0)</f>
        <v>0</v>
      </c>
      <c r="AC13" s="180">
        <f>ROUND(V13*2%,0)</f>
        <v>0</v>
      </c>
      <c r="AD13" s="507">
        <v>0</v>
      </c>
      <c r="AE13" s="507">
        <v>0</v>
      </c>
      <c r="AF13" s="507">
        <f t="shared" ref="AF13:AF77" si="2">SUM(AD13:AE13)</f>
        <v>0</v>
      </c>
      <c r="AG13" s="507">
        <f t="shared" ref="AG13:AG77" si="3">AA13+AB13+AC13+AF13</f>
        <v>0</v>
      </c>
      <c r="AH13" s="522">
        <v>0</v>
      </c>
      <c r="AI13" s="522">
        <v>0</v>
      </c>
      <c r="AJ13" s="522">
        <v>0</v>
      </c>
      <c r="AK13" s="522">
        <v>0</v>
      </c>
      <c r="AL13" s="522">
        <v>0</v>
      </c>
      <c r="AM13" s="522">
        <v>0</v>
      </c>
      <c r="AN13" s="522">
        <v>0</v>
      </c>
      <c r="AO13" s="522">
        <f>AH13+AJ13+AK13+AM13</f>
        <v>0</v>
      </c>
      <c r="AP13" s="522">
        <f>AI13+AL13+AN13</f>
        <v>0</v>
      </c>
      <c r="AQ13" s="550">
        <f t="shared" ref="AQ13:AQ77" si="4">SUM(AO13:AP13)</f>
        <v>0</v>
      </c>
      <c r="AR13" s="551">
        <f>I13+AG13</f>
        <v>0</v>
      </c>
      <c r="AS13" s="507">
        <f>J13+V13</f>
        <v>0</v>
      </c>
      <c r="AT13" s="501">
        <f>K13+Z13</f>
        <v>0</v>
      </c>
      <c r="AU13" s="501">
        <f t="shared" ref="AU13:AU76" si="5">Y13</f>
        <v>0</v>
      </c>
      <c r="AV13" s="507">
        <f t="shared" si="0"/>
        <v>0</v>
      </c>
      <c r="AW13" s="507">
        <f t="shared" si="0"/>
        <v>0</v>
      </c>
      <c r="AX13" s="507">
        <f>N13+AF13</f>
        <v>0</v>
      </c>
      <c r="AY13" s="522">
        <f>O13+AQ13</f>
        <v>0</v>
      </c>
      <c r="AZ13" s="522">
        <f t="shared" si="1"/>
        <v>0</v>
      </c>
      <c r="BA13" s="523">
        <f t="shared" si="1"/>
        <v>0</v>
      </c>
    </row>
    <row r="14" spans="1:53" ht="12.95" customHeight="1" x14ac:dyDescent="0.25">
      <c r="A14" s="155">
        <v>1</v>
      </c>
      <c r="B14" s="547">
        <v>5489</v>
      </c>
      <c r="C14" s="548">
        <v>600099482</v>
      </c>
      <c r="D14" s="84">
        <v>71166289</v>
      </c>
      <c r="E14" s="549" t="s">
        <v>635</v>
      </c>
      <c r="F14" s="84">
        <v>3141</v>
      </c>
      <c r="G14" s="549" t="s">
        <v>89</v>
      </c>
      <c r="H14" s="514" t="s">
        <v>83</v>
      </c>
      <c r="I14" s="516">
        <v>592477</v>
      </c>
      <c r="J14" s="517">
        <v>434365</v>
      </c>
      <c r="K14" s="517">
        <v>0</v>
      </c>
      <c r="L14" s="431">
        <v>146815</v>
      </c>
      <c r="M14" s="431">
        <v>8687</v>
      </c>
      <c r="N14" s="517">
        <v>2610</v>
      </c>
      <c r="O14" s="518">
        <v>1.48</v>
      </c>
      <c r="P14" s="432">
        <v>0</v>
      </c>
      <c r="Q14" s="519">
        <v>1.48</v>
      </c>
      <c r="R14" s="500">
        <f>W14*-1</f>
        <v>0</v>
      </c>
      <c r="S14" s="507">
        <v>0</v>
      </c>
      <c r="T14" s="507">
        <v>0</v>
      </c>
      <c r="U14" s="507">
        <v>0</v>
      </c>
      <c r="V14" s="507">
        <f>SUM(R14:U14)</f>
        <v>0</v>
      </c>
      <c r="W14" s="507">
        <v>0</v>
      </c>
      <c r="X14" s="507">
        <v>0</v>
      </c>
      <c r="Y14" s="507">
        <v>0</v>
      </c>
      <c r="Z14" s="507">
        <f>SUM(W14:Y14)</f>
        <v>0</v>
      </c>
      <c r="AA14" s="507">
        <f>V14+Z14</f>
        <v>0</v>
      </c>
      <c r="AB14" s="322">
        <f>ROUND((V14+W14)*33.8%,0)</f>
        <v>0</v>
      </c>
      <c r="AC14" s="180">
        <f>ROUND(V14*2%,0)</f>
        <v>0</v>
      </c>
      <c r="AD14" s="507">
        <v>0</v>
      </c>
      <c r="AE14" s="507">
        <v>0</v>
      </c>
      <c r="AF14" s="507">
        <f t="shared" si="2"/>
        <v>0</v>
      </c>
      <c r="AG14" s="507">
        <f t="shared" si="3"/>
        <v>0</v>
      </c>
      <c r="AH14" s="522">
        <v>0</v>
      </c>
      <c r="AI14" s="522">
        <v>0</v>
      </c>
      <c r="AJ14" s="522">
        <v>0</v>
      </c>
      <c r="AK14" s="522">
        <v>0</v>
      </c>
      <c r="AL14" s="522">
        <v>0</v>
      </c>
      <c r="AM14" s="522">
        <v>0</v>
      </c>
      <c r="AN14" s="522">
        <v>0</v>
      </c>
      <c r="AO14" s="522">
        <f>AH14+AJ14+AK14+AM14</f>
        <v>0</v>
      </c>
      <c r="AP14" s="522">
        <f>AI14+AL14+AN14</f>
        <v>0</v>
      </c>
      <c r="AQ14" s="550">
        <f t="shared" si="4"/>
        <v>0</v>
      </c>
      <c r="AR14" s="551">
        <f>I14+AG14</f>
        <v>592477</v>
      </c>
      <c r="AS14" s="507">
        <f>J14+V14</f>
        <v>434365</v>
      </c>
      <c r="AT14" s="501">
        <f>K14+Z14</f>
        <v>0</v>
      </c>
      <c r="AU14" s="501">
        <f t="shared" si="5"/>
        <v>0</v>
      </c>
      <c r="AV14" s="507">
        <f t="shared" si="0"/>
        <v>146815</v>
      </c>
      <c r="AW14" s="507">
        <f t="shared" si="0"/>
        <v>8687</v>
      </c>
      <c r="AX14" s="507">
        <f>N14+AF14</f>
        <v>2610</v>
      </c>
      <c r="AY14" s="522">
        <f>O14+AQ14</f>
        <v>1.48</v>
      </c>
      <c r="AZ14" s="522">
        <f t="shared" si="1"/>
        <v>0</v>
      </c>
      <c r="BA14" s="523">
        <f t="shared" si="1"/>
        <v>1.48</v>
      </c>
    </row>
    <row r="15" spans="1:53" ht="12.95" customHeight="1" x14ac:dyDescent="0.25">
      <c r="A15" s="157">
        <v>1</v>
      </c>
      <c r="B15" s="105">
        <v>5489</v>
      </c>
      <c r="C15" s="106">
        <v>600099482</v>
      </c>
      <c r="D15" s="105">
        <v>71166289</v>
      </c>
      <c r="E15" s="301" t="s">
        <v>636</v>
      </c>
      <c r="F15" s="86"/>
      <c r="G15" s="301"/>
      <c r="H15" s="91"/>
      <c r="I15" s="297">
        <v>3909168</v>
      </c>
      <c r="J15" s="107">
        <v>2842712</v>
      </c>
      <c r="K15" s="107">
        <v>12000</v>
      </c>
      <c r="L15" s="107">
        <v>964892</v>
      </c>
      <c r="M15" s="107">
        <v>56854</v>
      </c>
      <c r="N15" s="107">
        <v>32710</v>
      </c>
      <c r="O15" s="158">
        <v>6.9198000000000004</v>
      </c>
      <c r="P15" s="158">
        <v>4</v>
      </c>
      <c r="Q15" s="299">
        <v>2.9198</v>
      </c>
      <c r="R15" s="150">
        <f t="shared" ref="R15:BA15" si="6">SUM(R12:R14)</f>
        <v>0</v>
      </c>
      <c r="S15" s="107">
        <f t="shared" si="6"/>
        <v>0</v>
      </c>
      <c r="T15" s="107">
        <f t="shared" si="6"/>
        <v>0</v>
      </c>
      <c r="U15" s="107">
        <f t="shared" si="6"/>
        <v>0</v>
      </c>
      <c r="V15" s="107">
        <f t="shared" si="6"/>
        <v>0</v>
      </c>
      <c r="W15" s="107">
        <f t="shared" si="6"/>
        <v>0</v>
      </c>
      <c r="X15" s="107">
        <f t="shared" si="6"/>
        <v>0</v>
      </c>
      <c r="Y15" s="107">
        <f t="shared" ref="Y15" si="7">SUM(Y12:Y14)</f>
        <v>0</v>
      </c>
      <c r="Z15" s="107">
        <f t="shared" si="6"/>
        <v>0</v>
      </c>
      <c r="AA15" s="107">
        <f t="shared" si="6"/>
        <v>0</v>
      </c>
      <c r="AB15" s="107">
        <f t="shared" si="6"/>
        <v>0</v>
      </c>
      <c r="AC15" s="107">
        <f t="shared" si="6"/>
        <v>0</v>
      </c>
      <c r="AD15" s="107">
        <f t="shared" si="6"/>
        <v>0</v>
      </c>
      <c r="AE15" s="107">
        <f t="shared" si="6"/>
        <v>0</v>
      </c>
      <c r="AF15" s="107">
        <f t="shared" si="6"/>
        <v>0</v>
      </c>
      <c r="AG15" s="107">
        <f t="shared" si="6"/>
        <v>0</v>
      </c>
      <c r="AH15" s="158">
        <f t="shared" si="6"/>
        <v>0</v>
      </c>
      <c r="AI15" s="158">
        <f t="shared" si="6"/>
        <v>0</v>
      </c>
      <c r="AJ15" s="158">
        <f t="shared" si="6"/>
        <v>0</v>
      </c>
      <c r="AK15" s="158">
        <f t="shared" ref="AK15:AL15" si="8">SUM(AK12:AK14)</f>
        <v>0</v>
      </c>
      <c r="AL15" s="158">
        <f t="shared" si="8"/>
        <v>0</v>
      </c>
      <c r="AM15" s="158">
        <f t="shared" si="6"/>
        <v>0</v>
      </c>
      <c r="AN15" s="158">
        <f t="shared" si="6"/>
        <v>0</v>
      </c>
      <c r="AO15" s="158">
        <f t="shared" si="6"/>
        <v>0</v>
      </c>
      <c r="AP15" s="158">
        <f t="shared" si="6"/>
        <v>0</v>
      </c>
      <c r="AQ15" s="429">
        <f t="shared" si="6"/>
        <v>0</v>
      </c>
      <c r="AR15" s="297">
        <f t="shared" si="6"/>
        <v>3909168</v>
      </c>
      <c r="AS15" s="107">
        <f t="shared" si="6"/>
        <v>2842712</v>
      </c>
      <c r="AT15" s="107">
        <f t="shared" si="6"/>
        <v>12000</v>
      </c>
      <c r="AU15" s="107">
        <f t="shared" si="6"/>
        <v>0</v>
      </c>
      <c r="AV15" s="107">
        <f t="shared" si="6"/>
        <v>964892</v>
      </c>
      <c r="AW15" s="107">
        <f t="shared" si="6"/>
        <v>56854</v>
      </c>
      <c r="AX15" s="107">
        <f t="shared" si="6"/>
        <v>32710</v>
      </c>
      <c r="AY15" s="158">
        <f t="shared" si="6"/>
        <v>6.9198000000000004</v>
      </c>
      <c r="AZ15" s="158">
        <f t="shared" si="6"/>
        <v>4</v>
      </c>
      <c r="BA15" s="299">
        <f t="shared" si="6"/>
        <v>2.9198</v>
      </c>
    </row>
    <row r="16" spans="1:53" ht="12.95" customHeight="1" x14ac:dyDescent="0.25">
      <c r="A16" s="155">
        <v>2</v>
      </c>
      <c r="B16" s="547">
        <v>5451</v>
      </c>
      <c r="C16" s="548">
        <v>600098893</v>
      </c>
      <c r="D16" s="84">
        <v>70939331</v>
      </c>
      <c r="E16" s="549" t="s">
        <v>637</v>
      </c>
      <c r="F16" s="84">
        <v>3111</v>
      </c>
      <c r="G16" s="549" t="s">
        <v>587</v>
      </c>
      <c r="H16" s="514" t="s">
        <v>87</v>
      </c>
      <c r="I16" s="516">
        <v>9869525</v>
      </c>
      <c r="J16" s="517">
        <v>7173584</v>
      </c>
      <c r="K16" s="517">
        <v>21000</v>
      </c>
      <c r="L16" s="431">
        <v>2431769</v>
      </c>
      <c r="M16" s="431">
        <v>143472</v>
      </c>
      <c r="N16" s="517">
        <v>99700</v>
      </c>
      <c r="O16" s="518">
        <v>16.611499999999999</v>
      </c>
      <c r="P16" s="432">
        <v>12</v>
      </c>
      <c r="Q16" s="519">
        <v>4.6115000000000004</v>
      </c>
      <c r="R16" s="500">
        <f t="shared" ref="R16:R17" si="9">W16*-1</f>
        <v>0</v>
      </c>
      <c r="S16" s="507">
        <v>0</v>
      </c>
      <c r="T16" s="507">
        <v>0</v>
      </c>
      <c r="U16" s="507">
        <v>0</v>
      </c>
      <c r="V16" s="507">
        <f>SUM(R16:U16)</f>
        <v>0</v>
      </c>
      <c r="W16" s="507">
        <v>0</v>
      </c>
      <c r="X16" s="507">
        <v>0</v>
      </c>
      <c r="Y16" s="507">
        <v>0</v>
      </c>
      <c r="Z16" s="507">
        <f>SUM(W16:Y16)</f>
        <v>0</v>
      </c>
      <c r="AA16" s="507">
        <f>V16+Z16</f>
        <v>0</v>
      </c>
      <c r="AB16" s="322">
        <f>ROUND((V16+W16)*33.8%,0)</f>
        <v>0</v>
      </c>
      <c r="AC16" s="180">
        <f>ROUND(V16*2%,0)</f>
        <v>0</v>
      </c>
      <c r="AD16" s="507">
        <v>0</v>
      </c>
      <c r="AE16" s="507">
        <v>0</v>
      </c>
      <c r="AF16" s="507">
        <f t="shared" si="2"/>
        <v>0</v>
      </c>
      <c r="AG16" s="507">
        <f t="shared" si="3"/>
        <v>0</v>
      </c>
      <c r="AH16" s="522">
        <v>0</v>
      </c>
      <c r="AI16" s="522">
        <v>0</v>
      </c>
      <c r="AJ16" s="522">
        <v>0</v>
      </c>
      <c r="AK16" s="522">
        <v>0</v>
      </c>
      <c r="AL16" s="522">
        <v>0</v>
      </c>
      <c r="AM16" s="522">
        <v>0</v>
      </c>
      <c r="AN16" s="522">
        <v>0</v>
      </c>
      <c r="AO16" s="522">
        <f t="shared" ref="AO16:AO17" si="10">AH16+AJ16+AK16+AM16</f>
        <v>0</v>
      </c>
      <c r="AP16" s="522">
        <f t="shared" ref="AP16:AP17" si="11">AI16+AL16+AN16</f>
        <v>0</v>
      </c>
      <c r="AQ16" s="550">
        <f t="shared" si="4"/>
        <v>0</v>
      </c>
      <c r="AR16" s="551">
        <f>I16+AG16</f>
        <v>9869525</v>
      </c>
      <c r="AS16" s="507">
        <f>J16+V16</f>
        <v>7173584</v>
      </c>
      <c r="AT16" s="501">
        <f>K16+Z16</f>
        <v>21000</v>
      </c>
      <c r="AU16" s="501">
        <f t="shared" si="5"/>
        <v>0</v>
      </c>
      <c r="AV16" s="507">
        <f>L16+AB16</f>
        <v>2431769</v>
      </c>
      <c r="AW16" s="507">
        <f>M16+AC16</f>
        <v>143472</v>
      </c>
      <c r="AX16" s="507">
        <f>N16+AF16</f>
        <v>99700</v>
      </c>
      <c r="AY16" s="522">
        <f>O16+AQ16</f>
        <v>16.611499999999999</v>
      </c>
      <c r="AZ16" s="522">
        <f>P16+AO16</f>
        <v>12</v>
      </c>
      <c r="BA16" s="523">
        <f>Q16+AP16</f>
        <v>4.6115000000000004</v>
      </c>
    </row>
    <row r="17" spans="1:53" ht="12.95" customHeight="1" x14ac:dyDescent="0.25">
      <c r="A17" s="155">
        <v>2</v>
      </c>
      <c r="B17" s="547">
        <v>5451</v>
      </c>
      <c r="C17" s="548">
        <v>600098893</v>
      </c>
      <c r="D17" s="84">
        <v>70939331</v>
      </c>
      <c r="E17" s="549" t="s">
        <v>637</v>
      </c>
      <c r="F17" s="84">
        <v>3141</v>
      </c>
      <c r="G17" s="549" t="s">
        <v>89</v>
      </c>
      <c r="H17" s="514" t="s">
        <v>83</v>
      </c>
      <c r="I17" s="516">
        <v>1466877</v>
      </c>
      <c r="J17" s="517">
        <v>1074176</v>
      </c>
      <c r="K17" s="517">
        <v>0</v>
      </c>
      <c r="L17" s="431">
        <v>363071</v>
      </c>
      <c r="M17" s="431">
        <v>21484</v>
      </c>
      <c r="N17" s="517">
        <v>8146</v>
      </c>
      <c r="O17" s="518">
        <v>3.65</v>
      </c>
      <c r="P17" s="432">
        <v>0</v>
      </c>
      <c r="Q17" s="519">
        <v>3.65</v>
      </c>
      <c r="R17" s="500">
        <f t="shared" si="9"/>
        <v>0</v>
      </c>
      <c r="S17" s="507">
        <v>0</v>
      </c>
      <c r="T17" s="507">
        <v>0</v>
      </c>
      <c r="U17" s="507">
        <v>0</v>
      </c>
      <c r="V17" s="507">
        <f>SUM(R17:U17)</f>
        <v>0</v>
      </c>
      <c r="W17" s="507">
        <v>0</v>
      </c>
      <c r="X17" s="507">
        <v>0</v>
      </c>
      <c r="Y17" s="507">
        <v>0</v>
      </c>
      <c r="Z17" s="507">
        <f>SUM(W17:Y17)</f>
        <v>0</v>
      </c>
      <c r="AA17" s="507">
        <f>V17+Z17</f>
        <v>0</v>
      </c>
      <c r="AB17" s="322">
        <f>ROUND((V17+W17)*33.8%,0)</f>
        <v>0</v>
      </c>
      <c r="AC17" s="180">
        <f>ROUND(V17*2%,0)</f>
        <v>0</v>
      </c>
      <c r="AD17" s="507">
        <v>0</v>
      </c>
      <c r="AE17" s="507">
        <v>0</v>
      </c>
      <c r="AF17" s="507">
        <f t="shared" si="2"/>
        <v>0</v>
      </c>
      <c r="AG17" s="507">
        <f t="shared" si="3"/>
        <v>0</v>
      </c>
      <c r="AH17" s="522">
        <v>0</v>
      </c>
      <c r="AI17" s="522">
        <v>0</v>
      </c>
      <c r="AJ17" s="522">
        <v>0</v>
      </c>
      <c r="AK17" s="522">
        <v>0</v>
      </c>
      <c r="AL17" s="522">
        <v>0</v>
      </c>
      <c r="AM17" s="522">
        <v>0</v>
      </c>
      <c r="AN17" s="522">
        <v>0</v>
      </c>
      <c r="AO17" s="522">
        <f t="shared" si="10"/>
        <v>0</v>
      </c>
      <c r="AP17" s="522">
        <f t="shared" si="11"/>
        <v>0</v>
      </c>
      <c r="AQ17" s="550">
        <f t="shared" si="4"/>
        <v>0</v>
      </c>
      <c r="AR17" s="551">
        <f>I17+AG17</f>
        <v>1466877</v>
      </c>
      <c r="AS17" s="507">
        <f>J17+V17</f>
        <v>1074176</v>
      </c>
      <c r="AT17" s="501">
        <f>K17+Z17</f>
        <v>0</v>
      </c>
      <c r="AU17" s="501">
        <f t="shared" si="5"/>
        <v>0</v>
      </c>
      <c r="AV17" s="507">
        <f>L17+AB17</f>
        <v>363071</v>
      </c>
      <c r="AW17" s="507">
        <f>M17+AC17</f>
        <v>21484</v>
      </c>
      <c r="AX17" s="507">
        <f>N17+AF17</f>
        <v>8146</v>
      </c>
      <c r="AY17" s="522">
        <f>O17+AQ17</f>
        <v>3.65</v>
      </c>
      <c r="AZ17" s="522">
        <f>P17+AO17</f>
        <v>0</v>
      </c>
      <c r="BA17" s="523">
        <f>Q17+AP17</f>
        <v>3.65</v>
      </c>
    </row>
    <row r="18" spans="1:53" ht="12.95" customHeight="1" x14ac:dyDescent="0.25">
      <c r="A18" s="157">
        <v>2</v>
      </c>
      <c r="B18" s="105">
        <v>5451</v>
      </c>
      <c r="C18" s="106">
        <v>600098893</v>
      </c>
      <c r="D18" s="105">
        <v>70939331</v>
      </c>
      <c r="E18" s="301" t="s">
        <v>638</v>
      </c>
      <c r="F18" s="86"/>
      <c r="G18" s="301"/>
      <c r="H18" s="91"/>
      <c r="I18" s="297">
        <v>11336402</v>
      </c>
      <c r="J18" s="107">
        <v>8247760</v>
      </c>
      <c r="K18" s="107">
        <v>21000</v>
      </c>
      <c r="L18" s="107">
        <v>2794840</v>
      </c>
      <c r="M18" s="107">
        <v>164956</v>
      </c>
      <c r="N18" s="107">
        <v>107846</v>
      </c>
      <c r="O18" s="158">
        <v>20.261499999999998</v>
      </c>
      <c r="P18" s="158">
        <v>12</v>
      </c>
      <c r="Q18" s="299">
        <v>8.2614999999999998</v>
      </c>
      <c r="R18" s="150">
        <f t="shared" ref="R18:BA18" si="12">SUM(R16:R17)</f>
        <v>0</v>
      </c>
      <c r="S18" s="107">
        <f t="shared" si="12"/>
        <v>0</v>
      </c>
      <c r="T18" s="107">
        <f t="shared" si="12"/>
        <v>0</v>
      </c>
      <c r="U18" s="107">
        <f t="shared" si="12"/>
        <v>0</v>
      </c>
      <c r="V18" s="107">
        <f t="shared" si="12"/>
        <v>0</v>
      </c>
      <c r="W18" s="107">
        <f t="shared" si="12"/>
        <v>0</v>
      </c>
      <c r="X18" s="107">
        <f t="shared" si="12"/>
        <v>0</v>
      </c>
      <c r="Y18" s="107">
        <f t="shared" ref="Y18" si="13">SUM(Y16:Y17)</f>
        <v>0</v>
      </c>
      <c r="Z18" s="107">
        <f t="shared" si="12"/>
        <v>0</v>
      </c>
      <c r="AA18" s="107">
        <f t="shared" si="12"/>
        <v>0</v>
      </c>
      <c r="AB18" s="107">
        <f t="shared" si="12"/>
        <v>0</v>
      </c>
      <c r="AC18" s="107">
        <f t="shared" si="12"/>
        <v>0</v>
      </c>
      <c r="AD18" s="107">
        <f t="shared" si="12"/>
        <v>0</v>
      </c>
      <c r="AE18" s="107">
        <f t="shared" si="12"/>
        <v>0</v>
      </c>
      <c r="AF18" s="107">
        <f t="shared" si="12"/>
        <v>0</v>
      </c>
      <c r="AG18" s="107">
        <f t="shared" si="12"/>
        <v>0</v>
      </c>
      <c r="AH18" s="158">
        <f t="shared" si="12"/>
        <v>0</v>
      </c>
      <c r="AI18" s="158">
        <f t="shared" si="12"/>
        <v>0</v>
      </c>
      <c r="AJ18" s="158">
        <f t="shared" si="12"/>
        <v>0</v>
      </c>
      <c r="AK18" s="158">
        <f t="shared" ref="AK18:AL18" si="14">SUM(AK16:AK17)</f>
        <v>0</v>
      </c>
      <c r="AL18" s="158">
        <f t="shared" si="14"/>
        <v>0</v>
      </c>
      <c r="AM18" s="158">
        <f t="shared" si="12"/>
        <v>0</v>
      </c>
      <c r="AN18" s="158">
        <f t="shared" si="12"/>
        <v>0</v>
      </c>
      <c r="AO18" s="158">
        <f t="shared" si="12"/>
        <v>0</v>
      </c>
      <c r="AP18" s="158">
        <f t="shared" si="12"/>
        <v>0</v>
      </c>
      <c r="AQ18" s="429">
        <f t="shared" si="12"/>
        <v>0</v>
      </c>
      <c r="AR18" s="297">
        <f t="shared" si="12"/>
        <v>11336402</v>
      </c>
      <c r="AS18" s="107">
        <f t="shared" si="12"/>
        <v>8247760</v>
      </c>
      <c r="AT18" s="107">
        <f t="shared" si="12"/>
        <v>21000</v>
      </c>
      <c r="AU18" s="107">
        <f t="shared" si="12"/>
        <v>0</v>
      </c>
      <c r="AV18" s="107">
        <f t="shared" si="12"/>
        <v>2794840</v>
      </c>
      <c r="AW18" s="107">
        <f t="shared" si="12"/>
        <v>164956</v>
      </c>
      <c r="AX18" s="107">
        <f t="shared" si="12"/>
        <v>107846</v>
      </c>
      <c r="AY18" s="158">
        <f t="shared" si="12"/>
        <v>20.261499999999998</v>
      </c>
      <c r="AZ18" s="158">
        <f t="shared" si="12"/>
        <v>12</v>
      </c>
      <c r="BA18" s="299">
        <f t="shared" si="12"/>
        <v>8.2614999999999998</v>
      </c>
    </row>
    <row r="19" spans="1:53" ht="12.95" customHeight="1" x14ac:dyDescent="0.25">
      <c r="A19" s="155">
        <v>3</v>
      </c>
      <c r="B19" s="547">
        <v>5450</v>
      </c>
      <c r="C19" s="548">
        <v>600098834</v>
      </c>
      <c r="D19" s="84">
        <v>70939322</v>
      </c>
      <c r="E19" s="549" t="s">
        <v>639</v>
      </c>
      <c r="F19" s="84">
        <v>3111</v>
      </c>
      <c r="G19" s="549" t="s">
        <v>587</v>
      </c>
      <c r="H19" s="514" t="s">
        <v>87</v>
      </c>
      <c r="I19" s="516">
        <v>6004697</v>
      </c>
      <c r="J19" s="517">
        <v>4379453</v>
      </c>
      <c r="K19" s="517">
        <v>0</v>
      </c>
      <c r="L19" s="431">
        <v>1480255</v>
      </c>
      <c r="M19" s="431">
        <v>87589</v>
      </c>
      <c r="N19" s="517">
        <v>57400</v>
      </c>
      <c r="O19" s="518">
        <v>10.6311</v>
      </c>
      <c r="P19" s="432">
        <v>7.5612999999999992</v>
      </c>
      <c r="Q19" s="519">
        <v>3.0697999999999999</v>
      </c>
      <c r="R19" s="500">
        <f t="shared" ref="R19:R21" si="15">W19*-1</f>
        <v>-5000</v>
      </c>
      <c r="S19" s="507">
        <v>0</v>
      </c>
      <c r="T19" s="507">
        <v>0</v>
      </c>
      <c r="U19" s="507">
        <v>0</v>
      </c>
      <c r="V19" s="507">
        <f>SUM(R19:U19)</f>
        <v>-5000</v>
      </c>
      <c r="W19" s="507">
        <v>5000</v>
      </c>
      <c r="X19" s="507">
        <v>0</v>
      </c>
      <c r="Y19" s="507">
        <v>0</v>
      </c>
      <c r="Z19" s="507">
        <f>SUM(W19:Y19)</f>
        <v>5000</v>
      </c>
      <c r="AA19" s="507">
        <f>V19+Z19</f>
        <v>0</v>
      </c>
      <c r="AB19" s="322">
        <f>ROUND((V19+W19)*33.8%,0)</f>
        <v>0</v>
      </c>
      <c r="AC19" s="180">
        <f>ROUND(V19*2%,0)</f>
        <v>-100</v>
      </c>
      <c r="AD19" s="507">
        <v>0</v>
      </c>
      <c r="AE19" s="507">
        <v>0</v>
      </c>
      <c r="AF19" s="507">
        <f t="shared" si="2"/>
        <v>0</v>
      </c>
      <c r="AG19" s="507">
        <f t="shared" si="3"/>
        <v>-100</v>
      </c>
      <c r="AH19" s="522">
        <v>0</v>
      </c>
      <c r="AI19" s="522">
        <v>0</v>
      </c>
      <c r="AJ19" s="522">
        <v>0</v>
      </c>
      <c r="AK19" s="522">
        <v>0</v>
      </c>
      <c r="AL19" s="522">
        <v>0</v>
      </c>
      <c r="AM19" s="522">
        <v>0</v>
      </c>
      <c r="AN19" s="522">
        <v>0</v>
      </c>
      <c r="AO19" s="522">
        <f t="shared" ref="AO19:AO21" si="16">AH19+AJ19+AK19+AM19</f>
        <v>0</v>
      </c>
      <c r="AP19" s="522">
        <f t="shared" ref="AP19:AP21" si="17">AI19+AL19+AN19</f>
        <v>0</v>
      </c>
      <c r="AQ19" s="550">
        <f t="shared" si="4"/>
        <v>0</v>
      </c>
      <c r="AR19" s="551">
        <f>I19+AG19</f>
        <v>6004597</v>
      </c>
      <c r="AS19" s="507">
        <f>J19+V19</f>
        <v>4374453</v>
      </c>
      <c r="AT19" s="501">
        <f>K19+Z19</f>
        <v>5000</v>
      </c>
      <c r="AU19" s="501">
        <f t="shared" si="5"/>
        <v>0</v>
      </c>
      <c r="AV19" s="507">
        <f t="shared" ref="AV19:AW21" si="18">L19+AB19</f>
        <v>1480255</v>
      </c>
      <c r="AW19" s="507">
        <f t="shared" si="18"/>
        <v>87489</v>
      </c>
      <c r="AX19" s="507">
        <f>N19+AF19</f>
        <v>57400</v>
      </c>
      <c r="AY19" s="522">
        <f>O19+AQ19</f>
        <v>10.6311</v>
      </c>
      <c r="AZ19" s="522">
        <f t="shared" ref="AZ19:BA21" si="19">P19+AO19</f>
        <v>7.5612999999999992</v>
      </c>
      <c r="BA19" s="523">
        <f t="shared" si="19"/>
        <v>3.0697999999999999</v>
      </c>
    </row>
    <row r="20" spans="1:53" ht="12.95" customHeight="1" x14ac:dyDescent="0.25">
      <c r="A20" s="155">
        <v>3</v>
      </c>
      <c r="B20" s="547">
        <v>5450</v>
      </c>
      <c r="C20" s="548">
        <v>600098834</v>
      </c>
      <c r="D20" s="84">
        <v>70939322</v>
      </c>
      <c r="E20" s="549" t="s">
        <v>639</v>
      </c>
      <c r="F20" s="84">
        <v>3111</v>
      </c>
      <c r="G20" s="549" t="s">
        <v>450</v>
      </c>
      <c r="H20" s="514" t="s">
        <v>83</v>
      </c>
      <c r="I20" s="516">
        <v>0</v>
      </c>
      <c r="J20" s="517">
        <v>0</v>
      </c>
      <c r="K20" s="517">
        <v>0</v>
      </c>
      <c r="L20" s="431">
        <v>0</v>
      </c>
      <c r="M20" s="431">
        <v>0</v>
      </c>
      <c r="N20" s="517">
        <v>0</v>
      </c>
      <c r="O20" s="518">
        <v>0</v>
      </c>
      <c r="P20" s="432">
        <v>0</v>
      </c>
      <c r="Q20" s="519">
        <v>0</v>
      </c>
      <c r="R20" s="500">
        <f t="shared" si="15"/>
        <v>0</v>
      </c>
      <c r="S20" s="507">
        <v>128924</v>
      </c>
      <c r="T20" s="507">
        <v>0</v>
      </c>
      <c r="U20" s="507">
        <v>0</v>
      </c>
      <c r="V20" s="507">
        <f>SUM(R20:U20)</f>
        <v>128924</v>
      </c>
      <c r="W20" s="507">
        <v>0</v>
      </c>
      <c r="X20" s="507">
        <v>0</v>
      </c>
      <c r="Y20" s="507">
        <v>0</v>
      </c>
      <c r="Z20" s="507">
        <f>SUM(W20:Y20)</f>
        <v>0</v>
      </c>
      <c r="AA20" s="507">
        <f>V20+Z20</f>
        <v>128924</v>
      </c>
      <c r="AB20" s="322">
        <f>ROUND((V20+W20)*33.8%,0)</f>
        <v>43576</v>
      </c>
      <c r="AC20" s="180">
        <f>ROUND(V20*2%,0)</f>
        <v>2578</v>
      </c>
      <c r="AD20" s="507">
        <v>0</v>
      </c>
      <c r="AE20" s="507">
        <v>0</v>
      </c>
      <c r="AF20" s="507">
        <f t="shared" si="2"/>
        <v>0</v>
      </c>
      <c r="AG20" s="507">
        <f t="shared" si="3"/>
        <v>175078</v>
      </c>
      <c r="AH20" s="522">
        <v>0</v>
      </c>
      <c r="AI20" s="522">
        <v>0</v>
      </c>
      <c r="AJ20" s="522">
        <v>0.34</v>
      </c>
      <c r="AK20" s="522">
        <v>0</v>
      </c>
      <c r="AL20" s="522">
        <v>0</v>
      </c>
      <c r="AM20" s="522">
        <v>0</v>
      </c>
      <c r="AN20" s="522">
        <v>0</v>
      </c>
      <c r="AO20" s="522">
        <f t="shared" si="16"/>
        <v>0.34</v>
      </c>
      <c r="AP20" s="522">
        <f t="shared" si="17"/>
        <v>0</v>
      </c>
      <c r="AQ20" s="550">
        <f t="shared" ref="AQ20" si="20">SUM(AO20:AP20)</f>
        <v>0.34</v>
      </c>
      <c r="AR20" s="551">
        <f>I20+AG20</f>
        <v>175078</v>
      </c>
      <c r="AS20" s="507">
        <f>J20+V20</f>
        <v>128924</v>
      </c>
      <c r="AT20" s="501">
        <f>K20+Z20</f>
        <v>0</v>
      </c>
      <c r="AU20" s="501">
        <f t="shared" si="5"/>
        <v>0</v>
      </c>
      <c r="AV20" s="507">
        <f t="shared" si="18"/>
        <v>43576</v>
      </c>
      <c r="AW20" s="507">
        <f t="shared" si="18"/>
        <v>2578</v>
      </c>
      <c r="AX20" s="507">
        <f>N20+AF20</f>
        <v>0</v>
      </c>
      <c r="AY20" s="522">
        <f>O20+AQ20</f>
        <v>0.34</v>
      </c>
      <c r="AZ20" s="522">
        <f t="shared" si="19"/>
        <v>0.34</v>
      </c>
      <c r="BA20" s="523">
        <f t="shared" si="19"/>
        <v>0</v>
      </c>
    </row>
    <row r="21" spans="1:53" ht="12.95" customHeight="1" x14ac:dyDescent="0.25">
      <c r="A21" s="155">
        <v>3</v>
      </c>
      <c r="B21" s="547">
        <v>5450</v>
      </c>
      <c r="C21" s="548">
        <v>600098834</v>
      </c>
      <c r="D21" s="84">
        <v>70939322</v>
      </c>
      <c r="E21" s="549" t="s">
        <v>639</v>
      </c>
      <c r="F21" s="84">
        <v>3141</v>
      </c>
      <c r="G21" s="549" t="s">
        <v>89</v>
      </c>
      <c r="H21" s="514" t="s">
        <v>83</v>
      </c>
      <c r="I21" s="516">
        <v>442042</v>
      </c>
      <c r="J21" s="517">
        <v>323215</v>
      </c>
      <c r="K21" s="517">
        <v>0</v>
      </c>
      <c r="L21" s="431">
        <v>109247</v>
      </c>
      <c r="M21" s="431">
        <v>6464</v>
      </c>
      <c r="N21" s="517">
        <v>3116</v>
      </c>
      <c r="O21" s="518">
        <v>1.1000000000000001</v>
      </c>
      <c r="P21" s="432">
        <v>0</v>
      </c>
      <c r="Q21" s="519">
        <v>1.1000000000000001</v>
      </c>
      <c r="R21" s="500">
        <f t="shared" si="15"/>
        <v>0</v>
      </c>
      <c r="S21" s="507">
        <v>0</v>
      </c>
      <c r="T21" s="507">
        <v>0</v>
      </c>
      <c r="U21" s="507">
        <v>0</v>
      </c>
      <c r="V21" s="507">
        <f>SUM(R21:U21)</f>
        <v>0</v>
      </c>
      <c r="W21" s="507">
        <v>0</v>
      </c>
      <c r="X21" s="507">
        <v>0</v>
      </c>
      <c r="Y21" s="507">
        <v>0</v>
      </c>
      <c r="Z21" s="507">
        <f>SUM(W21:Y21)</f>
        <v>0</v>
      </c>
      <c r="AA21" s="507">
        <f>V21+Z21</f>
        <v>0</v>
      </c>
      <c r="AB21" s="322">
        <f>ROUND((V21+W21)*33.8%,0)</f>
        <v>0</v>
      </c>
      <c r="AC21" s="180">
        <f>ROUND(V21*2%,0)</f>
        <v>0</v>
      </c>
      <c r="AD21" s="507">
        <v>0</v>
      </c>
      <c r="AE21" s="507">
        <v>0</v>
      </c>
      <c r="AF21" s="507">
        <f t="shared" si="2"/>
        <v>0</v>
      </c>
      <c r="AG21" s="507">
        <f t="shared" si="3"/>
        <v>0</v>
      </c>
      <c r="AH21" s="522">
        <v>0</v>
      </c>
      <c r="AI21" s="522">
        <v>0</v>
      </c>
      <c r="AJ21" s="522">
        <v>0</v>
      </c>
      <c r="AK21" s="522">
        <v>0</v>
      </c>
      <c r="AL21" s="522">
        <v>0</v>
      </c>
      <c r="AM21" s="522">
        <v>0</v>
      </c>
      <c r="AN21" s="522">
        <v>0</v>
      </c>
      <c r="AO21" s="522">
        <f t="shared" si="16"/>
        <v>0</v>
      </c>
      <c r="AP21" s="522">
        <f t="shared" si="17"/>
        <v>0</v>
      </c>
      <c r="AQ21" s="550">
        <f t="shared" si="4"/>
        <v>0</v>
      </c>
      <c r="AR21" s="551">
        <f>I21+AG21</f>
        <v>442042</v>
      </c>
      <c r="AS21" s="507">
        <f>J21+V21</f>
        <v>323215</v>
      </c>
      <c r="AT21" s="501">
        <f>K21+Z21</f>
        <v>0</v>
      </c>
      <c r="AU21" s="501">
        <f t="shared" si="5"/>
        <v>0</v>
      </c>
      <c r="AV21" s="507">
        <f t="shared" si="18"/>
        <v>109247</v>
      </c>
      <c r="AW21" s="507">
        <f t="shared" si="18"/>
        <v>6464</v>
      </c>
      <c r="AX21" s="507">
        <f>N21+AF21</f>
        <v>3116</v>
      </c>
      <c r="AY21" s="522">
        <f>O21+AQ21</f>
        <v>1.1000000000000001</v>
      </c>
      <c r="AZ21" s="522">
        <f t="shared" si="19"/>
        <v>0</v>
      </c>
      <c r="BA21" s="523">
        <f t="shared" si="19"/>
        <v>1.1000000000000001</v>
      </c>
    </row>
    <row r="22" spans="1:53" ht="12.95" customHeight="1" x14ac:dyDescent="0.25">
      <c r="A22" s="157">
        <v>3</v>
      </c>
      <c r="B22" s="105">
        <v>5450</v>
      </c>
      <c r="C22" s="106">
        <v>600098834</v>
      </c>
      <c r="D22" s="105">
        <v>70939322</v>
      </c>
      <c r="E22" s="301" t="s">
        <v>640</v>
      </c>
      <c r="F22" s="93"/>
      <c r="G22" s="302"/>
      <c r="H22" s="94"/>
      <c r="I22" s="297">
        <v>6446739</v>
      </c>
      <c r="J22" s="107">
        <v>4702668</v>
      </c>
      <c r="K22" s="107">
        <v>0</v>
      </c>
      <c r="L22" s="107">
        <v>1589502</v>
      </c>
      <c r="M22" s="107">
        <v>94053</v>
      </c>
      <c r="N22" s="107">
        <v>60516</v>
      </c>
      <c r="O22" s="158">
        <v>11.7311</v>
      </c>
      <c r="P22" s="158">
        <v>7.5612999999999992</v>
      </c>
      <c r="Q22" s="299">
        <v>4.1698000000000004</v>
      </c>
      <c r="R22" s="150">
        <f t="shared" ref="R22:BA22" si="21">SUM(R19:R21)</f>
        <v>-5000</v>
      </c>
      <c r="S22" s="107">
        <f t="shared" si="21"/>
        <v>128924</v>
      </c>
      <c r="T22" s="107">
        <f t="shared" si="21"/>
        <v>0</v>
      </c>
      <c r="U22" s="107">
        <f t="shared" si="21"/>
        <v>0</v>
      </c>
      <c r="V22" s="107">
        <f t="shared" si="21"/>
        <v>123924</v>
      </c>
      <c r="W22" s="107">
        <f t="shared" si="21"/>
        <v>5000</v>
      </c>
      <c r="X22" s="107">
        <f t="shared" si="21"/>
        <v>0</v>
      </c>
      <c r="Y22" s="107">
        <f t="shared" ref="Y22" si="22">SUM(Y19:Y21)</f>
        <v>0</v>
      </c>
      <c r="Z22" s="107">
        <f t="shared" si="21"/>
        <v>5000</v>
      </c>
      <c r="AA22" s="107">
        <f t="shared" si="21"/>
        <v>128924</v>
      </c>
      <c r="AB22" s="107">
        <f t="shared" si="21"/>
        <v>43576</v>
      </c>
      <c r="AC22" s="107">
        <f t="shared" si="21"/>
        <v>2478</v>
      </c>
      <c r="AD22" s="107">
        <f t="shared" si="21"/>
        <v>0</v>
      </c>
      <c r="AE22" s="107">
        <f t="shared" si="21"/>
        <v>0</v>
      </c>
      <c r="AF22" s="107">
        <f t="shared" si="21"/>
        <v>0</v>
      </c>
      <c r="AG22" s="107">
        <f t="shared" si="21"/>
        <v>174978</v>
      </c>
      <c r="AH22" s="158">
        <f t="shared" si="21"/>
        <v>0</v>
      </c>
      <c r="AI22" s="158">
        <f t="shared" si="21"/>
        <v>0</v>
      </c>
      <c r="AJ22" s="158">
        <f t="shared" si="21"/>
        <v>0.34</v>
      </c>
      <c r="AK22" s="158">
        <f t="shared" ref="AK22:AL22" si="23">SUM(AK19:AK21)</f>
        <v>0</v>
      </c>
      <c r="AL22" s="158">
        <f t="shared" si="23"/>
        <v>0</v>
      </c>
      <c r="AM22" s="158">
        <f t="shared" si="21"/>
        <v>0</v>
      </c>
      <c r="AN22" s="158">
        <f t="shared" si="21"/>
        <v>0</v>
      </c>
      <c r="AO22" s="158">
        <f t="shared" si="21"/>
        <v>0.34</v>
      </c>
      <c r="AP22" s="158">
        <f t="shared" si="21"/>
        <v>0</v>
      </c>
      <c r="AQ22" s="429">
        <f t="shared" si="21"/>
        <v>0.34</v>
      </c>
      <c r="AR22" s="297">
        <f t="shared" si="21"/>
        <v>6621717</v>
      </c>
      <c r="AS22" s="107">
        <f t="shared" si="21"/>
        <v>4826592</v>
      </c>
      <c r="AT22" s="107">
        <f t="shared" si="21"/>
        <v>5000</v>
      </c>
      <c r="AU22" s="107">
        <f t="shared" si="21"/>
        <v>0</v>
      </c>
      <c r="AV22" s="107">
        <f t="shared" si="21"/>
        <v>1633078</v>
      </c>
      <c r="AW22" s="107">
        <f t="shared" si="21"/>
        <v>96531</v>
      </c>
      <c r="AX22" s="107">
        <f t="shared" si="21"/>
        <v>60516</v>
      </c>
      <c r="AY22" s="158">
        <f t="shared" si="21"/>
        <v>12.071099999999999</v>
      </c>
      <c r="AZ22" s="158">
        <f t="shared" si="21"/>
        <v>7.9012999999999991</v>
      </c>
      <c r="BA22" s="299">
        <f t="shared" si="21"/>
        <v>4.1698000000000004</v>
      </c>
    </row>
    <row r="23" spans="1:53" ht="12.95" customHeight="1" x14ac:dyDescent="0.25">
      <c r="A23" s="155">
        <v>4</v>
      </c>
      <c r="B23" s="547">
        <v>5448</v>
      </c>
      <c r="C23" s="548">
        <v>600098591</v>
      </c>
      <c r="D23" s="84">
        <v>854727</v>
      </c>
      <c r="E23" s="549" t="s">
        <v>641</v>
      </c>
      <c r="F23" s="84">
        <v>3111</v>
      </c>
      <c r="G23" s="549" t="s">
        <v>587</v>
      </c>
      <c r="H23" s="514" t="s">
        <v>87</v>
      </c>
      <c r="I23" s="516">
        <v>0</v>
      </c>
      <c r="J23" s="517">
        <v>0</v>
      </c>
      <c r="K23" s="517">
        <v>0</v>
      </c>
      <c r="L23" s="431">
        <v>0</v>
      </c>
      <c r="M23" s="431">
        <v>0</v>
      </c>
      <c r="N23" s="517">
        <v>0</v>
      </c>
      <c r="O23" s="518">
        <v>0</v>
      </c>
      <c r="P23" s="432">
        <v>0</v>
      </c>
      <c r="Q23" s="519">
        <v>0</v>
      </c>
      <c r="R23" s="500">
        <f t="shared" ref="R23:R24" si="24">W23*-1</f>
        <v>0</v>
      </c>
      <c r="S23" s="507">
        <v>0</v>
      </c>
      <c r="T23" s="507">
        <v>0</v>
      </c>
      <c r="U23" s="507">
        <v>0</v>
      </c>
      <c r="V23" s="507">
        <f>SUM(R23:U23)</f>
        <v>0</v>
      </c>
      <c r="W23" s="507">
        <v>0</v>
      </c>
      <c r="X23" s="507">
        <v>0</v>
      </c>
      <c r="Y23" s="507">
        <v>0</v>
      </c>
      <c r="Z23" s="507">
        <f>SUM(W23:Y23)</f>
        <v>0</v>
      </c>
      <c r="AA23" s="507">
        <f>V23+Z23</f>
        <v>0</v>
      </c>
      <c r="AB23" s="322">
        <f>ROUND((V23+W23)*33.8%,0)</f>
        <v>0</v>
      </c>
      <c r="AC23" s="180">
        <f>ROUND(V23*2%,0)</f>
        <v>0</v>
      </c>
      <c r="AD23" s="507">
        <v>0</v>
      </c>
      <c r="AE23" s="507">
        <v>0</v>
      </c>
      <c r="AF23" s="507">
        <f t="shared" si="2"/>
        <v>0</v>
      </c>
      <c r="AG23" s="507">
        <f t="shared" si="3"/>
        <v>0</v>
      </c>
      <c r="AH23" s="522">
        <v>0</v>
      </c>
      <c r="AI23" s="522">
        <v>0</v>
      </c>
      <c r="AJ23" s="522">
        <v>0</v>
      </c>
      <c r="AK23" s="522">
        <v>0</v>
      </c>
      <c r="AL23" s="522">
        <v>0</v>
      </c>
      <c r="AM23" s="522">
        <v>0</v>
      </c>
      <c r="AN23" s="522">
        <v>0</v>
      </c>
      <c r="AO23" s="522">
        <f t="shared" ref="AO23:AO24" si="25">AH23+AJ23+AK23+AM23</f>
        <v>0</v>
      </c>
      <c r="AP23" s="522">
        <f t="shared" ref="AP23:AP24" si="26">AI23+AL23+AN23</f>
        <v>0</v>
      </c>
      <c r="AQ23" s="550">
        <f t="shared" si="4"/>
        <v>0</v>
      </c>
      <c r="AR23" s="551">
        <f>I23+AG23</f>
        <v>0</v>
      </c>
      <c r="AS23" s="507">
        <f>J23+V23</f>
        <v>0</v>
      </c>
      <c r="AT23" s="501">
        <f>K23+Z23</f>
        <v>0</v>
      </c>
      <c r="AU23" s="501">
        <f t="shared" si="5"/>
        <v>0</v>
      </c>
      <c r="AV23" s="507">
        <f>L23+AB23</f>
        <v>0</v>
      </c>
      <c r="AW23" s="507">
        <f>M23+AC23</f>
        <v>0</v>
      </c>
      <c r="AX23" s="507">
        <f>N23+AF23</f>
        <v>0</v>
      </c>
      <c r="AY23" s="522">
        <f>O23+AQ23</f>
        <v>0</v>
      </c>
      <c r="AZ23" s="522">
        <f>P23+AO23</f>
        <v>0</v>
      </c>
      <c r="BA23" s="523">
        <f>Q23+AP23</f>
        <v>0</v>
      </c>
    </row>
    <row r="24" spans="1:53" ht="12.95" customHeight="1" x14ac:dyDescent="0.25">
      <c r="A24" s="155">
        <v>4</v>
      </c>
      <c r="B24" s="547">
        <v>5448</v>
      </c>
      <c r="C24" s="548">
        <v>600098591</v>
      </c>
      <c r="D24" s="84">
        <v>854727</v>
      </c>
      <c r="E24" s="549" t="s">
        <v>642</v>
      </c>
      <c r="F24" s="84">
        <v>3141</v>
      </c>
      <c r="G24" s="549" t="s">
        <v>89</v>
      </c>
      <c r="H24" s="514" t="s">
        <v>83</v>
      </c>
      <c r="I24" s="516">
        <v>0</v>
      </c>
      <c r="J24" s="517">
        <v>0</v>
      </c>
      <c r="K24" s="517">
        <v>0</v>
      </c>
      <c r="L24" s="431">
        <v>0</v>
      </c>
      <c r="M24" s="431">
        <v>0</v>
      </c>
      <c r="N24" s="517">
        <v>0</v>
      </c>
      <c r="O24" s="518">
        <v>0</v>
      </c>
      <c r="P24" s="432">
        <v>0</v>
      </c>
      <c r="Q24" s="519">
        <v>0</v>
      </c>
      <c r="R24" s="500">
        <f t="shared" si="24"/>
        <v>0</v>
      </c>
      <c r="S24" s="507">
        <v>0</v>
      </c>
      <c r="T24" s="507">
        <v>0</v>
      </c>
      <c r="U24" s="507">
        <v>0</v>
      </c>
      <c r="V24" s="507">
        <f>SUM(R24:U24)</f>
        <v>0</v>
      </c>
      <c r="W24" s="507">
        <v>0</v>
      </c>
      <c r="X24" s="507">
        <v>0</v>
      </c>
      <c r="Y24" s="507">
        <v>0</v>
      </c>
      <c r="Z24" s="507">
        <f>SUM(W24:Y24)</f>
        <v>0</v>
      </c>
      <c r="AA24" s="507">
        <f>V24+Z24</f>
        <v>0</v>
      </c>
      <c r="AB24" s="322">
        <f>ROUND((V24+W24)*33.8%,0)</f>
        <v>0</v>
      </c>
      <c r="AC24" s="180">
        <f>ROUND(V24*2%,0)</f>
        <v>0</v>
      </c>
      <c r="AD24" s="507">
        <v>0</v>
      </c>
      <c r="AE24" s="507">
        <v>0</v>
      </c>
      <c r="AF24" s="507">
        <f t="shared" si="2"/>
        <v>0</v>
      </c>
      <c r="AG24" s="507">
        <f t="shared" si="3"/>
        <v>0</v>
      </c>
      <c r="AH24" s="522">
        <v>0</v>
      </c>
      <c r="AI24" s="522">
        <v>0</v>
      </c>
      <c r="AJ24" s="522">
        <v>0</v>
      </c>
      <c r="AK24" s="522">
        <v>0</v>
      </c>
      <c r="AL24" s="522">
        <v>0</v>
      </c>
      <c r="AM24" s="522">
        <v>0</v>
      </c>
      <c r="AN24" s="522">
        <v>0</v>
      </c>
      <c r="AO24" s="522">
        <f t="shared" si="25"/>
        <v>0</v>
      </c>
      <c r="AP24" s="522">
        <f t="shared" si="26"/>
        <v>0</v>
      </c>
      <c r="AQ24" s="550">
        <f t="shared" si="4"/>
        <v>0</v>
      </c>
      <c r="AR24" s="551">
        <f>I24+AG24</f>
        <v>0</v>
      </c>
      <c r="AS24" s="507">
        <f>J24+V24</f>
        <v>0</v>
      </c>
      <c r="AT24" s="501">
        <f>K24+Z24</f>
        <v>0</v>
      </c>
      <c r="AU24" s="501">
        <f t="shared" si="5"/>
        <v>0</v>
      </c>
      <c r="AV24" s="507">
        <f>L24+AB24</f>
        <v>0</v>
      </c>
      <c r="AW24" s="507">
        <f>M24+AC24</f>
        <v>0</v>
      </c>
      <c r="AX24" s="507">
        <f>N24+AF24</f>
        <v>0</v>
      </c>
      <c r="AY24" s="522">
        <f>O24+AQ24</f>
        <v>0</v>
      </c>
      <c r="AZ24" s="522">
        <f>P24+AO24</f>
        <v>0</v>
      </c>
      <c r="BA24" s="523">
        <f>Q24+AP24</f>
        <v>0</v>
      </c>
    </row>
    <row r="25" spans="1:53" ht="12.95" customHeight="1" x14ac:dyDescent="0.25">
      <c r="A25" s="157">
        <v>4</v>
      </c>
      <c r="B25" s="105">
        <v>5448</v>
      </c>
      <c r="C25" s="106">
        <v>600098591</v>
      </c>
      <c r="D25" s="105">
        <v>854727</v>
      </c>
      <c r="E25" s="301" t="s">
        <v>643</v>
      </c>
      <c r="F25" s="93"/>
      <c r="G25" s="302"/>
      <c r="H25" s="94"/>
      <c r="I25" s="297">
        <v>0</v>
      </c>
      <c r="J25" s="107">
        <v>0</v>
      </c>
      <c r="K25" s="107">
        <v>0</v>
      </c>
      <c r="L25" s="107">
        <v>0</v>
      </c>
      <c r="M25" s="107">
        <v>0</v>
      </c>
      <c r="N25" s="107">
        <v>0</v>
      </c>
      <c r="O25" s="158">
        <v>0</v>
      </c>
      <c r="P25" s="158">
        <v>0</v>
      </c>
      <c r="Q25" s="299">
        <v>0</v>
      </c>
      <c r="R25" s="150">
        <f t="shared" ref="R25:BA25" si="27">SUM(R23:R24)</f>
        <v>0</v>
      </c>
      <c r="S25" s="107">
        <f t="shared" si="27"/>
        <v>0</v>
      </c>
      <c r="T25" s="107">
        <f t="shared" si="27"/>
        <v>0</v>
      </c>
      <c r="U25" s="107">
        <f t="shared" si="27"/>
        <v>0</v>
      </c>
      <c r="V25" s="107">
        <f t="shared" si="27"/>
        <v>0</v>
      </c>
      <c r="W25" s="107">
        <f t="shared" si="27"/>
        <v>0</v>
      </c>
      <c r="X25" s="107">
        <f t="shared" si="27"/>
        <v>0</v>
      </c>
      <c r="Y25" s="107">
        <f t="shared" ref="Y25" si="28">SUM(Y23:Y24)</f>
        <v>0</v>
      </c>
      <c r="Z25" s="107">
        <f t="shared" si="27"/>
        <v>0</v>
      </c>
      <c r="AA25" s="107">
        <f t="shared" si="27"/>
        <v>0</v>
      </c>
      <c r="AB25" s="107">
        <f t="shared" si="27"/>
        <v>0</v>
      </c>
      <c r="AC25" s="107">
        <f t="shared" si="27"/>
        <v>0</v>
      </c>
      <c r="AD25" s="107">
        <f t="shared" si="27"/>
        <v>0</v>
      </c>
      <c r="AE25" s="107">
        <f t="shared" si="27"/>
        <v>0</v>
      </c>
      <c r="AF25" s="107">
        <f t="shared" si="27"/>
        <v>0</v>
      </c>
      <c r="AG25" s="107">
        <f t="shared" si="27"/>
        <v>0</v>
      </c>
      <c r="AH25" s="158">
        <f t="shared" si="27"/>
        <v>0</v>
      </c>
      <c r="AI25" s="158">
        <f t="shared" si="27"/>
        <v>0</v>
      </c>
      <c r="AJ25" s="158">
        <f t="shared" si="27"/>
        <v>0</v>
      </c>
      <c r="AK25" s="158">
        <f t="shared" ref="AK25:AL25" si="29">SUM(AK23:AK24)</f>
        <v>0</v>
      </c>
      <c r="AL25" s="158">
        <f t="shared" si="29"/>
        <v>0</v>
      </c>
      <c r="AM25" s="158">
        <f t="shared" si="27"/>
        <v>0</v>
      </c>
      <c r="AN25" s="158">
        <f t="shared" si="27"/>
        <v>0</v>
      </c>
      <c r="AO25" s="158">
        <f t="shared" si="27"/>
        <v>0</v>
      </c>
      <c r="AP25" s="158">
        <f t="shared" si="27"/>
        <v>0</v>
      </c>
      <c r="AQ25" s="429">
        <f t="shared" si="27"/>
        <v>0</v>
      </c>
      <c r="AR25" s="297">
        <f t="shared" si="27"/>
        <v>0</v>
      </c>
      <c r="AS25" s="107">
        <f t="shared" si="27"/>
        <v>0</v>
      </c>
      <c r="AT25" s="107">
        <f t="shared" si="27"/>
        <v>0</v>
      </c>
      <c r="AU25" s="107">
        <f t="shared" si="27"/>
        <v>0</v>
      </c>
      <c r="AV25" s="107">
        <f t="shared" si="27"/>
        <v>0</v>
      </c>
      <c r="AW25" s="107">
        <f t="shared" si="27"/>
        <v>0</v>
      </c>
      <c r="AX25" s="107">
        <f t="shared" si="27"/>
        <v>0</v>
      </c>
      <c r="AY25" s="158">
        <f t="shared" si="27"/>
        <v>0</v>
      </c>
      <c r="AZ25" s="158">
        <f t="shared" si="27"/>
        <v>0</v>
      </c>
      <c r="BA25" s="299">
        <f t="shared" si="27"/>
        <v>0</v>
      </c>
    </row>
    <row r="26" spans="1:53" ht="12.95" customHeight="1" x14ac:dyDescent="0.25">
      <c r="A26" s="155">
        <v>5</v>
      </c>
      <c r="B26" s="547">
        <v>5447</v>
      </c>
      <c r="C26" s="108">
        <v>600099512</v>
      </c>
      <c r="D26" s="84">
        <v>854816</v>
      </c>
      <c r="E26" s="549" t="s">
        <v>644</v>
      </c>
      <c r="F26" s="84">
        <v>3233</v>
      </c>
      <c r="G26" s="549" t="s">
        <v>82</v>
      </c>
      <c r="H26" s="514" t="s">
        <v>83</v>
      </c>
      <c r="I26" s="516">
        <v>3231909</v>
      </c>
      <c r="J26" s="517">
        <v>2338001</v>
      </c>
      <c r="K26" s="517">
        <v>20000</v>
      </c>
      <c r="L26" s="431">
        <v>797004</v>
      </c>
      <c r="M26" s="431">
        <v>46760</v>
      </c>
      <c r="N26" s="517">
        <v>30144</v>
      </c>
      <c r="O26" s="518">
        <v>5.44</v>
      </c>
      <c r="P26" s="432">
        <v>3.5900000000000003</v>
      </c>
      <c r="Q26" s="519">
        <v>1.85</v>
      </c>
      <c r="R26" s="500">
        <f>W26*-1</f>
        <v>0</v>
      </c>
      <c r="S26" s="507">
        <v>0</v>
      </c>
      <c r="T26" s="507">
        <v>0</v>
      </c>
      <c r="U26" s="507">
        <v>-85000</v>
      </c>
      <c r="V26" s="507">
        <f>SUM(R26:U26)</f>
        <v>-85000</v>
      </c>
      <c r="W26" s="507">
        <v>0</v>
      </c>
      <c r="X26" s="507">
        <v>0</v>
      </c>
      <c r="Y26" s="507">
        <v>0</v>
      </c>
      <c r="Z26" s="507">
        <f>SUM(W26:Y26)</f>
        <v>0</v>
      </c>
      <c r="AA26" s="507">
        <f>V26+Z26</f>
        <v>-85000</v>
      </c>
      <c r="AB26" s="322">
        <f>ROUND((V26+W26)*33.8%,0)</f>
        <v>-28730</v>
      </c>
      <c r="AC26" s="180">
        <f>ROUND(V26*2%,0)</f>
        <v>-1700</v>
      </c>
      <c r="AD26" s="507">
        <v>0</v>
      </c>
      <c r="AE26" s="507">
        <v>0</v>
      </c>
      <c r="AF26" s="507">
        <f t="shared" si="2"/>
        <v>0</v>
      </c>
      <c r="AG26" s="507">
        <f t="shared" si="3"/>
        <v>-115430</v>
      </c>
      <c r="AH26" s="522">
        <v>0</v>
      </c>
      <c r="AI26" s="522">
        <v>0</v>
      </c>
      <c r="AJ26" s="522">
        <v>0</v>
      </c>
      <c r="AK26" s="522">
        <v>0</v>
      </c>
      <c r="AL26" s="522">
        <v>0</v>
      </c>
      <c r="AM26" s="522">
        <v>0</v>
      </c>
      <c r="AN26" s="522">
        <v>-0.3</v>
      </c>
      <c r="AO26" s="522">
        <f>AH26+AJ26+AK26+AM26</f>
        <v>0</v>
      </c>
      <c r="AP26" s="522">
        <f>AI26+AL26+AN26</f>
        <v>-0.3</v>
      </c>
      <c r="AQ26" s="550">
        <f t="shared" si="4"/>
        <v>-0.3</v>
      </c>
      <c r="AR26" s="551">
        <f>I26+AG26</f>
        <v>3116479</v>
      </c>
      <c r="AS26" s="507">
        <f>J26+V26</f>
        <v>2253001</v>
      </c>
      <c r="AT26" s="501">
        <f>K26+Z26</f>
        <v>20000</v>
      </c>
      <c r="AU26" s="501">
        <f t="shared" si="5"/>
        <v>0</v>
      </c>
      <c r="AV26" s="507">
        <f>L26+AB26</f>
        <v>768274</v>
      </c>
      <c r="AW26" s="507">
        <f>M26+AC26</f>
        <v>45060</v>
      </c>
      <c r="AX26" s="507">
        <f>N26+AF26</f>
        <v>30144</v>
      </c>
      <c r="AY26" s="522">
        <f>O26+AQ26</f>
        <v>5.1400000000000006</v>
      </c>
      <c r="AZ26" s="522">
        <f>P26+AO26</f>
        <v>3.5900000000000003</v>
      </c>
      <c r="BA26" s="523">
        <f>Q26+AP26</f>
        <v>1.55</v>
      </c>
    </row>
    <row r="27" spans="1:53" ht="12.95" customHeight="1" x14ac:dyDescent="0.25">
      <c r="A27" s="157">
        <v>5</v>
      </c>
      <c r="B27" s="105">
        <v>5447</v>
      </c>
      <c r="C27" s="106">
        <v>600099512</v>
      </c>
      <c r="D27" s="105">
        <v>854816</v>
      </c>
      <c r="E27" s="301" t="s">
        <v>645</v>
      </c>
      <c r="F27" s="93"/>
      <c r="G27" s="302"/>
      <c r="H27" s="94"/>
      <c r="I27" s="297">
        <v>3231909</v>
      </c>
      <c r="J27" s="107">
        <v>2338001</v>
      </c>
      <c r="K27" s="107">
        <v>20000</v>
      </c>
      <c r="L27" s="107">
        <v>797004</v>
      </c>
      <c r="M27" s="107">
        <v>46760</v>
      </c>
      <c r="N27" s="107">
        <v>30144</v>
      </c>
      <c r="O27" s="158">
        <v>5.44</v>
      </c>
      <c r="P27" s="158">
        <v>3.5900000000000003</v>
      </c>
      <c r="Q27" s="299">
        <v>1.85</v>
      </c>
      <c r="R27" s="150">
        <f t="shared" ref="R27:BA27" si="30">SUM(R26)</f>
        <v>0</v>
      </c>
      <c r="S27" s="107">
        <f t="shared" si="30"/>
        <v>0</v>
      </c>
      <c r="T27" s="107">
        <f t="shared" si="30"/>
        <v>0</v>
      </c>
      <c r="U27" s="107">
        <f t="shared" si="30"/>
        <v>-85000</v>
      </c>
      <c r="V27" s="107">
        <f t="shared" si="30"/>
        <v>-85000</v>
      </c>
      <c r="W27" s="107">
        <f t="shared" si="30"/>
        <v>0</v>
      </c>
      <c r="X27" s="107">
        <f t="shared" si="30"/>
        <v>0</v>
      </c>
      <c r="Y27" s="107">
        <f t="shared" si="30"/>
        <v>0</v>
      </c>
      <c r="Z27" s="107">
        <f t="shared" si="30"/>
        <v>0</v>
      </c>
      <c r="AA27" s="107">
        <f t="shared" si="30"/>
        <v>-85000</v>
      </c>
      <c r="AB27" s="107">
        <f t="shared" si="30"/>
        <v>-28730</v>
      </c>
      <c r="AC27" s="107">
        <f t="shared" si="30"/>
        <v>-1700</v>
      </c>
      <c r="AD27" s="107">
        <f t="shared" si="30"/>
        <v>0</v>
      </c>
      <c r="AE27" s="107">
        <f t="shared" si="30"/>
        <v>0</v>
      </c>
      <c r="AF27" s="107">
        <f t="shared" si="30"/>
        <v>0</v>
      </c>
      <c r="AG27" s="107">
        <f t="shared" si="30"/>
        <v>-115430</v>
      </c>
      <c r="AH27" s="158">
        <f t="shared" si="30"/>
        <v>0</v>
      </c>
      <c r="AI27" s="158">
        <f t="shared" si="30"/>
        <v>0</v>
      </c>
      <c r="AJ27" s="158">
        <f t="shared" si="30"/>
        <v>0</v>
      </c>
      <c r="AK27" s="158">
        <f t="shared" si="30"/>
        <v>0</v>
      </c>
      <c r="AL27" s="158">
        <f t="shared" si="30"/>
        <v>0</v>
      </c>
      <c r="AM27" s="158">
        <f t="shared" si="30"/>
        <v>0</v>
      </c>
      <c r="AN27" s="158">
        <f t="shared" si="30"/>
        <v>-0.3</v>
      </c>
      <c r="AO27" s="158">
        <f t="shared" si="30"/>
        <v>0</v>
      </c>
      <c r="AP27" s="158">
        <f t="shared" si="30"/>
        <v>-0.3</v>
      </c>
      <c r="AQ27" s="429">
        <f t="shared" si="30"/>
        <v>-0.3</v>
      </c>
      <c r="AR27" s="297">
        <f t="shared" si="30"/>
        <v>3116479</v>
      </c>
      <c r="AS27" s="107">
        <f t="shared" si="30"/>
        <v>2253001</v>
      </c>
      <c r="AT27" s="107">
        <f t="shared" si="30"/>
        <v>20000</v>
      </c>
      <c r="AU27" s="107">
        <f t="shared" si="30"/>
        <v>0</v>
      </c>
      <c r="AV27" s="107">
        <f t="shared" si="30"/>
        <v>768274</v>
      </c>
      <c r="AW27" s="107">
        <f t="shared" si="30"/>
        <v>45060</v>
      </c>
      <c r="AX27" s="107">
        <f t="shared" si="30"/>
        <v>30144</v>
      </c>
      <c r="AY27" s="158">
        <f t="shared" si="30"/>
        <v>5.1400000000000006</v>
      </c>
      <c r="AZ27" s="158">
        <f t="shared" si="30"/>
        <v>3.5900000000000003</v>
      </c>
      <c r="BA27" s="299">
        <f t="shared" si="30"/>
        <v>1.55</v>
      </c>
    </row>
    <row r="28" spans="1:53" ht="12.95" customHeight="1" x14ac:dyDescent="0.25">
      <c r="A28" s="155">
        <v>6</v>
      </c>
      <c r="B28" s="547">
        <v>5444</v>
      </c>
      <c r="C28" s="548">
        <v>600099296</v>
      </c>
      <c r="D28" s="84">
        <v>854824</v>
      </c>
      <c r="E28" s="549" t="s">
        <v>646</v>
      </c>
      <c r="F28" s="84">
        <v>3113</v>
      </c>
      <c r="G28" s="549" t="s">
        <v>285</v>
      </c>
      <c r="H28" s="514" t="s">
        <v>87</v>
      </c>
      <c r="I28" s="516">
        <v>16799773</v>
      </c>
      <c r="J28" s="517">
        <v>11630479</v>
      </c>
      <c r="K28" s="517">
        <v>330928</v>
      </c>
      <c r="L28" s="431">
        <v>4042956</v>
      </c>
      <c r="M28" s="431">
        <v>232610</v>
      </c>
      <c r="N28" s="517">
        <v>562800</v>
      </c>
      <c r="O28" s="518">
        <v>22.380700000000001</v>
      </c>
      <c r="P28" s="432">
        <v>16.402699999999999</v>
      </c>
      <c r="Q28" s="519">
        <v>5.9779999999999998</v>
      </c>
      <c r="R28" s="500">
        <f t="shared" ref="R28:R33" si="31">W28*-1</f>
        <v>220000</v>
      </c>
      <c r="S28" s="507">
        <v>0</v>
      </c>
      <c r="T28" s="507">
        <v>0</v>
      </c>
      <c r="U28" s="507">
        <v>0</v>
      </c>
      <c r="V28" s="507">
        <f t="shared" ref="V28:V33" si="32">SUM(R28:U28)</f>
        <v>220000</v>
      </c>
      <c r="W28" s="507">
        <v>-220000</v>
      </c>
      <c r="X28" s="507">
        <v>0</v>
      </c>
      <c r="Y28" s="507">
        <v>36408</v>
      </c>
      <c r="Z28" s="507">
        <f t="shared" ref="Z28:Z33" si="33">SUM(W28:Y28)</f>
        <v>-183592</v>
      </c>
      <c r="AA28" s="507">
        <f t="shared" ref="AA28:AA33" si="34">V28+Z28</f>
        <v>36408</v>
      </c>
      <c r="AB28" s="322">
        <f t="shared" ref="AB28:AB33" si="35">ROUND((V28+W28)*33.8%,0)</f>
        <v>0</v>
      </c>
      <c r="AC28" s="180">
        <f t="shared" ref="AC28:AC33" si="36">ROUND(V28*2%,0)</f>
        <v>4400</v>
      </c>
      <c r="AD28" s="507">
        <v>0</v>
      </c>
      <c r="AE28" s="507">
        <v>0</v>
      </c>
      <c r="AF28" s="507">
        <f t="shared" si="2"/>
        <v>0</v>
      </c>
      <c r="AG28" s="507">
        <f t="shared" si="3"/>
        <v>40808</v>
      </c>
      <c r="AH28" s="522">
        <v>0.25</v>
      </c>
      <c r="AI28" s="522">
        <v>0.13</v>
      </c>
      <c r="AJ28" s="522">
        <v>0</v>
      </c>
      <c r="AK28" s="522">
        <v>0</v>
      </c>
      <c r="AL28" s="522">
        <v>0</v>
      </c>
      <c r="AM28" s="522">
        <v>0</v>
      </c>
      <c r="AN28" s="522">
        <v>0</v>
      </c>
      <c r="AO28" s="522">
        <f t="shared" ref="AO28:AO33" si="37">AH28+AJ28+AK28+AM28</f>
        <v>0.25</v>
      </c>
      <c r="AP28" s="522">
        <f t="shared" ref="AP28:AP33" si="38">AI28+AL28+AN28</f>
        <v>0.13</v>
      </c>
      <c r="AQ28" s="550">
        <f t="shared" si="4"/>
        <v>0.38</v>
      </c>
      <c r="AR28" s="551">
        <f t="shared" ref="AR28:AR33" si="39">I28+AG28</f>
        <v>16840581</v>
      </c>
      <c r="AS28" s="507">
        <f t="shared" ref="AS28:AS33" si="40">J28+V28</f>
        <v>11850479</v>
      </c>
      <c r="AT28" s="501">
        <f t="shared" ref="AT28:AT33" si="41">K28+Z28</f>
        <v>147336</v>
      </c>
      <c r="AU28" s="501">
        <f t="shared" si="5"/>
        <v>36408</v>
      </c>
      <c r="AV28" s="507">
        <f t="shared" ref="AV28:AW33" si="42">L28+AB28</f>
        <v>4042956</v>
      </c>
      <c r="AW28" s="507">
        <f t="shared" si="42"/>
        <v>237010</v>
      </c>
      <c r="AX28" s="507">
        <f t="shared" ref="AX28:AX33" si="43">N28+AF28</f>
        <v>562800</v>
      </c>
      <c r="AY28" s="522">
        <f t="shared" ref="AY28:AY33" si="44">O28+AQ28</f>
        <v>22.7607</v>
      </c>
      <c r="AZ28" s="522">
        <f t="shared" ref="AZ28:BA33" si="45">P28+AO28</f>
        <v>16.652699999999999</v>
      </c>
      <c r="BA28" s="523">
        <f t="shared" si="45"/>
        <v>6.1079999999999997</v>
      </c>
    </row>
    <row r="29" spans="1:53" ht="12.95" customHeight="1" x14ac:dyDescent="0.25">
      <c r="A29" s="155">
        <v>6</v>
      </c>
      <c r="B29" s="547">
        <v>5444</v>
      </c>
      <c r="C29" s="548">
        <v>600099296</v>
      </c>
      <c r="D29" s="84">
        <v>854824</v>
      </c>
      <c r="E29" s="549" t="s">
        <v>646</v>
      </c>
      <c r="F29" s="84">
        <v>3113</v>
      </c>
      <c r="G29" s="549" t="s">
        <v>450</v>
      </c>
      <c r="H29" s="514" t="s">
        <v>83</v>
      </c>
      <c r="I29" s="516">
        <v>693066</v>
      </c>
      <c r="J29" s="517">
        <v>509842</v>
      </c>
      <c r="K29" s="517">
        <v>0</v>
      </c>
      <c r="L29" s="431">
        <v>172327</v>
      </c>
      <c r="M29" s="431">
        <v>10197</v>
      </c>
      <c r="N29" s="517">
        <v>700</v>
      </c>
      <c r="O29" s="518">
        <v>1.3700000000000003</v>
      </c>
      <c r="P29" s="432">
        <v>1.3700000000000003</v>
      </c>
      <c r="Q29" s="519">
        <v>0</v>
      </c>
      <c r="R29" s="500">
        <f t="shared" si="31"/>
        <v>0</v>
      </c>
      <c r="S29" s="507">
        <v>0</v>
      </c>
      <c r="T29" s="507">
        <v>0</v>
      </c>
      <c r="U29" s="507">
        <v>0</v>
      </c>
      <c r="V29" s="507">
        <f t="shared" si="32"/>
        <v>0</v>
      </c>
      <c r="W29" s="507">
        <v>0</v>
      </c>
      <c r="X29" s="507">
        <v>0</v>
      </c>
      <c r="Y29" s="507">
        <v>0</v>
      </c>
      <c r="Z29" s="507">
        <f t="shared" si="33"/>
        <v>0</v>
      </c>
      <c r="AA29" s="507">
        <f t="shared" si="34"/>
        <v>0</v>
      </c>
      <c r="AB29" s="322">
        <f t="shared" si="35"/>
        <v>0</v>
      </c>
      <c r="AC29" s="180">
        <f t="shared" si="36"/>
        <v>0</v>
      </c>
      <c r="AD29" s="507">
        <v>0</v>
      </c>
      <c r="AE29" s="507">
        <v>0</v>
      </c>
      <c r="AF29" s="507">
        <f t="shared" si="2"/>
        <v>0</v>
      </c>
      <c r="AG29" s="507">
        <f t="shared" si="3"/>
        <v>0</v>
      </c>
      <c r="AH29" s="522">
        <v>0</v>
      </c>
      <c r="AI29" s="522">
        <v>0</v>
      </c>
      <c r="AJ29" s="522">
        <v>0</v>
      </c>
      <c r="AK29" s="522">
        <v>0</v>
      </c>
      <c r="AL29" s="522">
        <v>0</v>
      </c>
      <c r="AM29" s="522">
        <v>0</v>
      </c>
      <c r="AN29" s="522">
        <v>0</v>
      </c>
      <c r="AO29" s="522">
        <f t="shared" si="37"/>
        <v>0</v>
      </c>
      <c r="AP29" s="522">
        <f t="shared" si="38"/>
        <v>0</v>
      </c>
      <c r="AQ29" s="550">
        <f t="shared" si="4"/>
        <v>0</v>
      </c>
      <c r="AR29" s="551">
        <f t="shared" si="39"/>
        <v>693066</v>
      </c>
      <c r="AS29" s="507">
        <f t="shared" si="40"/>
        <v>509842</v>
      </c>
      <c r="AT29" s="501">
        <f t="shared" si="41"/>
        <v>0</v>
      </c>
      <c r="AU29" s="501">
        <f t="shared" si="5"/>
        <v>0</v>
      </c>
      <c r="AV29" s="507">
        <f t="shared" si="42"/>
        <v>172327</v>
      </c>
      <c r="AW29" s="507">
        <f t="shared" si="42"/>
        <v>10197</v>
      </c>
      <c r="AX29" s="507">
        <f t="shared" si="43"/>
        <v>700</v>
      </c>
      <c r="AY29" s="522">
        <f t="shared" si="44"/>
        <v>1.3700000000000003</v>
      </c>
      <c r="AZ29" s="522">
        <f t="shared" si="45"/>
        <v>1.3700000000000003</v>
      </c>
      <c r="BA29" s="523">
        <f t="shared" si="45"/>
        <v>0</v>
      </c>
    </row>
    <row r="30" spans="1:53" ht="12.95" customHeight="1" x14ac:dyDescent="0.25">
      <c r="A30" s="155">
        <v>6</v>
      </c>
      <c r="B30" s="547">
        <v>5444</v>
      </c>
      <c r="C30" s="548">
        <v>600099296</v>
      </c>
      <c r="D30" s="84">
        <v>854824</v>
      </c>
      <c r="E30" s="549" t="s">
        <v>646</v>
      </c>
      <c r="F30" s="84">
        <v>3122</v>
      </c>
      <c r="G30" s="549" t="s">
        <v>508</v>
      </c>
      <c r="H30" s="514" t="s">
        <v>87</v>
      </c>
      <c r="I30" s="516">
        <v>7648093</v>
      </c>
      <c r="J30" s="517">
        <v>5360552</v>
      </c>
      <c r="K30" s="517">
        <v>173552</v>
      </c>
      <c r="L30" s="431">
        <v>1870528</v>
      </c>
      <c r="M30" s="431">
        <v>107211</v>
      </c>
      <c r="N30" s="517">
        <v>136250</v>
      </c>
      <c r="O30" s="518">
        <v>9.8375000000000004</v>
      </c>
      <c r="P30" s="432">
        <v>8.5146999999999995</v>
      </c>
      <c r="Q30" s="519">
        <v>1.3228</v>
      </c>
      <c r="R30" s="500">
        <f t="shared" si="31"/>
        <v>100000</v>
      </c>
      <c r="S30" s="507">
        <v>0</v>
      </c>
      <c r="T30" s="507">
        <v>0</v>
      </c>
      <c r="U30" s="507">
        <v>0</v>
      </c>
      <c r="V30" s="507">
        <f t="shared" si="32"/>
        <v>100000</v>
      </c>
      <c r="W30" s="507">
        <v>-100000</v>
      </c>
      <c r="X30" s="507">
        <v>0</v>
      </c>
      <c r="Y30" s="507">
        <v>4440</v>
      </c>
      <c r="Z30" s="507">
        <f t="shared" si="33"/>
        <v>-95560</v>
      </c>
      <c r="AA30" s="507">
        <f t="shared" si="34"/>
        <v>4440</v>
      </c>
      <c r="AB30" s="322">
        <f t="shared" si="35"/>
        <v>0</v>
      </c>
      <c r="AC30" s="180">
        <f t="shared" si="36"/>
        <v>2000</v>
      </c>
      <c r="AD30" s="507">
        <v>0</v>
      </c>
      <c r="AE30" s="507">
        <v>0</v>
      </c>
      <c r="AF30" s="507">
        <f t="shared" si="2"/>
        <v>0</v>
      </c>
      <c r="AG30" s="507">
        <f t="shared" si="3"/>
        <v>6440</v>
      </c>
      <c r="AH30" s="522">
        <v>0.13</v>
      </c>
      <c r="AI30" s="522">
        <v>0</v>
      </c>
      <c r="AJ30" s="522">
        <v>0</v>
      </c>
      <c r="AK30" s="522">
        <v>0</v>
      </c>
      <c r="AL30" s="522">
        <v>0</v>
      </c>
      <c r="AM30" s="522">
        <v>0</v>
      </c>
      <c r="AN30" s="522">
        <v>0</v>
      </c>
      <c r="AO30" s="522">
        <f t="shared" si="37"/>
        <v>0.13</v>
      </c>
      <c r="AP30" s="522">
        <f t="shared" si="38"/>
        <v>0</v>
      </c>
      <c r="AQ30" s="550">
        <f t="shared" si="4"/>
        <v>0.13</v>
      </c>
      <c r="AR30" s="551">
        <f t="shared" si="39"/>
        <v>7654533</v>
      </c>
      <c r="AS30" s="507">
        <f t="shared" si="40"/>
        <v>5460552</v>
      </c>
      <c r="AT30" s="501">
        <f t="shared" si="41"/>
        <v>77992</v>
      </c>
      <c r="AU30" s="501">
        <f t="shared" si="5"/>
        <v>4440</v>
      </c>
      <c r="AV30" s="507">
        <f t="shared" si="42"/>
        <v>1870528</v>
      </c>
      <c r="AW30" s="507">
        <f t="shared" si="42"/>
        <v>109211</v>
      </c>
      <c r="AX30" s="507">
        <f t="shared" si="43"/>
        <v>136250</v>
      </c>
      <c r="AY30" s="522">
        <f t="shared" si="44"/>
        <v>9.9675000000000011</v>
      </c>
      <c r="AZ30" s="522">
        <f t="shared" si="45"/>
        <v>8.6447000000000003</v>
      </c>
      <c r="BA30" s="523">
        <f t="shared" si="45"/>
        <v>1.3228</v>
      </c>
    </row>
    <row r="31" spans="1:53" ht="12.95" customHeight="1" x14ac:dyDescent="0.25">
      <c r="A31" s="155">
        <v>6</v>
      </c>
      <c r="B31" s="547">
        <v>5444</v>
      </c>
      <c r="C31" s="548">
        <v>600099296</v>
      </c>
      <c r="D31" s="84">
        <v>854824</v>
      </c>
      <c r="E31" s="549" t="s">
        <v>646</v>
      </c>
      <c r="F31" s="84">
        <v>3141</v>
      </c>
      <c r="G31" s="549" t="s">
        <v>89</v>
      </c>
      <c r="H31" s="514" t="s">
        <v>83</v>
      </c>
      <c r="I31" s="516">
        <v>582128</v>
      </c>
      <c r="J31" s="517">
        <v>422845</v>
      </c>
      <c r="K31" s="517">
        <v>0</v>
      </c>
      <c r="L31" s="431">
        <v>142922</v>
      </c>
      <c r="M31" s="431">
        <v>8457</v>
      </c>
      <c r="N31" s="517">
        <v>7904</v>
      </c>
      <c r="O31" s="518">
        <v>1.44</v>
      </c>
      <c r="P31" s="432">
        <v>0</v>
      </c>
      <c r="Q31" s="519">
        <v>1.44</v>
      </c>
      <c r="R31" s="500">
        <f t="shared" si="31"/>
        <v>0</v>
      </c>
      <c r="S31" s="507">
        <v>0</v>
      </c>
      <c r="T31" s="507">
        <v>0</v>
      </c>
      <c r="U31" s="507">
        <v>0</v>
      </c>
      <c r="V31" s="507">
        <f t="shared" si="32"/>
        <v>0</v>
      </c>
      <c r="W31" s="507">
        <v>0</v>
      </c>
      <c r="X31" s="507">
        <v>0</v>
      </c>
      <c r="Y31" s="507">
        <v>0</v>
      </c>
      <c r="Z31" s="507">
        <f t="shared" si="33"/>
        <v>0</v>
      </c>
      <c r="AA31" s="507">
        <f t="shared" si="34"/>
        <v>0</v>
      </c>
      <c r="AB31" s="322">
        <f t="shared" si="35"/>
        <v>0</v>
      </c>
      <c r="AC31" s="180">
        <f t="shared" si="36"/>
        <v>0</v>
      </c>
      <c r="AD31" s="507">
        <v>0</v>
      </c>
      <c r="AE31" s="507">
        <v>0</v>
      </c>
      <c r="AF31" s="507">
        <f t="shared" si="2"/>
        <v>0</v>
      </c>
      <c r="AG31" s="507">
        <f t="shared" si="3"/>
        <v>0</v>
      </c>
      <c r="AH31" s="522">
        <v>0</v>
      </c>
      <c r="AI31" s="522">
        <v>0</v>
      </c>
      <c r="AJ31" s="522">
        <v>0</v>
      </c>
      <c r="AK31" s="522">
        <v>0</v>
      </c>
      <c r="AL31" s="522">
        <v>0</v>
      </c>
      <c r="AM31" s="522">
        <v>0</v>
      </c>
      <c r="AN31" s="522">
        <v>0</v>
      </c>
      <c r="AO31" s="522">
        <f t="shared" si="37"/>
        <v>0</v>
      </c>
      <c r="AP31" s="522">
        <f t="shared" si="38"/>
        <v>0</v>
      </c>
      <c r="AQ31" s="550">
        <f t="shared" si="4"/>
        <v>0</v>
      </c>
      <c r="AR31" s="551">
        <f t="shared" si="39"/>
        <v>582128</v>
      </c>
      <c r="AS31" s="507">
        <f t="shared" si="40"/>
        <v>422845</v>
      </c>
      <c r="AT31" s="501">
        <f t="shared" si="41"/>
        <v>0</v>
      </c>
      <c r="AU31" s="501">
        <f t="shared" si="5"/>
        <v>0</v>
      </c>
      <c r="AV31" s="507">
        <f t="shared" si="42"/>
        <v>142922</v>
      </c>
      <c r="AW31" s="507">
        <f t="shared" si="42"/>
        <v>8457</v>
      </c>
      <c r="AX31" s="507">
        <f t="shared" si="43"/>
        <v>7904</v>
      </c>
      <c r="AY31" s="522">
        <f t="shared" si="44"/>
        <v>1.44</v>
      </c>
      <c r="AZ31" s="522">
        <f t="shared" si="45"/>
        <v>0</v>
      </c>
      <c r="BA31" s="523">
        <f t="shared" si="45"/>
        <v>1.44</v>
      </c>
    </row>
    <row r="32" spans="1:53" ht="12.95" customHeight="1" x14ac:dyDescent="0.25">
      <c r="A32" s="155">
        <v>6</v>
      </c>
      <c r="B32" s="547">
        <v>5444</v>
      </c>
      <c r="C32" s="548">
        <v>600099296</v>
      </c>
      <c r="D32" s="84">
        <v>854824</v>
      </c>
      <c r="E32" s="549" t="s">
        <v>646</v>
      </c>
      <c r="F32" s="84">
        <v>3143</v>
      </c>
      <c r="G32" s="549" t="s">
        <v>150</v>
      </c>
      <c r="H32" s="514" t="s">
        <v>87</v>
      </c>
      <c r="I32" s="516">
        <v>1641024</v>
      </c>
      <c r="J32" s="517">
        <v>1159149</v>
      </c>
      <c r="K32" s="517">
        <v>50000</v>
      </c>
      <c r="L32" s="431">
        <v>408692</v>
      </c>
      <c r="M32" s="431">
        <v>23183</v>
      </c>
      <c r="N32" s="517">
        <v>0</v>
      </c>
      <c r="O32" s="518">
        <v>2.7932999999999999</v>
      </c>
      <c r="P32" s="432">
        <v>2.7932999999999999</v>
      </c>
      <c r="Q32" s="519">
        <v>0</v>
      </c>
      <c r="R32" s="500">
        <f t="shared" si="31"/>
        <v>0</v>
      </c>
      <c r="S32" s="507">
        <v>0</v>
      </c>
      <c r="T32" s="507">
        <v>0</v>
      </c>
      <c r="U32" s="507">
        <v>0</v>
      </c>
      <c r="V32" s="507">
        <f t="shared" si="32"/>
        <v>0</v>
      </c>
      <c r="W32" s="507">
        <v>0</v>
      </c>
      <c r="X32" s="507">
        <v>0</v>
      </c>
      <c r="Y32" s="507">
        <v>0</v>
      </c>
      <c r="Z32" s="507">
        <f t="shared" si="33"/>
        <v>0</v>
      </c>
      <c r="AA32" s="507">
        <f t="shared" si="34"/>
        <v>0</v>
      </c>
      <c r="AB32" s="322">
        <f t="shared" si="35"/>
        <v>0</v>
      </c>
      <c r="AC32" s="180">
        <f t="shared" si="36"/>
        <v>0</v>
      </c>
      <c r="AD32" s="507">
        <v>0</v>
      </c>
      <c r="AE32" s="507">
        <v>0</v>
      </c>
      <c r="AF32" s="507">
        <f t="shared" si="2"/>
        <v>0</v>
      </c>
      <c r="AG32" s="507">
        <f t="shared" si="3"/>
        <v>0</v>
      </c>
      <c r="AH32" s="522">
        <v>0</v>
      </c>
      <c r="AI32" s="522">
        <v>0</v>
      </c>
      <c r="AJ32" s="522">
        <v>0</v>
      </c>
      <c r="AK32" s="522">
        <v>0</v>
      </c>
      <c r="AL32" s="522">
        <v>0</v>
      </c>
      <c r="AM32" s="522">
        <v>0</v>
      </c>
      <c r="AN32" s="522">
        <v>0</v>
      </c>
      <c r="AO32" s="522">
        <f t="shared" si="37"/>
        <v>0</v>
      </c>
      <c r="AP32" s="522">
        <f t="shared" si="38"/>
        <v>0</v>
      </c>
      <c r="AQ32" s="550">
        <f t="shared" si="4"/>
        <v>0</v>
      </c>
      <c r="AR32" s="551">
        <f t="shared" si="39"/>
        <v>1641024</v>
      </c>
      <c r="AS32" s="507">
        <f t="shared" si="40"/>
        <v>1159149</v>
      </c>
      <c r="AT32" s="501">
        <f t="shared" si="41"/>
        <v>50000</v>
      </c>
      <c r="AU32" s="501">
        <f t="shared" si="5"/>
        <v>0</v>
      </c>
      <c r="AV32" s="507">
        <f t="shared" si="42"/>
        <v>408692</v>
      </c>
      <c r="AW32" s="507">
        <f t="shared" si="42"/>
        <v>23183</v>
      </c>
      <c r="AX32" s="507">
        <f t="shared" si="43"/>
        <v>0</v>
      </c>
      <c r="AY32" s="522">
        <f t="shared" si="44"/>
        <v>2.7932999999999999</v>
      </c>
      <c r="AZ32" s="522">
        <f t="shared" si="45"/>
        <v>2.7932999999999999</v>
      </c>
      <c r="BA32" s="523">
        <f t="shared" si="45"/>
        <v>0</v>
      </c>
    </row>
    <row r="33" spans="1:53" ht="12.95" customHeight="1" x14ac:dyDescent="0.25">
      <c r="A33" s="155">
        <v>6</v>
      </c>
      <c r="B33" s="547">
        <v>5444</v>
      </c>
      <c r="C33" s="548">
        <v>600099296</v>
      </c>
      <c r="D33" s="84">
        <v>854824</v>
      </c>
      <c r="E33" s="549" t="s">
        <v>646</v>
      </c>
      <c r="F33" s="84">
        <v>3143</v>
      </c>
      <c r="G33" s="549" t="s">
        <v>151</v>
      </c>
      <c r="H33" s="514" t="s">
        <v>83</v>
      </c>
      <c r="I33" s="516">
        <v>42133</v>
      </c>
      <c r="J33" s="517">
        <v>29700</v>
      </c>
      <c r="K33" s="517">
        <v>0</v>
      </c>
      <c r="L33" s="431">
        <v>10039</v>
      </c>
      <c r="M33" s="431">
        <v>594</v>
      </c>
      <c r="N33" s="517">
        <v>1800</v>
      </c>
      <c r="O33" s="518">
        <v>0.13</v>
      </c>
      <c r="P33" s="432">
        <v>0</v>
      </c>
      <c r="Q33" s="519">
        <v>0.13</v>
      </c>
      <c r="R33" s="500">
        <f t="shared" si="31"/>
        <v>20000</v>
      </c>
      <c r="S33" s="507">
        <v>0</v>
      </c>
      <c r="T33" s="507">
        <v>0</v>
      </c>
      <c r="U33" s="507">
        <v>0</v>
      </c>
      <c r="V33" s="507">
        <f t="shared" si="32"/>
        <v>20000</v>
      </c>
      <c r="W33" s="507">
        <v>-20000</v>
      </c>
      <c r="X33" s="507">
        <v>0</v>
      </c>
      <c r="Y33" s="507">
        <v>0</v>
      </c>
      <c r="Z33" s="507">
        <f t="shared" si="33"/>
        <v>-20000</v>
      </c>
      <c r="AA33" s="507">
        <f t="shared" si="34"/>
        <v>0</v>
      </c>
      <c r="AB33" s="322">
        <f t="shared" si="35"/>
        <v>0</v>
      </c>
      <c r="AC33" s="180">
        <f t="shared" si="36"/>
        <v>400</v>
      </c>
      <c r="AD33" s="507">
        <v>0</v>
      </c>
      <c r="AE33" s="507">
        <v>0</v>
      </c>
      <c r="AF33" s="507">
        <f t="shared" si="2"/>
        <v>0</v>
      </c>
      <c r="AG33" s="507">
        <f t="shared" si="3"/>
        <v>400</v>
      </c>
      <c r="AH33" s="522">
        <v>0</v>
      </c>
      <c r="AI33" s="522">
        <v>0</v>
      </c>
      <c r="AJ33" s="522">
        <v>0</v>
      </c>
      <c r="AK33" s="522">
        <v>0</v>
      </c>
      <c r="AL33" s="522">
        <v>0</v>
      </c>
      <c r="AM33" s="522">
        <v>0</v>
      </c>
      <c r="AN33" s="522">
        <v>0</v>
      </c>
      <c r="AO33" s="522">
        <f t="shared" si="37"/>
        <v>0</v>
      </c>
      <c r="AP33" s="522">
        <f t="shared" si="38"/>
        <v>0</v>
      </c>
      <c r="AQ33" s="550">
        <f t="shared" si="4"/>
        <v>0</v>
      </c>
      <c r="AR33" s="551">
        <f t="shared" si="39"/>
        <v>42533</v>
      </c>
      <c r="AS33" s="507">
        <f t="shared" si="40"/>
        <v>49700</v>
      </c>
      <c r="AT33" s="501">
        <f t="shared" si="41"/>
        <v>-20000</v>
      </c>
      <c r="AU33" s="501">
        <f t="shared" si="5"/>
        <v>0</v>
      </c>
      <c r="AV33" s="507">
        <f t="shared" si="42"/>
        <v>10039</v>
      </c>
      <c r="AW33" s="507">
        <f t="shared" si="42"/>
        <v>994</v>
      </c>
      <c r="AX33" s="507">
        <f t="shared" si="43"/>
        <v>1800</v>
      </c>
      <c r="AY33" s="522">
        <f t="shared" si="44"/>
        <v>0.13</v>
      </c>
      <c r="AZ33" s="522">
        <f t="shared" si="45"/>
        <v>0</v>
      </c>
      <c r="BA33" s="523">
        <f t="shared" si="45"/>
        <v>0.13</v>
      </c>
    </row>
    <row r="34" spans="1:53" ht="12.95" customHeight="1" x14ac:dyDescent="0.25">
      <c r="A34" s="157">
        <v>6</v>
      </c>
      <c r="B34" s="105">
        <v>5444</v>
      </c>
      <c r="C34" s="106">
        <v>600099296</v>
      </c>
      <c r="D34" s="105">
        <v>854824</v>
      </c>
      <c r="E34" s="301" t="s">
        <v>647</v>
      </c>
      <c r="F34" s="93"/>
      <c r="G34" s="302"/>
      <c r="H34" s="94"/>
      <c r="I34" s="297">
        <v>27406217</v>
      </c>
      <c r="J34" s="107">
        <v>19112567</v>
      </c>
      <c r="K34" s="107">
        <v>554480</v>
      </c>
      <c r="L34" s="107">
        <v>6647464</v>
      </c>
      <c r="M34" s="107">
        <v>382252</v>
      </c>
      <c r="N34" s="107">
        <v>709454</v>
      </c>
      <c r="O34" s="158">
        <v>37.951500000000003</v>
      </c>
      <c r="P34" s="158">
        <v>29.080699999999997</v>
      </c>
      <c r="Q34" s="299">
        <v>8.8708000000000009</v>
      </c>
      <c r="R34" s="150">
        <f t="shared" ref="R34:BA34" si="46">SUM(R28:R33)</f>
        <v>340000</v>
      </c>
      <c r="S34" s="107">
        <f t="shared" si="46"/>
        <v>0</v>
      </c>
      <c r="T34" s="107">
        <f t="shared" si="46"/>
        <v>0</v>
      </c>
      <c r="U34" s="107">
        <f t="shared" si="46"/>
        <v>0</v>
      </c>
      <c r="V34" s="107">
        <f t="shared" si="46"/>
        <v>340000</v>
      </c>
      <c r="W34" s="107">
        <f t="shared" si="46"/>
        <v>-340000</v>
      </c>
      <c r="X34" s="107">
        <f t="shared" si="46"/>
        <v>0</v>
      </c>
      <c r="Y34" s="107">
        <f t="shared" si="46"/>
        <v>40848</v>
      </c>
      <c r="Z34" s="107">
        <f t="shared" si="46"/>
        <v>-299152</v>
      </c>
      <c r="AA34" s="107">
        <f t="shared" si="46"/>
        <v>40848</v>
      </c>
      <c r="AB34" s="107">
        <f t="shared" si="46"/>
        <v>0</v>
      </c>
      <c r="AC34" s="107">
        <f t="shared" si="46"/>
        <v>6800</v>
      </c>
      <c r="AD34" s="107">
        <f t="shared" si="46"/>
        <v>0</v>
      </c>
      <c r="AE34" s="107">
        <f t="shared" si="46"/>
        <v>0</v>
      </c>
      <c r="AF34" s="107">
        <f t="shared" si="46"/>
        <v>0</v>
      </c>
      <c r="AG34" s="107">
        <f t="shared" si="46"/>
        <v>47648</v>
      </c>
      <c r="AH34" s="158">
        <f t="shared" si="46"/>
        <v>0.38</v>
      </c>
      <c r="AI34" s="158">
        <f t="shared" si="46"/>
        <v>0.13</v>
      </c>
      <c r="AJ34" s="158">
        <f t="shared" si="46"/>
        <v>0</v>
      </c>
      <c r="AK34" s="158">
        <f t="shared" si="46"/>
        <v>0</v>
      </c>
      <c r="AL34" s="158">
        <f t="shared" si="46"/>
        <v>0</v>
      </c>
      <c r="AM34" s="158">
        <f t="shared" si="46"/>
        <v>0</v>
      </c>
      <c r="AN34" s="158">
        <f t="shared" si="46"/>
        <v>0</v>
      </c>
      <c r="AO34" s="158">
        <f t="shared" si="46"/>
        <v>0.38</v>
      </c>
      <c r="AP34" s="158">
        <f t="shared" si="46"/>
        <v>0.13</v>
      </c>
      <c r="AQ34" s="429">
        <f t="shared" si="46"/>
        <v>0.51</v>
      </c>
      <c r="AR34" s="297">
        <f t="shared" si="46"/>
        <v>27453865</v>
      </c>
      <c r="AS34" s="107">
        <f t="shared" si="46"/>
        <v>19452567</v>
      </c>
      <c r="AT34" s="107">
        <f t="shared" si="46"/>
        <v>255328</v>
      </c>
      <c r="AU34" s="107">
        <f t="shared" si="46"/>
        <v>40848</v>
      </c>
      <c r="AV34" s="107">
        <f t="shared" si="46"/>
        <v>6647464</v>
      </c>
      <c r="AW34" s="107">
        <f t="shared" si="46"/>
        <v>389052</v>
      </c>
      <c r="AX34" s="107">
        <f t="shared" si="46"/>
        <v>709454</v>
      </c>
      <c r="AY34" s="158">
        <f t="shared" si="46"/>
        <v>38.461500000000008</v>
      </c>
      <c r="AZ34" s="158">
        <f t="shared" si="46"/>
        <v>29.460699999999999</v>
      </c>
      <c r="BA34" s="299">
        <f t="shared" si="46"/>
        <v>9.0007999999999999</v>
      </c>
    </row>
    <row r="35" spans="1:53" ht="12.95" customHeight="1" x14ac:dyDescent="0.25">
      <c r="A35" s="155">
        <v>7</v>
      </c>
      <c r="B35" s="547">
        <v>5449</v>
      </c>
      <c r="C35" s="548">
        <v>600099458</v>
      </c>
      <c r="D35" s="84">
        <v>70188408</v>
      </c>
      <c r="E35" s="549" t="s">
        <v>648</v>
      </c>
      <c r="F35" s="84">
        <v>3114</v>
      </c>
      <c r="G35" s="552" t="s">
        <v>507</v>
      </c>
      <c r="H35" s="514" t="s">
        <v>87</v>
      </c>
      <c r="I35" s="516">
        <v>6601656</v>
      </c>
      <c r="J35" s="517">
        <v>4755966</v>
      </c>
      <c r="K35" s="517">
        <v>33000</v>
      </c>
      <c r="L35" s="431">
        <v>1618670</v>
      </c>
      <c r="M35" s="431">
        <v>95120</v>
      </c>
      <c r="N35" s="517">
        <v>98900</v>
      </c>
      <c r="O35" s="518">
        <v>7.7377000000000002</v>
      </c>
      <c r="P35" s="432">
        <v>5</v>
      </c>
      <c r="Q35" s="519">
        <v>2.7376999999999998</v>
      </c>
      <c r="R35" s="500">
        <f t="shared" ref="R35:R39" si="47">W35*-1</f>
        <v>0</v>
      </c>
      <c r="S35" s="507">
        <v>0</v>
      </c>
      <c r="T35" s="507">
        <v>0</v>
      </c>
      <c r="U35" s="507">
        <v>0</v>
      </c>
      <c r="V35" s="507">
        <f>SUM(R35:U35)</f>
        <v>0</v>
      </c>
      <c r="W35" s="507">
        <v>0</v>
      </c>
      <c r="X35" s="507">
        <v>0</v>
      </c>
      <c r="Y35" s="507">
        <v>5180</v>
      </c>
      <c r="Z35" s="507">
        <f>SUM(W35:Y35)</f>
        <v>5180</v>
      </c>
      <c r="AA35" s="507">
        <f>V35+Z35</f>
        <v>5180</v>
      </c>
      <c r="AB35" s="322">
        <f>ROUND((V35+W35)*33.8%,0)</f>
        <v>0</v>
      </c>
      <c r="AC35" s="180">
        <f>ROUND(V35*2%,0)</f>
        <v>0</v>
      </c>
      <c r="AD35" s="507">
        <v>0</v>
      </c>
      <c r="AE35" s="507">
        <v>0</v>
      </c>
      <c r="AF35" s="507">
        <f t="shared" si="2"/>
        <v>0</v>
      </c>
      <c r="AG35" s="507">
        <f t="shared" si="3"/>
        <v>5180</v>
      </c>
      <c r="AH35" s="522">
        <v>0</v>
      </c>
      <c r="AI35" s="522">
        <v>0</v>
      </c>
      <c r="AJ35" s="522">
        <v>0</v>
      </c>
      <c r="AK35" s="522">
        <v>0</v>
      </c>
      <c r="AL35" s="522">
        <v>0</v>
      </c>
      <c r="AM35" s="522">
        <v>0</v>
      </c>
      <c r="AN35" s="522">
        <v>0</v>
      </c>
      <c r="AO35" s="522">
        <f t="shared" ref="AO35:AO39" si="48">AH35+AJ35+AK35+AM35</f>
        <v>0</v>
      </c>
      <c r="AP35" s="522">
        <f t="shared" ref="AP35:AP39" si="49">AI35+AL35+AN35</f>
        <v>0</v>
      </c>
      <c r="AQ35" s="550">
        <f t="shared" si="4"/>
        <v>0</v>
      </c>
      <c r="AR35" s="551">
        <f>I35+AG35</f>
        <v>6606836</v>
      </c>
      <c r="AS35" s="507">
        <f>J35+V35</f>
        <v>4755966</v>
      </c>
      <c r="AT35" s="501">
        <f>K35+Z35</f>
        <v>38180</v>
      </c>
      <c r="AU35" s="501">
        <f t="shared" si="5"/>
        <v>5180</v>
      </c>
      <c r="AV35" s="507">
        <f t="shared" ref="AV35:AW39" si="50">L35+AB35</f>
        <v>1618670</v>
      </c>
      <c r="AW35" s="507">
        <f t="shared" si="50"/>
        <v>95120</v>
      </c>
      <c r="AX35" s="507">
        <f>N35+AF35</f>
        <v>98900</v>
      </c>
      <c r="AY35" s="522">
        <f>O35+AQ35</f>
        <v>7.7377000000000002</v>
      </c>
      <c r="AZ35" s="522">
        <f t="shared" ref="AZ35:BA39" si="51">P35+AO35</f>
        <v>5</v>
      </c>
      <c r="BA35" s="523">
        <f t="shared" si="51"/>
        <v>2.7376999999999998</v>
      </c>
    </row>
    <row r="36" spans="1:53" ht="12.95" customHeight="1" x14ac:dyDescent="0.25">
      <c r="A36" s="155">
        <v>7</v>
      </c>
      <c r="B36" s="547">
        <v>5449</v>
      </c>
      <c r="C36" s="548">
        <v>600099458</v>
      </c>
      <c r="D36" s="84">
        <v>70188408</v>
      </c>
      <c r="E36" s="549" t="s">
        <v>648</v>
      </c>
      <c r="F36" s="84">
        <v>3114</v>
      </c>
      <c r="G36" s="552" t="s">
        <v>88</v>
      </c>
      <c r="H36" s="514" t="s">
        <v>87</v>
      </c>
      <c r="I36" s="516">
        <v>1173606</v>
      </c>
      <c r="J36" s="517">
        <v>864217</v>
      </c>
      <c r="K36" s="517">
        <v>0</v>
      </c>
      <c r="L36" s="431">
        <v>292105</v>
      </c>
      <c r="M36" s="431">
        <v>17284</v>
      </c>
      <c r="N36" s="517">
        <v>0</v>
      </c>
      <c r="O36" s="518">
        <v>2.2082999999999999</v>
      </c>
      <c r="P36" s="432">
        <v>2.2082999999999999</v>
      </c>
      <c r="Q36" s="519">
        <v>0</v>
      </c>
      <c r="R36" s="500">
        <f t="shared" si="47"/>
        <v>0</v>
      </c>
      <c r="S36" s="507">
        <v>0</v>
      </c>
      <c r="T36" s="507">
        <v>0</v>
      </c>
      <c r="U36" s="507">
        <v>0</v>
      </c>
      <c r="V36" s="507">
        <f>SUM(R36:U36)</f>
        <v>0</v>
      </c>
      <c r="W36" s="507">
        <v>0</v>
      </c>
      <c r="X36" s="507">
        <v>0</v>
      </c>
      <c r="Y36" s="507">
        <v>0</v>
      </c>
      <c r="Z36" s="507">
        <f>SUM(W36:Y36)</f>
        <v>0</v>
      </c>
      <c r="AA36" s="507">
        <f>V36+Z36</f>
        <v>0</v>
      </c>
      <c r="AB36" s="322">
        <f>ROUND((V36+W36)*33.8%,0)</f>
        <v>0</v>
      </c>
      <c r="AC36" s="180">
        <f>ROUND(V36*2%,0)</f>
        <v>0</v>
      </c>
      <c r="AD36" s="507">
        <v>0</v>
      </c>
      <c r="AE36" s="507">
        <v>0</v>
      </c>
      <c r="AF36" s="507">
        <f t="shared" si="2"/>
        <v>0</v>
      </c>
      <c r="AG36" s="507">
        <f t="shared" si="3"/>
        <v>0</v>
      </c>
      <c r="AH36" s="522">
        <v>0</v>
      </c>
      <c r="AI36" s="522">
        <v>0</v>
      </c>
      <c r="AJ36" s="522">
        <v>0</v>
      </c>
      <c r="AK36" s="522">
        <v>0</v>
      </c>
      <c r="AL36" s="522">
        <v>0</v>
      </c>
      <c r="AM36" s="522">
        <v>0</v>
      </c>
      <c r="AN36" s="522">
        <v>0</v>
      </c>
      <c r="AO36" s="522">
        <f t="shared" si="48"/>
        <v>0</v>
      </c>
      <c r="AP36" s="522">
        <f t="shared" si="49"/>
        <v>0</v>
      </c>
      <c r="AQ36" s="550">
        <f t="shared" si="4"/>
        <v>0</v>
      </c>
      <c r="AR36" s="551">
        <f>I36+AG36</f>
        <v>1173606</v>
      </c>
      <c r="AS36" s="507">
        <f>J36+V36</f>
        <v>864217</v>
      </c>
      <c r="AT36" s="501">
        <f>K36+Z36</f>
        <v>0</v>
      </c>
      <c r="AU36" s="501">
        <f t="shared" si="5"/>
        <v>0</v>
      </c>
      <c r="AV36" s="507">
        <f t="shared" si="50"/>
        <v>292105</v>
      </c>
      <c r="AW36" s="507">
        <f t="shared" si="50"/>
        <v>17284</v>
      </c>
      <c r="AX36" s="507">
        <f>N36+AF36</f>
        <v>0</v>
      </c>
      <c r="AY36" s="522">
        <f>O36+AQ36</f>
        <v>2.2082999999999999</v>
      </c>
      <c r="AZ36" s="522">
        <f t="shared" si="51"/>
        <v>2.2082999999999999</v>
      </c>
      <c r="BA36" s="523">
        <f t="shared" si="51"/>
        <v>0</v>
      </c>
    </row>
    <row r="37" spans="1:53" ht="12.95" customHeight="1" x14ac:dyDescent="0.25">
      <c r="A37" s="155">
        <v>7</v>
      </c>
      <c r="B37" s="547">
        <v>5449</v>
      </c>
      <c r="C37" s="548">
        <v>600099458</v>
      </c>
      <c r="D37" s="84">
        <v>70188408</v>
      </c>
      <c r="E37" s="549" t="s">
        <v>648</v>
      </c>
      <c r="F37" s="84">
        <v>3143</v>
      </c>
      <c r="G37" s="549" t="s">
        <v>150</v>
      </c>
      <c r="H37" s="514" t="s">
        <v>87</v>
      </c>
      <c r="I37" s="516">
        <v>413016</v>
      </c>
      <c r="J37" s="517">
        <v>304135</v>
      </c>
      <c r="K37" s="517">
        <v>0</v>
      </c>
      <c r="L37" s="431">
        <v>102798</v>
      </c>
      <c r="M37" s="431">
        <v>6083</v>
      </c>
      <c r="N37" s="517">
        <v>0</v>
      </c>
      <c r="O37" s="518">
        <v>0.66669999999999996</v>
      </c>
      <c r="P37" s="432">
        <v>0.66669999999999996</v>
      </c>
      <c r="Q37" s="519">
        <v>0</v>
      </c>
      <c r="R37" s="500">
        <f t="shared" si="47"/>
        <v>0</v>
      </c>
      <c r="S37" s="507">
        <v>0</v>
      </c>
      <c r="T37" s="507">
        <v>0</v>
      </c>
      <c r="U37" s="507">
        <v>0</v>
      </c>
      <c r="V37" s="507">
        <f>SUM(R37:U37)</f>
        <v>0</v>
      </c>
      <c r="W37" s="507">
        <v>0</v>
      </c>
      <c r="X37" s="507">
        <v>0</v>
      </c>
      <c r="Y37" s="507">
        <v>0</v>
      </c>
      <c r="Z37" s="507">
        <f>SUM(W37:Y37)</f>
        <v>0</v>
      </c>
      <c r="AA37" s="507">
        <f>V37+Z37</f>
        <v>0</v>
      </c>
      <c r="AB37" s="322">
        <f>ROUND((V37+W37)*33.8%,0)</f>
        <v>0</v>
      </c>
      <c r="AC37" s="180">
        <f>ROUND(V37*2%,0)</f>
        <v>0</v>
      </c>
      <c r="AD37" s="507">
        <v>0</v>
      </c>
      <c r="AE37" s="507">
        <v>0</v>
      </c>
      <c r="AF37" s="507">
        <f t="shared" si="2"/>
        <v>0</v>
      </c>
      <c r="AG37" s="507">
        <f t="shared" si="3"/>
        <v>0</v>
      </c>
      <c r="AH37" s="522">
        <v>0</v>
      </c>
      <c r="AI37" s="522">
        <v>0</v>
      </c>
      <c r="AJ37" s="522">
        <v>0</v>
      </c>
      <c r="AK37" s="522">
        <v>0</v>
      </c>
      <c r="AL37" s="522">
        <v>0</v>
      </c>
      <c r="AM37" s="522">
        <v>0</v>
      </c>
      <c r="AN37" s="522">
        <v>0</v>
      </c>
      <c r="AO37" s="522">
        <f t="shared" si="48"/>
        <v>0</v>
      </c>
      <c r="AP37" s="522">
        <f t="shared" si="49"/>
        <v>0</v>
      </c>
      <c r="AQ37" s="550">
        <f t="shared" si="4"/>
        <v>0</v>
      </c>
      <c r="AR37" s="551">
        <f>I37+AG37</f>
        <v>413016</v>
      </c>
      <c r="AS37" s="507">
        <f>J37+V37</f>
        <v>304135</v>
      </c>
      <c r="AT37" s="501">
        <f>K37+Z37</f>
        <v>0</v>
      </c>
      <c r="AU37" s="501">
        <f t="shared" si="5"/>
        <v>0</v>
      </c>
      <c r="AV37" s="507">
        <f t="shared" si="50"/>
        <v>102798</v>
      </c>
      <c r="AW37" s="507">
        <f t="shared" si="50"/>
        <v>6083</v>
      </c>
      <c r="AX37" s="507">
        <f>N37+AF37</f>
        <v>0</v>
      </c>
      <c r="AY37" s="522">
        <f>O37+AQ37</f>
        <v>0.66669999999999996</v>
      </c>
      <c r="AZ37" s="522">
        <f t="shared" si="51"/>
        <v>0.66669999999999996</v>
      </c>
      <c r="BA37" s="523">
        <f t="shared" si="51"/>
        <v>0</v>
      </c>
    </row>
    <row r="38" spans="1:53" ht="12.95" customHeight="1" x14ac:dyDescent="0.25">
      <c r="A38" s="155">
        <v>7</v>
      </c>
      <c r="B38" s="547">
        <v>5449</v>
      </c>
      <c r="C38" s="548">
        <v>600099458</v>
      </c>
      <c r="D38" s="84">
        <v>70188408</v>
      </c>
      <c r="E38" s="549" t="s">
        <v>648</v>
      </c>
      <c r="F38" s="84">
        <v>3143</v>
      </c>
      <c r="G38" s="549" t="s">
        <v>649</v>
      </c>
      <c r="H38" s="514" t="s">
        <v>87</v>
      </c>
      <c r="I38" s="516">
        <v>182734</v>
      </c>
      <c r="J38" s="517">
        <v>134561</v>
      </c>
      <c r="K38" s="517">
        <v>0</v>
      </c>
      <c r="L38" s="431">
        <v>45482</v>
      </c>
      <c r="M38" s="431">
        <v>2691</v>
      </c>
      <c r="N38" s="517">
        <v>0</v>
      </c>
      <c r="O38" s="518">
        <v>0.41670000000000001</v>
      </c>
      <c r="P38" s="432">
        <v>0.41670000000000001</v>
      </c>
      <c r="Q38" s="519">
        <v>0</v>
      </c>
      <c r="R38" s="500">
        <f t="shared" si="47"/>
        <v>0</v>
      </c>
      <c r="S38" s="507">
        <v>0</v>
      </c>
      <c r="T38" s="507">
        <v>0</v>
      </c>
      <c r="U38" s="507">
        <v>0</v>
      </c>
      <c r="V38" s="507">
        <f>SUM(R38:U38)</f>
        <v>0</v>
      </c>
      <c r="W38" s="507">
        <v>0</v>
      </c>
      <c r="X38" s="507">
        <v>0</v>
      </c>
      <c r="Y38" s="507">
        <v>0</v>
      </c>
      <c r="Z38" s="507">
        <f>SUM(W38:Y38)</f>
        <v>0</v>
      </c>
      <c r="AA38" s="507">
        <f>V38+Z38</f>
        <v>0</v>
      </c>
      <c r="AB38" s="322">
        <f>ROUND((V38+W38)*33.8%,0)</f>
        <v>0</v>
      </c>
      <c r="AC38" s="180">
        <f>ROUND(V38*2%,0)</f>
        <v>0</v>
      </c>
      <c r="AD38" s="507">
        <v>0</v>
      </c>
      <c r="AE38" s="507">
        <v>0</v>
      </c>
      <c r="AF38" s="507">
        <f t="shared" si="2"/>
        <v>0</v>
      </c>
      <c r="AG38" s="507">
        <f t="shared" si="3"/>
        <v>0</v>
      </c>
      <c r="AH38" s="522">
        <v>0</v>
      </c>
      <c r="AI38" s="522">
        <v>0</v>
      </c>
      <c r="AJ38" s="522">
        <v>0</v>
      </c>
      <c r="AK38" s="522">
        <v>0</v>
      </c>
      <c r="AL38" s="522">
        <v>0</v>
      </c>
      <c r="AM38" s="522">
        <v>0</v>
      </c>
      <c r="AN38" s="522">
        <v>0</v>
      </c>
      <c r="AO38" s="522">
        <f t="shared" si="48"/>
        <v>0</v>
      </c>
      <c r="AP38" s="522">
        <f t="shared" si="49"/>
        <v>0</v>
      </c>
      <c r="AQ38" s="550">
        <f t="shared" si="4"/>
        <v>0</v>
      </c>
      <c r="AR38" s="551">
        <f>I38+AG38</f>
        <v>182734</v>
      </c>
      <c r="AS38" s="507">
        <f>J38+V38</f>
        <v>134561</v>
      </c>
      <c r="AT38" s="501">
        <f>K38+Z38</f>
        <v>0</v>
      </c>
      <c r="AU38" s="501">
        <f t="shared" si="5"/>
        <v>0</v>
      </c>
      <c r="AV38" s="507">
        <f t="shared" si="50"/>
        <v>45482</v>
      </c>
      <c r="AW38" s="507">
        <f t="shared" si="50"/>
        <v>2691</v>
      </c>
      <c r="AX38" s="507">
        <f>N38+AF38</f>
        <v>0</v>
      </c>
      <c r="AY38" s="522">
        <f>O38+AQ38</f>
        <v>0.41670000000000001</v>
      </c>
      <c r="AZ38" s="522">
        <f t="shared" si="51"/>
        <v>0.41670000000000001</v>
      </c>
      <c r="BA38" s="523">
        <f t="shared" si="51"/>
        <v>0</v>
      </c>
    </row>
    <row r="39" spans="1:53" ht="12.95" customHeight="1" x14ac:dyDescent="0.25">
      <c r="A39" s="155">
        <v>7</v>
      </c>
      <c r="B39" s="547">
        <v>5449</v>
      </c>
      <c r="C39" s="548">
        <v>600099458</v>
      </c>
      <c r="D39" s="84">
        <v>70188408</v>
      </c>
      <c r="E39" s="549" t="s">
        <v>648</v>
      </c>
      <c r="F39" s="84">
        <v>3143</v>
      </c>
      <c r="G39" s="549" t="s">
        <v>151</v>
      </c>
      <c r="H39" s="514" t="s">
        <v>83</v>
      </c>
      <c r="I39" s="516">
        <v>2809</v>
      </c>
      <c r="J39" s="517">
        <v>1980</v>
      </c>
      <c r="K39" s="517">
        <v>0</v>
      </c>
      <c r="L39" s="431">
        <v>669</v>
      </c>
      <c r="M39" s="431">
        <v>40</v>
      </c>
      <c r="N39" s="517">
        <v>120</v>
      </c>
      <c r="O39" s="518">
        <v>0.01</v>
      </c>
      <c r="P39" s="432">
        <v>0</v>
      </c>
      <c r="Q39" s="519">
        <v>0.01</v>
      </c>
      <c r="R39" s="500">
        <f t="shared" si="47"/>
        <v>0</v>
      </c>
      <c r="S39" s="507">
        <v>0</v>
      </c>
      <c r="T39" s="507">
        <v>0</v>
      </c>
      <c r="U39" s="507">
        <v>0</v>
      </c>
      <c r="V39" s="507">
        <f>SUM(R39:U39)</f>
        <v>0</v>
      </c>
      <c r="W39" s="507">
        <v>0</v>
      </c>
      <c r="X39" s="507">
        <v>0</v>
      </c>
      <c r="Y39" s="507">
        <v>0</v>
      </c>
      <c r="Z39" s="507">
        <f>SUM(W39:Y39)</f>
        <v>0</v>
      </c>
      <c r="AA39" s="507">
        <f>V39+Z39</f>
        <v>0</v>
      </c>
      <c r="AB39" s="322">
        <f>ROUND((V39+W39)*33.8%,0)</f>
        <v>0</v>
      </c>
      <c r="AC39" s="180">
        <f>ROUND(V39*2%,0)</f>
        <v>0</v>
      </c>
      <c r="AD39" s="507">
        <v>0</v>
      </c>
      <c r="AE39" s="507">
        <v>0</v>
      </c>
      <c r="AF39" s="507">
        <f t="shared" si="2"/>
        <v>0</v>
      </c>
      <c r="AG39" s="507">
        <f t="shared" si="3"/>
        <v>0</v>
      </c>
      <c r="AH39" s="522">
        <v>0</v>
      </c>
      <c r="AI39" s="522">
        <v>0</v>
      </c>
      <c r="AJ39" s="522">
        <v>0</v>
      </c>
      <c r="AK39" s="522">
        <v>0</v>
      </c>
      <c r="AL39" s="522">
        <v>0</v>
      </c>
      <c r="AM39" s="522">
        <v>0</v>
      </c>
      <c r="AN39" s="522">
        <v>0</v>
      </c>
      <c r="AO39" s="522">
        <f t="shared" si="48"/>
        <v>0</v>
      </c>
      <c r="AP39" s="522">
        <f t="shared" si="49"/>
        <v>0</v>
      </c>
      <c r="AQ39" s="550">
        <f t="shared" si="4"/>
        <v>0</v>
      </c>
      <c r="AR39" s="551">
        <f>I39+AG39</f>
        <v>2809</v>
      </c>
      <c r="AS39" s="507">
        <f>J39+V39</f>
        <v>1980</v>
      </c>
      <c r="AT39" s="501">
        <f>K39+Z39</f>
        <v>0</v>
      </c>
      <c r="AU39" s="501">
        <f t="shared" si="5"/>
        <v>0</v>
      </c>
      <c r="AV39" s="507">
        <f t="shared" si="50"/>
        <v>669</v>
      </c>
      <c r="AW39" s="507">
        <f t="shared" si="50"/>
        <v>40</v>
      </c>
      <c r="AX39" s="507">
        <f>N39+AF39</f>
        <v>120</v>
      </c>
      <c r="AY39" s="522">
        <f>O39+AQ39</f>
        <v>0.01</v>
      </c>
      <c r="AZ39" s="522">
        <f t="shared" si="51"/>
        <v>0</v>
      </c>
      <c r="BA39" s="523">
        <f t="shared" si="51"/>
        <v>0.01</v>
      </c>
    </row>
    <row r="40" spans="1:53" ht="12.95" customHeight="1" x14ac:dyDescent="0.25">
      <c r="A40" s="157">
        <v>7</v>
      </c>
      <c r="B40" s="105">
        <v>5449</v>
      </c>
      <c r="C40" s="106">
        <v>600099458</v>
      </c>
      <c r="D40" s="105">
        <v>70188408</v>
      </c>
      <c r="E40" s="301" t="s">
        <v>650</v>
      </c>
      <c r="F40" s="93"/>
      <c r="G40" s="302"/>
      <c r="H40" s="94"/>
      <c r="I40" s="297">
        <v>8373821</v>
      </c>
      <c r="J40" s="107">
        <v>6060859</v>
      </c>
      <c r="K40" s="107">
        <v>33000</v>
      </c>
      <c r="L40" s="107">
        <v>2059724</v>
      </c>
      <c r="M40" s="107">
        <v>121218</v>
      </c>
      <c r="N40" s="107">
        <v>99020</v>
      </c>
      <c r="O40" s="158">
        <v>11.039400000000001</v>
      </c>
      <c r="P40" s="158">
        <v>8.2916999999999987</v>
      </c>
      <c r="Q40" s="299">
        <v>2.7476999999999996</v>
      </c>
      <c r="R40" s="150">
        <f t="shared" ref="R40:BA40" si="52">SUM(R35:R39)</f>
        <v>0</v>
      </c>
      <c r="S40" s="107">
        <f t="shared" si="52"/>
        <v>0</v>
      </c>
      <c r="T40" s="107">
        <f t="shared" si="52"/>
        <v>0</v>
      </c>
      <c r="U40" s="107">
        <f t="shared" si="52"/>
        <v>0</v>
      </c>
      <c r="V40" s="107">
        <f t="shared" si="52"/>
        <v>0</v>
      </c>
      <c r="W40" s="107">
        <f t="shared" si="52"/>
        <v>0</v>
      </c>
      <c r="X40" s="107">
        <f t="shared" si="52"/>
        <v>0</v>
      </c>
      <c r="Y40" s="107">
        <f t="shared" ref="Y40" si="53">SUM(Y35:Y39)</f>
        <v>5180</v>
      </c>
      <c r="Z40" s="107">
        <f t="shared" si="52"/>
        <v>5180</v>
      </c>
      <c r="AA40" s="107">
        <f t="shared" si="52"/>
        <v>5180</v>
      </c>
      <c r="AB40" s="107">
        <f t="shared" si="52"/>
        <v>0</v>
      </c>
      <c r="AC40" s="107">
        <f t="shared" si="52"/>
        <v>0</v>
      </c>
      <c r="AD40" s="107">
        <f t="shared" si="52"/>
        <v>0</v>
      </c>
      <c r="AE40" s="107">
        <f t="shared" si="52"/>
        <v>0</v>
      </c>
      <c r="AF40" s="107">
        <f t="shared" si="52"/>
        <v>0</v>
      </c>
      <c r="AG40" s="107">
        <f t="shared" si="52"/>
        <v>5180</v>
      </c>
      <c r="AH40" s="158">
        <f t="shared" si="52"/>
        <v>0</v>
      </c>
      <c r="AI40" s="158">
        <f t="shared" si="52"/>
        <v>0</v>
      </c>
      <c r="AJ40" s="158">
        <f t="shared" si="52"/>
        <v>0</v>
      </c>
      <c r="AK40" s="158">
        <f t="shared" ref="AK40:AL40" si="54">SUM(AK35:AK39)</f>
        <v>0</v>
      </c>
      <c r="AL40" s="158">
        <f t="shared" si="54"/>
        <v>0</v>
      </c>
      <c r="AM40" s="158">
        <f t="shared" si="52"/>
        <v>0</v>
      </c>
      <c r="AN40" s="158">
        <f t="shared" si="52"/>
        <v>0</v>
      </c>
      <c r="AO40" s="158">
        <f t="shared" si="52"/>
        <v>0</v>
      </c>
      <c r="AP40" s="158">
        <f t="shared" si="52"/>
        <v>0</v>
      </c>
      <c r="AQ40" s="429">
        <f t="shared" si="52"/>
        <v>0</v>
      </c>
      <c r="AR40" s="297">
        <f t="shared" si="52"/>
        <v>8379001</v>
      </c>
      <c r="AS40" s="107">
        <f t="shared" si="52"/>
        <v>6060859</v>
      </c>
      <c r="AT40" s="107">
        <f t="shared" si="52"/>
        <v>38180</v>
      </c>
      <c r="AU40" s="107">
        <f t="shared" si="52"/>
        <v>5180</v>
      </c>
      <c r="AV40" s="107">
        <f t="shared" si="52"/>
        <v>2059724</v>
      </c>
      <c r="AW40" s="107">
        <f t="shared" si="52"/>
        <v>121218</v>
      </c>
      <c r="AX40" s="107">
        <f t="shared" si="52"/>
        <v>99020</v>
      </c>
      <c r="AY40" s="158">
        <f t="shared" si="52"/>
        <v>11.039400000000001</v>
      </c>
      <c r="AZ40" s="158">
        <f t="shared" si="52"/>
        <v>8.2916999999999987</v>
      </c>
      <c r="BA40" s="299">
        <f t="shared" si="52"/>
        <v>2.7476999999999996</v>
      </c>
    </row>
    <row r="41" spans="1:53" ht="12.95" customHeight="1" x14ac:dyDescent="0.25">
      <c r="A41" s="155">
        <v>8</v>
      </c>
      <c r="B41" s="547">
        <v>5443</v>
      </c>
      <c r="C41" s="548">
        <v>600099237</v>
      </c>
      <c r="D41" s="84">
        <v>854841</v>
      </c>
      <c r="E41" s="549" t="s">
        <v>651</v>
      </c>
      <c r="F41" s="84">
        <v>3113</v>
      </c>
      <c r="G41" s="549" t="s">
        <v>285</v>
      </c>
      <c r="H41" s="514" t="s">
        <v>87</v>
      </c>
      <c r="I41" s="516">
        <v>24331046</v>
      </c>
      <c r="J41" s="517">
        <v>17271307</v>
      </c>
      <c r="K41" s="517">
        <v>45000</v>
      </c>
      <c r="L41" s="431">
        <v>5852912</v>
      </c>
      <c r="M41" s="431">
        <v>345427</v>
      </c>
      <c r="N41" s="517">
        <v>816400</v>
      </c>
      <c r="O41" s="518">
        <v>32.979300000000002</v>
      </c>
      <c r="P41" s="432">
        <v>25.456700000000001</v>
      </c>
      <c r="Q41" s="519">
        <v>7.5226000000000006</v>
      </c>
      <c r="R41" s="500">
        <f t="shared" ref="R41:R45" si="55">W41*-1</f>
        <v>0</v>
      </c>
      <c r="S41" s="507">
        <v>0</v>
      </c>
      <c r="T41" s="507">
        <v>0</v>
      </c>
      <c r="U41" s="507">
        <v>0</v>
      </c>
      <c r="V41" s="507">
        <f>SUM(R41:U41)</f>
        <v>0</v>
      </c>
      <c r="W41" s="507">
        <v>0</v>
      </c>
      <c r="X41" s="507">
        <v>0</v>
      </c>
      <c r="Y41" s="507">
        <v>215296</v>
      </c>
      <c r="Z41" s="507">
        <f>SUM(W41:Y41)</f>
        <v>215296</v>
      </c>
      <c r="AA41" s="507">
        <f>V41+Z41</f>
        <v>215296</v>
      </c>
      <c r="AB41" s="322">
        <f>ROUND((V41+W41)*33.8%,0)</f>
        <v>0</v>
      </c>
      <c r="AC41" s="180">
        <f>ROUND(V41*2%,0)</f>
        <v>0</v>
      </c>
      <c r="AD41" s="507">
        <v>0</v>
      </c>
      <c r="AE41" s="507">
        <v>0</v>
      </c>
      <c r="AF41" s="507">
        <f t="shared" si="2"/>
        <v>0</v>
      </c>
      <c r="AG41" s="507">
        <f t="shared" si="3"/>
        <v>215296</v>
      </c>
      <c r="AH41" s="522">
        <v>0</v>
      </c>
      <c r="AI41" s="522">
        <v>0</v>
      </c>
      <c r="AJ41" s="522">
        <v>0</v>
      </c>
      <c r="AK41" s="522">
        <v>0</v>
      </c>
      <c r="AL41" s="522">
        <v>0</v>
      </c>
      <c r="AM41" s="522">
        <v>0</v>
      </c>
      <c r="AN41" s="522">
        <v>0</v>
      </c>
      <c r="AO41" s="522">
        <f t="shared" ref="AO41:AO45" si="56">AH41+AJ41+AK41+AM41</f>
        <v>0</v>
      </c>
      <c r="AP41" s="522">
        <f t="shared" ref="AP41:AP45" si="57">AI41+AL41+AN41</f>
        <v>0</v>
      </c>
      <c r="AQ41" s="550">
        <f t="shared" si="4"/>
        <v>0</v>
      </c>
      <c r="AR41" s="551">
        <f>I41+AG41</f>
        <v>24546342</v>
      </c>
      <c r="AS41" s="507">
        <f>J41+V41</f>
        <v>17271307</v>
      </c>
      <c r="AT41" s="501">
        <f>K41+Z41</f>
        <v>260296</v>
      </c>
      <c r="AU41" s="501">
        <f t="shared" si="5"/>
        <v>215296</v>
      </c>
      <c r="AV41" s="507">
        <f t="shared" ref="AV41:AW45" si="58">L41+AB41</f>
        <v>5852912</v>
      </c>
      <c r="AW41" s="507">
        <f t="shared" si="58"/>
        <v>345427</v>
      </c>
      <c r="AX41" s="507">
        <f>N41+AF41</f>
        <v>816400</v>
      </c>
      <c r="AY41" s="522">
        <f>O41+AQ41</f>
        <v>32.979300000000002</v>
      </c>
      <c r="AZ41" s="522">
        <f t="shared" ref="AZ41:BA45" si="59">P41+AO41</f>
        <v>25.456700000000001</v>
      </c>
      <c r="BA41" s="523">
        <f t="shared" si="59"/>
        <v>7.5226000000000006</v>
      </c>
    </row>
    <row r="42" spans="1:53" ht="12.95" customHeight="1" x14ac:dyDescent="0.25">
      <c r="A42" s="155">
        <v>8</v>
      </c>
      <c r="B42" s="547">
        <v>5443</v>
      </c>
      <c r="C42" s="548">
        <v>600099237</v>
      </c>
      <c r="D42" s="84">
        <v>854841</v>
      </c>
      <c r="E42" s="549" t="s">
        <v>651</v>
      </c>
      <c r="F42" s="84">
        <v>3113</v>
      </c>
      <c r="G42" s="549" t="s">
        <v>450</v>
      </c>
      <c r="H42" s="514" t="s">
        <v>83</v>
      </c>
      <c r="I42" s="516">
        <v>1794409</v>
      </c>
      <c r="J42" s="517">
        <v>1321362</v>
      </c>
      <c r="K42" s="517">
        <v>0</v>
      </c>
      <c r="L42" s="431">
        <v>446620</v>
      </c>
      <c r="M42" s="431">
        <v>26427</v>
      </c>
      <c r="N42" s="517">
        <v>0</v>
      </c>
      <c r="O42" s="518">
        <v>3.94</v>
      </c>
      <c r="P42" s="432">
        <v>3.94</v>
      </c>
      <c r="Q42" s="519">
        <v>0</v>
      </c>
      <c r="R42" s="500">
        <f t="shared" si="55"/>
        <v>0</v>
      </c>
      <c r="S42" s="507">
        <v>0</v>
      </c>
      <c r="T42" s="507">
        <v>0</v>
      </c>
      <c r="U42" s="507">
        <v>0</v>
      </c>
      <c r="V42" s="507">
        <f>SUM(R42:U42)</f>
        <v>0</v>
      </c>
      <c r="W42" s="507">
        <v>0</v>
      </c>
      <c r="X42" s="507">
        <v>0</v>
      </c>
      <c r="Y42" s="507">
        <v>0</v>
      </c>
      <c r="Z42" s="507">
        <f>SUM(W42:Y42)</f>
        <v>0</v>
      </c>
      <c r="AA42" s="507">
        <f>V42+Z42</f>
        <v>0</v>
      </c>
      <c r="AB42" s="322">
        <f>ROUND((V42+W42)*33.8%,0)</f>
        <v>0</v>
      </c>
      <c r="AC42" s="180">
        <f>ROUND(V42*2%,0)</f>
        <v>0</v>
      </c>
      <c r="AD42" s="507">
        <v>0</v>
      </c>
      <c r="AE42" s="507">
        <v>0</v>
      </c>
      <c r="AF42" s="507">
        <f t="shared" si="2"/>
        <v>0</v>
      </c>
      <c r="AG42" s="507">
        <f t="shared" si="3"/>
        <v>0</v>
      </c>
      <c r="AH42" s="522">
        <v>0</v>
      </c>
      <c r="AI42" s="522">
        <v>0</v>
      </c>
      <c r="AJ42" s="522">
        <v>0</v>
      </c>
      <c r="AK42" s="522">
        <v>0</v>
      </c>
      <c r="AL42" s="522">
        <v>0</v>
      </c>
      <c r="AM42" s="522">
        <v>0</v>
      </c>
      <c r="AN42" s="522">
        <v>0</v>
      </c>
      <c r="AO42" s="522">
        <f t="shared" si="56"/>
        <v>0</v>
      </c>
      <c r="AP42" s="522">
        <f t="shared" si="57"/>
        <v>0</v>
      </c>
      <c r="AQ42" s="550">
        <f t="shared" si="4"/>
        <v>0</v>
      </c>
      <c r="AR42" s="551">
        <f>I42+AG42</f>
        <v>1794409</v>
      </c>
      <c r="AS42" s="507">
        <f>J42+V42</f>
        <v>1321362</v>
      </c>
      <c r="AT42" s="501">
        <f>K42+Z42</f>
        <v>0</v>
      </c>
      <c r="AU42" s="501">
        <f t="shared" si="5"/>
        <v>0</v>
      </c>
      <c r="AV42" s="507">
        <f t="shared" si="58"/>
        <v>446620</v>
      </c>
      <c r="AW42" s="507">
        <f t="shared" si="58"/>
        <v>26427</v>
      </c>
      <c r="AX42" s="507">
        <f>N42+AF42</f>
        <v>0</v>
      </c>
      <c r="AY42" s="522">
        <f>O42+AQ42</f>
        <v>3.94</v>
      </c>
      <c r="AZ42" s="522">
        <f t="shared" si="59"/>
        <v>3.94</v>
      </c>
      <c r="BA42" s="523">
        <f t="shared" si="59"/>
        <v>0</v>
      </c>
    </row>
    <row r="43" spans="1:53" ht="12.95" customHeight="1" x14ac:dyDescent="0.25">
      <c r="A43" s="155">
        <v>8</v>
      </c>
      <c r="B43" s="547">
        <v>5443</v>
      </c>
      <c r="C43" s="548">
        <v>600099237</v>
      </c>
      <c r="D43" s="84">
        <v>854841</v>
      </c>
      <c r="E43" s="549" t="s">
        <v>651</v>
      </c>
      <c r="F43" s="84">
        <v>3141</v>
      </c>
      <c r="G43" s="549" t="s">
        <v>89</v>
      </c>
      <c r="H43" s="514" t="s">
        <v>83</v>
      </c>
      <c r="I43" s="516">
        <v>3921086</v>
      </c>
      <c r="J43" s="517">
        <v>2846736</v>
      </c>
      <c r="K43" s="517">
        <v>15000</v>
      </c>
      <c r="L43" s="431">
        <v>967267</v>
      </c>
      <c r="M43" s="431">
        <v>56935</v>
      </c>
      <c r="N43" s="517">
        <v>35148</v>
      </c>
      <c r="O43" s="518">
        <v>9.7100000000000009</v>
      </c>
      <c r="P43" s="432">
        <v>0</v>
      </c>
      <c r="Q43" s="519">
        <v>9.7100000000000009</v>
      </c>
      <c r="R43" s="500">
        <f t="shared" si="55"/>
        <v>0</v>
      </c>
      <c r="S43" s="507">
        <v>0</v>
      </c>
      <c r="T43" s="507">
        <v>0</v>
      </c>
      <c r="U43" s="507">
        <v>0</v>
      </c>
      <c r="V43" s="507">
        <f>SUM(R43:U43)</f>
        <v>0</v>
      </c>
      <c r="W43" s="507">
        <v>0</v>
      </c>
      <c r="X43" s="507">
        <v>0</v>
      </c>
      <c r="Y43" s="507">
        <v>0</v>
      </c>
      <c r="Z43" s="507">
        <f>SUM(W43:Y43)</f>
        <v>0</v>
      </c>
      <c r="AA43" s="507">
        <f>V43+Z43</f>
        <v>0</v>
      </c>
      <c r="AB43" s="322">
        <f>ROUND((V43+W43)*33.8%,0)</f>
        <v>0</v>
      </c>
      <c r="AC43" s="180">
        <f>ROUND(V43*2%,0)</f>
        <v>0</v>
      </c>
      <c r="AD43" s="507">
        <v>0</v>
      </c>
      <c r="AE43" s="507">
        <v>0</v>
      </c>
      <c r="AF43" s="507">
        <f t="shared" si="2"/>
        <v>0</v>
      </c>
      <c r="AG43" s="507">
        <f t="shared" si="3"/>
        <v>0</v>
      </c>
      <c r="AH43" s="522">
        <v>0</v>
      </c>
      <c r="AI43" s="522">
        <v>0</v>
      </c>
      <c r="AJ43" s="522">
        <v>0</v>
      </c>
      <c r="AK43" s="522">
        <v>0</v>
      </c>
      <c r="AL43" s="522">
        <v>0</v>
      </c>
      <c r="AM43" s="522">
        <v>0</v>
      </c>
      <c r="AN43" s="522">
        <v>0</v>
      </c>
      <c r="AO43" s="522">
        <f t="shared" si="56"/>
        <v>0</v>
      </c>
      <c r="AP43" s="522">
        <f t="shared" si="57"/>
        <v>0</v>
      </c>
      <c r="AQ43" s="550">
        <f t="shared" si="4"/>
        <v>0</v>
      </c>
      <c r="AR43" s="551">
        <f>I43+AG43</f>
        <v>3921086</v>
      </c>
      <c r="AS43" s="507">
        <f>J43+V43</f>
        <v>2846736</v>
      </c>
      <c r="AT43" s="501">
        <f>K43+Z43</f>
        <v>15000</v>
      </c>
      <c r="AU43" s="501">
        <f t="shared" si="5"/>
        <v>0</v>
      </c>
      <c r="AV43" s="507">
        <f t="shared" si="58"/>
        <v>967267</v>
      </c>
      <c r="AW43" s="507">
        <f t="shared" si="58"/>
        <v>56935</v>
      </c>
      <c r="AX43" s="507">
        <f>N43+AF43</f>
        <v>35148</v>
      </c>
      <c r="AY43" s="522">
        <f>O43+AQ43</f>
        <v>9.7100000000000009</v>
      </c>
      <c r="AZ43" s="522">
        <f t="shared" si="59"/>
        <v>0</v>
      </c>
      <c r="BA43" s="523">
        <f t="shared" si="59"/>
        <v>9.7100000000000009</v>
      </c>
    </row>
    <row r="44" spans="1:53" ht="12.95" customHeight="1" x14ac:dyDescent="0.25">
      <c r="A44" s="155">
        <v>8</v>
      </c>
      <c r="B44" s="547">
        <v>5443</v>
      </c>
      <c r="C44" s="548">
        <v>600099237</v>
      </c>
      <c r="D44" s="84">
        <v>854841</v>
      </c>
      <c r="E44" s="549" t="s">
        <v>651</v>
      </c>
      <c r="F44" s="84">
        <v>3143</v>
      </c>
      <c r="G44" s="549" t="s">
        <v>150</v>
      </c>
      <c r="H44" s="514" t="s">
        <v>87</v>
      </c>
      <c r="I44" s="516">
        <v>1381063</v>
      </c>
      <c r="J44" s="517">
        <v>1001219</v>
      </c>
      <c r="K44" s="517">
        <v>16000</v>
      </c>
      <c r="L44" s="431">
        <v>343820</v>
      </c>
      <c r="M44" s="431">
        <v>20024</v>
      </c>
      <c r="N44" s="517">
        <v>0</v>
      </c>
      <c r="O44" s="518">
        <v>2.6500000000000004</v>
      </c>
      <c r="P44" s="432">
        <v>2.7</v>
      </c>
      <c r="Q44" s="519">
        <v>-0.05</v>
      </c>
      <c r="R44" s="500">
        <f t="shared" si="55"/>
        <v>0</v>
      </c>
      <c r="S44" s="507">
        <v>0</v>
      </c>
      <c r="T44" s="507">
        <v>0</v>
      </c>
      <c r="U44" s="507">
        <v>0</v>
      </c>
      <c r="V44" s="507">
        <f>SUM(R44:U44)</f>
        <v>0</v>
      </c>
      <c r="W44" s="507">
        <v>0</v>
      </c>
      <c r="X44" s="507">
        <v>0</v>
      </c>
      <c r="Y44" s="507">
        <v>0</v>
      </c>
      <c r="Z44" s="507">
        <f>SUM(W44:Y44)</f>
        <v>0</v>
      </c>
      <c r="AA44" s="507">
        <f>V44+Z44</f>
        <v>0</v>
      </c>
      <c r="AB44" s="322">
        <f>ROUND((V44+W44)*33.8%,0)</f>
        <v>0</v>
      </c>
      <c r="AC44" s="180">
        <f>ROUND(V44*2%,0)</f>
        <v>0</v>
      </c>
      <c r="AD44" s="507">
        <v>0</v>
      </c>
      <c r="AE44" s="507">
        <v>0</v>
      </c>
      <c r="AF44" s="507">
        <f t="shared" si="2"/>
        <v>0</v>
      </c>
      <c r="AG44" s="507">
        <f t="shared" si="3"/>
        <v>0</v>
      </c>
      <c r="AH44" s="522">
        <v>0</v>
      </c>
      <c r="AI44" s="522">
        <v>0</v>
      </c>
      <c r="AJ44" s="522">
        <v>0</v>
      </c>
      <c r="AK44" s="522">
        <v>0</v>
      </c>
      <c r="AL44" s="522">
        <v>0</v>
      </c>
      <c r="AM44" s="522">
        <v>0</v>
      </c>
      <c r="AN44" s="522">
        <v>0</v>
      </c>
      <c r="AO44" s="522">
        <f t="shared" si="56"/>
        <v>0</v>
      </c>
      <c r="AP44" s="522">
        <f t="shared" si="57"/>
        <v>0</v>
      </c>
      <c r="AQ44" s="550">
        <f t="shared" si="4"/>
        <v>0</v>
      </c>
      <c r="AR44" s="551">
        <f>I44+AG44</f>
        <v>1381063</v>
      </c>
      <c r="AS44" s="507">
        <f>J44+V44</f>
        <v>1001219</v>
      </c>
      <c r="AT44" s="501">
        <f>K44+Z44</f>
        <v>16000</v>
      </c>
      <c r="AU44" s="501">
        <f t="shared" si="5"/>
        <v>0</v>
      </c>
      <c r="AV44" s="507">
        <f t="shared" si="58"/>
        <v>343820</v>
      </c>
      <c r="AW44" s="507">
        <f t="shared" si="58"/>
        <v>20024</v>
      </c>
      <c r="AX44" s="507">
        <f>N44+AF44</f>
        <v>0</v>
      </c>
      <c r="AY44" s="522">
        <f>O44+AQ44</f>
        <v>2.6500000000000004</v>
      </c>
      <c r="AZ44" s="522">
        <f t="shared" si="59"/>
        <v>2.7</v>
      </c>
      <c r="BA44" s="523">
        <f t="shared" si="59"/>
        <v>-0.05</v>
      </c>
    </row>
    <row r="45" spans="1:53" ht="12.95" customHeight="1" x14ac:dyDescent="0.25">
      <c r="A45" s="155">
        <v>8</v>
      </c>
      <c r="B45" s="547">
        <v>5443</v>
      </c>
      <c r="C45" s="548">
        <v>600099237</v>
      </c>
      <c r="D45" s="84">
        <v>854841</v>
      </c>
      <c r="E45" s="549" t="s">
        <v>651</v>
      </c>
      <c r="F45" s="84">
        <v>3143</v>
      </c>
      <c r="G45" s="549" t="s">
        <v>151</v>
      </c>
      <c r="H45" s="514" t="s">
        <v>83</v>
      </c>
      <c r="I45" s="516">
        <v>49155</v>
      </c>
      <c r="J45" s="517">
        <v>34650</v>
      </c>
      <c r="K45" s="517">
        <v>0</v>
      </c>
      <c r="L45" s="431">
        <v>11712</v>
      </c>
      <c r="M45" s="431">
        <v>693</v>
      </c>
      <c r="N45" s="517">
        <v>2100</v>
      </c>
      <c r="O45" s="518">
        <v>0.2</v>
      </c>
      <c r="P45" s="432">
        <v>0</v>
      </c>
      <c r="Q45" s="519">
        <v>0.2</v>
      </c>
      <c r="R45" s="500">
        <f t="shared" si="55"/>
        <v>0</v>
      </c>
      <c r="S45" s="507">
        <v>0</v>
      </c>
      <c r="T45" s="507">
        <v>0</v>
      </c>
      <c r="U45" s="507">
        <v>0</v>
      </c>
      <c r="V45" s="507">
        <f>SUM(R45:U45)</f>
        <v>0</v>
      </c>
      <c r="W45" s="507">
        <v>0</v>
      </c>
      <c r="X45" s="507">
        <v>0</v>
      </c>
      <c r="Y45" s="507">
        <v>0</v>
      </c>
      <c r="Z45" s="507">
        <f>SUM(W45:Y45)</f>
        <v>0</v>
      </c>
      <c r="AA45" s="507">
        <f>V45+Z45</f>
        <v>0</v>
      </c>
      <c r="AB45" s="322">
        <f>ROUND((V45+W45)*33.8%,0)</f>
        <v>0</v>
      </c>
      <c r="AC45" s="180">
        <f>ROUND(V45*2%,0)</f>
        <v>0</v>
      </c>
      <c r="AD45" s="507">
        <v>0</v>
      </c>
      <c r="AE45" s="507">
        <v>0</v>
      </c>
      <c r="AF45" s="507">
        <f t="shared" si="2"/>
        <v>0</v>
      </c>
      <c r="AG45" s="507">
        <f t="shared" si="3"/>
        <v>0</v>
      </c>
      <c r="AH45" s="522">
        <v>0</v>
      </c>
      <c r="AI45" s="522">
        <v>0</v>
      </c>
      <c r="AJ45" s="522">
        <v>0</v>
      </c>
      <c r="AK45" s="522">
        <v>0</v>
      </c>
      <c r="AL45" s="522">
        <v>0</v>
      </c>
      <c r="AM45" s="522">
        <v>0</v>
      </c>
      <c r="AN45" s="522">
        <v>0</v>
      </c>
      <c r="AO45" s="522">
        <f t="shared" si="56"/>
        <v>0</v>
      </c>
      <c r="AP45" s="522">
        <f t="shared" si="57"/>
        <v>0</v>
      </c>
      <c r="AQ45" s="550">
        <f t="shared" si="4"/>
        <v>0</v>
      </c>
      <c r="AR45" s="551">
        <f>I45+AG45</f>
        <v>49155</v>
      </c>
      <c r="AS45" s="507">
        <f>J45+V45</f>
        <v>34650</v>
      </c>
      <c r="AT45" s="501">
        <f>K45+Z45</f>
        <v>0</v>
      </c>
      <c r="AU45" s="501">
        <f t="shared" si="5"/>
        <v>0</v>
      </c>
      <c r="AV45" s="507">
        <f t="shared" si="58"/>
        <v>11712</v>
      </c>
      <c r="AW45" s="507">
        <f t="shared" si="58"/>
        <v>693</v>
      </c>
      <c r="AX45" s="507">
        <f>N45+AF45</f>
        <v>2100</v>
      </c>
      <c r="AY45" s="522">
        <f>O45+AQ45</f>
        <v>0.2</v>
      </c>
      <c r="AZ45" s="522">
        <f t="shared" si="59"/>
        <v>0</v>
      </c>
      <c r="BA45" s="523">
        <f t="shared" si="59"/>
        <v>0.2</v>
      </c>
    </row>
    <row r="46" spans="1:53" ht="12.95" customHeight="1" x14ac:dyDescent="0.25">
      <c r="A46" s="157">
        <v>8</v>
      </c>
      <c r="B46" s="105">
        <v>5443</v>
      </c>
      <c r="C46" s="119">
        <v>600099237</v>
      </c>
      <c r="D46" s="105">
        <v>854841</v>
      </c>
      <c r="E46" s="301" t="s">
        <v>652</v>
      </c>
      <c r="F46" s="93"/>
      <c r="G46" s="302"/>
      <c r="H46" s="94"/>
      <c r="I46" s="298">
        <v>31476759</v>
      </c>
      <c r="J46" s="109">
        <v>22475274</v>
      </c>
      <c r="K46" s="109">
        <v>76000</v>
      </c>
      <c r="L46" s="109">
        <v>7622331</v>
      </c>
      <c r="M46" s="109">
        <v>449506</v>
      </c>
      <c r="N46" s="109">
        <v>853648</v>
      </c>
      <c r="O46" s="159">
        <v>49.479300000000002</v>
      </c>
      <c r="P46" s="159">
        <v>32.096700000000006</v>
      </c>
      <c r="Q46" s="300">
        <v>17.3826</v>
      </c>
      <c r="R46" s="151">
        <f t="shared" ref="R46:BA46" si="60">SUM(R41:R45)</f>
        <v>0</v>
      </c>
      <c r="S46" s="109">
        <f t="shared" si="60"/>
        <v>0</v>
      </c>
      <c r="T46" s="109">
        <f t="shared" si="60"/>
        <v>0</v>
      </c>
      <c r="U46" s="109">
        <f t="shared" si="60"/>
        <v>0</v>
      </c>
      <c r="V46" s="109">
        <f t="shared" si="60"/>
        <v>0</v>
      </c>
      <c r="W46" s="109">
        <f t="shared" si="60"/>
        <v>0</v>
      </c>
      <c r="X46" s="109">
        <f t="shared" si="60"/>
        <v>0</v>
      </c>
      <c r="Y46" s="109">
        <f t="shared" ref="Y46" si="61">SUM(Y41:Y45)</f>
        <v>215296</v>
      </c>
      <c r="Z46" s="109">
        <f t="shared" si="60"/>
        <v>215296</v>
      </c>
      <c r="AA46" s="109">
        <f t="shared" si="60"/>
        <v>215296</v>
      </c>
      <c r="AB46" s="109">
        <f t="shared" si="60"/>
        <v>0</v>
      </c>
      <c r="AC46" s="109">
        <f t="shared" si="60"/>
        <v>0</v>
      </c>
      <c r="AD46" s="109">
        <f t="shared" si="60"/>
        <v>0</v>
      </c>
      <c r="AE46" s="109">
        <f t="shared" si="60"/>
        <v>0</v>
      </c>
      <c r="AF46" s="109">
        <f t="shared" si="60"/>
        <v>0</v>
      </c>
      <c r="AG46" s="109">
        <f t="shared" si="60"/>
        <v>215296</v>
      </c>
      <c r="AH46" s="159">
        <f t="shared" si="60"/>
        <v>0</v>
      </c>
      <c r="AI46" s="159">
        <f t="shared" si="60"/>
        <v>0</v>
      </c>
      <c r="AJ46" s="159">
        <f t="shared" si="60"/>
        <v>0</v>
      </c>
      <c r="AK46" s="159">
        <f t="shared" ref="AK46:AL46" si="62">SUM(AK41:AK45)</f>
        <v>0</v>
      </c>
      <c r="AL46" s="159">
        <f t="shared" si="62"/>
        <v>0</v>
      </c>
      <c r="AM46" s="159">
        <f t="shared" si="60"/>
        <v>0</v>
      </c>
      <c r="AN46" s="159">
        <f t="shared" si="60"/>
        <v>0</v>
      </c>
      <c r="AO46" s="159">
        <f t="shared" si="60"/>
        <v>0</v>
      </c>
      <c r="AP46" s="159">
        <f t="shared" si="60"/>
        <v>0</v>
      </c>
      <c r="AQ46" s="430">
        <f t="shared" si="60"/>
        <v>0</v>
      </c>
      <c r="AR46" s="298">
        <f t="shared" si="60"/>
        <v>31692055</v>
      </c>
      <c r="AS46" s="109">
        <f t="shared" si="60"/>
        <v>22475274</v>
      </c>
      <c r="AT46" s="109">
        <f t="shared" si="60"/>
        <v>291296</v>
      </c>
      <c r="AU46" s="109">
        <f t="shared" si="60"/>
        <v>215296</v>
      </c>
      <c r="AV46" s="109">
        <f t="shared" si="60"/>
        <v>7622331</v>
      </c>
      <c r="AW46" s="109">
        <f t="shared" si="60"/>
        <v>449506</v>
      </c>
      <c r="AX46" s="109">
        <f t="shared" si="60"/>
        <v>853648</v>
      </c>
      <c r="AY46" s="159">
        <f t="shared" si="60"/>
        <v>49.479300000000002</v>
      </c>
      <c r="AZ46" s="159">
        <f t="shared" si="60"/>
        <v>32.096700000000006</v>
      </c>
      <c r="BA46" s="300">
        <f t="shared" si="60"/>
        <v>17.3826</v>
      </c>
    </row>
    <row r="47" spans="1:53" ht="12.95" customHeight="1" x14ac:dyDescent="0.25">
      <c r="A47" s="155">
        <v>9</v>
      </c>
      <c r="B47" s="547">
        <v>5445</v>
      </c>
      <c r="C47" s="548">
        <v>600099351</v>
      </c>
      <c r="D47" s="84">
        <v>70155771</v>
      </c>
      <c r="E47" s="549" t="s">
        <v>653</v>
      </c>
      <c r="F47" s="84">
        <v>3113</v>
      </c>
      <c r="G47" s="549" t="s">
        <v>285</v>
      </c>
      <c r="H47" s="514" t="s">
        <v>87</v>
      </c>
      <c r="I47" s="516">
        <v>22350133</v>
      </c>
      <c r="J47" s="517">
        <v>15867631</v>
      </c>
      <c r="K47" s="517">
        <v>5000</v>
      </c>
      <c r="L47" s="431">
        <v>5364949</v>
      </c>
      <c r="M47" s="431">
        <v>317353</v>
      </c>
      <c r="N47" s="517">
        <v>795200</v>
      </c>
      <c r="O47" s="518">
        <v>30.424299999999999</v>
      </c>
      <c r="P47" s="432">
        <v>22.772500000000001</v>
      </c>
      <c r="Q47" s="519">
        <v>7.6517999999999997</v>
      </c>
      <c r="R47" s="500">
        <f t="shared" ref="R47:R52" si="63">W47*-1</f>
        <v>-5600</v>
      </c>
      <c r="S47" s="507">
        <v>0</v>
      </c>
      <c r="T47" s="507">
        <v>0</v>
      </c>
      <c r="U47" s="507">
        <v>0</v>
      </c>
      <c r="V47" s="507">
        <f t="shared" ref="V47:V52" si="64">SUM(R47:U47)</f>
        <v>-5600</v>
      </c>
      <c r="W47" s="507">
        <v>5600</v>
      </c>
      <c r="X47" s="507">
        <v>0</v>
      </c>
      <c r="Y47" s="507">
        <v>51356</v>
      </c>
      <c r="Z47" s="507">
        <f t="shared" ref="Z47:Z52" si="65">SUM(W47:Y47)</f>
        <v>56956</v>
      </c>
      <c r="AA47" s="507">
        <f t="shared" ref="AA47:AA52" si="66">V47+Z47</f>
        <v>51356</v>
      </c>
      <c r="AB47" s="322">
        <f t="shared" ref="AB47:AB52" si="67">ROUND((V47+W47)*33.8%,0)</f>
        <v>0</v>
      </c>
      <c r="AC47" s="180">
        <f t="shared" ref="AC47:AC52" si="68">ROUND(V47*2%,0)</f>
        <v>-112</v>
      </c>
      <c r="AD47" s="507">
        <v>0</v>
      </c>
      <c r="AE47" s="507">
        <v>0</v>
      </c>
      <c r="AF47" s="507">
        <f t="shared" si="2"/>
        <v>0</v>
      </c>
      <c r="AG47" s="507">
        <f t="shared" si="3"/>
        <v>51244</v>
      </c>
      <c r="AH47" s="522">
        <v>0</v>
      </c>
      <c r="AI47" s="522">
        <v>0</v>
      </c>
      <c r="AJ47" s="522">
        <v>0</v>
      </c>
      <c r="AK47" s="522">
        <v>0</v>
      </c>
      <c r="AL47" s="522">
        <v>0</v>
      </c>
      <c r="AM47" s="522">
        <v>0</v>
      </c>
      <c r="AN47" s="522">
        <v>0</v>
      </c>
      <c r="AO47" s="522">
        <f t="shared" ref="AO47:AO52" si="69">AH47+AJ47+AK47+AM47</f>
        <v>0</v>
      </c>
      <c r="AP47" s="522">
        <f t="shared" ref="AP47:AP52" si="70">AI47+AL47+AN47</f>
        <v>0</v>
      </c>
      <c r="AQ47" s="550">
        <f t="shared" si="4"/>
        <v>0</v>
      </c>
      <c r="AR47" s="551">
        <f t="shared" ref="AR47:AR52" si="71">I47+AG47</f>
        <v>22401377</v>
      </c>
      <c r="AS47" s="507">
        <f t="shared" ref="AS47:AS52" si="72">J47+V47</f>
        <v>15862031</v>
      </c>
      <c r="AT47" s="501">
        <f t="shared" ref="AT47:AT52" si="73">K47+Z47</f>
        <v>61956</v>
      </c>
      <c r="AU47" s="501">
        <f t="shared" si="5"/>
        <v>51356</v>
      </c>
      <c r="AV47" s="507">
        <f t="shared" ref="AV47:AW52" si="74">L47+AB47</f>
        <v>5364949</v>
      </c>
      <c r="AW47" s="507">
        <f t="shared" si="74"/>
        <v>317241</v>
      </c>
      <c r="AX47" s="507">
        <f t="shared" ref="AX47:AX52" si="75">N47+AF47</f>
        <v>795200</v>
      </c>
      <c r="AY47" s="522">
        <f t="shared" ref="AY47:AY52" si="76">O47+AQ47</f>
        <v>30.424299999999999</v>
      </c>
      <c r="AZ47" s="522">
        <f t="shared" ref="AZ47:BA52" si="77">P47+AO47</f>
        <v>22.772500000000001</v>
      </c>
      <c r="BA47" s="523">
        <f t="shared" si="77"/>
        <v>7.6517999999999997</v>
      </c>
    </row>
    <row r="48" spans="1:53" ht="12.95" customHeight="1" x14ac:dyDescent="0.25">
      <c r="A48" s="155">
        <v>9</v>
      </c>
      <c r="B48" s="547">
        <v>5445</v>
      </c>
      <c r="C48" s="548">
        <v>600099351</v>
      </c>
      <c r="D48" s="84">
        <v>70155771</v>
      </c>
      <c r="E48" s="549" t="s">
        <v>653</v>
      </c>
      <c r="F48" s="84">
        <v>3113</v>
      </c>
      <c r="G48" s="549" t="s">
        <v>450</v>
      </c>
      <c r="H48" s="514" t="s">
        <v>83</v>
      </c>
      <c r="I48" s="516">
        <v>456225</v>
      </c>
      <c r="J48" s="517">
        <v>335586</v>
      </c>
      <c r="K48" s="517">
        <v>0</v>
      </c>
      <c r="L48" s="431">
        <v>113428</v>
      </c>
      <c r="M48" s="431">
        <v>6711</v>
      </c>
      <c r="N48" s="517">
        <v>500</v>
      </c>
      <c r="O48" s="518">
        <v>0.93</v>
      </c>
      <c r="P48" s="432">
        <v>0.93</v>
      </c>
      <c r="Q48" s="519">
        <v>0</v>
      </c>
      <c r="R48" s="500">
        <f t="shared" si="63"/>
        <v>0</v>
      </c>
      <c r="S48" s="507">
        <v>59144</v>
      </c>
      <c r="T48" s="507">
        <v>0</v>
      </c>
      <c r="U48" s="507">
        <v>0</v>
      </c>
      <c r="V48" s="507">
        <f t="shared" si="64"/>
        <v>59144</v>
      </c>
      <c r="W48" s="507">
        <v>0</v>
      </c>
      <c r="X48" s="507">
        <v>0</v>
      </c>
      <c r="Y48" s="507">
        <v>0</v>
      </c>
      <c r="Z48" s="507">
        <f t="shared" si="65"/>
        <v>0</v>
      </c>
      <c r="AA48" s="507">
        <f t="shared" si="66"/>
        <v>59144</v>
      </c>
      <c r="AB48" s="322">
        <f t="shared" si="67"/>
        <v>19991</v>
      </c>
      <c r="AC48" s="180">
        <f t="shared" si="68"/>
        <v>1183</v>
      </c>
      <c r="AD48" s="507">
        <v>1700</v>
      </c>
      <c r="AE48" s="507">
        <v>0</v>
      </c>
      <c r="AF48" s="507">
        <f t="shared" si="2"/>
        <v>1700</v>
      </c>
      <c r="AG48" s="507">
        <f t="shared" si="3"/>
        <v>82018</v>
      </c>
      <c r="AH48" s="522">
        <v>0</v>
      </c>
      <c r="AI48" s="522">
        <v>0</v>
      </c>
      <c r="AJ48" s="522">
        <v>0.16</v>
      </c>
      <c r="AK48" s="522">
        <v>0</v>
      </c>
      <c r="AL48" s="522">
        <v>0</v>
      </c>
      <c r="AM48" s="522">
        <v>0</v>
      </c>
      <c r="AN48" s="522">
        <v>0</v>
      </c>
      <c r="AO48" s="522">
        <f t="shared" si="69"/>
        <v>0.16</v>
      </c>
      <c r="AP48" s="522">
        <f t="shared" si="70"/>
        <v>0</v>
      </c>
      <c r="AQ48" s="550">
        <f t="shared" si="4"/>
        <v>0.16</v>
      </c>
      <c r="AR48" s="551">
        <f t="shared" si="71"/>
        <v>538243</v>
      </c>
      <c r="AS48" s="507">
        <f t="shared" si="72"/>
        <v>394730</v>
      </c>
      <c r="AT48" s="501">
        <f t="shared" si="73"/>
        <v>0</v>
      </c>
      <c r="AU48" s="501">
        <f t="shared" si="5"/>
        <v>0</v>
      </c>
      <c r="AV48" s="507">
        <f t="shared" si="74"/>
        <v>133419</v>
      </c>
      <c r="AW48" s="507">
        <f t="shared" si="74"/>
        <v>7894</v>
      </c>
      <c r="AX48" s="507">
        <f t="shared" si="75"/>
        <v>2200</v>
      </c>
      <c r="AY48" s="522">
        <f t="shared" si="76"/>
        <v>1.0900000000000001</v>
      </c>
      <c r="AZ48" s="522">
        <f t="shared" si="77"/>
        <v>1.0900000000000001</v>
      </c>
      <c r="BA48" s="523">
        <f t="shared" si="77"/>
        <v>0</v>
      </c>
    </row>
    <row r="49" spans="1:53" ht="12.95" customHeight="1" x14ac:dyDescent="0.25">
      <c r="A49" s="155">
        <v>9</v>
      </c>
      <c r="B49" s="547">
        <v>5445</v>
      </c>
      <c r="C49" s="548">
        <v>600099351</v>
      </c>
      <c r="D49" s="84">
        <v>70155771</v>
      </c>
      <c r="E49" s="549" t="s">
        <v>653</v>
      </c>
      <c r="F49" s="84">
        <v>3141</v>
      </c>
      <c r="G49" s="549" t="s">
        <v>89</v>
      </c>
      <c r="H49" s="514" t="s">
        <v>83</v>
      </c>
      <c r="I49" s="516">
        <v>1078430</v>
      </c>
      <c r="J49" s="517">
        <v>788024</v>
      </c>
      <c r="K49" s="517">
        <v>0</v>
      </c>
      <c r="L49" s="431">
        <v>266352</v>
      </c>
      <c r="M49" s="431">
        <v>15760</v>
      </c>
      <c r="N49" s="517">
        <v>8294</v>
      </c>
      <c r="O49" s="518">
        <v>2.68</v>
      </c>
      <c r="P49" s="432">
        <v>0</v>
      </c>
      <c r="Q49" s="519">
        <v>2.68</v>
      </c>
      <c r="R49" s="500">
        <f t="shared" si="63"/>
        <v>0</v>
      </c>
      <c r="S49" s="507">
        <v>0</v>
      </c>
      <c r="T49" s="507">
        <v>0</v>
      </c>
      <c r="U49" s="507">
        <v>0</v>
      </c>
      <c r="V49" s="507">
        <f t="shared" si="64"/>
        <v>0</v>
      </c>
      <c r="W49" s="507">
        <v>0</v>
      </c>
      <c r="X49" s="507">
        <v>0</v>
      </c>
      <c r="Y49" s="507">
        <v>0</v>
      </c>
      <c r="Z49" s="507">
        <f t="shared" si="65"/>
        <v>0</v>
      </c>
      <c r="AA49" s="507">
        <f t="shared" si="66"/>
        <v>0</v>
      </c>
      <c r="AB49" s="322">
        <f t="shared" si="67"/>
        <v>0</v>
      </c>
      <c r="AC49" s="180">
        <f t="shared" si="68"/>
        <v>0</v>
      </c>
      <c r="AD49" s="507">
        <v>0</v>
      </c>
      <c r="AE49" s="507">
        <v>0</v>
      </c>
      <c r="AF49" s="507">
        <f t="shared" si="2"/>
        <v>0</v>
      </c>
      <c r="AG49" s="507">
        <f t="shared" si="3"/>
        <v>0</v>
      </c>
      <c r="AH49" s="522">
        <v>0</v>
      </c>
      <c r="AI49" s="522">
        <v>0</v>
      </c>
      <c r="AJ49" s="522">
        <v>0</v>
      </c>
      <c r="AK49" s="522">
        <v>0</v>
      </c>
      <c r="AL49" s="522">
        <v>0</v>
      </c>
      <c r="AM49" s="522">
        <v>0</v>
      </c>
      <c r="AN49" s="522">
        <v>0</v>
      </c>
      <c r="AO49" s="522">
        <f t="shared" si="69"/>
        <v>0</v>
      </c>
      <c r="AP49" s="522">
        <f t="shared" si="70"/>
        <v>0</v>
      </c>
      <c r="AQ49" s="550">
        <f t="shared" si="4"/>
        <v>0</v>
      </c>
      <c r="AR49" s="551">
        <f t="shared" si="71"/>
        <v>1078430</v>
      </c>
      <c r="AS49" s="507">
        <f t="shared" si="72"/>
        <v>788024</v>
      </c>
      <c r="AT49" s="501">
        <f t="shared" si="73"/>
        <v>0</v>
      </c>
      <c r="AU49" s="501">
        <f t="shared" si="5"/>
        <v>0</v>
      </c>
      <c r="AV49" s="507">
        <f t="shared" si="74"/>
        <v>266352</v>
      </c>
      <c r="AW49" s="507">
        <f t="shared" si="74"/>
        <v>15760</v>
      </c>
      <c r="AX49" s="507">
        <f t="shared" si="75"/>
        <v>8294</v>
      </c>
      <c r="AY49" s="522">
        <f t="shared" si="76"/>
        <v>2.68</v>
      </c>
      <c r="AZ49" s="522">
        <f t="shared" si="77"/>
        <v>0</v>
      </c>
      <c r="BA49" s="523">
        <f t="shared" si="77"/>
        <v>2.68</v>
      </c>
    </row>
    <row r="50" spans="1:53" ht="12.95" customHeight="1" x14ac:dyDescent="0.25">
      <c r="A50" s="155">
        <v>9</v>
      </c>
      <c r="B50" s="547">
        <v>5445</v>
      </c>
      <c r="C50" s="548">
        <v>600099351</v>
      </c>
      <c r="D50" s="84">
        <v>70155771</v>
      </c>
      <c r="E50" s="549" t="s">
        <v>653</v>
      </c>
      <c r="F50" s="84">
        <v>3143</v>
      </c>
      <c r="G50" s="549" t="s">
        <v>150</v>
      </c>
      <c r="H50" s="514" t="s">
        <v>87</v>
      </c>
      <c r="I50" s="516">
        <v>1769876</v>
      </c>
      <c r="J50" s="517">
        <v>1249106</v>
      </c>
      <c r="K50" s="517">
        <v>55000</v>
      </c>
      <c r="L50" s="431">
        <v>440788</v>
      </c>
      <c r="M50" s="431">
        <v>24982</v>
      </c>
      <c r="N50" s="517">
        <v>0</v>
      </c>
      <c r="O50" s="518">
        <v>2.5695999999999999</v>
      </c>
      <c r="P50" s="432">
        <v>2.5695999999999999</v>
      </c>
      <c r="Q50" s="519">
        <v>0</v>
      </c>
      <c r="R50" s="500">
        <f t="shared" si="63"/>
        <v>0</v>
      </c>
      <c r="S50" s="507">
        <v>0</v>
      </c>
      <c r="T50" s="507">
        <v>0</v>
      </c>
      <c r="U50" s="507">
        <v>0</v>
      </c>
      <c r="V50" s="507">
        <f t="shared" si="64"/>
        <v>0</v>
      </c>
      <c r="W50" s="507">
        <v>0</v>
      </c>
      <c r="X50" s="507">
        <v>0</v>
      </c>
      <c r="Y50" s="507">
        <v>0</v>
      </c>
      <c r="Z50" s="507">
        <f t="shared" si="65"/>
        <v>0</v>
      </c>
      <c r="AA50" s="507">
        <f t="shared" si="66"/>
        <v>0</v>
      </c>
      <c r="AB50" s="322">
        <f t="shared" si="67"/>
        <v>0</v>
      </c>
      <c r="AC50" s="180">
        <f t="shared" si="68"/>
        <v>0</v>
      </c>
      <c r="AD50" s="507">
        <v>0</v>
      </c>
      <c r="AE50" s="507">
        <v>0</v>
      </c>
      <c r="AF50" s="507">
        <f t="shared" si="2"/>
        <v>0</v>
      </c>
      <c r="AG50" s="507">
        <f t="shared" si="3"/>
        <v>0</v>
      </c>
      <c r="AH50" s="522">
        <v>0</v>
      </c>
      <c r="AI50" s="522">
        <v>0</v>
      </c>
      <c r="AJ50" s="522">
        <v>0</v>
      </c>
      <c r="AK50" s="522">
        <v>0</v>
      </c>
      <c r="AL50" s="522">
        <v>0</v>
      </c>
      <c r="AM50" s="522">
        <v>0</v>
      </c>
      <c r="AN50" s="522">
        <v>0</v>
      </c>
      <c r="AO50" s="522">
        <f t="shared" si="69"/>
        <v>0</v>
      </c>
      <c r="AP50" s="522">
        <f t="shared" si="70"/>
        <v>0</v>
      </c>
      <c r="AQ50" s="550">
        <f t="shared" si="4"/>
        <v>0</v>
      </c>
      <c r="AR50" s="551">
        <f t="shared" si="71"/>
        <v>1769876</v>
      </c>
      <c r="AS50" s="507">
        <f t="shared" si="72"/>
        <v>1249106</v>
      </c>
      <c r="AT50" s="501">
        <f t="shared" si="73"/>
        <v>55000</v>
      </c>
      <c r="AU50" s="501">
        <f t="shared" si="5"/>
        <v>0</v>
      </c>
      <c r="AV50" s="507">
        <f t="shared" si="74"/>
        <v>440788</v>
      </c>
      <c r="AW50" s="507">
        <f t="shared" si="74"/>
        <v>24982</v>
      </c>
      <c r="AX50" s="507">
        <f t="shared" si="75"/>
        <v>0</v>
      </c>
      <c r="AY50" s="522">
        <f t="shared" si="76"/>
        <v>2.5695999999999999</v>
      </c>
      <c r="AZ50" s="522">
        <f t="shared" si="77"/>
        <v>2.5695999999999999</v>
      </c>
      <c r="BA50" s="523">
        <f t="shared" si="77"/>
        <v>0</v>
      </c>
    </row>
    <row r="51" spans="1:53" ht="12.95" customHeight="1" x14ac:dyDescent="0.25">
      <c r="A51" s="155">
        <v>9</v>
      </c>
      <c r="B51" s="547">
        <v>5445</v>
      </c>
      <c r="C51" s="548">
        <v>600099351</v>
      </c>
      <c r="D51" s="84">
        <v>70155771</v>
      </c>
      <c r="E51" s="549" t="s">
        <v>653</v>
      </c>
      <c r="F51" s="84">
        <v>3143</v>
      </c>
      <c r="G51" s="549" t="s">
        <v>151</v>
      </c>
      <c r="H51" s="514" t="s">
        <v>83</v>
      </c>
      <c r="I51" s="516">
        <v>63199</v>
      </c>
      <c r="J51" s="517">
        <v>44550</v>
      </c>
      <c r="K51" s="517">
        <v>0</v>
      </c>
      <c r="L51" s="431">
        <v>15058</v>
      </c>
      <c r="M51" s="431">
        <v>891</v>
      </c>
      <c r="N51" s="517">
        <v>2700</v>
      </c>
      <c r="O51" s="518">
        <v>0.19</v>
      </c>
      <c r="P51" s="432">
        <v>0</v>
      </c>
      <c r="Q51" s="519">
        <v>0.19</v>
      </c>
      <c r="R51" s="500">
        <f t="shared" si="63"/>
        <v>0</v>
      </c>
      <c r="S51" s="507">
        <v>0</v>
      </c>
      <c r="T51" s="507">
        <v>0</v>
      </c>
      <c r="U51" s="507">
        <v>0</v>
      </c>
      <c r="V51" s="507">
        <f t="shared" si="64"/>
        <v>0</v>
      </c>
      <c r="W51" s="507">
        <v>0</v>
      </c>
      <c r="X51" s="507">
        <v>0</v>
      </c>
      <c r="Y51" s="507">
        <v>0</v>
      </c>
      <c r="Z51" s="507">
        <f t="shared" si="65"/>
        <v>0</v>
      </c>
      <c r="AA51" s="507">
        <f t="shared" si="66"/>
        <v>0</v>
      </c>
      <c r="AB51" s="322">
        <f t="shared" si="67"/>
        <v>0</v>
      </c>
      <c r="AC51" s="180">
        <f t="shared" si="68"/>
        <v>0</v>
      </c>
      <c r="AD51" s="507">
        <v>0</v>
      </c>
      <c r="AE51" s="507">
        <v>0</v>
      </c>
      <c r="AF51" s="507">
        <f t="shared" si="2"/>
        <v>0</v>
      </c>
      <c r="AG51" s="507">
        <f t="shared" si="3"/>
        <v>0</v>
      </c>
      <c r="AH51" s="522">
        <v>0</v>
      </c>
      <c r="AI51" s="522">
        <v>0</v>
      </c>
      <c r="AJ51" s="522">
        <v>0</v>
      </c>
      <c r="AK51" s="522">
        <v>0</v>
      </c>
      <c r="AL51" s="522">
        <v>0</v>
      </c>
      <c r="AM51" s="522">
        <v>0</v>
      </c>
      <c r="AN51" s="522">
        <v>0</v>
      </c>
      <c r="AO51" s="522">
        <f t="shared" si="69"/>
        <v>0</v>
      </c>
      <c r="AP51" s="522">
        <f t="shared" si="70"/>
        <v>0</v>
      </c>
      <c r="AQ51" s="550">
        <f t="shared" si="4"/>
        <v>0</v>
      </c>
      <c r="AR51" s="551">
        <f t="shared" si="71"/>
        <v>63199</v>
      </c>
      <c r="AS51" s="507">
        <f t="shared" si="72"/>
        <v>44550</v>
      </c>
      <c r="AT51" s="501">
        <f t="shared" si="73"/>
        <v>0</v>
      </c>
      <c r="AU51" s="501">
        <f t="shared" si="5"/>
        <v>0</v>
      </c>
      <c r="AV51" s="507">
        <f t="shared" si="74"/>
        <v>15058</v>
      </c>
      <c r="AW51" s="507">
        <f t="shared" si="74"/>
        <v>891</v>
      </c>
      <c r="AX51" s="507">
        <f t="shared" si="75"/>
        <v>2700</v>
      </c>
      <c r="AY51" s="522">
        <f t="shared" si="76"/>
        <v>0.19</v>
      </c>
      <c r="AZ51" s="522">
        <f t="shared" si="77"/>
        <v>0</v>
      </c>
      <c r="BA51" s="523">
        <f t="shared" si="77"/>
        <v>0.19</v>
      </c>
    </row>
    <row r="52" spans="1:53" ht="12.95" customHeight="1" x14ac:dyDescent="0.25">
      <c r="A52" s="155">
        <v>9</v>
      </c>
      <c r="B52" s="547">
        <v>5445</v>
      </c>
      <c r="C52" s="548">
        <v>600099351</v>
      </c>
      <c r="D52" s="84">
        <v>70155771</v>
      </c>
      <c r="E52" s="549" t="s">
        <v>653</v>
      </c>
      <c r="F52" s="84">
        <v>3143</v>
      </c>
      <c r="G52" s="549" t="s">
        <v>169</v>
      </c>
      <c r="H52" s="514" t="s">
        <v>83</v>
      </c>
      <c r="I52" s="516">
        <v>363388</v>
      </c>
      <c r="J52" s="517">
        <v>266486</v>
      </c>
      <c r="K52" s="517">
        <v>0</v>
      </c>
      <c r="L52" s="431">
        <v>90072</v>
      </c>
      <c r="M52" s="431">
        <v>5330</v>
      </c>
      <c r="N52" s="517">
        <v>1500</v>
      </c>
      <c r="O52" s="518">
        <v>0.62</v>
      </c>
      <c r="P52" s="432">
        <v>0.52</v>
      </c>
      <c r="Q52" s="519">
        <v>0.1</v>
      </c>
      <c r="R52" s="500">
        <f t="shared" si="63"/>
        <v>0</v>
      </c>
      <c r="S52" s="507">
        <v>0</v>
      </c>
      <c r="T52" s="507">
        <v>0</v>
      </c>
      <c r="U52" s="507">
        <v>0</v>
      </c>
      <c r="V52" s="507">
        <f t="shared" si="64"/>
        <v>0</v>
      </c>
      <c r="W52" s="507">
        <v>0</v>
      </c>
      <c r="X52" s="507">
        <v>0</v>
      </c>
      <c r="Y52" s="507">
        <v>0</v>
      </c>
      <c r="Z52" s="507">
        <f t="shared" si="65"/>
        <v>0</v>
      </c>
      <c r="AA52" s="507">
        <f t="shared" si="66"/>
        <v>0</v>
      </c>
      <c r="AB52" s="322">
        <f t="shared" si="67"/>
        <v>0</v>
      </c>
      <c r="AC52" s="180">
        <f t="shared" si="68"/>
        <v>0</v>
      </c>
      <c r="AD52" s="507">
        <v>0</v>
      </c>
      <c r="AE52" s="507">
        <v>0</v>
      </c>
      <c r="AF52" s="507">
        <f t="shared" si="2"/>
        <v>0</v>
      </c>
      <c r="AG52" s="507">
        <f t="shared" si="3"/>
        <v>0</v>
      </c>
      <c r="AH52" s="522">
        <v>0</v>
      </c>
      <c r="AI52" s="522">
        <v>0</v>
      </c>
      <c r="AJ52" s="522">
        <v>0</v>
      </c>
      <c r="AK52" s="522">
        <v>0</v>
      </c>
      <c r="AL52" s="522">
        <v>0</v>
      </c>
      <c r="AM52" s="522">
        <v>0</v>
      </c>
      <c r="AN52" s="522">
        <v>0</v>
      </c>
      <c r="AO52" s="522">
        <f t="shared" si="69"/>
        <v>0</v>
      </c>
      <c r="AP52" s="522">
        <f t="shared" si="70"/>
        <v>0</v>
      </c>
      <c r="AQ52" s="550">
        <f t="shared" si="4"/>
        <v>0</v>
      </c>
      <c r="AR52" s="551">
        <f t="shared" si="71"/>
        <v>363388</v>
      </c>
      <c r="AS52" s="507">
        <f t="shared" si="72"/>
        <v>266486</v>
      </c>
      <c r="AT52" s="501">
        <f t="shared" si="73"/>
        <v>0</v>
      </c>
      <c r="AU52" s="501">
        <f t="shared" si="5"/>
        <v>0</v>
      </c>
      <c r="AV52" s="507">
        <f t="shared" si="74"/>
        <v>90072</v>
      </c>
      <c r="AW52" s="507">
        <f t="shared" si="74"/>
        <v>5330</v>
      </c>
      <c r="AX52" s="507">
        <f t="shared" si="75"/>
        <v>1500</v>
      </c>
      <c r="AY52" s="522">
        <f t="shared" si="76"/>
        <v>0.62</v>
      </c>
      <c r="AZ52" s="522">
        <f t="shared" si="77"/>
        <v>0.52</v>
      </c>
      <c r="BA52" s="523">
        <f t="shared" si="77"/>
        <v>0.1</v>
      </c>
    </row>
    <row r="53" spans="1:53" ht="12.95" customHeight="1" x14ac:dyDescent="0.25">
      <c r="A53" s="157">
        <v>9</v>
      </c>
      <c r="B53" s="105">
        <v>5445</v>
      </c>
      <c r="C53" s="106">
        <v>600099351</v>
      </c>
      <c r="D53" s="105">
        <v>70155771</v>
      </c>
      <c r="E53" s="301" t="s">
        <v>654</v>
      </c>
      <c r="F53" s="93"/>
      <c r="G53" s="302"/>
      <c r="H53" s="94"/>
      <c r="I53" s="297">
        <v>26081251</v>
      </c>
      <c r="J53" s="107">
        <v>18551383</v>
      </c>
      <c r="K53" s="107">
        <v>60000</v>
      </c>
      <c r="L53" s="107">
        <v>6290647</v>
      </c>
      <c r="M53" s="107">
        <v>371027</v>
      </c>
      <c r="N53" s="107">
        <v>808194</v>
      </c>
      <c r="O53" s="158">
        <v>37.413899999999998</v>
      </c>
      <c r="P53" s="158">
        <v>26.792100000000001</v>
      </c>
      <c r="Q53" s="299">
        <v>10.621799999999999</v>
      </c>
      <c r="R53" s="150">
        <f t="shared" ref="R53:BA53" si="78">SUM(R47:R52)</f>
        <v>-5600</v>
      </c>
      <c r="S53" s="107">
        <f t="shared" si="78"/>
        <v>59144</v>
      </c>
      <c r="T53" s="107">
        <f t="shared" si="78"/>
        <v>0</v>
      </c>
      <c r="U53" s="107">
        <f t="shared" si="78"/>
        <v>0</v>
      </c>
      <c r="V53" s="107">
        <f t="shared" si="78"/>
        <v>53544</v>
      </c>
      <c r="W53" s="107">
        <f t="shared" si="78"/>
        <v>5600</v>
      </c>
      <c r="X53" s="107">
        <f t="shared" si="78"/>
        <v>0</v>
      </c>
      <c r="Y53" s="107">
        <f t="shared" si="78"/>
        <v>51356</v>
      </c>
      <c r="Z53" s="107">
        <f t="shared" si="78"/>
        <v>56956</v>
      </c>
      <c r="AA53" s="107">
        <f t="shared" si="78"/>
        <v>110500</v>
      </c>
      <c r="AB53" s="107">
        <f t="shared" si="78"/>
        <v>19991</v>
      </c>
      <c r="AC53" s="107">
        <f t="shared" si="78"/>
        <v>1071</v>
      </c>
      <c r="AD53" s="107">
        <f t="shared" si="78"/>
        <v>1700</v>
      </c>
      <c r="AE53" s="107">
        <f t="shared" si="78"/>
        <v>0</v>
      </c>
      <c r="AF53" s="107">
        <f t="shared" si="78"/>
        <v>1700</v>
      </c>
      <c r="AG53" s="107">
        <f t="shared" si="78"/>
        <v>133262</v>
      </c>
      <c r="AH53" s="158">
        <f t="shared" si="78"/>
        <v>0</v>
      </c>
      <c r="AI53" s="158">
        <f t="shared" si="78"/>
        <v>0</v>
      </c>
      <c r="AJ53" s="158">
        <f t="shared" si="78"/>
        <v>0.16</v>
      </c>
      <c r="AK53" s="158">
        <f t="shared" si="78"/>
        <v>0</v>
      </c>
      <c r="AL53" s="158">
        <f t="shared" si="78"/>
        <v>0</v>
      </c>
      <c r="AM53" s="158">
        <f t="shared" si="78"/>
        <v>0</v>
      </c>
      <c r="AN53" s="158">
        <f t="shared" si="78"/>
        <v>0</v>
      </c>
      <c r="AO53" s="158">
        <f t="shared" si="78"/>
        <v>0.16</v>
      </c>
      <c r="AP53" s="158">
        <f t="shared" si="78"/>
        <v>0</v>
      </c>
      <c r="AQ53" s="429">
        <f t="shared" si="78"/>
        <v>0.16</v>
      </c>
      <c r="AR53" s="297">
        <f t="shared" si="78"/>
        <v>26214513</v>
      </c>
      <c r="AS53" s="107">
        <f t="shared" si="78"/>
        <v>18604927</v>
      </c>
      <c r="AT53" s="107">
        <f t="shared" si="78"/>
        <v>116956</v>
      </c>
      <c r="AU53" s="107">
        <f t="shared" si="78"/>
        <v>51356</v>
      </c>
      <c r="AV53" s="107">
        <f t="shared" si="78"/>
        <v>6310638</v>
      </c>
      <c r="AW53" s="107">
        <f t="shared" si="78"/>
        <v>372098</v>
      </c>
      <c r="AX53" s="107">
        <f t="shared" si="78"/>
        <v>809894</v>
      </c>
      <c r="AY53" s="158">
        <f t="shared" si="78"/>
        <v>37.573899999999995</v>
      </c>
      <c r="AZ53" s="158">
        <f t="shared" si="78"/>
        <v>26.952100000000002</v>
      </c>
      <c r="BA53" s="299">
        <f t="shared" si="78"/>
        <v>10.621799999999999</v>
      </c>
    </row>
    <row r="54" spans="1:53" ht="12.95" customHeight="1" x14ac:dyDescent="0.25">
      <c r="A54" s="155">
        <v>10</v>
      </c>
      <c r="B54" s="547">
        <v>5446</v>
      </c>
      <c r="C54" s="553">
        <v>600099393</v>
      </c>
      <c r="D54" s="84">
        <v>856096</v>
      </c>
      <c r="E54" s="549" t="s">
        <v>655</v>
      </c>
      <c r="F54" s="84">
        <v>3231</v>
      </c>
      <c r="G54" s="549" t="s">
        <v>154</v>
      </c>
      <c r="H54" s="514" t="s">
        <v>87</v>
      </c>
      <c r="I54" s="516">
        <v>20997792</v>
      </c>
      <c r="J54" s="517">
        <v>15365448</v>
      </c>
      <c r="K54" s="517">
        <v>42540</v>
      </c>
      <c r="L54" s="431">
        <v>5207900</v>
      </c>
      <c r="M54" s="431">
        <v>307309</v>
      </c>
      <c r="N54" s="517">
        <v>74595</v>
      </c>
      <c r="O54" s="518">
        <v>30.234100000000002</v>
      </c>
      <c r="P54" s="432">
        <v>26.800699999999999</v>
      </c>
      <c r="Q54" s="519">
        <v>3.4333999999999998</v>
      </c>
      <c r="R54" s="500">
        <f>W54*-1</f>
        <v>-17100</v>
      </c>
      <c r="S54" s="507">
        <v>0</v>
      </c>
      <c r="T54" s="507">
        <v>0</v>
      </c>
      <c r="U54" s="507">
        <v>0</v>
      </c>
      <c r="V54" s="507">
        <f>SUM(R54:U54)</f>
        <v>-17100</v>
      </c>
      <c r="W54" s="507">
        <v>17100</v>
      </c>
      <c r="X54" s="507">
        <v>0</v>
      </c>
      <c r="Y54" s="507">
        <v>0</v>
      </c>
      <c r="Z54" s="507">
        <f>SUM(W54:Y54)</f>
        <v>17100</v>
      </c>
      <c r="AA54" s="507">
        <f>V54+Z54</f>
        <v>0</v>
      </c>
      <c r="AB54" s="322">
        <f>ROUND((V54+W54)*33.8%,0)</f>
        <v>0</v>
      </c>
      <c r="AC54" s="180">
        <f>ROUND(V54*2%,0)</f>
        <v>-342</v>
      </c>
      <c r="AD54" s="507">
        <v>0</v>
      </c>
      <c r="AE54" s="507">
        <v>0</v>
      </c>
      <c r="AF54" s="507">
        <f t="shared" si="2"/>
        <v>0</v>
      </c>
      <c r="AG54" s="507">
        <f t="shared" si="3"/>
        <v>-342</v>
      </c>
      <c r="AH54" s="522">
        <v>-0.03</v>
      </c>
      <c r="AI54" s="522">
        <v>0</v>
      </c>
      <c r="AJ54" s="522">
        <v>0</v>
      </c>
      <c r="AK54" s="522">
        <v>0</v>
      </c>
      <c r="AL54" s="522">
        <v>0</v>
      </c>
      <c r="AM54" s="522">
        <v>0</v>
      </c>
      <c r="AN54" s="522">
        <v>0</v>
      </c>
      <c r="AO54" s="522">
        <f>AH54+AJ54+AK54+AM54</f>
        <v>-0.03</v>
      </c>
      <c r="AP54" s="522">
        <f>AI54+AL54+AN54</f>
        <v>0</v>
      </c>
      <c r="AQ54" s="550">
        <f t="shared" si="4"/>
        <v>-0.03</v>
      </c>
      <c r="AR54" s="551">
        <f>I54+AG54</f>
        <v>20997450</v>
      </c>
      <c r="AS54" s="507">
        <f>J54+V54</f>
        <v>15348348</v>
      </c>
      <c r="AT54" s="501">
        <f>K54+Z54</f>
        <v>59640</v>
      </c>
      <c r="AU54" s="501">
        <f t="shared" si="5"/>
        <v>0</v>
      </c>
      <c r="AV54" s="507">
        <f>L54+AB54</f>
        <v>5207900</v>
      </c>
      <c r="AW54" s="507">
        <f>M54+AC54</f>
        <v>306967</v>
      </c>
      <c r="AX54" s="507">
        <f>N54+AF54</f>
        <v>74595</v>
      </c>
      <c r="AY54" s="522">
        <f>O54+AQ54</f>
        <v>30.2041</v>
      </c>
      <c r="AZ54" s="522">
        <f>P54+AO54</f>
        <v>26.770699999999998</v>
      </c>
      <c r="BA54" s="523">
        <f>Q54+AP54</f>
        <v>3.4333999999999998</v>
      </c>
    </row>
    <row r="55" spans="1:53" ht="12.95" customHeight="1" x14ac:dyDescent="0.25">
      <c r="A55" s="157">
        <v>10</v>
      </c>
      <c r="B55" s="105">
        <v>5446</v>
      </c>
      <c r="C55" s="106">
        <v>600099393</v>
      </c>
      <c r="D55" s="105">
        <v>856096</v>
      </c>
      <c r="E55" s="301" t="s">
        <v>656</v>
      </c>
      <c r="F55" s="93"/>
      <c r="G55" s="302"/>
      <c r="H55" s="94"/>
      <c r="I55" s="297">
        <v>20997792</v>
      </c>
      <c r="J55" s="107">
        <v>15365448</v>
      </c>
      <c r="K55" s="107">
        <v>42540</v>
      </c>
      <c r="L55" s="107">
        <v>5207900</v>
      </c>
      <c r="M55" s="107">
        <v>307309</v>
      </c>
      <c r="N55" s="107">
        <v>74595</v>
      </c>
      <c r="O55" s="158">
        <v>30.234100000000002</v>
      </c>
      <c r="P55" s="158">
        <v>26.800699999999999</v>
      </c>
      <c r="Q55" s="299">
        <v>3.4333999999999998</v>
      </c>
      <c r="R55" s="150">
        <f t="shared" ref="R55:BA55" si="79">SUM(R54)</f>
        <v>-17100</v>
      </c>
      <c r="S55" s="107">
        <f t="shared" si="79"/>
        <v>0</v>
      </c>
      <c r="T55" s="107">
        <f t="shared" si="79"/>
        <v>0</v>
      </c>
      <c r="U55" s="107">
        <f t="shared" si="79"/>
        <v>0</v>
      </c>
      <c r="V55" s="107">
        <f t="shared" si="79"/>
        <v>-17100</v>
      </c>
      <c r="W55" s="107">
        <f t="shared" si="79"/>
        <v>17100</v>
      </c>
      <c r="X55" s="107">
        <f t="shared" si="79"/>
        <v>0</v>
      </c>
      <c r="Y55" s="107">
        <f t="shared" si="79"/>
        <v>0</v>
      </c>
      <c r="Z55" s="107">
        <f t="shared" si="79"/>
        <v>17100</v>
      </c>
      <c r="AA55" s="107">
        <f t="shared" si="79"/>
        <v>0</v>
      </c>
      <c r="AB55" s="107">
        <f t="shared" si="79"/>
        <v>0</v>
      </c>
      <c r="AC55" s="107">
        <f t="shared" si="79"/>
        <v>-342</v>
      </c>
      <c r="AD55" s="107">
        <f t="shared" si="79"/>
        <v>0</v>
      </c>
      <c r="AE55" s="107">
        <f t="shared" si="79"/>
        <v>0</v>
      </c>
      <c r="AF55" s="107">
        <f t="shared" si="79"/>
        <v>0</v>
      </c>
      <c r="AG55" s="107">
        <f t="shared" si="79"/>
        <v>-342</v>
      </c>
      <c r="AH55" s="158">
        <f t="shared" si="79"/>
        <v>-0.03</v>
      </c>
      <c r="AI55" s="158">
        <f t="shared" si="79"/>
        <v>0</v>
      </c>
      <c r="AJ55" s="158">
        <f t="shared" si="79"/>
        <v>0</v>
      </c>
      <c r="AK55" s="158">
        <f t="shared" si="79"/>
        <v>0</v>
      </c>
      <c r="AL55" s="158">
        <f t="shared" si="79"/>
        <v>0</v>
      </c>
      <c r="AM55" s="158">
        <f t="shared" si="79"/>
        <v>0</v>
      </c>
      <c r="AN55" s="158">
        <f t="shared" si="79"/>
        <v>0</v>
      </c>
      <c r="AO55" s="158">
        <f t="shared" si="79"/>
        <v>-0.03</v>
      </c>
      <c r="AP55" s="158">
        <f t="shared" si="79"/>
        <v>0</v>
      </c>
      <c r="AQ55" s="429">
        <f t="shared" si="79"/>
        <v>-0.03</v>
      </c>
      <c r="AR55" s="297">
        <f t="shared" si="79"/>
        <v>20997450</v>
      </c>
      <c r="AS55" s="107">
        <f t="shared" si="79"/>
        <v>15348348</v>
      </c>
      <c r="AT55" s="107">
        <f t="shared" si="79"/>
        <v>59640</v>
      </c>
      <c r="AU55" s="107">
        <f t="shared" si="79"/>
        <v>0</v>
      </c>
      <c r="AV55" s="107">
        <f t="shared" si="79"/>
        <v>5207900</v>
      </c>
      <c r="AW55" s="107">
        <f t="shared" si="79"/>
        <v>306967</v>
      </c>
      <c r="AX55" s="107">
        <f t="shared" si="79"/>
        <v>74595</v>
      </c>
      <c r="AY55" s="158">
        <f t="shared" si="79"/>
        <v>30.2041</v>
      </c>
      <c r="AZ55" s="158">
        <f t="shared" si="79"/>
        <v>26.770699999999998</v>
      </c>
      <c r="BA55" s="299">
        <f t="shared" si="79"/>
        <v>3.4333999999999998</v>
      </c>
    </row>
    <row r="56" spans="1:53" ht="12.95" customHeight="1" x14ac:dyDescent="0.25">
      <c r="A56" s="155">
        <v>11</v>
      </c>
      <c r="B56" s="547">
        <v>5403</v>
      </c>
      <c r="C56" s="548">
        <v>600098966</v>
      </c>
      <c r="D56" s="84">
        <v>75016931</v>
      </c>
      <c r="E56" s="549" t="s">
        <v>657</v>
      </c>
      <c r="F56" s="84">
        <v>3111</v>
      </c>
      <c r="G56" s="549" t="s">
        <v>587</v>
      </c>
      <c r="H56" s="514" t="s">
        <v>87</v>
      </c>
      <c r="I56" s="516">
        <v>1536208</v>
      </c>
      <c r="J56" s="517">
        <v>1112384</v>
      </c>
      <c r="K56" s="517">
        <v>5000</v>
      </c>
      <c r="L56" s="431">
        <v>377676</v>
      </c>
      <c r="M56" s="431">
        <v>22248</v>
      </c>
      <c r="N56" s="517">
        <v>18900</v>
      </c>
      <c r="O56" s="518">
        <v>2.4264000000000001</v>
      </c>
      <c r="P56" s="432">
        <v>1.9355</v>
      </c>
      <c r="Q56" s="519">
        <v>0.4909</v>
      </c>
      <c r="R56" s="500">
        <f t="shared" ref="R56:R60" si="80">W56*-1</f>
        <v>0</v>
      </c>
      <c r="S56" s="507">
        <v>0</v>
      </c>
      <c r="T56" s="507">
        <v>0</v>
      </c>
      <c r="U56" s="507">
        <v>0</v>
      </c>
      <c r="V56" s="507">
        <f>SUM(R56:U56)</f>
        <v>0</v>
      </c>
      <c r="W56" s="507">
        <v>0</v>
      </c>
      <c r="X56" s="507">
        <v>0</v>
      </c>
      <c r="Y56" s="507">
        <v>0</v>
      </c>
      <c r="Z56" s="507">
        <f>SUM(W56:Y56)</f>
        <v>0</v>
      </c>
      <c r="AA56" s="507">
        <f>V56+Z56</f>
        <v>0</v>
      </c>
      <c r="AB56" s="322">
        <f>ROUND((V56+W56)*33.8%,0)</f>
        <v>0</v>
      </c>
      <c r="AC56" s="180">
        <f>ROUND(V56*2%,0)</f>
        <v>0</v>
      </c>
      <c r="AD56" s="507">
        <v>0</v>
      </c>
      <c r="AE56" s="507">
        <v>0</v>
      </c>
      <c r="AF56" s="507">
        <f t="shared" si="2"/>
        <v>0</v>
      </c>
      <c r="AG56" s="507">
        <f t="shared" si="3"/>
        <v>0</v>
      </c>
      <c r="AH56" s="522">
        <v>0</v>
      </c>
      <c r="AI56" s="522">
        <v>0.02</v>
      </c>
      <c r="AJ56" s="522">
        <v>0</v>
      </c>
      <c r="AK56" s="522">
        <v>0</v>
      </c>
      <c r="AL56" s="522">
        <v>0</v>
      </c>
      <c r="AM56" s="522">
        <v>0</v>
      </c>
      <c r="AN56" s="522">
        <v>0</v>
      </c>
      <c r="AO56" s="522">
        <f t="shared" ref="AO56:AO60" si="81">AH56+AJ56+AK56+AM56</f>
        <v>0</v>
      </c>
      <c r="AP56" s="522">
        <f t="shared" ref="AP56:AP60" si="82">AI56+AL56+AN56</f>
        <v>0.02</v>
      </c>
      <c r="AQ56" s="550">
        <f t="shared" si="4"/>
        <v>0.02</v>
      </c>
      <c r="AR56" s="551">
        <f>I56+AG56</f>
        <v>1536208</v>
      </c>
      <c r="AS56" s="507">
        <f>J56+V56</f>
        <v>1112384</v>
      </c>
      <c r="AT56" s="501">
        <f>K56+Z56</f>
        <v>5000</v>
      </c>
      <c r="AU56" s="501">
        <f t="shared" si="5"/>
        <v>0</v>
      </c>
      <c r="AV56" s="507">
        <f t="shared" ref="AV56:AW60" si="83">L56+AB56</f>
        <v>377676</v>
      </c>
      <c r="AW56" s="507">
        <f t="shared" si="83"/>
        <v>22248</v>
      </c>
      <c r="AX56" s="507">
        <f>N56+AF56</f>
        <v>18900</v>
      </c>
      <c r="AY56" s="522">
        <f>O56+AQ56</f>
        <v>2.4464000000000001</v>
      </c>
      <c r="AZ56" s="522">
        <f t="shared" ref="AZ56:BA60" si="84">P56+AO56</f>
        <v>1.9355</v>
      </c>
      <c r="BA56" s="523">
        <f t="shared" si="84"/>
        <v>0.51090000000000002</v>
      </c>
    </row>
    <row r="57" spans="1:53" ht="12.95" customHeight="1" x14ac:dyDescent="0.25">
      <c r="A57" s="155">
        <v>11</v>
      </c>
      <c r="B57" s="547">
        <v>5403</v>
      </c>
      <c r="C57" s="548">
        <v>600098966</v>
      </c>
      <c r="D57" s="84">
        <v>75016931</v>
      </c>
      <c r="E57" s="549" t="s">
        <v>657</v>
      </c>
      <c r="F57" s="84">
        <v>3117</v>
      </c>
      <c r="G57" s="549" t="s">
        <v>149</v>
      </c>
      <c r="H57" s="514" t="s">
        <v>87</v>
      </c>
      <c r="I57" s="516">
        <v>2975292</v>
      </c>
      <c r="J57" s="517">
        <v>2090686</v>
      </c>
      <c r="K57" s="517">
        <v>30000</v>
      </c>
      <c r="L57" s="431">
        <v>716792</v>
      </c>
      <c r="M57" s="431">
        <v>41814</v>
      </c>
      <c r="N57" s="517">
        <v>96000</v>
      </c>
      <c r="O57" s="518">
        <v>4.1806999999999999</v>
      </c>
      <c r="P57" s="432">
        <v>2.8862999999999999</v>
      </c>
      <c r="Q57" s="519">
        <v>1.2944</v>
      </c>
      <c r="R57" s="500">
        <f t="shared" si="80"/>
        <v>14000</v>
      </c>
      <c r="S57" s="507">
        <v>0</v>
      </c>
      <c r="T57" s="507">
        <v>0</v>
      </c>
      <c r="U57" s="507">
        <v>0</v>
      </c>
      <c r="V57" s="507">
        <f>SUM(R57:U57)</f>
        <v>14000</v>
      </c>
      <c r="W57" s="507">
        <v>-14000</v>
      </c>
      <c r="X57" s="507">
        <v>0</v>
      </c>
      <c r="Y57" s="507">
        <v>4736</v>
      </c>
      <c r="Z57" s="507">
        <f>SUM(W57:Y57)</f>
        <v>-9264</v>
      </c>
      <c r="AA57" s="507">
        <f>V57+Z57</f>
        <v>4736</v>
      </c>
      <c r="AB57" s="322">
        <f>ROUND((V57+W57)*33.8%,0)</f>
        <v>0</v>
      </c>
      <c r="AC57" s="180">
        <f>ROUND(V57*2%,0)</f>
        <v>280</v>
      </c>
      <c r="AD57" s="507">
        <v>0</v>
      </c>
      <c r="AE57" s="507">
        <v>0</v>
      </c>
      <c r="AF57" s="507">
        <f t="shared" si="2"/>
        <v>0</v>
      </c>
      <c r="AG57" s="507">
        <f t="shared" si="3"/>
        <v>5016</v>
      </c>
      <c r="AH57" s="522">
        <v>0.01</v>
      </c>
      <c r="AI57" s="522">
        <v>0.06</v>
      </c>
      <c r="AJ57" s="522">
        <v>0</v>
      </c>
      <c r="AK57" s="522">
        <v>0</v>
      </c>
      <c r="AL57" s="522">
        <v>0</v>
      </c>
      <c r="AM57" s="522">
        <v>0</v>
      </c>
      <c r="AN57" s="522">
        <v>0</v>
      </c>
      <c r="AO57" s="522">
        <f t="shared" si="81"/>
        <v>0.01</v>
      </c>
      <c r="AP57" s="522">
        <f t="shared" si="82"/>
        <v>0.06</v>
      </c>
      <c r="AQ57" s="550">
        <f t="shared" si="4"/>
        <v>6.9999999999999993E-2</v>
      </c>
      <c r="AR57" s="551">
        <f>I57+AG57</f>
        <v>2980308</v>
      </c>
      <c r="AS57" s="507">
        <f>J57+V57</f>
        <v>2104686</v>
      </c>
      <c r="AT57" s="501">
        <f>K57+Z57</f>
        <v>20736</v>
      </c>
      <c r="AU57" s="501">
        <f t="shared" si="5"/>
        <v>4736</v>
      </c>
      <c r="AV57" s="507">
        <f t="shared" si="83"/>
        <v>716792</v>
      </c>
      <c r="AW57" s="507">
        <f t="shared" si="83"/>
        <v>42094</v>
      </c>
      <c r="AX57" s="507">
        <f>N57+AF57</f>
        <v>96000</v>
      </c>
      <c r="AY57" s="522">
        <f>O57+AQ57</f>
        <v>4.2507000000000001</v>
      </c>
      <c r="AZ57" s="522">
        <f t="shared" si="84"/>
        <v>2.8962999999999997</v>
      </c>
      <c r="BA57" s="523">
        <f t="shared" si="84"/>
        <v>1.3544</v>
      </c>
    </row>
    <row r="58" spans="1:53" ht="12.95" customHeight="1" x14ac:dyDescent="0.25">
      <c r="A58" s="155">
        <v>11</v>
      </c>
      <c r="B58" s="547">
        <v>5403</v>
      </c>
      <c r="C58" s="548">
        <v>600098966</v>
      </c>
      <c r="D58" s="84">
        <v>75016931</v>
      </c>
      <c r="E58" s="549" t="s">
        <v>657</v>
      </c>
      <c r="F58" s="84">
        <v>3141</v>
      </c>
      <c r="G58" s="549" t="s">
        <v>89</v>
      </c>
      <c r="H58" s="514" t="s">
        <v>83</v>
      </c>
      <c r="I58" s="516">
        <v>757401</v>
      </c>
      <c r="J58" s="517">
        <v>540476</v>
      </c>
      <c r="K58" s="517">
        <v>15000</v>
      </c>
      <c r="L58" s="431">
        <v>187751</v>
      </c>
      <c r="M58" s="431">
        <v>10810</v>
      </c>
      <c r="N58" s="517">
        <v>3364</v>
      </c>
      <c r="O58" s="518">
        <v>1.8599999999999999</v>
      </c>
      <c r="P58" s="432">
        <v>0</v>
      </c>
      <c r="Q58" s="519">
        <v>1.8599999999999999</v>
      </c>
      <c r="R58" s="500">
        <f t="shared" si="80"/>
        <v>10000</v>
      </c>
      <c r="S58" s="507">
        <v>0</v>
      </c>
      <c r="T58" s="507">
        <v>0</v>
      </c>
      <c r="U58" s="507">
        <v>0</v>
      </c>
      <c r="V58" s="507">
        <f>SUM(R58:U58)</f>
        <v>10000</v>
      </c>
      <c r="W58" s="507">
        <v>-10000</v>
      </c>
      <c r="X58" s="507">
        <v>0</v>
      </c>
      <c r="Y58" s="507">
        <v>0</v>
      </c>
      <c r="Z58" s="507">
        <f>SUM(W58:Y58)</f>
        <v>-10000</v>
      </c>
      <c r="AA58" s="507">
        <f>V58+Z58</f>
        <v>0</v>
      </c>
      <c r="AB58" s="322">
        <f>ROUND((V58+W58)*33.8%,0)</f>
        <v>0</v>
      </c>
      <c r="AC58" s="180">
        <f>ROUND(V58*2%,0)</f>
        <v>200</v>
      </c>
      <c r="AD58" s="507">
        <v>0</v>
      </c>
      <c r="AE58" s="507">
        <v>0</v>
      </c>
      <c r="AF58" s="507">
        <f t="shared" si="2"/>
        <v>0</v>
      </c>
      <c r="AG58" s="507">
        <f t="shared" si="3"/>
        <v>200</v>
      </c>
      <c r="AH58" s="522">
        <v>0</v>
      </c>
      <c r="AI58" s="522">
        <v>0.03</v>
      </c>
      <c r="AJ58" s="522">
        <v>0</v>
      </c>
      <c r="AK58" s="522">
        <v>0</v>
      </c>
      <c r="AL58" s="522">
        <v>0</v>
      </c>
      <c r="AM58" s="522">
        <v>0</v>
      </c>
      <c r="AN58" s="522">
        <v>0</v>
      </c>
      <c r="AO58" s="522">
        <f t="shared" si="81"/>
        <v>0</v>
      </c>
      <c r="AP58" s="522">
        <f t="shared" si="82"/>
        <v>0.03</v>
      </c>
      <c r="AQ58" s="550">
        <f t="shared" si="4"/>
        <v>0.03</v>
      </c>
      <c r="AR58" s="551">
        <f>I58+AG58</f>
        <v>757601</v>
      </c>
      <c r="AS58" s="507">
        <f>J58+V58</f>
        <v>550476</v>
      </c>
      <c r="AT58" s="501">
        <f>K58+Z58</f>
        <v>5000</v>
      </c>
      <c r="AU58" s="501">
        <f t="shared" si="5"/>
        <v>0</v>
      </c>
      <c r="AV58" s="507">
        <f t="shared" si="83"/>
        <v>187751</v>
      </c>
      <c r="AW58" s="507">
        <f t="shared" si="83"/>
        <v>11010</v>
      </c>
      <c r="AX58" s="507">
        <f>N58+AF58</f>
        <v>3364</v>
      </c>
      <c r="AY58" s="522">
        <f>O58+AQ58</f>
        <v>1.89</v>
      </c>
      <c r="AZ58" s="522">
        <f t="shared" si="84"/>
        <v>0</v>
      </c>
      <c r="BA58" s="523">
        <f t="shared" si="84"/>
        <v>1.89</v>
      </c>
    </row>
    <row r="59" spans="1:53" ht="12.95" customHeight="1" x14ac:dyDescent="0.25">
      <c r="A59" s="155">
        <v>11</v>
      </c>
      <c r="B59" s="547">
        <v>5403</v>
      </c>
      <c r="C59" s="548">
        <v>600098966</v>
      </c>
      <c r="D59" s="84">
        <v>75016931</v>
      </c>
      <c r="E59" s="549" t="s">
        <v>657</v>
      </c>
      <c r="F59" s="84">
        <v>3143</v>
      </c>
      <c r="G59" s="549" t="s">
        <v>150</v>
      </c>
      <c r="H59" s="514" t="s">
        <v>87</v>
      </c>
      <c r="I59" s="516">
        <v>540162</v>
      </c>
      <c r="J59" s="517">
        <v>397763</v>
      </c>
      <c r="K59" s="517">
        <v>0</v>
      </c>
      <c r="L59" s="431">
        <v>134444</v>
      </c>
      <c r="M59" s="431">
        <v>7955</v>
      </c>
      <c r="N59" s="517">
        <v>0</v>
      </c>
      <c r="O59" s="518">
        <v>0.89280000000000004</v>
      </c>
      <c r="P59" s="432">
        <v>0.89280000000000004</v>
      </c>
      <c r="Q59" s="519">
        <v>0</v>
      </c>
      <c r="R59" s="500">
        <f t="shared" si="80"/>
        <v>-2000</v>
      </c>
      <c r="S59" s="507">
        <v>0</v>
      </c>
      <c r="T59" s="507">
        <v>0</v>
      </c>
      <c r="U59" s="507">
        <v>0</v>
      </c>
      <c r="V59" s="507">
        <f>SUM(R59:U59)</f>
        <v>-2000</v>
      </c>
      <c r="W59" s="507">
        <v>2000</v>
      </c>
      <c r="X59" s="507">
        <v>0</v>
      </c>
      <c r="Y59" s="507">
        <v>0</v>
      </c>
      <c r="Z59" s="507">
        <f>SUM(W59:Y59)</f>
        <v>2000</v>
      </c>
      <c r="AA59" s="507">
        <f>V59+Z59</f>
        <v>0</v>
      </c>
      <c r="AB59" s="322">
        <f>ROUND((V59+W59)*33.8%,0)</f>
        <v>0</v>
      </c>
      <c r="AC59" s="180">
        <f>ROUND(V59*2%,0)</f>
        <v>-40</v>
      </c>
      <c r="AD59" s="507">
        <v>0</v>
      </c>
      <c r="AE59" s="507">
        <v>0</v>
      </c>
      <c r="AF59" s="507">
        <f t="shared" si="2"/>
        <v>0</v>
      </c>
      <c r="AG59" s="507">
        <f t="shared" si="3"/>
        <v>-40</v>
      </c>
      <c r="AH59" s="522">
        <v>0</v>
      </c>
      <c r="AI59" s="522">
        <v>0</v>
      </c>
      <c r="AJ59" s="522">
        <v>0</v>
      </c>
      <c r="AK59" s="522">
        <v>0</v>
      </c>
      <c r="AL59" s="522">
        <v>0</v>
      </c>
      <c r="AM59" s="522">
        <v>0</v>
      </c>
      <c r="AN59" s="522">
        <v>0</v>
      </c>
      <c r="AO59" s="522">
        <f t="shared" si="81"/>
        <v>0</v>
      </c>
      <c r="AP59" s="522">
        <f t="shared" si="82"/>
        <v>0</v>
      </c>
      <c r="AQ59" s="550">
        <f t="shared" si="4"/>
        <v>0</v>
      </c>
      <c r="AR59" s="551">
        <f>I59+AG59</f>
        <v>540122</v>
      </c>
      <c r="AS59" s="507">
        <f>J59+V59</f>
        <v>395763</v>
      </c>
      <c r="AT59" s="501">
        <f>K59+Z59</f>
        <v>2000</v>
      </c>
      <c r="AU59" s="501">
        <f t="shared" si="5"/>
        <v>0</v>
      </c>
      <c r="AV59" s="507">
        <f t="shared" si="83"/>
        <v>134444</v>
      </c>
      <c r="AW59" s="507">
        <f t="shared" si="83"/>
        <v>7915</v>
      </c>
      <c r="AX59" s="507">
        <f>N59+AF59</f>
        <v>0</v>
      </c>
      <c r="AY59" s="522">
        <f>O59+AQ59</f>
        <v>0.89280000000000004</v>
      </c>
      <c r="AZ59" s="522">
        <f t="shared" si="84"/>
        <v>0.89280000000000004</v>
      </c>
      <c r="BA59" s="523">
        <f t="shared" si="84"/>
        <v>0</v>
      </c>
    </row>
    <row r="60" spans="1:53" ht="12.95" customHeight="1" x14ac:dyDescent="0.25">
      <c r="A60" s="155">
        <v>11</v>
      </c>
      <c r="B60" s="547">
        <v>5403</v>
      </c>
      <c r="C60" s="548">
        <v>600098966</v>
      </c>
      <c r="D60" s="84">
        <v>75016931</v>
      </c>
      <c r="E60" s="549" t="s">
        <v>657</v>
      </c>
      <c r="F60" s="84">
        <v>3143</v>
      </c>
      <c r="G60" s="549" t="s">
        <v>151</v>
      </c>
      <c r="H60" s="514" t="s">
        <v>83</v>
      </c>
      <c r="I60" s="516">
        <v>17556</v>
      </c>
      <c r="J60" s="517">
        <v>12375</v>
      </c>
      <c r="K60" s="517">
        <v>0</v>
      </c>
      <c r="L60" s="431">
        <v>4183</v>
      </c>
      <c r="M60" s="431">
        <v>248</v>
      </c>
      <c r="N60" s="517">
        <v>750</v>
      </c>
      <c r="O60" s="518">
        <v>0.05</v>
      </c>
      <c r="P60" s="432">
        <v>0</v>
      </c>
      <c r="Q60" s="519">
        <v>0.05</v>
      </c>
      <c r="R60" s="500">
        <f t="shared" si="80"/>
        <v>0</v>
      </c>
      <c r="S60" s="507">
        <v>0</v>
      </c>
      <c r="T60" s="507">
        <v>0</v>
      </c>
      <c r="U60" s="507">
        <v>0</v>
      </c>
      <c r="V60" s="507">
        <f>SUM(R60:U60)</f>
        <v>0</v>
      </c>
      <c r="W60" s="507">
        <v>0</v>
      </c>
      <c r="X60" s="507">
        <v>0</v>
      </c>
      <c r="Y60" s="507">
        <v>0</v>
      </c>
      <c r="Z60" s="507">
        <f>SUM(W60:Y60)</f>
        <v>0</v>
      </c>
      <c r="AA60" s="507">
        <f>V60+Z60</f>
        <v>0</v>
      </c>
      <c r="AB60" s="322">
        <f>ROUND((V60+W60)*33.8%,0)</f>
        <v>0</v>
      </c>
      <c r="AC60" s="180">
        <f>ROUND(V60*2%,0)</f>
        <v>0</v>
      </c>
      <c r="AD60" s="507">
        <v>0</v>
      </c>
      <c r="AE60" s="507">
        <v>0</v>
      </c>
      <c r="AF60" s="507">
        <f t="shared" si="2"/>
        <v>0</v>
      </c>
      <c r="AG60" s="507">
        <f t="shared" si="3"/>
        <v>0</v>
      </c>
      <c r="AH60" s="522">
        <v>0</v>
      </c>
      <c r="AI60" s="522">
        <v>0</v>
      </c>
      <c r="AJ60" s="522">
        <v>0</v>
      </c>
      <c r="AK60" s="522">
        <v>0</v>
      </c>
      <c r="AL60" s="522">
        <v>0</v>
      </c>
      <c r="AM60" s="522">
        <v>0</v>
      </c>
      <c r="AN60" s="522">
        <v>0</v>
      </c>
      <c r="AO60" s="522">
        <f t="shared" si="81"/>
        <v>0</v>
      </c>
      <c r="AP60" s="522">
        <f t="shared" si="82"/>
        <v>0</v>
      </c>
      <c r="AQ60" s="550">
        <f t="shared" si="4"/>
        <v>0</v>
      </c>
      <c r="AR60" s="551">
        <f>I60+AG60</f>
        <v>17556</v>
      </c>
      <c r="AS60" s="507">
        <f>J60+V60</f>
        <v>12375</v>
      </c>
      <c r="AT60" s="501">
        <f>K60+Z60</f>
        <v>0</v>
      </c>
      <c r="AU60" s="501">
        <f t="shared" si="5"/>
        <v>0</v>
      </c>
      <c r="AV60" s="507">
        <f t="shared" si="83"/>
        <v>4183</v>
      </c>
      <c r="AW60" s="507">
        <f t="shared" si="83"/>
        <v>248</v>
      </c>
      <c r="AX60" s="507">
        <f>N60+AF60</f>
        <v>750</v>
      </c>
      <c r="AY60" s="522">
        <f>O60+AQ60</f>
        <v>0.05</v>
      </c>
      <c r="AZ60" s="522">
        <f t="shared" si="84"/>
        <v>0</v>
      </c>
      <c r="BA60" s="523">
        <f t="shared" si="84"/>
        <v>0.05</v>
      </c>
    </row>
    <row r="61" spans="1:53" ht="12.95" customHeight="1" x14ac:dyDescent="0.25">
      <c r="A61" s="157">
        <v>11</v>
      </c>
      <c r="B61" s="105">
        <v>5403</v>
      </c>
      <c r="C61" s="106">
        <v>600098966</v>
      </c>
      <c r="D61" s="105">
        <v>75016931</v>
      </c>
      <c r="E61" s="301" t="s">
        <v>658</v>
      </c>
      <c r="F61" s="93"/>
      <c r="G61" s="302"/>
      <c r="H61" s="94"/>
      <c r="I61" s="297">
        <v>5826619</v>
      </c>
      <c r="J61" s="107">
        <v>4153684</v>
      </c>
      <c r="K61" s="107">
        <v>50000</v>
      </c>
      <c r="L61" s="107">
        <v>1420846</v>
      </c>
      <c r="M61" s="107">
        <v>83075</v>
      </c>
      <c r="N61" s="107">
        <v>119014</v>
      </c>
      <c r="O61" s="158">
        <v>9.4099000000000004</v>
      </c>
      <c r="P61" s="158">
        <v>5.7145999999999999</v>
      </c>
      <c r="Q61" s="299">
        <v>3.6952999999999996</v>
      </c>
      <c r="R61" s="150">
        <f t="shared" ref="R61:BA61" si="85">SUM(R56:R60)</f>
        <v>22000</v>
      </c>
      <c r="S61" s="107">
        <f t="shared" si="85"/>
        <v>0</v>
      </c>
      <c r="T61" s="107">
        <f t="shared" si="85"/>
        <v>0</v>
      </c>
      <c r="U61" s="107">
        <f t="shared" si="85"/>
        <v>0</v>
      </c>
      <c r="V61" s="107">
        <f t="shared" si="85"/>
        <v>22000</v>
      </c>
      <c r="W61" s="107">
        <f t="shared" si="85"/>
        <v>-22000</v>
      </c>
      <c r="X61" s="107">
        <f t="shared" si="85"/>
        <v>0</v>
      </c>
      <c r="Y61" s="107">
        <f t="shared" ref="Y61" si="86">SUM(Y56:Y60)</f>
        <v>4736</v>
      </c>
      <c r="Z61" s="107">
        <f t="shared" si="85"/>
        <v>-17264</v>
      </c>
      <c r="AA61" s="107">
        <f t="shared" si="85"/>
        <v>4736</v>
      </c>
      <c r="AB61" s="107">
        <f t="shared" si="85"/>
        <v>0</v>
      </c>
      <c r="AC61" s="107">
        <f t="shared" si="85"/>
        <v>440</v>
      </c>
      <c r="AD61" s="107">
        <f t="shared" si="85"/>
        <v>0</v>
      </c>
      <c r="AE61" s="107">
        <f t="shared" si="85"/>
        <v>0</v>
      </c>
      <c r="AF61" s="107">
        <f t="shared" si="85"/>
        <v>0</v>
      </c>
      <c r="AG61" s="107">
        <f t="shared" si="85"/>
        <v>5176</v>
      </c>
      <c r="AH61" s="158">
        <f t="shared" si="85"/>
        <v>0.01</v>
      </c>
      <c r="AI61" s="158">
        <f t="shared" si="85"/>
        <v>0.11</v>
      </c>
      <c r="AJ61" s="158">
        <f t="shared" si="85"/>
        <v>0</v>
      </c>
      <c r="AK61" s="158">
        <f t="shared" ref="AK61:AL61" si="87">SUM(AK56:AK60)</f>
        <v>0</v>
      </c>
      <c r="AL61" s="158">
        <f t="shared" si="87"/>
        <v>0</v>
      </c>
      <c r="AM61" s="158">
        <f t="shared" si="85"/>
        <v>0</v>
      </c>
      <c r="AN61" s="158">
        <f t="shared" si="85"/>
        <v>0</v>
      </c>
      <c r="AO61" s="158">
        <f t="shared" si="85"/>
        <v>0.01</v>
      </c>
      <c r="AP61" s="158">
        <f t="shared" si="85"/>
        <v>0.11</v>
      </c>
      <c r="AQ61" s="429">
        <f t="shared" si="85"/>
        <v>0.12</v>
      </c>
      <c r="AR61" s="297">
        <f t="shared" si="85"/>
        <v>5831795</v>
      </c>
      <c r="AS61" s="107">
        <f t="shared" si="85"/>
        <v>4175684</v>
      </c>
      <c r="AT61" s="107">
        <f t="shared" si="85"/>
        <v>32736</v>
      </c>
      <c r="AU61" s="107">
        <f t="shared" si="85"/>
        <v>4736</v>
      </c>
      <c r="AV61" s="107">
        <f t="shared" si="85"/>
        <v>1420846</v>
      </c>
      <c r="AW61" s="107">
        <f t="shared" si="85"/>
        <v>83515</v>
      </c>
      <c r="AX61" s="107">
        <f t="shared" si="85"/>
        <v>119014</v>
      </c>
      <c r="AY61" s="158">
        <f t="shared" si="85"/>
        <v>9.5299000000000014</v>
      </c>
      <c r="AZ61" s="158">
        <f t="shared" si="85"/>
        <v>5.7245999999999997</v>
      </c>
      <c r="BA61" s="299">
        <f t="shared" si="85"/>
        <v>3.8052999999999999</v>
      </c>
    </row>
    <row r="62" spans="1:53" ht="12.95" customHeight="1" x14ac:dyDescent="0.25">
      <c r="A62" s="155">
        <v>12</v>
      </c>
      <c r="B62" s="547">
        <v>5404</v>
      </c>
      <c r="C62" s="548">
        <v>600098974</v>
      </c>
      <c r="D62" s="84">
        <v>70979812</v>
      </c>
      <c r="E62" s="549" t="s">
        <v>659</v>
      </c>
      <c r="F62" s="84">
        <v>3111</v>
      </c>
      <c r="G62" s="549" t="s">
        <v>587</v>
      </c>
      <c r="H62" s="514" t="s">
        <v>87</v>
      </c>
      <c r="I62" s="516">
        <v>1585608</v>
      </c>
      <c r="J62" s="517">
        <v>1150354</v>
      </c>
      <c r="K62" s="517">
        <v>6000</v>
      </c>
      <c r="L62" s="431">
        <v>390847</v>
      </c>
      <c r="M62" s="431">
        <v>23007</v>
      </c>
      <c r="N62" s="517">
        <v>15400</v>
      </c>
      <c r="O62" s="518">
        <v>2.4809000000000001</v>
      </c>
      <c r="P62" s="432">
        <v>2</v>
      </c>
      <c r="Q62" s="519">
        <v>0.48089999999999999</v>
      </c>
      <c r="R62" s="500">
        <f t="shared" ref="R62:R67" si="88">W62*-1</f>
        <v>0</v>
      </c>
      <c r="S62" s="507">
        <v>0</v>
      </c>
      <c r="T62" s="507">
        <v>0</v>
      </c>
      <c r="U62" s="507">
        <v>0</v>
      </c>
      <c r="V62" s="507">
        <f t="shared" ref="V62:V67" si="89">SUM(R62:U62)</f>
        <v>0</v>
      </c>
      <c r="W62" s="507">
        <v>0</v>
      </c>
      <c r="X62" s="507">
        <v>0</v>
      </c>
      <c r="Y62" s="507">
        <v>0</v>
      </c>
      <c r="Z62" s="507">
        <f t="shared" ref="Z62:Z67" si="90">SUM(W62:Y62)</f>
        <v>0</v>
      </c>
      <c r="AA62" s="507">
        <f t="shared" ref="AA62:AA67" si="91">V62+Z62</f>
        <v>0</v>
      </c>
      <c r="AB62" s="322">
        <f t="shared" ref="AB62:AB67" si="92">ROUND((V62+W62)*33.8%,0)</f>
        <v>0</v>
      </c>
      <c r="AC62" s="180">
        <f t="shared" ref="AC62:AC67" si="93">ROUND(V62*2%,0)</f>
        <v>0</v>
      </c>
      <c r="AD62" s="507">
        <v>0</v>
      </c>
      <c r="AE62" s="507">
        <v>0</v>
      </c>
      <c r="AF62" s="507">
        <f t="shared" si="2"/>
        <v>0</v>
      </c>
      <c r="AG62" s="507">
        <f t="shared" si="3"/>
        <v>0</v>
      </c>
      <c r="AH62" s="522">
        <v>0</v>
      </c>
      <c r="AI62" s="522">
        <v>0</v>
      </c>
      <c r="AJ62" s="522">
        <v>0</v>
      </c>
      <c r="AK62" s="522">
        <v>0</v>
      </c>
      <c r="AL62" s="522">
        <v>0</v>
      </c>
      <c r="AM62" s="522">
        <v>0</v>
      </c>
      <c r="AN62" s="522">
        <v>0</v>
      </c>
      <c r="AO62" s="522">
        <f t="shared" ref="AO62:AO67" si="94">AH62+AJ62+AK62+AM62</f>
        <v>0</v>
      </c>
      <c r="AP62" s="522">
        <f t="shared" ref="AP62:AP67" si="95">AI62+AL62+AN62</f>
        <v>0</v>
      </c>
      <c r="AQ62" s="550">
        <f t="shared" si="4"/>
        <v>0</v>
      </c>
      <c r="AR62" s="551">
        <f t="shared" ref="AR62:AR67" si="96">I62+AG62</f>
        <v>1585608</v>
      </c>
      <c r="AS62" s="507">
        <f t="shared" ref="AS62:AS67" si="97">J62+V62</f>
        <v>1150354</v>
      </c>
      <c r="AT62" s="501">
        <f t="shared" ref="AT62:AT67" si="98">K62+Z62</f>
        <v>6000</v>
      </c>
      <c r="AU62" s="501">
        <f t="shared" si="5"/>
        <v>0</v>
      </c>
      <c r="AV62" s="507">
        <f t="shared" ref="AV62:AW67" si="99">L62+AB62</f>
        <v>390847</v>
      </c>
      <c r="AW62" s="507">
        <f t="shared" si="99"/>
        <v>23007</v>
      </c>
      <c r="AX62" s="507">
        <f t="shared" ref="AX62:AX67" si="100">N62+AF62</f>
        <v>15400</v>
      </c>
      <c r="AY62" s="522">
        <f t="shared" ref="AY62:AY67" si="101">O62+AQ62</f>
        <v>2.4809000000000001</v>
      </c>
      <c r="AZ62" s="522">
        <f t="shared" ref="AZ62:BA67" si="102">P62+AO62</f>
        <v>2</v>
      </c>
      <c r="BA62" s="523">
        <f t="shared" si="102"/>
        <v>0.48089999999999999</v>
      </c>
    </row>
    <row r="63" spans="1:53" ht="12.95" customHeight="1" x14ac:dyDescent="0.25">
      <c r="A63" s="155">
        <v>12</v>
      </c>
      <c r="B63" s="547">
        <v>5404</v>
      </c>
      <c r="C63" s="548">
        <v>600098974</v>
      </c>
      <c r="D63" s="84">
        <v>70979812</v>
      </c>
      <c r="E63" s="549" t="s">
        <v>659</v>
      </c>
      <c r="F63" s="84">
        <v>3117</v>
      </c>
      <c r="G63" s="549" t="s">
        <v>149</v>
      </c>
      <c r="H63" s="514" t="s">
        <v>87</v>
      </c>
      <c r="I63" s="516">
        <v>2713470</v>
      </c>
      <c r="J63" s="517">
        <v>1951745</v>
      </c>
      <c r="K63" s="517">
        <v>0</v>
      </c>
      <c r="L63" s="431">
        <v>659690</v>
      </c>
      <c r="M63" s="431">
        <v>39035</v>
      </c>
      <c r="N63" s="517">
        <v>63000</v>
      </c>
      <c r="O63" s="518">
        <v>4.0684000000000005</v>
      </c>
      <c r="P63" s="432">
        <v>2.5</v>
      </c>
      <c r="Q63" s="519">
        <v>1.5684</v>
      </c>
      <c r="R63" s="500">
        <f t="shared" si="88"/>
        <v>0</v>
      </c>
      <c r="S63" s="507">
        <v>0</v>
      </c>
      <c r="T63" s="507">
        <v>0</v>
      </c>
      <c r="U63" s="507">
        <v>0</v>
      </c>
      <c r="V63" s="507">
        <f t="shared" si="89"/>
        <v>0</v>
      </c>
      <c r="W63" s="507">
        <v>0</v>
      </c>
      <c r="X63" s="507">
        <v>0</v>
      </c>
      <c r="Y63" s="507">
        <v>3108</v>
      </c>
      <c r="Z63" s="507">
        <f t="shared" si="90"/>
        <v>3108</v>
      </c>
      <c r="AA63" s="507">
        <f t="shared" si="91"/>
        <v>3108</v>
      </c>
      <c r="AB63" s="322">
        <f t="shared" si="92"/>
        <v>0</v>
      </c>
      <c r="AC63" s="180">
        <f t="shared" si="93"/>
        <v>0</v>
      </c>
      <c r="AD63" s="507">
        <v>0</v>
      </c>
      <c r="AE63" s="507">
        <v>0</v>
      </c>
      <c r="AF63" s="507">
        <f t="shared" si="2"/>
        <v>0</v>
      </c>
      <c r="AG63" s="507">
        <f t="shared" si="3"/>
        <v>3108</v>
      </c>
      <c r="AH63" s="522">
        <v>0</v>
      </c>
      <c r="AI63" s="522">
        <v>0</v>
      </c>
      <c r="AJ63" s="522">
        <v>0</v>
      </c>
      <c r="AK63" s="522">
        <v>0</v>
      </c>
      <c r="AL63" s="522">
        <v>0</v>
      </c>
      <c r="AM63" s="522">
        <v>0</v>
      </c>
      <c r="AN63" s="522">
        <v>0</v>
      </c>
      <c r="AO63" s="522">
        <f t="shared" si="94"/>
        <v>0</v>
      </c>
      <c r="AP63" s="522">
        <f t="shared" si="95"/>
        <v>0</v>
      </c>
      <c r="AQ63" s="550">
        <f t="shared" si="4"/>
        <v>0</v>
      </c>
      <c r="AR63" s="551">
        <f t="shared" si="96"/>
        <v>2716578</v>
      </c>
      <c r="AS63" s="507">
        <f t="shared" si="97"/>
        <v>1951745</v>
      </c>
      <c r="AT63" s="501">
        <f t="shared" si="98"/>
        <v>3108</v>
      </c>
      <c r="AU63" s="501">
        <f t="shared" si="5"/>
        <v>3108</v>
      </c>
      <c r="AV63" s="507">
        <f t="shared" si="99"/>
        <v>659690</v>
      </c>
      <c r="AW63" s="507">
        <f t="shared" si="99"/>
        <v>39035</v>
      </c>
      <c r="AX63" s="507">
        <f t="shared" si="100"/>
        <v>63000</v>
      </c>
      <c r="AY63" s="522">
        <f t="shared" si="101"/>
        <v>4.0684000000000005</v>
      </c>
      <c r="AZ63" s="522">
        <f t="shared" si="102"/>
        <v>2.5</v>
      </c>
      <c r="BA63" s="523">
        <f t="shared" si="102"/>
        <v>1.5684</v>
      </c>
    </row>
    <row r="64" spans="1:53" ht="12.95" customHeight="1" x14ac:dyDescent="0.25">
      <c r="A64" s="155">
        <v>12</v>
      </c>
      <c r="B64" s="547">
        <v>5404</v>
      </c>
      <c r="C64" s="548">
        <v>600098974</v>
      </c>
      <c r="D64" s="84">
        <v>70979812</v>
      </c>
      <c r="E64" s="549" t="s">
        <v>659</v>
      </c>
      <c r="F64" s="84">
        <v>3117</v>
      </c>
      <c r="G64" s="549" t="s">
        <v>450</v>
      </c>
      <c r="H64" s="514" t="s">
        <v>83</v>
      </c>
      <c r="I64" s="516">
        <v>5134</v>
      </c>
      <c r="J64" s="517">
        <v>3780</v>
      </c>
      <c r="K64" s="517">
        <v>0</v>
      </c>
      <c r="L64" s="431">
        <v>1278</v>
      </c>
      <c r="M64" s="431">
        <v>76</v>
      </c>
      <c r="N64" s="517">
        <v>0</v>
      </c>
      <c r="O64" s="518">
        <v>0.01</v>
      </c>
      <c r="P64" s="432">
        <v>0.01</v>
      </c>
      <c r="Q64" s="519">
        <v>0</v>
      </c>
      <c r="R64" s="500">
        <f t="shared" si="88"/>
        <v>0</v>
      </c>
      <c r="S64" s="507">
        <v>72324</v>
      </c>
      <c r="T64" s="507">
        <v>0</v>
      </c>
      <c r="U64" s="507">
        <v>0</v>
      </c>
      <c r="V64" s="507">
        <f t="shared" si="89"/>
        <v>72324</v>
      </c>
      <c r="W64" s="507">
        <v>0</v>
      </c>
      <c r="X64" s="507">
        <v>0</v>
      </c>
      <c r="Y64" s="507">
        <v>0</v>
      </c>
      <c r="Z64" s="507">
        <f t="shared" si="90"/>
        <v>0</v>
      </c>
      <c r="AA64" s="507">
        <f t="shared" si="91"/>
        <v>72324</v>
      </c>
      <c r="AB64" s="322">
        <f t="shared" si="92"/>
        <v>24446</v>
      </c>
      <c r="AC64" s="180">
        <f t="shared" si="93"/>
        <v>1446</v>
      </c>
      <c r="AD64" s="507">
        <v>0</v>
      </c>
      <c r="AE64" s="507">
        <v>0</v>
      </c>
      <c r="AF64" s="507">
        <f t="shared" si="2"/>
        <v>0</v>
      </c>
      <c r="AG64" s="507">
        <f t="shared" si="3"/>
        <v>98216</v>
      </c>
      <c r="AH64" s="522">
        <v>0</v>
      </c>
      <c r="AI64" s="522">
        <v>0</v>
      </c>
      <c r="AJ64" s="522">
        <v>0.21</v>
      </c>
      <c r="AK64" s="522">
        <v>0</v>
      </c>
      <c r="AL64" s="522">
        <v>0</v>
      </c>
      <c r="AM64" s="522">
        <v>0</v>
      </c>
      <c r="AN64" s="522">
        <v>0</v>
      </c>
      <c r="AO64" s="522">
        <f t="shared" si="94"/>
        <v>0.21</v>
      </c>
      <c r="AP64" s="522">
        <f t="shared" si="95"/>
        <v>0</v>
      </c>
      <c r="AQ64" s="550">
        <f t="shared" si="4"/>
        <v>0.21</v>
      </c>
      <c r="AR64" s="551">
        <f t="shared" si="96"/>
        <v>103350</v>
      </c>
      <c r="AS64" s="507">
        <f t="shared" si="97"/>
        <v>76104</v>
      </c>
      <c r="AT64" s="501">
        <f t="shared" si="98"/>
        <v>0</v>
      </c>
      <c r="AU64" s="501">
        <f t="shared" si="5"/>
        <v>0</v>
      </c>
      <c r="AV64" s="507">
        <f t="shared" si="99"/>
        <v>25724</v>
      </c>
      <c r="AW64" s="507">
        <f t="shared" si="99"/>
        <v>1522</v>
      </c>
      <c r="AX64" s="507">
        <f t="shared" si="100"/>
        <v>0</v>
      </c>
      <c r="AY64" s="522">
        <f t="shared" si="101"/>
        <v>0.22</v>
      </c>
      <c r="AZ64" s="522">
        <f t="shared" si="102"/>
        <v>0.22</v>
      </c>
      <c r="BA64" s="523">
        <f t="shared" si="102"/>
        <v>0</v>
      </c>
    </row>
    <row r="65" spans="1:53" ht="12.95" customHeight="1" x14ac:dyDescent="0.25">
      <c r="A65" s="155">
        <v>12</v>
      </c>
      <c r="B65" s="547">
        <v>5404</v>
      </c>
      <c r="C65" s="548">
        <v>600098974</v>
      </c>
      <c r="D65" s="84">
        <v>70979812</v>
      </c>
      <c r="E65" s="549" t="s">
        <v>659</v>
      </c>
      <c r="F65" s="84">
        <v>3141</v>
      </c>
      <c r="G65" s="549" t="s">
        <v>89</v>
      </c>
      <c r="H65" s="514" t="s">
        <v>83</v>
      </c>
      <c r="I65" s="516">
        <v>574742</v>
      </c>
      <c r="J65" s="517">
        <v>421433</v>
      </c>
      <c r="K65" s="517">
        <v>0</v>
      </c>
      <c r="L65" s="431">
        <v>142444</v>
      </c>
      <c r="M65" s="431">
        <v>8429</v>
      </c>
      <c r="N65" s="517">
        <v>2436</v>
      </c>
      <c r="O65" s="518">
        <v>1.43</v>
      </c>
      <c r="P65" s="432">
        <v>0</v>
      </c>
      <c r="Q65" s="519">
        <v>1.43</v>
      </c>
      <c r="R65" s="500">
        <f t="shared" si="88"/>
        <v>0</v>
      </c>
      <c r="S65" s="507">
        <v>0</v>
      </c>
      <c r="T65" s="507">
        <v>0</v>
      </c>
      <c r="U65" s="507">
        <v>0</v>
      </c>
      <c r="V65" s="507">
        <f t="shared" si="89"/>
        <v>0</v>
      </c>
      <c r="W65" s="507">
        <v>0</v>
      </c>
      <c r="X65" s="507">
        <v>0</v>
      </c>
      <c r="Y65" s="507">
        <v>0</v>
      </c>
      <c r="Z65" s="507">
        <f t="shared" si="90"/>
        <v>0</v>
      </c>
      <c r="AA65" s="507">
        <f t="shared" si="91"/>
        <v>0</v>
      </c>
      <c r="AB65" s="322">
        <f t="shared" si="92"/>
        <v>0</v>
      </c>
      <c r="AC65" s="180">
        <f t="shared" si="93"/>
        <v>0</v>
      </c>
      <c r="AD65" s="507">
        <v>0</v>
      </c>
      <c r="AE65" s="507">
        <v>0</v>
      </c>
      <c r="AF65" s="507">
        <f t="shared" si="2"/>
        <v>0</v>
      </c>
      <c r="AG65" s="507">
        <f t="shared" si="3"/>
        <v>0</v>
      </c>
      <c r="AH65" s="522">
        <v>0</v>
      </c>
      <c r="AI65" s="522">
        <v>0</v>
      </c>
      <c r="AJ65" s="522">
        <v>0</v>
      </c>
      <c r="AK65" s="522">
        <v>0</v>
      </c>
      <c r="AL65" s="522">
        <v>0</v>
      </c>
      <c r="AM65" s="522">
        <v>0</v>
      </c>
      <c r="AN65" s="522">
        <v>0</v>
      </c>
      <c r="AO65" s="522">
        <f t="shared" si="94"/>
        <v>0</v>
      </c>
      <c r="AP65" s="522">
        <f t="shared" si="95"/>
        <v>0</v>
      </c>
      <c r="AQ65" s="550">
        <f t="shared" si="4"/>
        <v>0</v>
      </c>
      <c r="AR65" s="551">
        <f t="shared" si="96"/>
        <v>574742</v>
      </c>
      <c r="AS65" s="507">
        <f t="shared" si="97"/>
        <v>421433</v>
      </c>
      <c r="AT65" s="501">
        <f t="shared" si="98"/>
        <v>0</v>
      </c>
      <c r="AU65" s="501">
        <f t="shared" si="5"/>
        <v>0</v>
      </c>
      <c r="AV65" s="507">
        <f t="shared" si="99"/>
        <v>142444</v>
      </c>
      <c r="AW65" s="507">
        <f t="shared" si="99"/>
        <v>8429</v>
      </c>
      <c r="AX65" s="507">
        <f t="shared" si="100"/>
        <v>2436</v>
      </c>
      <c r="AY65" s="522">
        <f t="shared" si="101"/>
        <v>1.43</v>
      </c>
      <c r="AZ65" s="522">
        <f t="shared" si="102"/>
        <v>0</v>
      </c>
      <c r="BA65" s="523">
        <f t="shared" si="102"/>
        <v>1.43</v>
      </c>
    </row>
    <row r="66" spans="1:53" ht="12.95" customHeight="1" x14ac:dyDescent="0.25">
      <c r="A66" s="155">
        <v>12</v>
      </c>
      <c r="B66" s="547">
        <v>5404</v>
      </c>
      <c r="C66" s="548">
        <v>600098974</v>
      </c>
      <c r="D66" s="84">
        <v>70979812</v>
      </c>
      <c r="E66" s="549" t="s">
        <v>659</v>
      </c>
      <c r="F66" s="84">
        <v>3143</v>
      </c>
      <c r="G66" s="549" t="s">
        <v>150</v>
      </c>
      <c r="H66" s="514" t="s">
        <v>87</v>
      </c>
      <c r="I66" s="516">
        <v>437094</v>
      </c>
      <c r="J66" s="517">
        <v>321866</v>
      </c>
      <c r="K66" s="517">
        <v>0</v>
      </c>
      <c r="L66" s="431">
        <v>108791</v>
      </c>
      <c r="M66" s="431">
        <v>6437</v>
      </c>
      <c r="N66" s="517">
        <v>0</v>
      </c>
      <c r="O66" s="518">
        <v>0.70520000000000005</v>
      </c>
      <c r="P66" s="432">
        <v>0.70520000000000005</v>
      </c>
      <c r="Q66" s="519">
        <v>0</v>
      </c>
      <c r="R66" s="500">
        <f t="shared" si="88"/>
        <v>0</v>
      </c>
      <c r="S66" s="507">
        <v>0</v>
      </c>
      <c r="T66" s="507">
        <v>0</v>
      </c>
      <c r="U66" s="507">
        <v>0</v>
      </c>
      <c r="V66" s="507">
        <f t="shared" si="89"/>
        <v>0</v>
      </c>
      <c r="W66" s="507">
        <v>0</v>
      </c>
      <c r="X66" s="507">
        <v>0</v>
      </c>
      <c r="Y66" s="507">
        <v>0</v>
      </c>
      <c r="Z66" s="507">
        <f t="shared" si="90"/>
        <v>0</v>
      </c>
      <c r="AA66" s="507">
        <f t="shared" si="91"/>
        <v>0</v>
      </c>
      <c r="AB66" s="322">
        <f t="shared" si="92"/>
        <v>0</v>
      </c>
      <c r="AC66" s="180">
        <f t="shared" si="93"/>
        <v>0</v>
      </c>
      <c r="AD66" s="507">
        <v>0</v>
      </c>
      <c r="AE66" s="507">
        <v>0</v>
      </c>
      <c r="AF66" s="507">
        <f t="shared" si="2"/>
        <v>0</v>
      </c>
      <c r="AG66" s="507">
        <f t="shared" si="3"/>
        <v>0</v>
      </c>
      <c r="AH66" s="522">
        <v>0</v>
      </c>
      <c r="AI66" s="522">
        <v>0</v>
      </c>
      <c r="AJ66" s="522">
        <v>0</v>
      </c>
      <c r="AK66" s="522">
        <v>0</v>
      </c>
      <c r="AL66" s="522">
        <v>0</v>
      </c>
      <c r="AM66" s="522">
        <v>0</v>
      </c>
      <c r="AN66" s="522">
        <v>0</v>
      </c>
      <c r="AO66" s="522">
        <f t="shared" si="94"/>
        <v>0</v>
      </c>
      <c r="AP66" s="522">
        <f t="shared" si="95"/>
        <v>0</v>
      </c>
      <c r="AQ66" s="550">
        <f t="shared" si="4"/>
        <v>0</v>
      </c>
      <c r="AR66" s="551">
        <f t="shared" si="96"/>
        <v>437094</v>
      </c>
      <c r="AS66" s="507">
        <f t="shared" si="97"/>
        <v>321866</v>
      </c>
      <c r="AT66" s="501">
        <f t="shared" si="98"/>
        <v>0</v>
      </c>
      <c r="AU66" s="501">
        <f t="shared" si="5"/>
        <v>0</v>
      </c>
      <c r="AV66" s="507">
        <f t="shared" si="99"/>
        <v>108791</v>
      </c>
      <c r="AW66" s="507">
        <f t="shared" si="99"/>
        <v>6437</v>
      </c>
      <c r="AX66" s="507">
        <f t="shared" si="100"/>
        <v>0</v>
      </c>
      <c r="AY66" s="522">
        <f t="shared" si="101"/>
        <v>0.70520000000000005</v>
      </c>
      <c r="AZ66" s="522">
        <f t="shared" si="102"/>
        <v>0.70520000000000005</v>
      </c>
      <c r="BA66" s="523">
        <f t="shared" si="102"/>
        <v>0</v>
      </c>
    </row>
    <row r="67" spans="1:53" ht="12.95" customHeight="1" x14ac:dyDescent="0.25">
      <c r="A67" s="155">
        <v>12</v>
      </c>
      <c r="B67" s="547">
        <v>5404</v>
      </c>
      <c r="C67" s="548">
        <v>600098974</v>
      </c>
      <c r="D67" s="84">
        <v>70979812</v>
      </c>
      <c r="E67" s="549" t="s">
        <v>659</v>
      </c>
      <c r="F67" s="84">
        <v>3143</v>
      </c>
      <c r="G67" s="549" t="s">
        <v>151</v>
      </c>
      <c r="H67" s="514" t="s">
        <v>83</v>
      </c>
      <c r="I67" s="516">
        <v>10534</v>
      </c>
      <c r="J67" s="517">
        <v>7425</v>
      </c>
      <c r="K67" s="517">
        <v>0</v>
      </c>
      <c r="L67" s="431">
        <v>2510</v>
      </c>
      <c r="M67" s="431">
        <v>149</v>
      </c>
      <c r="N67" s="517">
        <v>450</v>
      </c>
      <c r="O67" s="518">
        <v>0.03</v>
      </c>
      <c r="P67" s="432">
        <v>0</v>
      </c>
      <c r="Q67" s="519">
        <v>0.03</v>
      </c>
      <c r="R67" s="500">
        <f t="shared" si="88"/>
        <v>0</v>
      </c>
      <c r="S67" s="507">
        <v>0</v>
      </c>
      <c r="T67" s="507">
        <v>0</v>
      </c>
      <c r="U67" s="507">
        <v>0</v>
      </c>
      <c r="V67" s="507">
        <f t="shared" si="89"/>
        <v>0</v>
      </c>
      <c r="W67" s="507">
        <v>0</v>
      </c>
      <c r="X67" s="507">
        <v>0</v>
      </c>
      <c r="Y67" s="507">
        <v>0</v>
      </c>
      <c r="Z67" s="507">
        <f t="shared" si="90"/>
        <v>0</v>
      </c>
      <c r="AA67" s="507">
        <f t="shared" si="91"/>
        <v>0</v>
      </c>
      <c r="AB67" s="322">
        <f t="shared" si="92"/>
        <v>0</v>
      </c>
      <c r="AC67" s="180">
        <f t="shared" si="93"/>
        <v>0</v>
      </c>
      <c r="AD67" s="507">
        <v>0</v>
      </c>
      <c r="AE67" s="507">
        <v>0</v>
      </c>
      <c r="AF67" s="507">
        <f t="shared" si="2"/>
        <v>0</v>
      </c>
      <c r="AG67" s="507">
        <f t="shared" si="3"/>
        <v>0</v>
      </c>
      <c r="AH67" s="522">
        <v>0</v>
      </c>
      <c r="AI67" s="522">
        <v>0</v>
      </c>
      <c r="AJ67" s="522">
        <v>0</v>
      </c>
      <c r="AK67" s="522">
        <v>0</v>
      </c>
      <c r="AL67" s="522">
        <v>0</v>
      </c>
      <c r="AM67" s="522">
        <v>0</v>
      </c>
      <c r="AN67" s="522">
        <v>0</v>
      </c>
      <c r="AO67" s="522">
        <f t="shared" si="94"/>
        <v>0</v>
      </c>
      <c r="AP67" s="522">
        <f t="shared" si="95"/>
        <v>0</v>
      </c>
      <c r="AQ67" s="550">
        <f t="shared" si="4"/>
        <v>0</v>
      </c>
      <c r="AR67" s="551">
        <f t="shared" si="96"/>
        <v>10534</v>
      </c>
      <c r="AS67" s="507">
        <f t="shared" si="97"/>
        <v>7425</v>
      </c>
      <c r="AT67" s="501">
        <f t="shared" si="98"/>
        <v>0</v>
      </c>
      <c r="AU67" s="501">
        <f t="shared" si="5"/>
        <v>0</v>
      </c>
      <c r="AV67" s="507">
        <f t="shared" si="99"/>
        <v>2510</v>
      </c>
      <c r="AW67" s="507">
        <f t="shared" si="99"/>
        <v>149</v>
      </c>
      <c r="AX67" s="507">
        <f t="shared" si="100"/>
        <v>450</v>
      </c>
      <c r="AY67" s="522">
        <f t="shared" si="101"/>
        <v>0.03</v>
      </c>
      <c r="AZ67" s="522">
        <f t="shared" si="102"/>
        <v>0</v>
      </c>
      <c r="BA67" s="523">
        <f t="shared" si="102"/>
        <v>0.03</v>
      </c>
    </row>
    <row r="68" spans="1:53" ht="12.95" customHeight="1" x14ac:dyDescent="0.25">
      <c r="A68" s="157">
        <v>12</v>
      </c>
      <c r="B68" s="105">
        <v>5404</v>
      </c>
      <c r="C68" s="106">
        <v>600098974</v>
      </c>
      <c r="D68" s="105">
        <v>70979812</v>
      </c>
      <c r="E68" s="301" t="s">
        <v>660</v>
      </c>
      <c r="F68" s="93"/>
      <c r="G68" s="302"/>
      <c r="H68" s="94"/>
      <c r="I68" s="297">
        <v>5326582</v>
      </c>
      <c r="J68" s="107">
        <v>3856603</v>
      </c>
      <c r="K68" s="107">
        <v>6000</v>
      </c>
      <c r="L68" s="107">
        <v>1305560</v>
      </c>
      <c r="M68" s="107">
        <v>77133</v>
      </c>
      <c r="N68" s="107">
        <v>81286</v>
      </c>
      <c r="O68" s="158">
        <v>8.724499999999999</v>
      </c>
      <c r="P68" s="158">
        <v>5.2151999999999994</v>
      </c>
      <c r="Q68" s="299">
        <v>3.5093000000000001</v>
      </c>
      <c r="R68" s="150">
        <f t="shared" ref="R68:BA68" si="103">SUM(R62:R67)</f>
        <v>0</v>
      </c>
      <c r="S68" s="107">
        <f t="shared" si="103"/>
        <v>72324</v>
      </c>
      <c r="T68" s="107">
        <f t="shared" si="103"/>
        <v>0</v>
      </c>
      <c r="U68" s="107">
        <f t="shared" si="103"/>
        <v>0</v>
      </c>
      <c r="V68" s="107">
        <f t="shared" si="103"/>
        <v>72324</v>
      </c>
      <c r="W68" s="107">
        <f t="shared" si="103"/>
        <v>0</v>
      </c>
      <c r="X68" s="107">
        <f t="shared" si="103"/>
        <v>0</v>
      </c>
      <c r="Y68" s="107">
        <f t="shared" si="103"/>
        <v>3108</v>
      </c>
      <c r="Z68" s="107">
        <f t="shared" si="103"/>
        <v>3108</v>
      </c>
      <c r="AA68" s="107">
        <f t="shared" si="103"/>
        <v>75432</v>
      </c>
      <c r="AB68" s="107">
        <f t="shared" si="103"/>
        <v>24446</v>
      </c>
      <c r="AC68" s="107">
        <f t="shared" si="103"/>
        <v>1446</v>
      </c>
      <c r="AD68" s="107">
        <f t="shared" si="103"/>
        <v>0</v>
      </c>
      <c r="AE68" s="107">
        <f t="shared" si="103"/>
        <v>0</v>
      </c>
      <c r="AF68" s="107">
        <f t="shared" si="103"/>
        <v>0</v>
      </c>
      <c r="AG68" s="107">
        <f t="shared" si="103"/>
        <v>101324</v>
      </c>
      <c r="AH68" s="158">
        <f t="shared" si="103"/>
        <v>0</v>
      </c>
      <c r="AI68" s="158">
        <f t="shared" si="103"/>
        <v>0</v>
      </c>
      <c r="AJ68" s="158">
        <f t="shared" si="103"/>
        <v>0.21</v>
      </c>
      <c r="AK68" s="158">
        <f t="shared" si="103"/>
        <v>0</v>
      </c>
      <c r="AL68" s="158">
        <f t="shared" si="103"/>
        <v>0</v>
      </c>
      <c r="AM68" s="158">
        <f t="shared" si="103"/>
        <v>0</v>
      </c>
      <c r="AN68" s="158">
        <f t="shared" si="103"/>
        <v>0</v>
      </c>
      <c r="AO68" s="158">
        <f t="shared" si="103"/>
        <v>0.21</v>
      </c>
      <c r="AP68" s="158">
        <f t="shared" si="103"/>
        <v>0</v>
      </c>
      <c r="AQ68" s="429">
        <f t="shared" si="103"/>
        <v>0.21</v>
      </c>
      <c r="AR68" s="297">
        <f t="shared" si="103"/>
        <v>5427906</v>
      </c>
      <c r="AS68" s="107">
        <f t="shared" si="103"/>
        <v>3928927</v>
      </c>
      <c r="AT68" s="107">
        <f t="shared" si="103"/>
        <v>9108</v>
      </c>
      <c r="AU68" s="107">
        <f t="shared" si="103"/>
        <v>3108</v>
      </c>
      <c r="AV68" s="107">
        <f t="shared" si="103"/>
        <v>1330006</v>
      </c>
      <c r="AW68" s="107">
        <f t="shared" si="103"/>
        <v>78579</v>
      </c>
      <c r="AX68" s="107">
        <f t="shared" si="103"/>
        <v>81286</v>
      </c>
      <c r="AY68" s="158">
        <f t="shared" si="103"/>
        <v>8.9344999999999999</v>
      </c>
      <c r="AZ68" s="158">
        <f t="shared" si="103"/>
        <v>5.4252000000000002</v>
      </c>
      <c r="BA68" s="299">
        <f t="shared" si="103"/>
        <v>3.5093000000000001</v>
      </c>
    </row>
    <row r="69" spans="1:53" ht="12.95" customHeight="1" x14ac:dyDescent="0.25">
      <c r="A69" s="155">
        <v>13</v>
      </c>
      <c r="B69" s="547">
        <v>5407</v>
      </c>
      <c r="C69" s="548">
        <v>600099148</v>
      </c>
      <c r="D69" s="84">
        <v>70939403</v>
      </c>
      <c r="E69" s="549" t="s">
        <v>661</v>
      </c>
      <c r="F69" s="84">
        <v>3111</v>
      </c>
      <c r="G69" s="549" t="s">
        <v>587</v>
      </c>
      <c r="H69" s="514" t="s">
        <v>87</v>
      </c>
      <c r="I69" s="516">
        <v>2261145</v>
      </c>
      <c r="J69" s="517">
        <v>1646499</v>
      </c>
      <c r="K69" s="517">
        <v>0</v>
      </c>
      <c r="L69" s="431">
        <v>556516</v>
      </c>
      <c r="M69" s="431">
        <v>32930</v>
      </c>
      <c r="N69" s="517">
        <v>25200</v>
      </c>
      <c r="O69" s="518">
        <v>3.9218000000000002</v>
      </c>
      <c r="P69" s="432">
        <v>3</v>
      </c>
      <c r="Q69" s="519">
        <v>0.92179999999999995</v>
      </c>
      <c r="R69" s="500">
        <f t="shared" ref="R69:R74" si="104">W69*-1</f>
        <v>0</v>
      </c>
      <c r="S69" s="507">
        <v>0</v>
      </c>
      <c r="T69" s="507">
        <v>0</v>
      </c>
      <c r="U69" s="507">
        <v>0</v>
      </c>
      <c r="V69" s="507">
        <f t="shared" ref="V69:V74" si="105">SUM(R69:U69)</f>
        <v>0</v>
      </c>
      <c r="W69" s="507">
        <v>0</v>
      </c>
      <c r="X69" s="507">
        <v>0</v>
      </c>
      <c r="Y69" s="507">
        <v>0</v>
      </c>
      <c r="Z69" s="507">
        <f t="shared" ref="Z69:Z74" si="106">SUM(W69:Y69)</f>
        <v>0</v>
      </c>
      <c r="AA69" s="507">
        <f t="shared" ref="AA69:AA74" si="107">V69+Z69</f>
        <v>0</v>
      </c>
      <c r="AB69" s="322">
        <f t="shared" ref="AB69:AB74" si="108">ROUND((V69+W69)*33.8%,0)</f>
        <v>0</v>
      </c>
      <c r="AC69" s="180">
        <f t="shared" ref="AC69:AC74" si="109">ROUND(V69*2%,0)</f>
        <v>0</v>
      </c>
      <c r="AD69" s="507">
        <v>0</v>
      </c>
      <c r="AE69" s="507">
        <v>0</v>
      </c>
      <c r="AF69" s="507">
        <f t="shared" si="2"/>
        <v>0</v>
      </c>
      <c r="AG69" s="507">
        <f t="shared" si="3"/>
        <v>0</v>
      </c>
      <c r="AH69" s="522">
        <v>0</v>
      </c>
      <c r="AI69" s="522">
        <v>0</v>
      </c>
      <c r="AJ69" s="522">
        <v>0</v>
      </c>
      <c r="AK69" s="522">
        <v>0</v>
      </c>
      <c r="AL69" s="522">
        <v>0</v>
      </c>
      <c r="AM69" s="522">
        <v>0</v>
      </c>
      <c r="AN69" s="522">
        <v>0</v>
      </c>
      <c r="AO69" s="522">
        <f t="shared" ref="AO69:AO74" si="110">AH69+AJ69+AK69+AM69</f>
        <v>0</v>
      </c>
      <c r="AP69" s="522">
        <f t="shared" ref="AP69:AP74" si="111">AI69+AL69+AN69</f>
        <v>0</v>
      </c>
      <c r="AQ69" s="550">
        <f t="shared" si="4"/>
        <v>0</v>
      </c>
      <c r="AR69" s="551">
        <f t="shared" ref="AR69:AR74" si="112">I69+AG69</f>
        <v>2261145</v>
      </c>
      <c r="AS69" s="507">
        <f t="shared" ref="AS69:AS74" si="113">J69+V69</f>
        <v>1646499</v>
      </c>
      <c r="AT69" s="501">
        <f t="shared" ref="AT69:AT74" si="114">K69+Z69</f>
        <v>0</v>
      </c>
      <c r="AU69" s="501">
        <f t="shared" si="5"/>
        <v>0</v>
      </c>
      <c r="AV69" s="507">
        <f t="shared" ref="AV69:AW74" si="115">L69+AB69</f>
        <v>556516</v>
      </c>
      <c r="AW69" s="507">
        <f t="shared" si="115"/>
        <v>32930</v>
      </c>
      <c r="AX69" s="507">
        <f t="shared" ref="AX69:AX74" si="116">N69+AF69</f>
        <v>25200</v>
      </c>
      <c r="AY69" s="522">
        <f t="shared" ref="AY69:AY74" si="117">O69+AQ69</f>
        <v>3.9218000000000002</v>
      </c>
      <c r="AZ69" s="522">
        <f t="shared" ref="AZ69:BA74" si="118">P69+AO69</f>
        <v>3</v>
      </c>
      <c r="BA69" s="523">
        <f t="shared" si="118"/>
        <v>0.92179999999999995</v>
      </c>
    </row>
    <row r="70" spans="1:53" ht="12.95" customHeight="1" x14ac:dyDescent="0.25">
      <c r="A70" s="155">
        <v>13</v>
      </c>
      <c r="B70" s="547">
        <v>5407</v>
      </c>
      <c r="C70" s="548">
        <v>600099148</v>
      </c>
      <c r="D70" s="84">
        <v>70939403</v>
      </c>
      <c r="E70" s="549" t="s">
        <v>661</v>
      </c>
      <c r="F70" s="84">
        <v>3113</v>
      </c>
      <c r="G70" s="549" t="s">
        <v>285</v>
      </c>
      <c r="H70" s="514" t="s">
        <v>87</v>
      </c>
      <c r="I70" s="516">
        <v>8610210</v>
      </c>
      <c r="J70" s="517">
        <v>6200449</v>
      </c>
      <c r="K70" s="517">
        <v>0</v>
      </c>
      <c r="L70" s="431">
        <v>2095752</v>
      </c>
      <c r="M70" s="431">
        <v>124009</v>
      </c>
      <c r="N70" s="517">
        <v>190000</v>
      </c>
      <c r="O70" s="518">
        <v>12.1128</v>
      </c>
      <c r="P70" s="432">
        <v>8.9037000000000006</v>
      </c>
      <c r="Q70" s="519">
        <v>3.2090999999999998</v>
      </c>
      <c r="R70" s="500">
        <f t="shared" si="104"/>
        <v>0</v>
      </c>
      <c r="S70" s="507">
        <v>0</v>
      </c>
      <c r="T70" s="507">
        <v>0</v>
      </c>
      <c r="U70" s="507">
        <v>0</v>
      </c>
      <c r="V70" s="507">
        <f t="shared" si="105"/>
        <v>0</v>
      </c>
      <c r="W70" s="507">
        <v>0</v>
      </c>
      <c r="X70" s="507">
        <v>0</v>
      </c>
      <c r="Y70" s="507">
        <v>13468</v>
      </c>
      <c r="Z70" s="507">
        <f t="shared" si="106"/>
        <v>13468</v>
      </c>
      <c r="AA70" s="507">
        <f t="shared" si="107"/>
        <v>13468</v>
      </c>
      <c r="AB70" s="322">
        <f t="shared" si="108"/>
        <v>0</v>
      </c>
      <c r="AC70" s="180">
        <f t="shared" si="109"/>
        <v>0</v>
      </c>
      <c r="AD70" s="507">
        <v>0</v>
      </c>
      <c r="AE70" s="507">
        <v>0</v>
      </c>
      <c r="AF70" s="507">
        <f t="shared" si="2"/>
        <v>0</v>
      </c>
      <c r="AG70" s="507">
        <f t="shared" si="3"/>
        <v>13468</v>
      </c>
      <c r="AH70" s="522">
        <v>0</v>
      </c>
      <c r="AI70" s="522">
        <v>0</v>
      </c>
      <c r="AJ70" s="522">
        <v>0</v>
      </c>
      <c r="AK70" s="522">
        <v>0</v>
      </c>
      <c r="AL70" s="522">
        <v>0</v>
      </c>
      <c r="AM70" s="522">
        <v>0</v>
      </c>
      <c r="AN70" s="522">
        <v>0</v>
      </c>
      <c r="AO70" s="522">
        <f t="shared" si="110"/>
        <v>0</v>
      </c>
      <c r="AP70" s="522">
        <f t="shared" si="111"/>
        <v>0</v>
      </c>
      <c r="AQ70" s="550">
        <f t="shared" si="4"/>
        <v>0</v>
      </c>
      <c r="AR70" s="551">
        <f t="shared" si="112"/>
        <v>8623678</v>
      </c>
      <c r="AS70" s="507">
        <f t="shared" si="113"/>
        <v>6200449</v>
      </c>
      <c r="AT70" s="501">
        <f t="shared" si="114"/>
        <v>13468</v>
      </c>
      <c r="AU70" s="501">
        <f t="shared" si="5"/>
        <v>13468</v>
      </c>
      <c r="AV70" s="507">
        <f t="shared" si="115"/>
        <v>2095752</v>
      </c>
      <c r="AW70" s="507">
        <f t="shared" si="115"/>
        <v>124009</v>
      </c>
      <c r="AX70" s="507">
        <f t="shared" si="116"/>
        <v>190000</v>
      </c>
      <c r="AY70" s="522">
        <f t="shared" si="117"/>
        <v>12.1128</v>
      </c>
      <c r="AZ70" s="522">
        <f t="shared" si="118"/>
        <v>8.9037000000000006</v>
      </c>
      <c r="BA70" s="523">
        <f t="shared" si="118"/>
        <v>3.2090999999999998</v>
      </c>
    </row>
    <row r="71" spans="1:53" ht="12.95" customHeight="1" x14ac:dyDescent="0.25">
      <c r="A71" s="155">
        <v>13</v>
      </c>
      <c r="B71" s="547">
        <v>5407</v>
      </c>
      <c r="C71" s="548">
        <v>600099148</v>
      </c>
      <c r="D71" s="84">
        <v>70939403</v>
      </c>
      <c r="E71" s="549" t="s">
        <v>661</v>
      </c>
      <c r="F71" s="84">
        <v>3113</v>
      </c>
      <c r="G71" s="549" t="s">
        <v>450</v>
      </c>
      <c r="H71" s="514" t="s">
        <v>83</v>
      </c>
      <c r="I71" s="516">
        <v>317748</v>
      </c>
      <c r="J71" s="517">
        <v>233982</v>
      </c>
      <c r="K71" s="517">
        <v>0</v>
      </c>
      <c r="L71" s="431">
        <v>79086</v>
      </c>
      <c r="M71" s="431">
        <v>4680</v>
      </c>
      <c r="N71" s="517">
        <v>0</v>
      </c>
      <c r="O71" s="518">
        <v>0.68</v>
      </c>
      <c r="P71" s="432">
        <v>0.68</v>
      </c>
      <c r="Q71" s="519">
        <v>0</v>
      </c>
      <c r="R71" s="500">
        <f t="shared" si="104"/>
        <v>0</v>
      </c>
      <c r="S71" s="507">
        <v>92461</v>
      </c>
      <c r="T71" s="507">
        <v>0</v>
      </c>
      <c r="U71" s="507">
        <v>0</v>
      </c>
      <c r="V71" s="507">
        <f t="shared" si="105"/>
        <v>92461</v>
      </c>
      <c r="W71" s="507">
        <v>0</v>
      </c>
      <c r="X71" s="507">
        <v>0</v>
      </c>
      <c r="Y71" s="507">
        <v>0</v>
      </c>
      <c r="Z71" s="507">
        <f t="shared" si="106"/>
        <v>0</v>
      </c>
      <c r="AA71" s="507">
        <f t="shared" si="107"/>
        <v>92461</v>
      </c>
      <c r="AB71" s="322">
        <f t="shared" si="108"/>
        <v>31252</v>
      </c>
      <c r="AC71" s="180">
        <f t="shared" si="109"/>
        <v>1849</v>
      </c>
      <c r="AD71" s="507">
        <v>500</v>
      </c>
      <c r="AE71" s="507">
        <v>0</v>
      </c>
      <c r="AF71" s="507">
        <f t="shared" si="2"/>
        <v>500</v>
      </c>
      <c r="AG71" s="507">
        <f t="shared" si="3"/>
        <v>126062</v>
      </c>
      <c r="AH71" s="522">
        <v>0</v>
      </c>
      <c r="AI71" s="522">
        <v>0</v>
      </c>
      <c r="AJ71" s="522">
        <v>0.28999999999999998</v>
      </c>
      <c r="AK71" s="522">
        <v>0</v>
      </c>
      <c r="AL71" s="522">
        <v>0</v>
      </c>
      <c r="AM71" s="522">
        <v>0</v>
      </c>
      <c r="AN71" s="522">
        <v>0</v>
      </c>
      <c r="AO71" s="522">
        <f t="shared" si="110"/>
        <v>0.28999999999999998</v>
      </c>
      <c r="AP71" s="522">
        <f t="shared" si="111"/>
        <v>0</v>
      </c>
      <c r="AQ71" s="550">
        <f t="shared" si="4"/>
        <v>0.28999999999999998</v>
      </c>
      <c r="AR71" s="551">
        <f t="shared" si="112"/>
        <v>443810</v>
      </c>
      <c r="AS71" s="507">
        <f t="shared" si="113"/>
        <v>326443</v>
      </c>
      <c r="AT71" s="501">
        <f t="shared" si="114"/>
        <v>0</v>
      </c>
      <c r="AU71" s="501">
        <f t="shared" si="5"/>
        <v>0</v>
      </c>
      <c r="AV71" s="507">
        <f t="shared" si="115"/>
        <v>110338</v>
      </c>
      <c r="AW71" s="507">
        <f t="shared" si="115"/>
        <v>6529</v>
      </c>
      <c r="AX71" s="507">
        <f t="shared" si="116"/>
        <v>500</v>
      </c>
      <c r="AY71" s="522">
        <f t="shared" si="117"/>
        <v>0.97</v>
      </c>
      <c r="AZ71" s="522">
        <f t="shared" si="118"/>
        <v>0.97</v>
      </c>
      <c r="BA71" s="523">
        <f t="shared" si="118"/>
        <v>0</v>
      </c>
    </row>
    <row r="72" spans="1:53" ht="12.95" customHeight="1" x14ac:dyDescent="0.25">
      <c r="A72" s="155">
        <v>13</v>
      </c>
      <c r="B72" s="547">
        <v>5407</v>
      </c>
      <c r="C72" s="548">
        <v>600099148</v>
      </c>
      <c r="D72" s="84">
        <v>70939403</v>
      </c>
      <c r="E72" s="549" t="s">
        <v>661</v>
      </c>
      <c r="F72" s="84">
        <v>3141</v>
      </c>
      <c r="G72" s="549" t="s">
        <v>89</v>
      </c>
      <c r="H72" s="514" t="s">
        <v>83</v>
      </c>
      <c r="I72" s="516">
        <v>1326202</v>
      </c>
      <c r="J72" s="517">
        <v>970971</v>
      </c>
      <c r="K72" s="517">
        <v>0</v>
      </c>
      <c r="L72" s="431">
        <v>328188</v>
      </c>
      <c r="M72" s="431">
        <v>19419</v>
      </c>
      <c r="N72" s="517">
        <v>7624</v>
      </c>
      <c r="O72" s="432">
        <v>3.3</v>
      </c>
      <c r="P72" s="432">
        <v>0</v>
      </c>
      <c r="Q72" s="519">
        <v>3.3</v>
      </c>
      <c r="R72" s="500">
        <f t="shared" si="104"/>
        <v>0</v>
      </c>
      <c r="S72" s="507">
        <v>0</v>
      </c>
      <c r="T72" s="507">
        <v>0</v>
      </c>
      <c r="U72" s="507">
        <v>0</v>
      </c>
      <c r="V72" s="507">
        <f t="shared" si="105"/>
        <v>0</v>
      </c>
      <c r="W72" s="507">
        <v>0</v>
      </c>
      <c r="X72" s="507">
        <v>0</v>
      </c>
      <c r="Y72" s="507">
        <v>0</v>
      </c>
      <c r="Z72" s="507">
        <f t="shared" si="106"/>
        <v>0</v>
      </c>
      <c r="AA72" s="507">
        <f t="shared" si="107"/>
        <v>0</v>
      </c>
      <c r="AB72" s="322">
        <f t="shared" si="108"/>
        <v>0</v>
      </c>
      <c r="AC72" s="180">
        <f t="shared" si="109"/>
        <v>0</v>
      </c>
      <c r="AD72" s="507">
        <v>0</v>
      </c>
      <c r="AE72" s="507">
        <v>0</v>
      </c>
      <c r="AF72" s="507">
        <f t="shared" si="2"/>
        <v>0</v>
      </c>
      <c r="AG72" s="507">
        <f t="shared" si="3"/>
        <v>0</v>
      </c>
      <c r="AH72" s="522">
        <v>0</v>
      </c>
      <c r="AI72" s="522">
        <v>0</v>
      </c>
      <c r="AJ72" s="522">
        <v>0</v>
      </c>
      <c r="AK72" s="522">
        <v>0</v>
      </c>
      <c r="AL72" s="522">
        <v>0</v>
      </c>
      <c r="AM72" s="522">
        <v>0</v>
      </c>
      <c r="AN72" s="522">
        <v>0</v>
      </c>
      <c r="AO72" s="522">
        <f t="shared" si="110"/>
        <v>0</v>
      </c>
      <c r="AP72" s="522">
        <f t="shared" si="111"/>
        <v>0</v>
      </c>
      <c r="AQ72" s="550">
        <f t="shared" si="4"/>
        <v>0</v>
      </c>
      <c r="AR72" s="551">
        <f t="shared" si="112"/>
        <v>1326202</v>
      </c>
      <c r="AS72" s="507">
        <f t="shared" si="113"/>
        <v>970971</v>
      </c>
      <c r="AT72" s="501">
        <f t="shared" si="114"/>
        <v>0</v>
      </c>
      <c r="AU72" s="501">
        <f t="shared" si="5"/>
        <v>0</v>
      </c>
      <c r="AV72" s="507">
        <f t="shared" si="115"/>
        <v>328188</v>
      </c>
      <c r="AW72" s="507">
        <f t="shared" si="115"/>
        <v>19419</v>
      </c>
      <c r="AX72" s="507">
        <f t="shared" si="116"/>
        <v>7624</v>
      </c>
      <c r="AY72" s="522">
        <f t="shared" si="117"/>
        <v>3.3</v>
      </c>
      <c r="AZ72" s="522">
        <f t="shared" si="118"/>
        <v>0</v>
      </c>
      <c r="BA72" s="523">
        <f t="shared" si="118"/>
        <v>3.3</v>
      </c>
    </row>
    <row r="73" spans="1:53" ht="12.95" customHeight="1" x14ac:dyDescent="0.25">
      <c r="A73" s="155">
        <v>13</v>
      </c>
      <c r="B73" s="547">
        <v>5407</v>
      </c>
      <c r="C73" s="548">
        <v>600099148</v>
      </c>
      <c r="D73" s="84">
        <v>70939403</v>
      </c>
      <c r="E73" s="549" t="s">
        <v>661</v>
      </c>
      <c r="F73" s="84">
        <v>3143</v>
      </c>
      <c r="G73" s="549" t="s">
        <v>150</v>
      </c>
      <c r="H73" s="514" t="s">
        <v>87</v>
      </c>
      <c r="I73" s="516">
        <v>387386</v>
      </c>
      <c r="J73" s="517">
        <v>285262</v>
      </c>
      <c r="K73" s="517">
        <v>0</v>
      </c>
      <c r="L73" s="431">
        <v>96419</v>
      </c>
      <c r="M73" s="431">
        <v>5705</v>
      </c>
      <c r="N73" s="517">
        <v>0</v>
      </c>
      <c r="O73" s="518">
        <v>0.65</v>
      </c>
      <c r="P73" s="432">
        <v>0.65</v>
      </c>
      <c r="Q73" s="519">
        <v>0</v>
      </c>
      <c r="R73" s="500">
        <f t="shared" si="104"/>
        <v>0</v>
      </c>
      <c r="S73" s="507">
        <v>0</v>
      </c>
      <c r="T73" s="507">
        <v>0</v>
      </c>
      <c r="U73" s="507">
        <v>0</v>
      </c>
      <c r="V73" s="507">
        <f t="shared" si="105"/>
        <v>0</v>
      </c>
      <c r="W73" s="507">
        <v>0</v>
      </c>
      <c r="X73" s="507">
        <v>0</v>
      </c>
      <c r="Y73" s="507">
        <v>0</v>
      </c>
      <c r="Z73" s="507">
        <f t="shared" si="106"/>
        <v>0</v>
      </c>
      <c r="AA73" s="507">
        <f t="shared" si="107"/>
        <v>0</v>
      </c>
      <c r="AB73" s="322">
        <f t="shared" si="108"/>
        <v>0</v>
      </c>
      <c r="AC73" s="180">
        <f t="shared" si="109"/>
        <v>0</v>
      </c>
      <c r="AD73" s="507">
        <v>0</v>
      </c>
      <c r="AE73" s="507">
        <v>0</v>
      </c>
      <c r="AF73" s="507">
        <f t="shared" si="2"/>
        <v>0</v>
      </c>
      <c r="AG73" s="507">
        <f t="shared" si="3"/>
        <v>0</v>
      </c>
      <c r="AH73" s="522">
        <v>0</v>
      </c>
      <c r="AI73" s="522">
        <v>0</v>
      </c>
      <c r="AJ73" s="522">
        <v>0</v>
      </c>
      <c r="AK73" s="522">
        <v>0</v>
      </c>
      <c r="AL73" s="522">
        <v>0</v>
      </c>
      <c r="AM73" s="522">
        <v>0</v>
      </c>
      <c r="AN73" s="522">
        <v>0</v>
      </c>
      <c r="AO73" s="522">
        <f t="shared" si="110"/>
        <v>0</v>
      </c>
      <c r="AP73" s="522">
        <f t="shared" si="111"/>
        <v>0</v>
      </c>
      <c r="AQ73" s="550">
        <f t="shared" si="4"/>
        <v>0</v>
      </c>
      <c r="AR73" s="551">
        <f t="shared" si="112"/>
        <v>387386</v>
      </c>
      <c r="AS73" s="507">
        <f t="shared" si="113"/>
        <v>285262</v>
      </c>
      <c r="AT73" s="501">
        <f t="shared" si="114"/>
        <v>0</v>
      </c>
      <c r="AU73" s="501">
        <f t="shared" si="5"/>
        <v>0</v>
      </c>
      <c r="AV73" s="507">
        <f t="shared" si="115"/>
        <v>96419</v>
      </c>
      <c r="AW73" s="507">
        <f t="shared" si="115"/>
        <v>5705</v>
      </c>
      <c r="AX73" s="507">
        <f t="shared" si="116"/>
        <v>0</v>
      </c>
      <c r="AY73" s="522">
        <f t="shared" si="117"/>
        <v>0.65</v>
      </c>
      <c r="AZ73" s="522">
        <f t="shared" si="118"/>
        <v>0.65</v>
      </c>
      <c r="BA73" s="523">
        <f t="shared" si="118"/>
        <v>0</v>
      </c>
    </row>
    <row r="74" spans="1:53" ht="12.95" customHeight="1" x14ac:dyDescent="0.25">
      <c r="A74" s="155">
        <v>13</v>
      </c>
      <c r="B74" s="547">
        <v>5407</v>
      </c>
      <c r="C74" s="548">
        <v>600099148</v>
      </c>
      <c r="D74" s="84">
        <v>70939403</v>
      </c>
      <c r="E74" s="549" t="s">
        <v>661</v>
      </c>
      <c r="F74" s="84">
        <v>3143</v>
      </c>
      <c r="G74" s="549" t="s">
        <v>151</v>
      </c>
      <c r="H74" s="514" t="s">
        <v>83</v>
      </c>
      <c r="I74" s="516">
        <v>14044</v>
      </c>
      <c r="J74" s="517">
        <v>9900</v>
      </c>
      <c r="K74" s="517">
        <v>0</v>
      </c>
      <c r="L74" s="431">
        <v>3346</v>
      </c>
      <c r="M74" s="431">
        <v>198</v>
      </c>
      <c r="N74" s="517">
        <v>600</v>
      </c>
      <c r="O74" s="518">
        <v>0.04</v>
      </c>
      <c r="P74" s="432">
        <v>0</v>
      </c>
      <c r="Q74" s="519">
        <v>0.04</v>
      </c>
      <c r="R74" s="500">
        <f t="shared" si="104"/>
        <v>0</v>
      </c>
      <c r="S74" s="507">
        <v>0</v>
      </c>
      <c r="T74" s="507">
        <v>0</v>
      </c>
      <c r="U74" s="507">
        <v>0</v>
      </c>
      <c r="V74" s="507">
        <f t="shared" si="105"/>
        <v>0</v>
      </c>
      <c r="W74" s="507">
        <v>0</v>
      </c>
      <c r="X74" s="507">
        <v>0</v>
      </c>
      <c r="Y74" s="507">
        <v>0</v>
      </c>
      <c r="Z74" s="507">
        <f t="shared" si="106"/>
        <v>0</v>
      </c>
      <c r="AA74" s="507">
        <f t="shared" si="107"/>
        <v>0</v>
      </c>
      <c r="AB74" s="322">
        <f t="shared" si="108"/>
        <v>0</v>
      </c>
      <c r="AC74" s="180">
        <f t="shared" si="109"/>
        <v>0</v>
      </c>
      <c r="AD74" s="507">
        <v>0</v>
      </c>
      <c r="AE74" s="507">
        <v>0</v>
      </c>
      <c r="AF74" s="507">
        <f t="shared" si="2"/>
        <v>0</v>
      </c>
      <c r="AG74" s="507">
        <f t="shared" si="3"/>
        <v>0</v>
      </c>
      <c r="AH74" s="522">
        <v>0</v>
      </c>
      <c r="AI74" s="522">
        <v>0</v>
      </c>
      <c r="AJ74" s="522">
        <v>0</v>
      </c>
      <c r="AK74" s="522">
        <v>0</v>
      </c>
      <c r="AL74" s="522">
        <v>0</v>
      </c>
      <c r="AM74" s="522">
        <v>0</v>
      </c>
      <c r="AN74" s="522">
        <v>0</v>
      </c>
      <c r="AO74" s="522">
        <f t="shared" si="110"/>
        <v>0</v>
      </c>
      <c r="AP74" s="522">
        <f t="shared" si="111"/>
        <v>0</v>
      </c>
      <c r="AQ74" s="550">
        <f t="shared" si="4"/>
        <v>0</v>
      </c>
      <c r="AR74" s="551">
        <f t="shared" si="112"/>
        <v>14044</v>
      </c>
      <c r="AS74" s="507">
        <f t="shared" si="113"/>
        <v>9900</v>
      </c>
      <c r="AT74" s="501">
        <f t="shared" si="114"/>
        <v>0</v>
      </c>
      <c r="AU74" s="501">
        <f t="shared" si="5"/>
        <v>0</v>
      </c>
      <c r="AV74" s="507">
        <f t="shared" si="115"/>
        <v>3346</v>
      </c>
      <c r="AW74" s="507">
        <f t="shared" si="115"/>
        <v>198</v>
      </c>
      <c r="AX74" s="507">
        <f t="shared" si="116"/>
        <v>600</v>
      </c>
      <c r="AY74" s="522">
        <f t="shared" si="117"/>
        <v>0.04</v>
      </c>
      <c r="AZ74" s="522">
        <f t="shared" si="118"/>
        <v>0</v>
      </c>
      <c r="BA74" s="523">
        <f t="shared" si="118"/>
        <v>0.04</v>
      </c>
    </row>
    <row r="75" spans="1:53" ht="12.95" customHeight="1" x14ac:dyDescent="0.25">
      <c r="A75" s="157">
        <v>13</v>
      </c>
      <c r="B75" s="105">
        <v>5407</v>
      </c>
      <c r="C75" s="106">
        <v>600099148</v>
      </c>
      <c r="D75" s="105">
        <v>70939403</v>
      </c>
      <c r="E75" s="301" t="s">
        <v>662</v>
      </c>
      <c r="F75" s="93"/>
      <c r="G75" s="302"/>
      <c r="H75" s="94"/>
      <c r="I75" s="297">
        <v>12916735</v>
      </c>
      <c r="J75" s="107">
        <v>9347063</v>
      </c>
      <c r="K75" s="107">
        <v>0</v>
      </c>
      <c r="L75" s="107">
        <v>3159307</v>
      </c>
      <c r="M75" s="107">
        <v>186941</v>
      </c>
      <c r="N75" s="107">
        <v>223424</v>
      </c>
      <c r="O75" s="158">
        <v>20.704599999999999</v>
      </c>
      <c r="P75" s="158">
        <v>13.233700000000001</v>
      </c>
      <c r="Q75" s="299">
        <v>7.4708999999999994</v>
      </c>
      <c r="R75" s="150">
        <f t="shared" ref="R75:BA75" si="119">SUM(R69:R74)</f>
        <v>0</v>
      </c>
      <c r="S75" s="107">
        <f t="shared" si="119"/>
        <v>92461</v>
      </c>
      <c r="T75" s="107">
        <f t="shared" si="119"/>
        <v>0</v>
      </c>
      <c r="U75" s="107">
        <f t="shared" si="119"/>
        <v>0</v>
      </c>
      <c r="V75" s="107">
        <f t="shared" si="119"/>
        <v>92461</v>
      </c>
      <c r="W75" s="107">
        <f t="shared" si="119"/>
        <v>0</v>
      </c>
      <c r="X75" s="107">
        <f t="shared" si="119"/>
        <v>0</v>
      </c>
      <c r="Y75" s="107">
        <f t="shared" si="119"/>
        <v>13468</v>
      </c>
      <c r="Z75" s="107">
        <f t="shared" si="119"/>
        <v>13468</v>
      </c>
      <c r="AA75" s="107">
        <f t="shared" si="119"/>
        <v>105929</v>
      </c>
      <c r="AB75" s="107">
        <f t="shared" si="119"/>
        <v>31252</v>
      </c>
      <c r="AC75" s="107">
        <f t="shared" si="119"/>
        <v>1849</v>
      </c>
      <c r="AD75" s="107">
        <f t="shared" si="119"/>
        <v>500</v>
      </c>
      <c r="AE75" s="107">
        <f t="shared" si="119"/>
        <v>0</v>
      </c>
      <c r="AF75" s="107">
        <f t="shared" si="119"/>
        <v>500</v>
      </c>
      <c r="AG75" s="107">
        <f t="shared" si="119"/>
        <v>139530</v>
      </c>
      <c r="AH75" s="158">
        <f t="shared" si="119"/>
        <v>0</v>
      </c>
      <c r="AI75" s="158">
        <f t="shared" si="119"/>
        <v>0</v>
      </c>
      <c r="AJ75" s="158">
        <f t="shared" si="119"/>
        <v>0.28999999999999998</v>
      </c>
      <c r="AK75" s="158">
        <f t="shared" si="119"/>
        <v>0</v>
      </c>
      <c r="AL75" s="158">
        <f t="shared" si="119"/>
        <v>0</v>
      </c>
      <c r="AM75" s="158">
        <f t="shared" si="119"/>
        <v>0</v>
      </c>
      <c r="AN75" s="158">
        <f t="shared" si="119"/>
        <v>0</v>
      </c>
      <c r="AO75" s="158">
        <f t="shared" si="119"/>
        <v>0.28999999999999998</v>
      </c>
      <c r="AP75" s="158">
        <f t="shared" si="119"/>
        <v>0</v>
      </c>
      <c r="AQ75" s="429">
        <f t="shared" si="119"/>
        <v>0.28999999999999998</v>
      </c>
      <c r="AR75" s="297">
        <f t="shared" si="119"/>
        <v>13056265</v>
      </c>
      <c r="AS75" s="107">
        <f t="shared" si="119"/>
        <v>9439524</v>
      </c>
      <c r="AT75" s="107">
        <f t="shared" si="119"/>
        <v>13468</v>
      </c>
      <c r="AU75" s="107">
        <f t="shared" si="119"/>
        <v>13468</v>
      </c>
      <c r="AV75" s="107">
        <f t="shared" si="119"/>
        <v>3190559</v>
      </c>
      <c r="AW75" s="107">
        <f t="shared" si="119"/>
        <v>188790</v>
      </c>
      <c r="AX75" s="107">
        <f t="shared" si="119"/>
        <v>223924</v>
      </c>
      <c r="AY75" s="158">
        <f t="shared" si="119"/>
        <v>20.994599999999998</v>
      </c>
      <c r="AZ75" s="158">
        <f t="shared" si="119"/>
        <v>13.523700000000002</v>
      </c>
      <c r="BA75" s="299">
        <f t="shared" si="119"/>
        <v>7.4708999999999994</v>
      </c>
    </row>
    <row r="76" spans="1:53" ht="12.95" customHeight="1" x14ac:dyDescent="0.25">
      <c r="A76" s="155">
        <v>14</v>
      </c>
      <c r="B76" s="547">
        <v>5411</v>
      </c>
      <c r="C76" s="548">
        <v>650034244</v>
      </c>
      <c r="D76" s="84">
        <v>70985375</v>
      </c>
      <c r="E76" s="549" t="s">
        <v>663</v>
      </c>
      <c r="F76" s="84">
        <v>3111</v>
      </c>
      <c r="G76" s="549" t="s">
        <v>587</v>
      </c>
      <c r="H76" s="514" t="s">
        <v>87</v>
      </c>
      <c r="I76" s="516">
        <v>2163312</v>
      </c>
      <c r="J76" s="517">
        <v>1563949</v>
      </c>
      <c r="K76" s="517">
        <v>14850</v>
      </c>
      <c r="L76" s="431">
        <v>533634</v>
      </c>
      <c r="M76" s="431">
        <v>31279</v>
      </c>
      <c r="N76" s="517">
        <v>19600</v>
      </c>
      <c r="O76" s="518">
        <v>3.8250000000000002</v>
      </c>
      <c r="P76" s="432">
        <v>2.9032</v>
      </c>
      <c r="Q76" s="519">
        <v>0.92179999999999995</v>
      </c>
      <c r="R76" s="500">
        <f t="shared" ref="R76:R81" si="120">W76*-1</f>
        <v>0</v>
      </c>
      <c r="S76" s="507">
        <v>0</v>
      </c>
      <c r="T76" s="507">
        <v>0</v>
      </c>
      <c r="U76" s="507">
        <v>0</v>
      </c>
      <c r="V76" s="507">
        <f t="shared" ref="V76:V81" si="121">SUM(R76:U76)</f>
        <v>0</v>
      </c>
      <c r="W76" s="507">
        <v>0</v>
      </c>
      <c r="X76" s="507">
        <v>0</v>
      </c>
      <c r="Y76" s="507">
        <v>0</v>
      </c>
      <c r="Z76" s="507">
        <f t="shared" ref="Z76:Z81" si="122">SUM(W76:Y76)</f>
        <v>0</v>
      </c>
      <c r="AA76" s="507">
        <f t="shared" ref="AA76:AA81" si="123">V76+Z76</f>
        <v>0</v>
      </c>
      <c r="AB76" s="322">
        <f t="shared" ref="AB76:AB81" si="124">ROUND((V76+W76)*33.8%,0)</f>
        <v>0</v>
      </c>
      <c r="AC76" s="180">
        <f t="shared" ref="AC76:AC81" si="125">ROUND(V76*2%,0)</f>
        <v>0</v>
      </c>
      <c r="AD76" s="507">
        <v>0</v>
      </c>
      <c r="AE76" s="507">
        <v>0</v>
      </c>
      <c r="AF76" s="507">
        <f t="shared" si="2"/>
        <v>0</v>
      </c>
      <c r="AG76" s="507">
        <f t="shared" si="3"/>
        <v>0</v>
      </c>
      <c r="AH76" s="522">
        <v>0</v>
      </c>
      <c r="AI76" s="522">
        <v>0</v>
      </c>
      <c r="AJ76" s="522">
        <v>0</v>
      </c>
      <c r="AK76" s="522">
        <v>0</v>
      </c>
      <c r="AL76" s="522">
        <v>0</v>
      </c>
      <c r="AM76" s="522">
        <v>0</v>
      </c>
      <c r="AN76" s="522">
        <v>0</v>
      </c>
      <c r="AO76" s="522">
        <f t="shared" ref="AO76:AO81" si="126">AH76+AJ76+AK76+AM76</f>
        <v>0</v>
      </c>
      <c r="AP76" s="522">
        <f t="shared" ref="AP76:AP81" si="127">AI76+AL76+AN76</f>
        <v>0</v>
      </c>
      <c r="AQ76" s="550">
        <f t="shared" si="4"/>
        <v>0</v>
      </c>
      <c r="AR76" s="551">
        <f t="shared" ref="AR76:AR81" si="128">I76+AG76</f>
        <v>2163312</v>
      </c>
      <c r="AS76" s="507">
        <f t="shared" ref="AS76:AS81" si="129">J76+V76</f>
        <v>1563949</v>
      </c>
      <c r="AT76" s="501">
        <f t="shared" ref="AT76:AT81" si="130">K76+Z76</f>
        <v>14850</v>
      </c>
      <c r="AU76" s="501">
        <f t="shared" si="5"/>
        <v>0</v>
      </c>
      <c r="AV76" s="507">
        <f t="shared" ref="AV76:AW81" si="131">L76+AB76</f>
        <v>533634</v>
      </c>
      <c r="AW76" s="507">
        <f t="shared" si="131"/>
        <v>31279</v>
      </c>
      <c r="AX76" s="507">
        <f t="shared" ref="AX76:AX81" si="132">N76+AF76</f>
        <v>19600</v>
      </c>
      <c r="AY76" s="522">
        <f t="shared" ref="AY76:AY81" si="133">O76+AQ76</f>
        <v>3.8250000000000002</v>
      </c>
      <c r="AZ76" s="522">
        <f t="shared" ref="AZ76:BA81" si="134">P76+AO76</f>
        <v>2.9032</v>
      </c>
      <c r="BA76" s="523">
        <f t="shared" si="134"/>
        <v>0.92179999999999995</v>
      </c>
    </row>
    <row r="77" spans="1:53" ht="12.95" customHeight="1" x14ac:dyDescent="0.25">
      <c r="A77" s="155">
        <v>14</v>
      </c>
      <c r="B77" s="547">
        <v>5411</v>
      </c>
      <c r="C77" s="548">
        <v>650034244</v>
      </c>
      <c r="D77" s="84">
        <v>70985375</v>
      </c>
      <c r="E77" s="549" t="s">
        <v>663</v>
      </c>
      <c r="F77" s="84">
        <v>3117</v>
      </c>
      <c r="G77" s="549" t="s">
        <v>149</v>
      </c>
      <c r="H77" s="514" t="s">
        <v>87</v>
      </c>
      <c r="I77" s="516">
        <v>3638887</v>
      </c>
      <c r="J77" s="517">
        <v>2586957</v>
      </c>
      <c r="K77" s="517">
        <v>0</v>
      </c>
      <c r="L77" s="431">
        <v>874391</v>
      </c>
      <c r="M77" s="431">
        <v>51739</v>
      </c>
      <c r="N77" s="517">
        <v>125800</v>
      </c>
      <c r="O77" s="518">
        <v>5.1834999999999996</v>
      </c>
      <c r="P77" s="432">
        <v>3.3620999999999999</v>
      </c>
      <c r="Q77" s="519">
        <v>1.8213999999999999</v>
      </c>
      <c r="R77" s="500">
        <f t="shared" si="120"/>
        <v>0</v>
      </c>
      <c r="S77" s="507">
        <v>0</v>
      </c>
      <c r="T77" s="507">
        <v>0</v>
      </c>
      <c r="U77" s="507">
        <v>0</v>
      </c>
      <c r="V77" s="507">
        <f t="shared" si="121"/>
        <v>0</v>
      </c>
      <c r="W77" s="507">
        <v>0</v>
      </c>
      <c r="X77" s="507">
        <v>0</v>
      </c>
      <c r="Y77" s="507">
        <v>6068</v>
      </c>
      <c r="Z77" s="507">
        <f t="shared" si="122"/>
        <v>6068</v>
      </c>
      <c r="AA77" s="507">
        <f t="shared" si="123"/>
        <v>6068</v>
      </c>
      <c r="AB77" s="322">
        <f t="shared" si="124"/>
        <v>0</v>
      </c>
      <c r="AC77" s="180">
        <f t="shared" si="125"/>
        <v>0</v>
      </c>
      <c r="AD77" s="507">
        <v>0</v>
      </c>
      <c r="AE77" s="507">
        <v>0</v>
      </c>
      <c r="AF77" s="507">
        <f t="shared" si="2"/>
        <v>0</v>
      </c>
      <c r="AG77" s="507">
        <f t="shared" si="3"/>
        <v>6068</v>
      </c>
      <c r="AH77" s="522">
        <v>0</v>
      </c>
      <c r="AI77" s="522">
        <v>0</v>
      </c>
      <c r="AJ77" s="522">
        <v>0</v>
      </c>
      <c r="AK77" s="522">
        <v>0</v>
      </c>
      <c r="AL77" s="522">
        <v>0</v>
      </c>
      <c r="AM77" s="522">
        <v>0</v>
      </c>
      <c r="AN77" s="522">
        <v>0</v>
      </c>
      <c r="AO77" s="522">
        <f t="shared" si="126"/>
        <v>0</v>
      </c>
      <c r="AP77" s="522">
        <f t="shared" si="127"/>
        <v>0</v>
      </c>
      <c r="AQ77" s="550">
        <f t="shared" si="4"/>
        <v>0</v>
      </c>
      <c r="AR77" s="551">
        <f t="shared" si="128"/>
        <v>3644955</v>
      </c>
      <c r="AS77" s="507">
        <f t="shared" si="129"/>
        <v>2586957</v>
      </c>
      <c r="AT77" s="501">
        <f t="shared" si="130"/>
        <v>6068</v>
      </c>
      <c r="AU77" s="501">
        <f t="shared" ref="AU77:AU140" si="135">Y77</f>
        <v>6068</v>
      </c>
      <c r="AV77" s="507">
        <f t="shared" si="131"/>
        <v>874391</v>
      </c>
      <c r="AW77" s="507">
        <f t="shared" si="131"/>
        <v>51739</v>
      </c>
      <c r="AX77" s="507">
        <f t="shared" si="132"/>
        <v>125800</v>
      </c>
      <c r="AY77" s="522">
        <f t="shared" si="133"/>
        <v>5.1834999999999996</v>
      </c>
      <c r="AZ77" s="522">
        <f t="shared" si="134"/>
        <v>3.3620999999999999</v>
      </c>
      <c r="BA77" s="523">
        <f t="shared" si="134"/>
        <v>1.8213999999999999</v>
      </c>
    </row>
    <row r="78" spans="1:53" ht="12.95" customHeight="1" x14ac:dyDescent="0.25">
      <c r="A78" s="155">
        <v>14</v>
      </c>
      <c r="B78" s="547">
        <v>5411</v>
      </c>
      <c r="C78" s="548">
        <v>650034244</v>
      </c>
      <c r="D78" s="84">
        <v>70985375</v>
      </c>
      <c r="E78" s="549" t="s">
        <v>663</v>
      </c>
      <c r="F78" s="84">
        <v>3117</v>
      </c>
      <c r="G78" s="549" t="s">
        <v>450</v>
      </c>
      <c r="H78" s="514" t="s">
        <v>83</v>
      </c>
      <c r="I78" s="516">
        <v>3267</v>
      </c>
      <c r="J78" s="517">
        <v>1890</v>
      </c>
      <c r="K78" s="517">
        <v>0</v>
      </c>
      <c r="L78" s="431">
        <v>639</v>
      </c>
      <c r="M78" s="431">
        <v>38</v>
      </c>
      <c r="N78" s="517">
        <v>700</v>
      </c>
      <c r="O78" s="518">
        <v>0</v>
      </c>
      <c r="P78" s="432">
        <v>0</v>
      </c>
      <c r="Q78" s="519">
        <v>0</v>
      </c>
      <c r="R78" s="500">
        <f t="shared" si="120"/>
        <v>0</v>
      </c>
      <c r="S78" s="507">
        <v>0</v>
      </c>
      <c r="T78" s="507">
        <v>0</v>
      </c>
      <c r="U78" s="507">
        <v>0</v>
      </c>
      <c r="V78" s="507">
        <f t="shared" si="121"/>
        <v>0</v>
      </c>
      <c r="W78" s="507">
        <v>0</v>
      </c>
      <c r="X78" s="507">
        <v>0</v>
      </c>
      <c r="Y78" s="507">
        <v>0</v>
      </c>
      <c r="Z78" s="507">
        <f t="shared" si="122"/>
        <v>0</v>
      </c>
      <c r="AA78" s="507">
        <f t="shared" si="123"/>
        <v>0</v>
      </c>
      <c r="AB78" s="322">
        <f t="shared" si="124"/>
        <v>0</v>
      </c>
      <c r="AC78" s="180">
        <f t="shared" si="125"/>
        <v>0</v>
      </c>
      <c r="AD78" s="507">
        <v>0</v>
      </c>
      <c r="AE78" s="507">
        <v>0</v>
      </c>
      <c r="AF78" s="507">
        <f t="shared" ref="AF78:AF143" si="136">SUM(AD78:AE78)</f>
        <v>0</v>
      </c>
      <c r="AG78" s="507">
        <f t="shared" ref="AG78:AG143" si="137">AA78+AB78+AC78+AF78</f>
        <v>0</v>
      </c>
      <c r="AH78" s="522">
        <v>0</v>
      </c>
      <c r="AI78" s="522">
        <v>0</v>
      </c>
      <c r="AJ78" s="522">
        <v>0</v>
      </c>
      <c r="AK78" s="522">
        <v>0</v>
      </c>
      <c r="AL78" s="522">
        <v>0</v>
      </c>
      <c r="AM78" s="522">
        <v>0</v>
      </c>
      <c r="AN78" s="522">
        <v>0</v>
      </c>
      <c r="AO78" s="522">
        <f t="shared" si="126"/>
        <v>0</v>
      </c>
      <c r="AP78" s="522">
        <f t="shared" si="127"/>
        <v>0</v>
      </c>
      <c r="AQ78" s="550">
        <f t="shared" ref="AQ78:AQ143" si="138">SUM(AO78:AP78)</f>
        <v>0</v>
      </c>
      <c r="AR78" s="551">
        <f t="shared" si="128"/>
        <v>3267</v>
      </c>
      <c r="AS78" s="507">
        <f t="shared" si="129"/>
        <v>1890</v>
      </c>
      <c r="AT78" s="501">
        <f t="shared" si="130"/>
        <v>0</v>
      </c>
      <c r="AU78" s="501">
        <f t="shared" si="135"/>
        <v>0</v>
      </c>
      <c r="AV78" s="507">
        <f t="shared" si="131"/>
        <v>639</v>
      </c>
      <c r="AW78" s="507">
        <f t="shared" si="131"/>
        <v>38</v>
      </c>
      <c r="AX78" s="507">
        <f t="shared" si="132"/>
        <v>700</v>
      </c>
      <c r="AY78" s="522">
        <f t="shared" si="133"/>
        <v>0</v>
      </c>
      <c r="AZ78" s="522">
        <f t="shared" si="134"/>
        <v>0</v>
      </c>
      <c r="BA78" s="523">
        <f t="shared" si="134"/>
        <v>0</v>
      </c>
    </row>
    <row r="79" spans="1:53" ht="12.95" customHeight="1" x14ac:dyDescent="0.25">
      <c r="A79" s="155">
        <v>14</v>
      </c>
      <c r="B79" s="547">
        <v>5411</v>
      </c>
      <c r="C79" s="548">
        <v>650034244</v>
      </c>
      <c r="D79" s="84">
        <v>70985375</v>
      </c>
      <c r="E79" s="549" t="s">
        <v>663</v>
      </c>
      <c r="F79" s="84">
        <v>3141</v>
      </c>
      <c r="G79" s="549" t="s">
        <v>89</v>
      </c>
      <c r="H79" s="514" t="s">
        <v>83</v>
      </c>
      <c r="I79" s="516">
        <v>844089</v>
      </c>
      <c r="J79" s="517">
        <v>618621</v>
      </c>
      <c r="K79" s="517">
        <v>0</v>
      </c>
      <c r="L79" s="431">
        <v>209094</v>
      </c>
      <c r="M79" s="431">
        <v>12372</v>
      </c>
      <c r="N79" s="517">
        <v>4002</v>
      </c>
      <c r="O79" s="518">
        <v>2.1</v>
      </c>
      <c r="P79" s="432">
        <v>0</v>
      </c>
      <c r="Q79" s="519">
        <v>2.1</v>
      </c>
      <c r="R79" s="500">
        <f t="shared" si="120"/>
        <v>-3600</v>
      </c>
      <c r="S79" s="507">
        <v>0</v>
      </c>
      <c r="T79" s="507">
        <v>0</v>
      </c>
      <c r="U79" s="507">
        <v>3600</v>
      </c>
      <c r="V79" s="507">
        <f t="shared" si="121"/>
        <v>0</v>
      </c>
      <c r="W79" s="507">
        <v>3600</v>
      </c>
      <c r="X79" s="507">
        <v>0</v>
      </c>
      <c r="Y79" s="507">
        <v>0</v>
      </c>
      <c r="Z79" s="507">
        <f t="shared" si="122"/>
        <v>3600</v>
      </c>
      <c r="AA79" s="507">
        <f t="shared" si="123"/>
        <v>3600</v>
      </c>
      <c r="AB79" s="322">
        <f t="shared" si="124"/>
        <v>1217</v>
      </c>
      <c r="AC79" s="180">
        <f t="shared" si="125"/>
        <v>0</v>
      </c>
      <c r="AD79" s="507">
        <v>0</v>
      </c>
      <c r="AE79" s="507">
        <v>0</v>
      </c>
      <c r="AF79" s="507">
        <f t="shared" si="136"/>
        <v>0</v>
      </c>
      <c r="AG79" s="507">
        <f t="shared" si="137"/>
        <v>4817</v>
      </c>
      <c r="AH79" s="522">
        <v>0</v>
      </c>
      <c r="AI79" s="522">
        <v>0</v>
      </c>
      <c r="AJ79" s="522">
        <v>0</v>
      </c>
      <c r="AK79" s="522">
        <v>0</v>
      </c>
      <c r="AL79" s="522">
        <v>0</v>
      </c>
      <c r="AM79" s="522">
        <v>0</v>
      </c>
      <c r="AN79" s="522">
        <v>0</v>
      </c>
      <c r="AO79" s="522">
        <f t="shared" si="126"/>
        <v>0</v>
      </c>
      <c r="AP79" s="522">
        <f t="shared" si="127"/>
        <v>0</v>
      </c>
      <c r="AQ79" s="550">
        <f t="shared" si="138"/>
        <v>0</v>
      </c>
      <c r="AR79" s="551">
        <f t="shared" si="128"/>
        <v>848906</v>
      </c>
      <c r="AS79" s="507">
        <f t="shared" si="129"/>
        <v>618621</v>
      </c>
      <c r="AT79" s="501">
        <f t="shared" si="130"/>
        <v>3600</v>
      </c>
      <c r="AU79" s="501">
        <f t="shared" si="135"/>
        <v>0</v>
      </c>
      <c r="AV79" s="507">
        <f t="shared" si="131"/>
        <v>210311</v>
      </c>
      <c r="AW79" s="507">
        <f t="shared" si="131"/>
        <v>12372</v>
      </c>
      <c r="AX79" s="507">
        <f t="shared" si="132"/>
        <v>4002</v>
      </c>
      <c r="AY79" s="522">
        <f t="shared" si="133"/>
        <v>2.1</v>
      </c>
      <c r="AZ79" s="522">
        <f t="shared" si="134"/>
        <v>0</v>
      </c>
      <c r="BA79" s="523">
        <f t="shared" si="134"/>
        <v>2.1</v>
      </c>
    </row>
    <row r="80" spans="1:53" ht="12.95" customHeight="1" x14ac:dyDescent="0.25">
      <c r="A80" s="155">
        <v>14</v>
      </c>
      <c r="B80" s="547">
        <v>5411</v>
      </c>
      <c r="C80" s="548">
        <v>650034244</v>
      </c>
      <c r="D80" s="84">
        <v>70985375</v>
      </c>
      <c r="E80" s="549" t="s">
        <v>663</v>
      </c>
      <c r="F80" s="84">
        <v>3143</v>
      </c>
      <c r="G80" s="549" t="s">
        <v>150</v>
      </c>
      <c r="H80" s="514" t="s">
        <v>87</v>
      </c>
      <c r="I80" s="516">
        <v>449727</v>
      </c>
      <c r="J80" s="517">
        <v>325848</v>
      </c>
      <c r="K80" s="517">
        <v>5400</v>
      </c>
      <c r="L80" s="431">
        <v>111962</v>
      </c>
      <c r="M80" s="431">
        <v>6517</v>
      </c>
      <c r="N80" s="517">
        <v>0</v>
      </c>
      <c r="O80" s="518">
        <v>0.72729999999999995</v>
      </c>
      <c r="P80" s="432">
        <v>0.72729999999999995</v>
      </c>
      <c r="Q80" s="519">
        <v>0</v>
      </c>
      <c r="R80" s="500">
        <f t="shared" si="120"/>
        <v>0</v>
      </c>
      <c r="S80" s="507">
        <v>0</v>
      </c>
      <c r="T80" s="507">
        <v>0</v>
      </c>
      <c r="U80" s="507">
        <v>0</v>
      </c>
      <c r="V80" s="507">
        <f t="shared" si="121"/>
        <v>0</v>
      </c>
      <c r="W80" s="507">
        <v>0</v>
      </c>
      <c r="X80" s="507">
        <v>0</v>
      </c>
      <c r="Y80" s="507">
        <v>0</v>
      </c>
      <c r="Z80" s="507">
        <f t="shared" si="122"/>
        <v>0</v>
      </c>
      <c r="AA80" s="507">
        <f t="shared" si="123"/>
        <v>0</v>
      </c>
      <c r="AB80" s="322">
        <f t="shared" si="124"/>
        <v>0</v>
      </c>
      <c r="AC80" s="180">
        <f t="shared" si="125"/>
        <v>0</v>
      </c>
      <c r="AD80" s="507">
        <v>0</v>
      </c>
      <c r="AE80" s="507">
        <v>0</v>
      </c>
      <c r="AF80" s="507">
        <f t="shared" si="136"/>
        <v>0</v>
      </c>
      <c r="AG80" s="507">
        <f t="shared" si="137"/>
        <v>0</v>
      </c>
      <c r="AH80" s="522">
        <v>0</v>
      </c>
      <c r="AI80" s="522">
        <v>0</v>
      </c>
      <c r="AJ80" s="522">
        <v>0</v>
      </c>
      <c r="AK80" s="522">
        <v>0</v>
      </c>
      <c r="AL80" s="522">
        <v>0</v>
      </c>
      <c r="AM80" s="522">
        <v>0</v>
      </c>
      <c r="AN80" s="522">
        <v>0</v>
      </c>
      <c r="AO80" s="522">
        <f t="shared" si="126"/>
        <v>0</v>
      </c>
      <c r="AP80" s="522">
        <f t="shared" si="127"/>
        <v>0</v>
      </c>
      <c r="AQ80" s="550">
        <f t="shared" si="138"/>
        <v>0</v>
      </c>
      <c r="AR80" s="551">
        <f t="shared" si="128"/>
        <v>449727</v>
      </c>
      <c r="AS80" s="507">
        <f t="shared" si="129"/>
        <v>325848</v>
      </c>
      <c r="AT80" s="501">
        <f t="shared" si="130"/>
        <v>5400</v>
      </c>
      <c r="AU80" s="501">
        <f t="shared" si="135"/>
        <v>0</v>
      </c>
      <c r="AV80" s="507">
        <f t="shared" si="131"/>
        <v>111962</v>
      </c>
      <c r="AW80" s="507">
        <f t="shared" si="131"/>
        <v>6517</v>
      </c>
      <c r="AX80" s="507">
        <f t="shared" si="132"/>
        <v>0</v>
      </c>
      <c r="AY80" s="522">
        <f t="shared" si="133"/>
        <v>0.72729999999999995</v>
      </c>
      <c r="AZ80" s="522">
        <f t="shared" si="134"/>
        <v>0.72729999999999995</v>
      </c>
      <c r="BA80" s="523">
        <f t="shared" si="134"/>
        <v>0</v>
      </c>
    </row>
    <row r="81" spans="1:53" ht="12.95" customHeight="1" x14ac:dyDescent="0.25">
      <c r="A81" s="155">
        <v>14</v>
      </c>
      <c r="B81" s="547">
        <v>5411</v>
      </c>
      <c r="C81" s="548">
        <v>650034244</v>
      </c>
      <c r="D81" s="84">
        <v>70985375</v>
      </c>
      <c r="E81" s="549" t="s">
        <v>663</v>
      </c>
      <c r="F81" s="84">
        <v>3143</v>
      </c>
      <c r="G81" s="549" t="s">
        <v>151</v>
      </c>
      <c r="H81" s="514" t="s">
        <v>83</v>
      </c>
      <c r="I81" s="516">
        <v>18959</v>
      </c>
      <c r="J81" s="517">
        <v>13365</v>
      </c>
      <c r="K81" s="517">
        <v>0</v>
      </c>
      <c r="L81" s="431">
        <v>4517</v>
      </c>
      <c r="M81" s="431">
        <v>267</v>
      </c>
      <c r="N81" s="517">
        <v>810</v>
      </c>
      <c r="O81" s="518">
        <v>0.06</v>
      </c>
      <c r="P81" s="432">
        <v>0</v>
      </c>
      <c r="Q81" s="519">
        <v>0.06</v>
      </c>
      <c r="R81" s="500">
        <f t="shared" si="120"/>
        <v>0</v>
      </c>
      <c r="S81" s="507">
        <v>0</v>
      </c>
      <c r="T81" s="507">
        <v>0</v>
      </c>
      <c r="U81" s="507">
        <v>0</v>
      </c>
      <c r="V81" s="507">
        <f t="shared" si="121"/>
        <v>0</v>
      </c>
      <c r="W81" s="507">
        <v>0</v>
      </c>
      <c r="X81" s="507">
        <v>0</v>
      </c>
      <c r="Y81" s="507">
        <v>0</v>
      </c>
      <c r="Z81" s="507">
        <f t="shared" si="122"/>
        <v>0</v>
      </c>
      <c r="AA81" s="507">
        <f t="shared" si="123"/>
        <v>0</v>
      </c>
      <c r="AB81" s="322">
        <f t="shared" si="124"/>
        <v>0</v>
      </c>
      <c r="AC81" s="180">
        <f t="shared" si="125"/>
        <v>0</v>
      </c>
      <c r="AD81" s="507">
        <v>0</v>
      </c>
      <c r="AE81" s="507">
        <v>0</v>
      </c>
      <c r="AF81" s="507">
        <f t="shared" si="136"/>
        <v>0</v>
      </c>
      <c r="AG81" s="507">
        <f t="shared" si="137"/>
        <v>0</v>
      </c>
      <c r="AH81" s="522">
        <v>0</v>
      </c>
      <c r="AI81" s="522">
        <v>0</v>
      </c>
      <c r="AJ81" s="522">
        <v>0</v>
      </c>
      <c r="AK81" s="522">
        <v>0</v>
      </c>
      <c r="AL81" s="522">
        <v>0</v>
      </c>
      <c r="AM81" s="522">
        <v>0</v>
      </c>
      <c r="AN81" s="522">
        <v>0</v>
      </c>
      <c r="AO81" s="522">
        <f t="shared" si="126"/>
        <v>0</v>
      </c>
      <c r="AP81" s="522">
        <f t="shared" si="127"/>
        <v>0</v>
      </c>
      <c r="AQ81" s="550">
        <f t="shared" si="138"/>
        <v>0</v>
      </c>
      <c r="AR81" s="551">
        <f t="shared" si="128"/>
        <v>18959</v>
      </c>
      <c r="AS81" s="507">
        <f t="shared" si="129"/>
        <v>13365</v>
      </c>
      <c r="AT81" s="501">
        <f t="shared" si="130"/>
        <v>0</v>
      </c>
      <c r="AU81" s="501">
        <f t="shared" si="135"/>
        <v>0</v>
      </c>
      <c r="AV81" s="507">
        <f t="shared" si="131"/>
        <v>4517</v>
      </c>
      <c r="AW81" s="507">
        <f t="shared" si="131"/>
        <v>267</v>
      </c>
      <c r="AX81" s="507">
        <f t="shared" si="132"/>
        <v>810</v>
      </c>
      <c r="AY81" s="522">
        <f t="shared" si="133"/>
        <v>0.06</v>
      </c>
      <c r="AZ81" s="522">
        <f t="shared" si="134"/>
        <v>0</v>
      </c>
      <c r="BA81" s="523">
        <f t="shared" si="134"/>
        <v>0.06</v>
      </c>
    </row>
    <row r="82" spans="1:53" ht="12.95" customHeight="1" x14ac:dyDescent="0.25">
      <c r="A82" s="157">
        <v>14</v>
      </c>
      <c r="B82" s="105">
        <v>5411</v>
      </c>
      <c r="C82" s="106">
        <v>650034244</v>
      </c>
      <c r="D82" s="105">
        <v>70985375</v>
      </c>
      <c r="E82" s="301" t="s">
        <v>664</v>
      </c>
      <c r="F82" s="93"/>
      <c r="G82" s="302"/>
      <c r="H82" s="94"/>
      <c r="I82" s="297">
        <v>7118241</v>
      </c>
      <c r="J82" s="107">
        <v>5110630</v>
      </c>
      <c r="K82" s="107">
        <v>20250</v>
      </c>
      <c r="L82" s="107">
        <v>1734237</v>
      </c>
      <c r="M82" s="107">
        <v>102212</v>
      </c>
      <c r="N82" s="107">
        <v>150912</v>
      </c>
      <c r="O82" s="158">
        <v>11.895799999999999</v>
      </c>
      <c r="P82" s="158">
        <v>6.9925999999999995</v>
      </c>
      <c r="Q82" s="299">
        <v>4.9031999999999991</v>
      </c>
      <c r="R82" s="150">
        <f t="shared" ref="R82:BA82" si="139">SUM(R76:R81)</f>
        <v>-3600</v>
      </c>
      <c r="S82" s="107">
        <f t="shared" si="139"/>
        <v>0</v>
      </c>
      <c r="T82" s="107">
        <f t="shared" si="139"/>
        <v>0</v>
      </c>
      <c r="U82" s="107">
        <f t="shared" si="139"/>
        <v>3600</v>
      </c>
      <c r="V82" s="107">
        <f t="shared" si="139"/>
        <v>0</v>
      </c>
      <c r="W82" s="107">
        <f t="shared" si="139"/>
        <v>3600</v>
      </c>
      <c r="X82" s="107">
        <f t="shared" si="139"/>
        <v>0</v>
      </c>
      <c r="Y82" s="107">
        <f t="shared" si="139"/>
        <v>6068</v>
      </c>
      <c r="Z82" s="107">
        <f t="shared" si="139"/>
        <v>9668</v>
      </c>
      <c r="AA82" s="107">
        <f t="shared" si="139"/>
        <v>9668</v>
      </c>
      <c r="AB82" s="107">
        <f t="shared" si="139"/>
        <v>1217</v>
      </c>
      <c r="AC82" s="107">
        <f t="shared" si="139"/>
        <v>0</v>
      </c>
      <c r="AD82" s="107">
        <f t="shared" si="139"/>
        <v>0</v>
      </c>
      <c r="AE82" s="107">
        <f t="shared" si="139"/>
        <v>0</v>
      </c>
      <c r="AF82" s="107">
        <f t="shared" si="139"/>
        <v>0</v>
      </c>
      <c r="AG82" s="107">
        <f t="shared" si="139"/>
        <v>10885</v>
      </c>
      <c r="AH82" s="158">
        <f t="shared" si="139"/>
        <v>0</v>
      </c>
      <c r="AI82" s="158">
        <f t="shared" si="139"/>
        <v>0</v>
      </c>
      <c r="AJ82" s="158">
        <f t="shared" si="139"/>
        <v>0</v>
      </c>
      <c r="AK82" s="158">
        <f t="shared" si="139"/>
        <v>0</v>
      </c>
      <c r="AL82" s="158">
        <f t="shared" si="139"/>
        <v>0</v>
      </c>
      <c r="AM82" s="158">
        <f t="shared" si="139"/>
        <v>0</v>
      </c>
      <c r="AN82" s="158">
        <f t="shared" si="139"/>
        <v>0</v>
      </c>
      <c r="AO82" s="158">
        <f t="shared" si="139"/>
        <v>0</v>
      </c>
      <c r="AP82" s="158">
        <f t="shared" si="139"/>
        <v>0</v>
      </c>
      <c r="AQ82" s="429">
        <f t="shared" si="139"/>
        <v>0</v>
      </c>
      <c r="AR82" s="297">
        <f t="shared" si="139"/>
        <v>7129126</v>
      </c>
      <c r="AS82" s="107">
        <f t="shared" si="139"/>
        <v>5110630</v>
      </c>
      <c r="AT82" s="107">
        <f t="shared" si="139"/>
        <v>29918</v>
      </c>
      <c r="AU82" s="107">
        <f t="shared" si="139"/>
        <v>6068</v>
      </c>
      <c r="AV82" s="107">
        <f t="shared" si="139"/>
        <v>1735454</v>
      </c>
      <c r="AW82" s="107">
        <f t="shared" si="139"/>
        <v>102212</v>
      </c>
      <c r="AX82" s="107">
        <f t="shared" si="139"/>
        <v>150912</v>
      </c>
      <c r="AY82" s="158">
        <f t="shared" si="139"/>
        <v>11.895799999999999</v>
      </c>
      <c r="AZ82" s="158">
        <f t="shared" si="139"/>
        <v>6.9925999999999995</v>
      </c>
      <c r="BA82" s="299">
        <f t="shared" si="139"/>
        <v>4.9031999999999991</v>
      </c>
    </row>
    <row r="83" spans="1:53" ht="12.95" customHeight="1" x14ac:dyDescent="0.25">
      <c r="A83" s="155">
        <v>15</v>
      </c>
      <c r="B83" s="547">
        <v>5412</v>
      </c>
      <c r="C83" s="548">
        <v>600099130</v>
      </c>
      <c r="D83" s="84">
        <v>70698066</v>
      </c>
      <c r="E83" s="549" t="s">
        <v>665</v>
      </c>
      <c r="F83" s="84">
        <v>3111</v>
      </c>
      <c r="G83" s="549" t="s">
        <v>587</v>
      </c>
      <c r="H83" s="514" t="s">
        <v>87</v>
      </c>
      <c r="I83" s="516">
        <v>1973085</v>
      </c>
      <c r="J83" s="517">
        <v>1442110</v>
      </c>
      <c r="K83" s="517">
        <v>0</v>
      </c>
      <c r="L83" s="431">
        <v>487433</v>
      </c>
      <c r="M83" s="431">
        <v>28842</v>
      </c>
      <c r="N83" s="517">
        <v>14700</v>
      </c>
      <c r="O83" s="518">
        <v>2.8729999999999998</v>
      </c>
      <c r="P83" s="432">
        <v>2.3620999999999999</v>
      </c>
      <c r="Q83" s="519">
        <v>0.51090000000000002</v>
      </c>
      <c r="R83" s="500">
        <f t="shared" ref="R83:R88" si="140">W83*-1</f>
        <v>0</v>
      </c>
      <c r="S83" s="507">
        <v>0</v>
      </c>
      <c r="T83" s="507">
        <v>0</v>
      </c>
      <c r="U83" s="507">
        <v>0</v>
      </c>
      <c r="V83" s="507">
        <f t="shared" ref="V83:V88" si="141">SUM(R83:U83)</f>
        <v>0</v>
      </c>
      <c r="W83" s="507">
        <v>0</v>
      </c>
      <c r="X83" s="507">
        <v>0</v>
      </c>
      <c r="Y83" s="507">
        <v>0</v>
      </c>
      <c r="Z83" s="507">
        <f t="shared" ref="Z83:Z88" si="142">SUM(W83:Y83)</f>
        <v>0</v>
      </c>
      <c r="AA83" s="507">
        <f t="shared" ref="AA83:AA88" si="143">V83+Z83</f>
        <v>0</v>
      </c>
      <c r="AB83" s="322">
        <f t="shared" ref="AB83:AB88" si="144">ROUND((V83+W83)*33.8%,0)</f>
        <v>0</v>
      </c>
      <c r="AC83" s="180">
        <f t="shared" ref="AC83:AC88" si="145">ROUND(V83*2%,0)</f>
        <v>0</v>
      </c>
      <c r="AD83" s="507">
        <v>0</v>
      </c>
      <c r="AE83" s="507">
        <v>0</v>
      </c>
      <c r="AF83" s="507">
        <f t="shared" si="136"/>
        <v>0</v>
      </c>
      <c r="AG83" s="507">
        <f t="shared" si="137"/>
        <v>0</v>
      </c>
      <c r="AH83" s="522">
        <v>0</v>
      </c>
      <c r="AI83" s="522">
        <v>0</v>
      </c>
      <c r="AJ83" s="522">
        <v>0</v>
      </c>
      <c r="AK83" s="522">
        <v>0</v>
      </c>
      <c r="AL83" s="522">
        <v>0</v>
      </c>
      <c r="AM83" s="522">
        <v>0</v>
      </c>
      <c r="AN83" s="522">
        <v>0</v>
      </c>
      <c r="AO83" s="522">
        <f t="shared" ref="AO83:AO88" si="146">AH83+AJ83+AK83+AM83</f>
        <v>0</v>
      </c>
      <c r="AP83" s="522">
        <f t="shared" ref="AP83:AP88" si="147">AI83+AL83+AN83</f>
        <v>0</v>
      </c>
      <c r="AQ83" s="550">
        <f t="shared" si="138"/>
        <v>0</v>
      </c>
      <c r="AR83" s="551">
        <f t="shared" ref="AR83:AR88" si="148">I83+AG83</f>
        <v>1973085</v>
      </c>
      <c r="AS83" s="507">
        <f t="shared" ref="AS83:AS88" si="149">J83+V83</f>
        <v>1442110</v>
      </c>
      <c r="AT83" s="501">
        <f t="shared" ref="AT83:AT88" si="150">K83+Z83</f>
        <v>0</v>
      </c>
      <c r="AU83" s="501">
        <f t="shared" si="135"/>
        <v>0</v>
      </c>
      <c r="AV83" s="507">
        <f t="shared" ref="AV83:AW88" si="151">L83+AB83</f>
        <v>487433</v>
      </c>
      <c r="AW83" s="507">
        <f t="shared" si="151"/>
        <v>28842</v>
      </c>
      <c r="AX83" s="507">
        <f t="shared" ref="AX83:AX88" si="152">N83+AF83</f>
        <v>14700</v>
      </c>
      <c r="AY83" s="522">
        <f t="shared" ref="AY83:AY88" si="153">O83+AQ83</f>
        <v>2.8729999999999998</v>
      </c>
      <c r="AZ83" s="522">
        <f t="shared" ref="AZ83:BA88" si="154">P83+AO83</f>
        <v>2.3620999999999999</v>
      </c>
      <c r="BA83" s="523">
        <f t="shared" si="154"/>
        <v>0.51090000000000002</v>
      </c>
    </row>
    <row r="84" spans="1:53" ht="12.95" customHeight="1" x14ac:dyDescent="0.25">
      <c r="A84" s="155">
        <v>15</v>
      </c>
      <c r="B84" s="547">
        <v>5412</v>
      </c>
      <c r="C84" s="548">
        <v>600099130</v>
      </c>
      <c r="D84" s="84">
        <v>70698066</v>
      </c>
      <c r="E84" s="549" t="s">
        <v>665</v>
      </c>
      <c r="F84" s="84">
        <v>3117</v>
      </c>
      <c r="G84" s="549" t="s">
        <v>149</v>
      </c>
      <c r="H84" s="514" t="s">
        <v>87</v>
      </c>
      <c r="I84" s="516">
        <v>2235501</v>
      </c>
      <c r="J84" s="517">
        <v>1601989</v>
      </c>
      <c r="K84" s="517">
        <v>0</v>
      </c>
      <c r="L84" s="431">
        <v>541472</v>
      </c>
      <c r="M84" s="431">
        <v>32040</v>
      </c>
      <c r="N84" s="517">
        <v>60000</v>
      </c>
      <c r="O84" s="518">
        <v>3.2484999999999999</v>
      </c>
      <c r="P84" s="432">
        <v>2.0908000000000002</v>
      </c>
      <c r="Q84" s="519">
        <v>1.1577</v>
      </c>
      <c r="R84" s="500">
        <f t="shared" si="140"/>
        <v>0</v>
      </c>
      <c r="S84" s="507">
        <v>0</v>
      </c>
      <c r="T84" s="507">
        <v>0</v>
      </c>
      <c r="U84" s="507">
        <v>0</v>
      </c>
      <c r="V84" s="507">
        <f t="shared" si="141"/>
        <v>0</v>
      </c>
      <c r="W84" s="507">
        <v>0</v>
      </c>
      <c r="X84" s="507">
        <v>0</v>
      </c>
      <c r="Y84" s="507">
        <v>2960</v>
      </c>
      <c r="Z84" s="507">
        <f t="shared" si="142"/>
        <v>2960</v>
      </c>
      <c r="AA84" s="507">
        <f t="shared" si="143"/>
        <v>2960</v>
      </c>
      <c r="AB84" s="322">
        <f t="shared" si="144"/>
        <v>0</v>
      </c>
      <c r="AC84" s="180">
        <f t="shared" si="145"/>
        <v>0</v>
      </c>
      <c r="AD84" s="507">
        <v>0</v>
      </c>
      <c r="AE84" s="507">
        <v>0</v>
      </c>
      <c r="AF84" s="507">
        <f t="shared" si="136"/>
        <v>0</v>
      </c>
      <c r="AG84" s="507">
        <f t="shared" si="137"/>
        <v>2960</v>
      </c>
      <c r="AH84" s="522">
        <v>0</v>
      </c>
      <c r="AI84" s="522">
        <v>0</v>
      </c>
      <c r="AJ84" s="522">
        <v>0</v>
      </c>
      <c r="AK84" s="522">
        <v>0</v>
      </c>
      <c r="AL84" s="522">
        <v>0</v>
      </c>
      <c r="AM84" s="522">
        <v>0</v>
      </c>
      <c r="AN84" s="522">
        <v>0</v>
      </c>
      <c r="AO84" s="522">
        <f t="shared" si="146"/>
        <v>0</v>
      </c>
      <c r="AP84" s="522">
        <f t="shared" si="147"/>
        <v>0</v>
      </c>
      <c r="AQ84" s="550">
        <f t="shared" si="138"/>
        <v>0</v>
      </c>
      <c r="AR84" s="551">
        <f t="shared" si="148"/>
        <v>2238461</v>
      </c>
      <c r="AS84" s="507">
        <f t="shared" si="149"/>
        <v>1601989</v>
      </c>
      <c r="AT84" s="501">
        <f t="shared" si="150"/>
        <v>2960</v>
      </c>
      <c r="AU84" s="501">
        <f t="shared" si="135"/>
        <v>2960</v>
      </c>
      <c r="AV84" s="507">
        <f t="shared" si="151"/>
        <v>541472</v>
      </c>
      <c r="AW84" s="507">
        <f t="shared" si="151"/>
        <v>32040</v>
      </c>
      <c r="AX84" s="507">
        <f t="shared" si="152"/>
        <v>60000</v>
      </c>
      <c r="AY84" s="522">
        <f t="shared" si="153"/>
        <v>3.2484999999999999</v>
      </c>
      <c r="AZ84" s="522">
        <f t="shared" si="154"/>
        <v>2.0908000000000002</v>
      </c>
      <c r="BA84" s="523">
        <f t="shared" si="154"/>
        <v>1.1577</v>
      </c>
    </row>
    <row r="85" spans="1:53" ht="12.95" customHeight="1" x14ac:dyDescent="0.25">
      <c r="A85" s="155">
        <v>15</v>
      </c>
      <c r="B85" s="547">
        <v>5412</v>
      </c>
      <c r="C85" s="548">
        <v>600099130</v>
      </c>
      <c r="D85" s="84">
        <v>70698066</v>
      </c>
      <c r="E85" s="549" t="s">
        <v>665</v>
      </c>
      <c r="F85" s="84">
        <v>3117</v>
      </c>
      <c r="G85" s="549" t="s">
        <v>450</v>
      </c>
      <c r="H85" s="514" t="s">
        <v>83</v>
      </c>
      <c r="I85" s="516">
        <v>5134</v>
      </c>
      <c r="J85" s="517">
        <v>3780</v>
      </c>
      <c r="K85" s="517">
        <v>0</v>
      </c>
      <c r="L85" s="431">
        <v>1278</v>
      </c>
      <c r="M85" s="431">
        <v>76</v>
      </c>
      <c r="N85" s="517">
        <v>0</v>
      </c>
      <c r="O85" s="518">
        <v>0.01</v>
      </c>
      <c r="P85" s="432">
        <v>0.01</v>
      </c>
      <c r="Q85" s="519">
        <v>0</v>
      </c>
      <c r="R85" s="500">
        <f t="shared" si="140"/>
        <v>0</v>
      </c>
      <c r="S85" s="507">
        <v>0</v>
      </c>
      <c r="T85" s="507">
        <v>0</v>
      </c>
      <c r="U85" s="507">
        <v>0</v>
      </c>
      <c r="V85" s="507">
        <f t="shared" si="141"/>
        <v>0</v>
      </c>
      <c r="W85" s="507">
        <v>0</v>
      </c>
      <c r="X85" s="507">
        <v>0</v>
      </c>
      <c r="Y85" s="507">
        <v>0</v>
      </c>
      <c r="Z85" s="507">
        <f t="shared" si="142"/>
        <v>0</v>
      </c>
      <c r="AA85" s="507">
        <f t="shared" si="143"/>
        <v>0</v>
      </c>
      <c r="AB85" s="322">
        <f t="shared" si="144"/>
        <v>0</v>
      </c>
      <c r="AC85" s="180">
        <f t="shared" si="145"/>
        <v>0</v>
      </c>
      <c r="AD85" s="507">
        <v>0</v>
      </c>
      <c r="AE85" s="507">
        <v>0</v>
      </c>
      <c r="AF85" s="507">
        <f t="shared" si="136"/>
        <v>0</v>
      </c>
      <c r="AG85" s="507">
        <f t="shared" si="137"/>
        <v>0</v>
      </c>
      <c r="AH85" s="522">
        <v>0</v>
      </c>
      <c r="AI85" s="522">
        <v>0</v>
      </c>
      <c r="AJ85" s="522">
        <v>0</v>
      </c>
      <c r="AK85" s="522">
        <v>0</v>
      </c>
      <c r="AL85" s="522">
        <v>0</v>
      </c>
      <c r="AM85" s="522">
        <v>0</v>
      </c>
      <c r="AN85" s="522">
        <v>0</v>
      </c>
      <c r="AO85" s="522">
        <f t="shared" si="146"/>
        <v>0</v>
      </c>
      <c r="AP85" s="522">
        <f t="shared" si="147"/>
        <v>0</v>
      </c>
      <c r="AQ85" s="550">
        <f t="shared" si="138"/>
        <v>0</v>
      </c>
      <c r="AR85" s="551">
        <f t="shared" si="148"/>
        <v>5134</v>
      </c>
      <c r="AS85" s="507">
        <f t="shared" si="149"/>
        <v>3780</v>
      </c>
      <c r="AT85" s="501">
        <f t="shared" si="150"/>
        <v>0</v>
      </c>
      <c r="AU85" s="501">
        <f t="shared" si="135"/>
        <v>0</v>
      </c>
      <c r="AV85" s="507">
        <f t="shared" si="151"/>
        <v>1278</v>
      </c>
      <c r="AW85" s="507">
        <f t="shared" si="151"/>
        <v>76</v>
      </c>
      <c r="AX85" s="507">
        <f t="shared" si="152"/>
        <v>0</v>
      </c>
      <c r="AY85" s="522">
        <f t="shared" si="153"/>
        <v>0.01</v>
      </c>
      <c r="AZ85" s="522">
        <f t="shared" si="154"/>
        <v>0.01</v>
      </c>
      <c r="BA85" s="523">
        <f t="shared" si="154"/>
        <v>0</v>
      </c>
    </row>
    <row r="86" spans="1:53" ht="12.95" customHeight="1" x14ac:dyDescent="0.25">
      <c r="A86" s="155">
        <v>15</v>
      </c>
      <c r="B86" s="547">
        <v>5412</v>
      </c>
      <c r="C86" s="548">
        <v>600099130</v>
      </c>
      <c r="D86" s="84">
        <v>70698066</v>
      </c>
      <c r="E86" s="549" t="s">
        <v>665</v>
      </c>
      <c r="F86" s="84">
        <v>3141</v>
      </c>
      <c r="G86" s="549" t="s">
        <v>89</v>
      </c>
      <c r="H86" s="514" t="s">
        <v>83</v>
      </c>
      <c r="I86" s="516">
        <v>562193</v>
      </c>
      <c r="J86" s="517">
        <v>412235</v>
      </c>
      <c r="K86" s="517">
        <v>0</v>
      </c>
      <c r="L86" s="431">
        <v>139335</v>
      </c>
      <c r="M86" s="431">
        <v>8245</v>
      </c>
      <c r="N86" s="517">
        <v>2378</v>
      </c>
      <c r="O86" s="518">
        <v>1.4</v>
      </c>
      <c r="P86" s="432">
        <v>0</v>
      </c>
      <c r="Q86" s="519">
        <v>1.4</v>
      </c>
      <c r="R86" s="500">
        <f t="shared" si="140"/>
        <v>0</v>
      </c>
      <c r="S86" s="507">
        <v>0</v>
      </c>
      <c r="T86" s="507">
        <v>0</v>
      </c>
      <c r="U86" s="507">
        <v>0</v>
      </c>
      <c r="V86" s="507">
        <f t="shared" si="141"/>
        <v>0</v>
      </c>
      <c r="W86" s="507">
        <v>0</v>
      </c>
      <c r="X86" s="507">
        <v>0</v>
      </c>
      <c r="Y86" s="507">
        <v>0</v>
      </c>
      <c r="Z86" s="507">
        <f t="shared" si="142"/>
        <v>0</v>
      </c>
      <c r="AA86" s="507">
        <f t="shared" si="143"/>
        <v>0</v>
      </c>
      <c r="AB86" s="322">
        <f t="shared" si="144"/>
        <v>0</v>
      </c>
      <c r="AC86" s="180">
        <f t="shared" si="145"/>
        <v>0</v>
      </c>
      <c r="AD86" s="507">
        <v>0</v>
      </c>
      <c r="AE86" s="507">
        <v>0</v>
      </c>
      <c r="AF86" s="507">
        <f t="shared" si="136"/>
        <v>0</v>
      </c>
      <c r="AG86" s="507">
        <f t="shared" si="137"/>
        <v>0</v>
      </c>
      <c r="AH86" s="522">
        <v>0</v>
      </c>
      <c r="AI86" s="522">
        <v>0</v>
      </c>
      <c r="AJ86" s="522">
        <v>0</v>
      </c>
      <c r="AK86" s="522">
        <v>0</v>
      </c>
      <c r="AL86" s="522">
        <v>0</v>
      </c>
      <c r="AM86" s="522">
        <v>0</v>
      </c>
      <c r="AN86" s="522">
        <v>0</v>
      </c>
      <c r="AO86" s="522">
        <f t="shared" si="146"/>
        <v>0</v>
      </c>
      <c r="AP86" s="522">
        <f t="shared" si="147"/>
        <v>0</v>
      </c>
      <c r="AQ86" s="550">
        <f t="shared" si="138"/>
        <v>0</v>
      </c>
      <c r="AR86" s="551">
        <f t="shared" si="148"/>
        <v>562193</v>
      </c>
      <c r="AS86" s="507">
        <f t="shared" si="149"/>
        <v>412235</v>
      </c>
      <c r="AT86" s="501">
        <f t="shared" si="150"/>
        <v>0</v>
      </c>
      <c r="AU86" s="501">
        <f t="shared" si="135"/>
        <v>0</v>
      </c>
      <c r="AV86" s="507">
        <f t="shared" si="151"/>
        <v>139335</v>
      </c>
      <c r="AW86" s="507">
        <f t="shared" si="151"/>
        <v>8245</v>
      </c>
      <c r="AX86" s="507">
        <f t="shared" si="152"/>
        <v>2378</v>
      </c>
      <c r="AY86" s="522">
        <f t="shared" si="153"/>
        <v>1.4</v>
      </c>
      <c r="AZ86" s="522">
        <f t="shared" si="154"/>
        <v>0</v>
      </c>
      <c r="BA86" s="523">
        <f t="shared" si="154"/>
        <v>1.4</v>
      </c>
    </row>
    <row r="87" spans="1:53" ht="12.95" customHeight="1" x14ac:dyDescent="0.25">
      <c r="A87" s="155">
        <v>15</v>
      </c>
      <c r="B87" s="547">
        <v>5412</v>
      </c>
      <c r="C87" s="548">
        <v>600099130</v>
      </c>
      <c r="D87" s="84">
        <v>70698066</v>
      </c>
      <c r="E87" s="549" t="s">
        <v>665</v>
      </c>
      <c r="F87" s="84">
        <v>3143</v>
      </c>
      <c r="G87" s="549" t="s">
        <v>150</v>
      </c>
      <c r="H87" s="514" t="s">
        <v>87</v>
      </c>
      <c r="I87" s="516">
        <v>280988</v>
      </c>
      <c r="J87" s="517">
        <v>206913</v>
      </c>
      <c r="K87" s="517">
        <v>0</v>
      </c>
      <c r="L87" s="431">
        <v>69937</v>
      </c>
      <c r="M87" s="431">
        <v>4138</v>
      </c>
      <c r="N87" s="517">
        <v>0</v>
      </c>
      <c r="O87" s="518">
        <v>0.5</v>
      </c>
      <c r="P87" s="432">
        <v>0.5</v>
      </c>
      <c r="Q87" s="519">
        <v>0</v>
      </c>
      <c r="R87" s="500">
        <f t="shared" si="140"/>
        <v>0</v>
      </c>
      <c r="S87" s="507">
        <v>0</v>
      </c>
      <c r="T87" s="507">
        <v>0</v>
      </c>
      <c r="U87" s="507">
        <v>0</v>
      </c>
      <c r="V87" s="507">
        <f t="shared" si="141"/>
        <v>0</v>
      </c>
      <c r="W87" s="507">
        <v>0</v>
      </c>
      <c r="X87" s="507">
        <v>0</v>
      </c>
      <c r="Y87" s="507">
        <v>0</v>
      </c>
      <c r="Z87" s="507">
        <f t="shared" si="142"/>
        <v>0</v>
      </c>
      <c r="AA87" s="507">
        <f t="shared" si="143"/>
        <v>0</v>
      </c>
      <c r="AB87" s="322">
        <f t="shared" si="144"/>
        <v>0</v>
      </c>
      <c r="AC87" s="180">
        <f t="shared" si="145"/>
        <v>0</v>
      </c>
      <c r="AD87" s="507">
        <v>0</v>
      </c>
      <c r="AE87" s="507">
        <v>0</v>
      </c>
      <c r="AF87" s="507">
        <f t="shared" si="136"/>
        <v>0</v>
      </c>
      <c r="AG87" s="507">
        <f t="shared" si="137"/>
        <v>0</v>
      </c>
      <c r="AH87" s="522">
        <v>0</v>
      </c>
      <c r="AI87" s="522">
        <v>0</v>
      </c>
      <c r="AJ87" s="522">
        <v>0</v>
      </c>
      <c r="AK87" s="522">
        <v>0</v>
      </c>
      <c r="AL87" s="522">
        <v>0</v>
      </c>
      <c r="AM87" s="522">
        <v>0</v>
      </c>
      <c r="AN87" s="522">
        <v>0</v>
      </c>
      <c r="AO87" s="522">
        <f t="shared" si="146"/>
        <v>0</v>
      </c>
      <c r="AP87" s="522">
        <f t="shared" si="147"/>
        <v>0</v>
      </c>
      <c r="AQ87" s="550">
        <f t="shared" si="138"/>
        <v>0</v>
      </c>
      <c r="AR87" s="551">
        <f t="shared" si="148"/>
        <v>280988</v>
      </c>
      <c r="AS87" s="507">
        <f t="shared" si="149"/>
        <v>206913</v>
      </c>
      <c r="AT87" s="501">
        <f t="shared" si="150"/>
        <v>0</v>
      </c>
      <c r="AU87" s="501">
        <f t="shared" si="135"/>
        <v>0</v>
      </c>
      <c r="AV87" s="507">
        <f t="shared" si="151"/>
        <v>69937</v>
      </c>
      <c r="AW87" s="507">
        <f t="shared" si="151"/>
        <v>4138</v>
      </c>
      <c r="AX87" s="507">
        <f t="shared" si="152"/>
        <v>0</v>
      </c>
      <c r="AY87" s="522">
        <f t="shared" si="153"/>
        <v>0.5</v>
      </c>
      <c r="AZ87" s="522">
        <f t="shared" si="154"/>
        <v>0.5</v>
      </c>
      <c r="BA87" s="523">
        <f t="shared" si="154"/>
        <v>0</v>
      </c>
    </row>
    <row r="88" spans="1:53" ht="12.95" customHeight="1" x14ac:dyDescent="0.25">
      <c r="A88" s="155">
        <v>15</v>
      </c>
      <c r="B88" s="547">
        <v>5412</v>
      </c>
      <c r="C88" s="548">
        <v>600099130</v>
      </c>
      <c r="D88" s="84">
        <v>70698066</v>
      </c>
      <c r="E88" s="549" t="s">
        <v>665</v>
      </c>
      <c r="F88" s="84">
        <v>3143</v>
      </c>
      <c r="G88" s="549" t="s">
        <v>151</v>
      </c>
      <c r="H88" s="514" t="s">
        <v>83</v>
      </c>
      <c r="I88" s="516">
        <v>7022</v>
      </c>
      <c r="J88" s="517">
        <v>4950</v>
      </c>
      <c r="K88" s="517">
        <v>0</v>
      </c>
      <c r="L88" s="431">
        <v>1673</v>
      </c>
      <c r="M88" s="431">
        <v>99</v>
      </c>
      <c r="N88" s="517">
        <v>300</v>
      </c>
      <c r="O88" s="518">
        <v>0.02</v>
      </c>
      <c r="P88" s="432">
        <v>0</v>
      </c>
      <c r="Q88" s="519">
        <v>0.02</v>
      </c>
      <c r="R88" s="500">
        <f t="shared" si="140"/>
        <v>0</v>
      </c>
      <c r="S88" s="507">
        <v>0</v>
      </c>
      <c r="T88" s="507">
        <v>0</v>
      </c>
      <c r="U88" s="507">
        <v>0</v>
      </c>
      <c r="V88" s="507">
        <f t="shared" si="141"/>
        <v>0</v>
      </c>
      <c r="W88" s="507">
        <v>0</v>
      </c>
      <c r="X88" s="507">
        <v>0</v>
      </c>
      <c r="Y88" s="507">
        <v>0</v>
      </c>
      <c r="Z88" s="507">
        <f t="shared" si="142"/>
        <v>0</v>
      </c>
      <c r="AA88" s="507">
        <f t="shared" si="143"/>
        <v>0</v>
      </c>
      <c r="AB88" s="322">
        <f t="shared" si="144"/>
        <v>0</v>
      </c>
      <c r="AC88" s="180">
        <f t="shared" si="145"/>
        <v>0</v>
      </c>
      <c r="AD88" s="507">
        <v>0</v>
      </c>
      <c r="AE88" s="507">
        <v>0</v>
      </c>
      <c r="AF88" s="507">
        <f t="shared" si="136"/>
        <v>0</v>
      </c>
      <c r="AG88" s="507">
        <f t="shared" si="137"/>
        <v>0</v>
      </c>
      <c r="AH88" s="522">
        <v>0</v>
      </c>
      <c r="AI88" s="522">
        <v>0</v>
      </c>
      <c r="AJ88" s="522">
        <v>0</v>
      </c>
      <c r="AK88" s="522">
        <v>0</v>
      </c>
      <c r="AL88" s="522">
        <v>0</v>
      </c>
      <c r="AM88" s="522">
        <v>0</v>
      </c>
      <c r="AN88" s="522">
        <v>0</v>
      </c>
      <c r="AO88" s="522">
        <f t="shared" si="146"/>
        <v>0</v>
      </c>
      <c r="AP88" s="522">
        <f t="shared" si="147"/>
        <v>0</v>
      </c>
      <c r="AQ88" s="550">
        <f t="shared" si="138"/>
        <v>0</v>
      </c>
      <c r="AR88" s="551">
        <f t="shared" si="148"/>
        <v>7022</v>
      </c>
      <c r="AS88" s="507">
        <f t="shared" si="149"/>
        <v>4950</v>
      </c>
      <c r="AT88" s="501">
        <f t="shared" si="150"/>
        <v>0</v>
      </c>
      <c r="AU88" s="501">
        <f t="shared" si="135"/>
        <v>0</v>
      </c>
      <c r="AV88" s="507">
        <f t="shared" si="151"/>
        <v>1673</v>
      </c>
      <c r="AW88" s="507">
        <f t="shared" si="151"/>
        <v>99</v>
      </c>
      <c r="AX88" s="507">
        <f t="shared" si="152"/>
        <v>300</v>
      </c>
      <c r="AY88" s="522">
        <f t="shared" si="153"/>
        <v>0.02</v>
      </c>
      <c r="AZ88" s="522">
        <f t="shared" si="154"/>
        <v>0</v>
      </c>
      <c r="BA88" s="523">
        <f t="shared" si="154"/>
        <v>0.02</v>
      </c>
    </row>
    <row r="89" spans="1:53" ht="12.95" customHeight="1" x14ac:dyDescent="0.25">
      <c r="A89" s="157">
        <v>15</v>
      </c>
      <c r="B89" s="105">
        <v>5412</v>
      </c>
      <c r="C89" s="106">
        <v>600099130</v>
      </c>
      <c r="D89" s="105">
        <v>70698066</v>
      </c>
      <c r="E89" s="301" t="s">
        <v>666</v>
      </c>
      <c r="F89" s="93"/>
      <c r="G89" s="302"/>
      <c r="H89" s="94"/>
      <c r="I89" s="297">
        <v>5063923</v>
      </c>
      <c r="J89" s="107">
        <v>3671977</v>
      </c>
      <c r="K89" s="107">
        <v>0</v>
      </c>
      <c r="L89" s="107">
        <v>1241128</v>
      </c>
      <c r="M89" s="107">
        <v>73440</v>
      </c>
      <c r="N89" s="107">
        <v>77378</v>
      </c>
      <c r="O89" s="158">
        <v>8.051499999999999</v>
      </c>
      <c r="P89" s="158">
        <v>4.9628999999999994</v>
      </c>
      <c r="Q89" s="299">
        <v>3.0886</v>
      </c>
      <c r="R89" s="150">
        <f t="shared" ref="R89:BA89" si="155">SUM(R83:R88)</f>
        <v>0</v>
      </c>
      <c r="S89" s="107">
        <f t="shared" si="155"/>
        <v>0</v>
      </c>
      <c r="T89" s="107">
        <f t="shared" si="155"/>
        <v>0</v>
      </c>
      <c r="U89" s="107">
        <f t="shared" si="155"/>
        <v>0</v>
      </c>
      <c r="V89" s="107">
        <f t="shared" si="155"/>
        <v>0</v>
      </c>
      <c r="W89" s="107">
        <f t="shared" si="155"/>
        <v>0</v>
      </c>
      <c r="X89" s="107">
        <f t="shared" si="155"/>
        <v>0</v>
      </c>
      <c r="Y89" s="107">
        <f t="shared" si="155"/>
        <v>2960</v>
      </c>
      <c r="Z89" s="107">
        <f t="shared" si="155"/>
        <v>2960</v>
      </c>
      <c r="AA89" s="107">
        <f t="shared" si="155"/>
        <v>2960</v>
      </c>
      <c r="AB89" s="107">
        <f t="shared" si="155"/>
        <v>0</v>
      </c>
      <c r="AC89" s="107">
        <f t="shared" si="155"/>
        <v>0</v>
      </c>
      <c r="AD89" s="107">
        <f t="shared" si="155"/>
        <v>0</v>
      </c>
      <c r="AE89" s="107">
        <f t="shared" si="155"/>
        <v>0</v>
      </c>
      <c r="AF89" s="107">
        <f t="shared" si="155"/>
        <v>0</v>
      </c>
      <c r="AG89" s="107">
        <f t="shared" si="155"/>
        <v>2960</v>
      </c>
      <c r="AH89" s="158">
        <f t="shared" si="155"/>
        <v>0</v>
      </c>
      <c r="AI89" s="158">
        <f t="shared" si="155"/>
        <v>0</v>
      </c>
      <c r="AJ89" s="158">
        <f t="shared" si="155"/>
        <v>0</v>
      </c>
      <c r="AK89" s="158">
        <f t="shared" si="155"/>
        <v>0</v>
      </c>
      <c r="AL89" s="158">
        <f t="shared" si="155"/>
        <v>0</v>
      </c>
      <c r="AM89" s="158">
        <f t="shared" si="155"/>
        <v>0</v>
      </c>
      <c r="AN89" s="158">
        <f t="shared" si="155"/>
        <v>0</v>
      </c>
      <c r="AO89" s="158">
        <f t="shared" si="155"/>
        <v>0</v>
      </c>
      <c r="AP89" s="158">
        <f t="shared" si="155"/>
        <v>0</v>
      </c>
      <c r="AQ89" s="429">
        <f t="shared" si="155"/>
        <v>0</v>
      </c>
      <c r="AR89" s="297">
        <f t="shared" si="155"/>
        <v>5066883</v>
      </c>
      <c r="AS89" s="107">
        <f t="shared" si="155"/>
        <v>3671977</v>
      </c>
      <c r="AT89" s="107">
        <f t="shared" si="155"/>
        <v>2960</v>
      </c>
      <c r="AU89" s="107">
        <f t="shared" si="155"/>
        <v>2960</v>
      </c>
      <c r="AV89" s="107">
        <f t="shared" si="155"/>
        <v>1241128</v>
      </c>
      <c r="AW89" s="107">
        <f t="shared" si="155"/>
        <v>73440</v>
      </c>
      <c r="AX89" s="107">
        <f t="shared" si="155"/>
        <v>77378</v>
      </c>
      <c r="AY89" s="158">
        <f t="shared" si="155"/>
        <v>8.051499999999999</v>
      </c>
      <c r="AZ89" s="158">
        <f t="shared" si="155"/>
        <v>4.9628999999999994</v>
      </c>
      <c r="BA89" s="299">
        <f t="shared" si="155"/>
        <v>3.0886</v>
      </c>
    </row>
    <row r="90" spans="1:53" ht="12.95" customHeight="1" x14ac:dyDescent="0.25">
      <c r="A90" s="155">
        <v>16</v>
      </c>
      <c r="B90" s="547">
        <v>5418</v>
      </c>
      <c r="C90" s="548">
        <v>600098508</v>
      </c>
      <c r="D90" s="84">
        <v>70156573</v>
      </c>
      <c r="E90" s="549" t="s">
        <v>667</v>
      </c>
      <c r="F90" s="84">
        <v>3111</v>
      </c>
      <c r="G90" s="549" t="s">
        <v>587</v>
      </c>
      <c r="H90" s="514" t="s">
        <v>87</v>
      </c>
      <c r="I90" s="516">
        <v>4078868</v>
      </c>
      <c r="J90" s="517">
        <v>2973173</v>
      </c>
      <c r="K90" s="517">
        <v>0</v>
      </c>
      <c r="L90" s="431">
        <v>1004932</v>
      </c>
      <c r="M90" s="431">
        <v>59463</v>
      </c>
      <c r="N90" s="517">
        <v>41300</v>
      </c>
      <c r="O90" s="518">
        <v>7.3066999999999993</v>
      </c>
      <c r="P90" s="432">
        <v>5.3224999999999998</v>
      </c>
      <c r="Q90" s="519">
        <v>1.9842</v>
      </c>
      <c r="R90" s="500">
        <f t="shared" ref="R90:R91" si="156">W90*-1</f>
        <v>0</v>
      </c>
      <c r="S90" s="507">
        <v>0</v>
      </c>
      <c r="T90" s="507">
        <v>0</v>
      </c>
      <c r="U90" s="507">
        <v>0</v>
      </c>
      <c r="V90" s="507">
        <f>SUM(R90:U90)</f>
        <v>0</v>
      </c>
      <c r="W90" s="507">
        <v>0</v>
      </c>
      <c r="X90" s="507">
        <v>0</v>
      </c>
      <c r="Y90" s="507">
        <v>0</v>
      </c>
      <c r="Z90" s="507">
        <f>SUM(W90:Y90)</f>
        <v>0</v>
      </c>
      <c r="AA90" s="507">
        <f>V90+Z90</f>
        <v>0</v>
      </c>
      <c r="AB90" s="322">
        <f>ROUND((V90+W90)*33.8%,0)</f>
        <v>0</v>
      </c>
      <c r="AC90" s="180">
        <f>ROUND(V90*2%,0)</f>
        <v>0</v>
      </c>
      <c r="AD90" s="507">
        <v>0</v>
      </c>
      <c r="AE90" s="507">
        <v>0</v>
      </c>
      <c r="AF90" s="507">
        <f t="shared" si="136"/>
        <v>0</v>
      </c>
      <c r="AG90" s="507">
        <f t="shared" si="137"/>
        <v>0</v>
      </c>
      <c r="AH90" s="522">
        <v>0</v>
      </c>
      <c r="AI90" s="522">
        <v>0</v>
      </c>
      <c r="AJ90" s="522">
        <v>0</v>
      </c>
      <c r="AK90" s="522">
        <v>0</v>
      </c>
      <c r="AL90" s="522">
        <v>0</v>
      </c>
      <c r="AM90" s="522">
        <v>0</v>
      </c>
      <c r="AN90" s="522">
        <v>0</v>
      </c>
      <c r="AO90" s="522">
        <f t="shared" ref="AO90:AO91" si="157">AH90+AJ90+AK90+AM90</f>
        <v>0</v>
      </c>
      <c r="AP90" s="522">
        <f t="shared" ref="AP90:AP91" si="158">AI90+AL90+AN90</f>
        <v>0</v>
      </c>
      <c r="AQ90" s="550">
        <f t="shared" si="138"/>
        <v>0</v>
      </c>
      <c r="AR90" s="551">
        <f>I90+AG90</f>
        <v>4078868</v>
      </c>
      <c r="AS90" s="507">
        <f>J90+V90</f>
        <v>2973173</v>
      </c>
      <c r="AT90" s="501">
        <f>K90+Z90</f>
        <v>0</v>
      </c>
      <c r="AU90" s="501">
        <f t="shared" si="135"/>
        <v>0</v>
      </c>
      <c r="AV90" s="507">
        <f>L90+AB90</f>
        <v>1004932</v>
      </c>
      <c r="AW90" s="507">
        <f>M90+AC90</f>
        <v>59463</v>
      </c>
      <c r="AX90" s="507">
        <f>N90+AF90</f>
        <v>41300</v>
      </c>
      <c r="AY90" s="522">
        <f>O90+AQ90</f>
        <v>7.3066999999999993</v>
      </c>
      <c r="AZ90" s="522">
        <f>P90+AO90</f>
        <v>5.3224999999999998</v>
      </c>
      <c r="BA90" s="523">
        <f>Q90+AP90</f>
        <v>1.9842</v>
      </c>
    </row>
    <row r="91" spans="1:53" ht="12.95" customHeight="1" x14ac:dyDescent="0.25">
      <c r="A91" s="155">
        <v>16</v>
      </c>
      <c r="B91" s="547">
        <v>5418</v>
      </c>
      <c r="C91" s="548">
        <v>600098508</v>
      </c>
      <c r="D91" s="84">
        <v>70156573</v>
      </c>
      <c r="E91" s="549" t="s">
        <v>667</v>
      </c>
      <c r="F91" s="84">
        <v>3141</v>
      </c>
      <c r="G91" s="549" t="s">
        <v>89</v>
      </c>
      <c r="H91" s="514" t="s">
        <v>83</v>
      </c>
      <c r="I91" s="516">
        <v>712723</v>
      </c>
      <c r="J91" s="517">
        <v>522313</v>
      </c>
      <c r="K91" s="517">
        <v>0</v>
      </c>
      <c r="L91" s="431">
        <v>176542</v>
      </c>
      <c r="M91" s="431">
        <v>10446</v>
      </c>
      <c r="N91" s="517">
        <v>3422</v>
      </c>
      <c r="O91" s="518">
        <v>1.78</v>
      </c>
      <c r="P91" s="432">
        <v>0</v>
      </c>
      <c r="Q91" s="519">
        <v>1.78</v>
      </c>
      <c r="R91" s="500">
        <f t="shared" si="156"/>
        <v>0</v>
      </c>
      <c r="S91" s="507">
        <v>0</v>
      </c>
      <c r="T91" s="507">
        <v>0</v>
      </c>
      <c r="U91" s="507">
        <v>0</v>
      </c>
      <c r="V91" s="507">
        <f>SUM(R91:U91)</f>
        <v>0</v>
      </c>
      <c r="W91" s="507">
        <v>0</v>
      </c>
      <c r="X91" s="507">
        <v>0</v>
      </c>
      <c r="Y91" s="507">
        <v>0</v>
      </c>
      <c r="Z91" s="507">
        <f>SUM(W91:Y91)</f>
        <v>0</v>
      </c>
      <c r="AA91" s="507">
        <f>V91+Z91</f>
        <v>0</v>
      </c>
      <c r="AB91" s="322">
        <f>ROUND((V91+W91)*33.8%,0)</f>
        <v>0</v>
      </c>
      <c r="AC91" s="180">
        <f>ROUND(V91*2%,0)</f>
        <v>0</v>
      </c>
      <c r="AD91" s="507">
        <v>0</v>
      </c>
      <c r="AE91" s="507">
        <v>0</v>
      </c>
      <c r="AF91" s="507">
        <f t="shared" si="136"/>
        <v>0</v>
      </c>
      <c r="AG91" s="507">
        <f t="shared" si="137"/>
        <v>0</v>
      </c>
      <c r="AH91" s="522">
        <v>0</v>
      </c>
      <c r="AI91" s="522">
        <v>0</v>
      </c>
      <c r="AJ91" s="522">
        <v>0</v>
      </c>
      <c r="AK91" s="522">
        <v>0</v>
      </c>
      <c r="AL91" s="522">
        <v>0</v>
      </c>
      <c r="AM91" s="522">
        <v>0</v>
      </c>
      <c r="AN91" s="522">
        <v>0</v>
      </c>
      <c r="AO91" s="522">
        <f t="shared" si="157"/>
        <v>0</v>
      </c>
      <c r="AP91" s="522">
        <f t="shared" si="158"/>
        <v>0</v>
      </c>
      <c r="AQ91" s="550">
        <f t="shared" si="138"/>
        <v>0</v>
      </c>
      <c r="AR91" s="551">
        <f>I91+AG91</f>
        <v>712723</v>
      </c>
      <c r="AS91" s="507">
        <f>J91+V91</f>
        <v>522313</v>
      </c>
      <c r="AT91" s="501">
        <f>K91+Z91</f>
        <v>0</v>
      </c>
      <c r="AU91" s="501">
        <f t="shared" si="135"/>
        <v>0</v>
      </c>
      <c r="AV91" s="507">
        <f>L91+AB91</f>
        <v>176542</v>
      </c>
      <c r="AW91" s="507">
        <f>M91+AC91</f>
        <v>10446</v>
      </c>
      <c r="AX91" s="507">
        <f>N91+AF91</f>
        <v>3422</v>
      </c>
      <c r="AY91" s="522">
        <f>O91+AQ91</f>
        <v>1.78</v>
      </c>
      <c r="AZ91" s="522">
        <f>P91+AO91</f>
        <v>0</v>
      </c>
      <c r="BA91" s="523">
        <f>Q91+AP91</f>
        <v>1.78</v>
      </c>
    </row>
    <row r="92" spans="1:53" ht="12.95" customHeight="1" x14ac:dyDescent="0.25">
      <c r="A92" s="157">
        <v>16</v>
      </c>
      <c r="B92" s="105">
        <v>5418</v>
      </c>
      <c r="C92" s="106">
        <v>600098508</v>
      </c>
      <c r="D92" s="105">
        <v>70156573</v>
      </c>
      <c r="E92" s="301" t="s">
        <v>668</v>
      </c>
      <c r="F92" s="93"/>
      <c r="G92" s="302"/>
      <c r="H92" s="94"/>
      <c r="I92" s="297">
        <v>4791591</v>
      </c>
      <c r="J92" s="107">
        <v>3495486</v>
      </c>
      <c r="K92" s="107">
        <v>0</v>
      </c>
      <c r="L92" s="107">
        <v>1181474</v>
      </c>
      <c r="M92" s="107">
        <v>69909</v>
      </c>
      <c r="N92" s="107">
        <v>44722</v>
      </c>
      <c r="O92" s="158">
        <v>9.0866999999999987</v>
      </c>
      <c r="P92" s="158">
        <v>5.3224999999999998</v>
      </c>
      <c r="Q92" s="299">
        <v>3.7641999999999998</v>
      </c>
      <c r="R92" s="150">
        <f t="shared" ref="R92:BA92" si="159">SUM(R90:R91)</f>
        <v>0</v>
      </c>
      <c r="S92" s="107">
        <f t="shared" si="159"/>
        <v>0</v>
      </c>
      <c r="T92" s="107">
        <f t="shared" si="159"/>
        <v>0</v>
      </c>
      <c r="U92" s="107">
        <f t="shared" si="159"/>
        <v>0</v>
      </c>
      <c r="V92" s="107">
        <f t="shared" si="159"/>
        <v>0</v>
      </c>
      <c r="W92" s="107">
        <f t="shared" si="159"/>
        <v>0</v>
      </c>
      <c r="X92" s="107">
        <f t="shared" si="159"/>
        <v>0</v>
      </c>
      <c r="Y92" s="107">
        <f t="shared" ref="Y92" si="160">SUM(Y90:Y91)</f>
        <v>0</v>
      </c>
      <c r="Z92" s="107">
        <f t="shared" si="159"/>
        <v>0</v>
      </c>
      <c r="AA92" s="107">
        <f t="shared" si="159"/>
        <v>0</v>
      </c>
      <c r="AB92" s="107">
        <f t="shared" si="159"/>
        <v>0</v>
      </c>
      <c r="AC92" s="107">
        <f t="shared" si="159"/>
        <v>0</v>
      </c>
      <c r="AD92" s="107">
        <f t="shared" si="159"/>
        <v>0</v>
      </c>
      <c r="AE92" s="107">
        <f t="shared" si="159"/>
        <v>0</v>
      </c>
      <c r="AF92" s="107">
        <f t="shared" si="159"/>
        <v>0</v>
      </c>
      <c r="AG92" s="107">
        <f t="shared" si="159"/>
        <v>0</v>
      </c>
      <c r="AH92" s="158">
        <f t="shared" si="159"/>
        <v>0</v>
      </c>
      <c r="AI92" s="158">
        <f t="shared" si="159"/>
        <v>0</v>
      </c>
      <c r="AJ92" s="158">
        <f t="shared" si="159"/>
        <v>0</v>
      </c>
      <c r="AK92" s="158">
        <f t="shared" ref="AK92:AL92" si="161">SUM(AK90:AK91)</f>
        <v>0</v>
      </c>
      <c r="AL92" s="158">
        <f t="shared" si="161"/>
        <v>0</v>
      </c>
      <c r="AM92" s="158">
        <f t="shared" si="159"/>
        <v>0</v>
      </c>
      <c r="AN92" s="158">
        <f t="shared" si="159"/>
        <v>0</v>
      </c>
      <c r="AO92" s="158">
        <f t="shared" si="159"/>
        <v>0</v>
      </c>
      <c r="AP92" s="158">
        <f t="shared" si="159"/>
        <v>0</v>
      </c>
      <c r="AQ92" s="429">
        <f t="shared" si="159"/>
        <v>0</v>
      </c>
      <c r="AR92" s="297">
        <f t="shared" si="159"/>
        <v>4791591</v>
      </c>
      <c r="AS92" s="107">
        <f t="shared" si="159"/>
        <v>3495486</v>
      </c>
      <c r="AT92" s="107">
        <f t="shared" si="159"/>
        <v>0</v>
      </c>
      <c r="AU92" s="107">
        <f t="shared" si="159"/>
        <v>0</v>
      </c>
      <c r="AV92" s="107">
        <f t="shared" si="159"/>
        <v>1181474</v>
      </c>
      <c r="AW92" s="107">
        <f t="shared" si="159"/>
        <v>69909</v>
      </c>
      <c r="AX92" s="107">
        <f t="shared" si="159"/>
        <v>44722</v>
      </c>
      <c r="AY92" s="158">
        <f t="shared" si="159"/>
        <v>9.0866999999999987</v>
      </c>
      <c r="AZ92" s="158">
        <f t="shared" si="159"/>
        <v>5.3224999999999998</v>
      </c>
      <c r="BA92" s="299">
        <f t="shared" si="159"/>
        <v>3.7641999999999998</v>
      </c>
    </row>
    <row r="93" spans="1:53" ht="12.95" customHeight="1" x14ac:dyDescent="0.25">
      <c r="A93" s="155">
        <v>17</v>
      </c>
      <c r="B93" s="547">
        <v>5417</v>
      </c>
      <c r="C93" s="548">
        <v>600099113</v>
      </c>
      <c r="D93" s="84">
        <v>70156565</v>
      </c>
      <c r="E93" s="549" t="s">
        <v>669</v>
      </c>
      <c r="F93" s="84">
        <v>3117</v>
      </c>
      <c r="G93" s="549" t="s">
        <v>149</v>
      </c>
      <c r="H93" s="514" t="s">
        <v>87</v>
      </c>
      <c r="I93" s="516">
        <v>5592397</v>
      </c>
      <c r="J93" s="517">
        <v>3921823</v>
      </c>
      <c r="K93" s="517">
        <v>49000</v>
      </c>
      <c r="L93" s="431">
        <v>1342138</v>
      </c>
      <c r="M93" s="431">
        <v>78436</v>
      </c>
      <c r="N93" s="517">
        <v>201000</v>
      </c>
      <c r="O93" s="518">
        <v>7.8916000000000004</v>
      </c>
      <c r="P93" s="432">
        <v>5.7271999999999998</v>
      </c>
      <c r="Q93" s="519">
        <v>2.1643999999999997</v>
      </c>
      <c r="R93" s="500">
        <f t="shared" ref="R93:R97" si="162">W93*-1</f>
        <v>0</v>
      </c>
      <c r="S93" s="507">
        <v>0</v>
      </c>
      <c r="T93" s="507">
        <v>0</v>
      </c>
      <c r="U93" s="507">
        <v>0</v>
      </c>
      <c r="V93" s="507">
        <f>SUM(R93:U93)</f>
        <v>0</v>
      </c>
      <c r="W93" s="507">
        <v>0</v>
      </c>
      <c r="X93" s="507">
        <v>0</v>
      </c>
      <c r="Y93" s="507">
        <v>9916</v>
      </c>
      <c r="Z93" s="507">
        <f>SUM(W93:Y93)</f>
        <v>9916</v>
      </c>
      <c r="AA93" s="507">
        <f>V93+Z93</f>
        <v>9916</v>
      </c>
      <c r="AB93" s="322">
        <f>ROUND((V93+W93)*33.8%,0)</f>
        <v>0</v>
      </c>
      <c r="AC93" s="180">
        <f>ROUND(V93*2%,0)</f>
        <v>0</v>
      </c>
      <c r="AD93" s="507">
        <v>0</v>
      </c>
      <c r="AE93" s="507">
        <v>0</v>
      </c>
      <c r="AF93" s="507">
        <f t="shared" si="136"/>
        <v>0</v>
      </c>
      <c r="AG93" s="507">
        <f t="shared" si="137"/>
        <v>9916</v>
      </c>
      <c r="AH93" s="522">
        <v>0</v>
      </c>
      <c r="AI93" s="522">
        <v>0</v>
      </c>
      <c r="AJ93" s="522">
        <v>0</v>
      </c>
      <c r="AK93" s="522">
        <v>0</v>
      </c>
      <c r="AL93" s="522">
        <v>0</v>
      </c>
      <c r="AM93" s="522">
        <v>0</v>
      </c>
      <c r="AN93" s="522">
        <v>0</v>
      </c>
      <c r="AO93" s="522">
        <f t="shared" ref="AO93:AO97" si="163">AH93+AJ93+AK93+AM93</f>
        <v>0</v>
      </c>
      <c r="AP93" s="522">
        <f t="shared" ref="AP93:AP97" si="164">AI93+AL93+AN93</f>
        <v>0</v>
      </c>
      <c r="AQ93" s="550">
        <f t="shared" si="138"/>
        <v>0</v>
      </c>
      <c r="AR93" s="551">
        <f>I93+AG93</f>
        <v>5602313</v>
      </c>
      <c r="AS93" s="507">
        <f>J93+V93</f>
        <v>3921823</v>
      </c>
      <c r="AT93" s="501">
        <f>K93+Z93</f>
        <v>58916</v>
      </c>
      <c r="AU93" s="501">
        <f t="shared" si="135"/>
        <v>9916</v>
      </c>
      <c r="AV93" s="507">
        <f t="shared" ref="AV93:AW97" si="165">L93+AB93</f>
        <v>1342138</v>
      </c>
      <c r="AW93" s="507">
        <f t="shared" si="165"/>
        <v>78436</v>
      </c>
      <c r="AX93" s="507">
        <f>N93+AF93</f>
        <v>201000</v>
      </c>
      <c r="AY93" s="522">
        <f>O93+AQ93</f>
        <v>7.8916000000000004</v>
      </c>
      <c r="AZ93" s="522">
        <f t="shared" ref="AZ93:BA97" si="166">P93+AO93</f>
        <v>5.7271999999999998</v>
      </c>
      <c r="BA93" s="523">
        <f t="shared" si="166"/>
        <v>2.1643999999999997</v>
      </c>
    </row>
    <row r="94" spans="1:53" ht="12.95" customHeight="1" x14ac:dyDescent="0.25">
      <c r="A94" s="155">
        <v>17</v>
      </c>
      <c r="B94" s="547">
        <v>5417</v>
      </c>
      <c r="C94" s="548">
        <v>600099113</v>
      </c>
      <c r="D94" s="84">
        <v>70156565</v>
      </c>
      <c r="E94" s="549" t="s">
        <v>669</v>
      </c>
      <c r="F94" s="84">
        <v>3117</v>
      </c>
      <c r="G94" s="549" t="s">
        <v>450</v>
      </c>
      <c r="H94" s="514" t="s">
        <v>83</v>
      </c>
      <c r="I94" s="516">
        <v>258373</v>
      </c>
      <c r="J94" s="517">
        <v>190260</v>
      </c>
      <c r="K94" s="517">
        <v>0</v>
      </c>
      <c r="L94" s="431">
        <v>64308</v>
      </c>
      <c r="M94" s="431">
        <v>3805</v>
      </c>
      <c r="N94" s="517">
        <v>0</v>
      </c>
      <c r="O94" s="518">
        <v>0.55000000000000004</v>
      </c>
      <c r="P94" s="432">
        <v>0.55000000000000004</v>
      </c>
      <c r="Q94" s="519">
        <v>0</v>
      </c>
      <c r="R94" s="500">
        <f t="shared" si="162"/>
        <v>0</v>
      </c>
      <c r="S94" s="507">
        <v>0</v>
      </c>
      <c r="T94" s="507">
        <v>0</v>
      </c>
      <c r="U94" s="507">
        <v>0</v>
      </c>
      <c r="V94" s="507">
        <f>SUM(R94:U94)</f>
        <v>0</v>
      </c>
      <c r="W94" s="507">
        <v>0</v>
      </c>
      <c r="X94" s="507">
        <v>0</v>
      </c>
      <c r="Y94" s="507">
        <v>0</v>
      </c>
      <c r="Z94" s="507">
        <f>SUM(W94:Y94)</f>
        <v>0</v>
      </c>
      <c r="AA94" s="507">
        <f>V94+Z94</f>
        <v>0</v>
      </c>
      <c r="AB94" s="322">
        <f>ROUND((V94+W94)*33.8%,0)</f>
        <v>0</v>
      </c>
      <c r="AC94" s="180">
        <f>ROUND(V94*2%,0)</f>
        <v>0</v>
      </c>
      <c r="AD94" s="507">
        <v>0</v>
      </c>
      <c r="AE94" s="507">
        <v>0</v>
      </c>
      <c r="AF94" s="507">
        <f t="shared" si="136"/>
        <v>0</v>
      </c>
      <c r="AG94" s="507">
        <f t="shared" si="137"/>
        <v>0</v>
      </c>
      <c r="AH94" s="522">
        <v>0</v>
      </c>
      <c r="AI94" s="522">
        <v>0</v>
      </c>
      <c r="AJ94" s="522">
        <v>0</v>
      </c>
      <c r="AK94" s="522">
        <v>0</v>
      </c>
      <c r="AL94" s="522">
        <v>0</v>
      </c>
      <c r="AM94" s="522">
        <v>0</v>
      </c>
      <c r="AN94" s="522">
        <v>0</v>
      </c>
      <c r="AO94" s="522">
        <f t="shared" si="163"/>
        <v>0</v>
      </c>
      <c r="AP94" s="522">
        <f t="shared" si="164"/>
        <v>0</v>
      </c>
      <c r="AQ94" s="550">
        <f t="shared" si="138"/>
        <v>0</v>
      </c>
      <c r="AR94" s="551">
        <f>I94+AG94</f>
        <v>258373</v>
      </c>
      <c r="AS94" s="507">
        <f>J94+V94</f>
        <v>190260</v>
      </c>
      <c r="AT94" s="501">
        <f>K94+Z94</f>
        <v>0</v>
      </c>
      <c r="AU94" s="501">
        <f t="shared" si="135"/>
        <v>0</v>
      </c>
      <c r="AV94" s="507">
        <f t="shared" si="165"/>
        <v>64308</v>
      </c>
      <c r="AW94" s="507">
        <f t="shared" si="165"/>
        <v>3805</v>
      </c>
      <c r="AX94" s="507">
        <f>N94+AF94</f>
        <v>0</v>
      </c>
      <c r="AY94" s="522">
        <f>O94+AQ94</f>
        <v>0.55000000000000004</v>
      </c>
      <c r="AZ94" s="522">
        <f t="shared" si="166"/>
        <v>0.55000000000000004</v>
      </c>
      <c r="BA94" s="523">
        <f t="shared" si="166"/>
        <v>0</v>
      </c>
    </row>
    <row r="95" spans="1:53" ht="12.95" customHeight="1" x14ac:dyDescent="0.25">
      <c r="A95" s="155">
        <v>17</v>
      </c>
      <c r="B95" s="547">
        <v>5417</v>
      </c>
      <c r="C95" s="548">
        <v>600099113</v>
      </c>
      <c r="D95" s="84">
        <v>70156565</v>
      </c>
      <c r="E95" s="549" t="s">
        <v>669</v>
      </c>
      <c r="F95" s="84">
        <v>3141</v>
      </c>
      <c r="G95" s="549" t="s">
        <v>89</v>
      </c>
      <c r="H95" s="514" t="s">
        <v>83</v>
      </c>
      <c r="I95" s="516">
        <v>603732</v>
      </c>
      <c r="J95" s="517">
        <v>402302</v>
      </c>
      <c r="K95" s="517">
        <v>40000</v>
      </c>
      <c r="L95" s="431">
        <v>149498</v>
      </c>
      <c r="M95" s="431">
        <v>8046</v>
      </c>
      <c r="N95" s="517">
        <v>3886</v>
      </c>
      <c r="O95" s="518">
        <v>1.3599999999999999</v>
      </c>
      <c r="P95" s="432">
        <v>0</v>
      </c>
      <c r="Q95" s="519">
        <v>1.3599999999999999</v>
      </c>
      <c r="R95" s="500">
        <f t="shared" si="162"/>
        <v>0</v>
      </c>
      <c r="S95" s="507">
        <v>0</v>
      </c>
      <c r="T95" s="507">
        <v>0</v>
      </c>
      <c r="U95" s="507">
        <v>0</v>
      </c>
      <c r="V95" s="507">
        <f>SUM(R95:U95)</f>
        <v>0</v>
      </c>
      <c r="W95" s="507">
        <v>0</v>
      </c>
      <c r="X95" s="507">
        <v>0</v>
      </c>
      <c r="Y95" s="507">
        <v>0</v>
      </c>
      <c r="Z95" s="507">
        <f>SUM(W95:Y95)</f>
        <v>0</v>
      </c>
      <c r="AA95" s="507">
        <f>V95+Z95</f>
        <v>0</v>
      </c>
      <c r="AB95" s="322">
        <f>ROUND((V95+W95)*33.8%,0)</f>
        <v>0</v>
      </c>
      <c r="AC95" s="180">
        <f>ROUND(V95*2%,0)</f>
        <v>0</v>
      </c>
      <c r="AD95" s="507">
        <v>0</v>
      </c>
      <c r="AE95" s="507">
        <v>0</v>
      </c>
      <c r="AF95" s="507">
        <f t="shared" si="136"/>
        <v>0</v>
      </c>
      <c r="AG95" s="507">
        <f t="shared" si="137"/>
        <v>0</v>
      </c>
      <c r="AH95" s="522">
        <v>0</v>
      </c>
      <c r="AI95" s="522">
        <v>0</v>
      </c>
      <c r="AJ95" s="522">
        <v>0</v>
      </c>
      <c r="AK95" s="522">
        <v>0</v>
      </c>
      <c r="AL95" s="522">
        <v>0</v>
      </c>
      <c r="AM95" s="522">
        <v>0</v>
      </c>
      <c r="AN95" s="522">
        <v>0</v>
      </c>
      <c r="AO95" s="522">
        <f t="shared" si="163"/>
        <v>0</v>
      </c>
      <c r="AP95" s="522">
        <f t="shared" si="164"/>
        <v>0</v>
      </c>
      <c r="AQ95" s="550">
        <f t="shared" si="138"/>
        <v>0</v>
      </c>
      <c r="AR95" s="551">
        <f>I95+AG95</f>
        <v>603732</v>
      </c>
      <c r="AS95" s="507">
        <f>J95+V95</f>
        <v>402302</v>
      </c>
      <c r="AT95" s="501">
        <f>K95+Z95</f>
        <v>40000</v>
      </c>
      <c r="AU95" s="501">
        <f t="shared" si="135"/>
        <v>0</v>
      </c>
      <c r="AV95" s="507">
        <f t="shared" si="165"/>
        <v>149498</v>
      </c>
      <c r="AW95" s="507">
        <f t="shared" si="165"/>
        <v>8046</v>
      </c>
      <c r="AX95" s="507">
        <f>N95+AF95</f>
        <v>3886</v>
      </c>
      <c r="AY95" s="522">
        <f>O95+AQ95</f>
        <v>1.3599999999999999</v>
      </c>
      <c r="AZ95" s="522">
        <f t="shared" si="166"/>
        <v>0</v>
      </c>
      <c r="BA95" s="523">
        <f t="shared" si="166"/>
        <v>1.3599999999999999</v>
      </c>
    </row>
    <row r="96" spans="1:53" ht="12.95" customHeight="1" x14ac:dyDescent="0.25">
      <c r="A96" s="155">
        <v>17</v>
      </c>
      <c r="B96" s="547">
        <v>5417</v>
      </c>
      <c r="C96" s="548">
        <v>600099113</v>
      </c>
      <c r="D96" s="84">
        <v>70156565</v>
      </c>
      <c r="E96" s="549" t="s">
        <v>669</v>
      </c>
      <c r="F96" s="84">
        <v>3143</v>
      </c>
      <c r="G96" s="549" t="s">
        <v>150</v>
      </c>
      <c r="H96" s="514" t="s">
        <v>87</v>
      </c>
      <c r="I96" s="516">
        <v>420691</v>
      </c>
      <c r="J96" s="517">
        <v>309787</v>
      </c>
      <c r="K96" s="517">
        <v>0</v>
      </c>
      <c r="L96" s="431">
        <v>104708</v>
      </c>
      <c r="M96" s="431">
        <v>6196</v>
      </c>
      <c r="N96" s="517">
        <v>0</v>
      </c>
      <c r="O96" s="518">
        <v>0.71419999999999995</v>
      </c>
      <c r="P96" s="432">
        <v>0.71419999999999995</v>
      </c>
      <c r="Q96" s="519">
        <v>0</v>
      </c>
      <c r="R96" s="500">
        <f t="shared" si="162"/>
        <v>0</v>
      </c>
      <c r="S96" s="507">
        <v>0</v>
      </c>
      <c r="T96" s="507">
        <v>0</v>
      </c>
      <c r="U96" s="507">
        <v>0</v>
      </c>
      <c r="V96" s="507">
        <f>SUM(R96:U96)</f>
        <v>0</v>
      </c>
      <c r="W96" s="507">
        <v>0</v>
      </c>
      <c r="X96" s="507">
        <v>0</v>
      </c>
      <c r="Y96" s="507">
        <v>0</v>
      </c>
      <c r="Z96" s="507">
        <f>SUM(W96:Y96)</f>
        <v>0</v>
      </c>
      <c r="AA96" s="507">
        <f>V96+Z96</f>
        <v>0</v>
      </c>
      <c r="AB96" s="322">
        <f>ROUND((V96+W96)*33.8%,0)</f>
        <v>0</v>
      </c>
      <c r="AC96" s="180">
        <f>ROUND(V96*2%,0)</f>
        <v>0</v>
      </c>
      <c r="AD96" s="507">
        <v>0</v>
      </c>
      <c r="AE96" s="507">
        <v>0</v>
      </c>
      <c r="AF96" s="507">
        <f t="shared" si="136"/>
        <v>0</v>
      </c>
      <c r="AG96" s="507">
        <f t="shared" si="137"/>
        <v>0</v>
      </c>
      <c r="AH96" s="522">
        <v>0</v>
      </c>
      <c r="AI96" s="522">
        <v>0</v>
      </c>
      <c r="AJ96" s="522">
        <v>0</v>
      </c>
      <c r="AK96" s="522">
        <v>0</v>
      </c>
      <c r="AL96" s="522">
        <v>0</v>
      </c>
      <c r="AM96" s="522">
        <v>0</v>
      </c>
      <c r="AN96" s="522">
        <v>0</v>
      </c>
      <c r="AO96" s="522">
        <f t="shared" si="163"/>
        <v>0</v>
      </c>
      <c r="AP96" s="522">
        <f t="shared" si="164"/>
        <v>0</v>
      </c>
      <c r="AQ96" s="550">
        <f t="shared" si="138"/>
        <v>0</v>
      </c>
      <c r="AR96" s="551">
        <f>I96+AG96</f>
        <v>420691</v>
      </c>
      <c r="AS96" s="507">
        <f>J96+V96</f>
        <v>309787</v>
      </c>
      <c r="AT96" s="501">
        <f>K96+Z96</f>
        <v>0</v>
      </c>
      <c r="AU96" s="501">
        <f t="shared" si="135"/>
        <v>0</v>
      </c>
      <c r="AV96" s="507">
        <f t="shared" si="165"/>
        <v>104708</v>
      </c>
      <c r="AW96" s="507">
        <f t="shared" si="165"/>
        <v>6196</v>
      </c>
      <c r="AX96" s="507">
        <f>N96+AF96</f>
        <v>0</v>
      </c>
      <c r="AY96" s="522">
        <f>O96+AQ96</f>
        <v>0.71419999999999995</v>
      </c>
      <c r="AZ96" s="522">
        <f t="shared" si="166"/>
        <v>0.71419999999999995</v>
      </c>
      <c r="BA96" s="523">
        <f t="shared" si="166"/>
        <v>0</v>
      </c>
    </row>
    <row r="97" spans="1:53" ht="12.95" customHeight="1" x14ac:dyDescent="0.25">
      <c r="A97" s="155">
        <v>17</v>
      </c>
      <c r="B97" s="547">
        <v>5417</v>
      </c>
      <c r="C97" s="548">
        <v>600099113</v>
      </c>
      <c r="D97" s="84">
        <v>70156565</v>
      </c>
      <c r="E97" s="549" t="s">
        <v>669</v>
      </c>
      <c r="F97" s="84">
        <v>3143</v>
      </c>
      <c r="G97" s="549" t="s">
        <v>151</v>
      </c>
      <c r="H97" s="514" t="s">
        <v>83</v>
      </c>
      <c r="I97" s="516">
        <v>15449</v>
      </c>
      <c r="J97" s="517">
        <v>10890</v>
      </c>
      <c r="K97" s="517">
        <v>0</v>
      </c>
      <c r="L97" s="431">
        <v>3681</v>
      </c>
      <c r="M97" s="431">
        <v>218</v>
      </c>
      <c r="N97" s="517">
        <v>660</v>
      </c>
      <c r="O97" s="518">
        <v>0.05</v>
      </c>
      <c r="P97" s="432">
        <v>0</v>
      </c>
      <c r="Q97" s="519">
        <v>0.05</v>
      </c>
      <c r="R97" s="500">
        <f t="shared" si="162"/>
        <v>0</v>
      </c>
      <c r="S97" s="507">
        <v>0</v>
      </c>
      <c r="T97" s="507">
        <v>0</v>
      </c>
      <c r="U97" s="507">
        <v>0</v>
      </c>
      <c r="V97" s="507">
        <f>SUM(R97:U97)</f>
        <v>0</v>
      </c>
      <c r="W97" s="507">
        <v>0</v>
      </c>
      <c r="X97" s="507">
        <v>0</v>
      </c>
      <c r="Y97" s="507">
        <v>0</v>
      </c>
      <c r="Z97" s="507">
        <f>SUM(W97:Y97)</f>
        <v>0</v>
      </c>
      <c r="AA97" s="507">
        <f>V97+Z97</f>
        <v>0</v>
      </c>
      <c r="AB97" s="322">
        <f>ROUND((V97+W97)*33.8%,0)</f>
        <v>0</v>
      </c>
      <c r="AC97" s="180">
        <f>ROUND(V97*2%,0)</f>
        <v>0</v>
      </c>
      <c r="AD97" s="507">
        <v>0</v>
      </c>
      <c r="AE97" s="507">
        <v>0</v>
      </c>
      <c r="AF97" s="507">
        <f t="shared" si="136"/>
        <v>0</v>
      </c>
      <c r="AG97" s="507">
        <f t="shared" si="137"/>
        <v>0</v>
      </c>
      <c r="AH97" s="522">
        <v>0</v>
      </c>
      <c r="AI97" s="522">
        <v>0</v>
      </c>
      <c r="AJ97" s="522">
        <v>0</v>
      </c>
      <c r="AK97" s="522">
        <v>0</v>
      </c>
      <c r="AL97" s="522">
        <v>0</v>
      </c>
      <c r="AM97" s="522">
        <v>0</v>
      </c>
      <c r="AN97" s="522">
        <v>0</v>
      </c>
      <c r="AO97" s="522">
        <f t="shared" si="163"/>
        <v>0</v>
      </c>
      <c r="AP97" s="522">
        <f t="shared" si="164"/>
        <v>0</v>
      </c>
      <c r="AQ97" s="550">
        <f t="shared" si="138"/>
        <v>0</v>
      </c>
      <c r="AR97" s="551">
        <f>I97+AG97</f>
        <v>15449</v>
      </c>
      <c r="AS97" s="507">
        <f>J97+V97</f>
        <v>10890</v>
      </c>
      <c r="AT97" s="501">
        <f>K97+Z97</f>
        <v>0</v>
      </c>
      <c r="AU97" s="501">
        <f t="shared" si="135"/>
        <v>0</v>
      </c>
      <c r="AV97" s="507">
        <f t="shared" si="165"/>
        <v>3681</v>
      </c>
      <c r="AW97" s="507">
        <f t="shared" si="165"/>
        <v>218</v>
      </c>
      <c r="AX97" s="507">
        <f>N97+AF97</f>
        <v>660</v>
      </c>
      <c r="AY97" s="522">
        <f>O97+AQ97</f>
        <v>0.05</v>
      </c>
      <c r="AZ97" s="522">
        <f t="shared" si="166"/>
        <v>0</v>
      </c>
      <c r="BA97" s="523">
        <f t="shared" si="166"/>
        <v>0.05</v>
      </c>
    </row>
    <row r="98" spans="1:53" ht="12.95" customHeight="1" x14ac:dyDescent="0.25">
      <c r="A98" s="157">
        <v>17</v>
      </c>
      <c r="B98" s="105">
        <v>5417</v>
      </c>
      <c r="C98" s="106">
        <v>600099113</v>
      </c>
      <c r="D98" s="105">
        <v>70156565</v>
      </c>
      <c r="E98" s="301" t="s">
        <v>670</v>
      </c>
      <c r="F98" s="93"/>
      <c r="G98" s="302"/>
      <c r="H98" s="94"/>
      <c r="I98" s="298">
        <v>6890642</v>
      </c>
      <c r="J98" s="109">
        <v>4835062</v>
      </c>
      <c r="K98" s="109">
        <v>89000</v>
      </c>
      <c r="L98" s="109">
        <v>1664333</v>
      </c>
      <c r="M98" s="109">
        <v>96701</v>
      </c>
      <c r="N98" s="109">
        <v>205546</v>
      </c>
      <c r="O98" s="159">
        <v>10.565800000000001</v>
      </c>
      <c r="P98" s="159">
        <v>6.9913999999999996</v>
      </c>
      <c r="Q98" s="300">
        <v>3.5743999999999994</v>
      </c>
      <c r="R98" s="151">
        <f t="shared" ref="R98:BA98" si="167">SUM(R93:R97)</f>
        <v>0</v>
      </c>
      <c r="S98" s="109">
        <f t="shared" si="167"/>
        <v>0</v>
      </c>
      <c r="T98" s="109">
        <f t="shared" si="167"/>
        <v>0</v>
      </c>
      <c r="U98" s="109">
        <f t="shared" si="167"/>
        <v>0</v>
      </c>
      <c r="V98" s="109">
        <f t="shared" si="167"/>
        <v>0</v>
      </c>
      <c r="W98" s="109">
        <f t="shared" si="167"/>
        <v>0</v>
      </c>
      <c r="X98" s="109">
        <f t="shared" si="167"/>
        <v>0</v>
      </c>
      <c r="Y98" s="109">
        <f t="shared" ref="Y98" si="168">SUM(Y93:Y97)</f>
        <v>9916</v>
      </c>
      <c r="Z98" s="109">
        <f t="shared" si="167"/>
        <v>9916</v>
      </c>
      <c r="AA98" s="109">
        <f t="shared" si="167"/>
        <v>9916</v>
      </c>
      <c r="AB98" s="109">
        <f t="shared" si="167"/>
        <v>0</v>
      </c>
      <c r="AC98" s="109">
        <f t="shared" si="167"/>
        <v>0</v>
      </c>
      <c r="AD98" s="109">
        <f t="shared" si="167"/>
        <v>0</v>
      </c>
      <c r="AE98" s="109">
        <f t="shared" si="167"/>
        <v>0</v>
      </c>
      <c r="AF98" s="109">
        <f t="shared" si="167"/>
        <v>0</v>
      </c>
      <c r="AG98" s="109">
        <f t="shared" si="167"/>
        <v>9916</v>
      </c>
      <c r="AH98" s="159">
        <f t="shared" si="167"/>
        <v>0</v>
      </c>
      <c r="AI98" s="159">
        <f t="shared" si="167"/>
        <v>0</v>
      </c>
      <c r="AJ98" s="159">
        <f t="shared" si="167"/>
        <v>0</v>
      </c>
      <c r="AK98" s="159">
        <f t="shared" ref="AK98:AL98" si="169">SUM(AK93:AK97)</f>
        <v>0</v>
      </c>
      <c r="AL98" s="159">
        <f t="shared" si="169"/>
        <v>0</v>
      </c>
      <c r="AM98" s="159">
        <f t="shared" si="167"/>
        <v>0</v>
      </c>
      <c r="AN98" s="159">
        <f t="shared" si="167"/>
        <v>0</v>
      </c>
      <c r="AO98" s="159">
        <f t="shared" si="167"/>
        <v>0</v>
      </c>
      <c r="AP98" s="159">
        <f t="shared" si="167"/>
        <v>0</v>
      </c>
      <c r="AQ98" s="430">
        <f t="shared" si="167"/>
        <v>0</v>
      </c>
      <c r="AR98" s="298">
        <f t="shared" si="167"/>
        <v>6900558</v>
      </c>
      <c r="AS98" s="109">
        <f t="shared" si="167"/>
        <v>4835062</v>
      </c>
      <c r="AT98" s="109">
        <f t="shared" si="167"/>
        <v>98916</v>
      </c>
      <c r="AU98" s="109">
        <f t="shared" si="167"/>
        <v>9916</v>
      </c>
      <c r="AV98" s="109">
        <f t="shared" si="167"/>
        <v>1664333</v>
      </c>
      <c r="AW98" s="109">
        <f t="shared" si="167"/>
        <v>96701</v>
      </c>
      <c r="AX98" s="109">
        <f t="shared" si="167"/>
        <v>205546</v>
      </c>
      <c r="AY98" s="159">
        <f t="shared" si="167"/>
        <v>10.565800000000001</v>
      </c>
      <c r="AZ98" s="159">
        <f t="shared" si="167"/>
        <v>6.9913999999999996</v>
      </c>
      <c r="BA98" s="300">
        <f t="shared" si="167"/>
        <v>3.5743999999999994</v>
      </c>
    </row>
    <row r="99" spans="1:53" ht="12.95" customHeight="1" x14ac:dyDescent="0.25">
      <c r="A99" s="155">
        <v>18</v>
      </c>
      <c r="B99" s="547">
        <v>5420</v>
      </c>
      <c r="C99" s="548">
        <v>600098745</v>
      </c>
      <c r="D99" s="84">
        <v>75016249</v>
      </c>
      <c r="E99" s="549" t="s">
        <v>671</v>
      </c>
      <c r="F99" s="84">
        <v>3111</v>
      </c>
      <c r="G99" s="549" t="s">
        <v>587</v>
      </c>
      <c r="H99" s="514" t="s">
        <v>87</v>
      </c>
      <c r="I99" s="516">
        <v>3313336</v>
      </c>
      <c r="J99" s="517">
        <v>2416153</v>
      </c>
      <c r="K99" s="517">
        <v>0</v>
      </c>
      <c r="L99" s="431">
        <v>816660</v>
      </c>
      <c r="M99" s="431">
        <v>48323</v>
      </c>
      <c r="N99" s="517">
        <v>32200</v>
      </c>
      <c r="O99" s="518">
        <v>5.5542999999999996</v>
      </c>
      <c r="P99" s="432">
        <v>4.0644999999999998</v>
      </c>
      <c r="Q99" s="519">
        <v>1.4898</v>
      </c>
      <c r="R99" s="500">
        <f t="shared" ref="R99:R101" si="170">W99*-1</f>
        <v>0</v>
      </c>
      <c r="S99" s="507">
        <v>0</v>
      </c>
      <c r="T99" s="507">
        <v>0</v>
      </c>
      <c r="U99" s="507">
        <v>0</v>
      </c>
      <c r="V99" s="507">
        <f>SUM(R99:U99)</f>
        <v>0</v>
      </c>
      <c r="W99" s="507">
        <v>0</v>
      </c>
      <c r="X99" s="507">
        <v>0</v>
      </c>
      <c r="Y99" s="507">
        <v>0</v>
      </c>
      <c r="Z99" s="507">
        <f>SUM(W99:Y99)</f>
        <v>0</v>
      </c>
      <c r="AA99" s="507">
        <f>V99+Z99</f>
        <v>0</v>
      </c>
      <c r="AB99" s="322">
        <f>ROUND((V99+W99)*33.8%,0)</f>
        <v>0</v>
      </c>
      <c r="AC99" s="180">
        <f>ROUND(V99*2%,0)</f>
        <v>0</v>
      </c>
      <c r="AD99" s="507">
        <v>0</v>
      </c>
      <c r="AE99" s="507">
        <v>0</v>
      </c>
      <c r="AF99" s="507">
        <f t="shared" si="136"/>
        <v>0</v>
      </c>
      <c r="AG99" s="507">
        <f t="shared" si="137"/>
        <v>0</v>
      </c>
      <c r="AH99" s="522">
        <v>0</v>
      </c>
      <c r="AI99" s="522">
        <v>0</v>
      </c>
      <c r="AJ99" s="522">
        <v>0</v>
      </c>
      <c r="AK99" s="522">
        <v>0</v>
      </c>
      <c r="AL99" s="522">
        <v>0</v>
      </c>
      <c r="AM99" s="522">
        <v>0</v>
      </c>
      <c r="AN99" s="522">
        <v>0</v>
      </c>
      <c r="AO99" s="522">
        <f t="shared" ref="AO99:AO101" si="171">AH99+AJ99+AK99+AM99</f>
        <v>0</v>
      </c>
      <c r="AP99" s="522">
        <f t="shared" ref="AP99:AP101" si="172">AI99+AL99+AN99</f>
        <v>0</v>
      </c>
      <c r="AQ99" s="550">
        <f t="shared" si="138"/>
        <v>0</v>
      </c>
      <c r="AR99" s="551">
        <f>I99+AG99</f>
        <v>3313336</v>
      </c>
      <c r="AS99" s="507">
        <f>J99+V99</f>
        <v>2416153</v>
      </c>
      <c r="AT99" s="501">
        <f>K99+Z99</f>
        <v>0</v>
      </c>
      <c r="AU99" s="501">
        <f t="shared" si="135"/>
        <v>0</v>
      </c>
      <c r="AV99" s="507">
        <f t="shared" ref="AV99:AW101" si="173">L99+AB99</f>
        <v>816660</v>
      </c>
      <c r="AW99" s="507">
        <f t="shared" si="173"/>
        <v>48323</v>
      </c>
      <c r="AX99" s="507">
        <f>N99+AF99</f>
        <v>32200</v>
      </c>
      <c r="AY99" s="522">
        <f>O99+AQ99</f>
        <v>5.5542999999999996</v>
      </c>
      <c r="AZ99" s="522">
        <f t="shared" ref="AZ99:BA101" si="174">P99+AO99</f>
        <v>4.0644999999999998</v>
      </c>
      <c r="BA99" s="523">
        <f t="shared" si="174"/>
        <v>1.4898</v>
      </c>
    </row>
    <row r="100" spans="1:53" ht="12.95" customHeight="1" x14ac:dyDescent="0.25">
      <c r="A100" s="155">
        <v>18</v>
      </c>
      <c r="B100" s="547">
        <v>5420</v>
      </c>
      <c r="C100" s="548">
        <v>600098745</v>
      </c>
      <c r="D100" s="84">
        <v>75016249</v>
      </c>
      <c r="E100" s="549" t="s">
        <v>671</v>
      </c>
      <c r="F100" s="84">
        <v>3111</v>
      </c>
      <c r="G100" s="549" t="s">
        <v>450</v>
      </c>
      <c r="H100" s="514" t="s">
        <v>83</v>
      </c>
      <c r="I100" s="516">
        <v>0</v>
      </c>
      <c r="J100" s="517">
        <v>0</v>
      </c>
      <c r="K100" s="517">
        <v>0</v>
      </c>
      <c r="L100" s="431">
        <v>0</v>
      </c>
      <c r="M100" s="431">
        <v>0</v>
      </c>
      <c r="N100" s="517">
        <v>0</v>
      </c>
      <c r="O100" s="518">
        <v>0</v>
      </c>
      <c r="P100" s="432">
        <v>0</v>
      </c>
      <c r="Q100" s="519">
        <v>0</v>
      </c>
      <c r="R100" s="500">
        <f t="shared" si="170"/>
        <v>0</v>
      </c>
      <c r="S100" s="507">
        <v>0</v>
      </c>
      <c r="T100" s="507">
        <v>0</v>
      </c>
      <c r="U100" s="507">
        <v>0</v>
      </c>
      <c r="V100" s="507">
        <f>SUM(R100:U100)</f>
        <v>0</v>
      </c>
      <c r="W100" s="507">
        <v>0</v>
      </c>
      <c r="X100" s="507">
        <v>0</v>
      </c>
      <c r="Y100" s="507">
        <v>0</v>
      </c>
      <c r="Z100" s="507">
        <f>SUM(W100:Y100)</f>
        <v>0</v>
      </c>
      <c r="AA100" s="507">
        <f>V100+Z100</f>
        <v>0</v>
      </c>
      <c r="AB100" s="322">
        <f>ROUND((V100+W100)*33.8%,0)</f>
        <v>0</v>
      </c>
      <c r="AC100" s="180">
        <f>ROUND(V100*2%,0)</f>
        <v>0</v>
      </c>
      <c r="AD100" s="507">
        <v>0</v>
      </c>
      <c r="AE100" s="507">
        <v>0</v>
      </c>
      <c r="AF100" s="507">
        <f t="shared" si="136"/>
        <v>0</v>
      </c>
      <c r="AG100" s="507">
        <f t="shared" si="137"/>
        <v>0</v>
      </c>
      <c r="AH100" s="522">
        <v>0</v>
      </c>
      <c r="AI100" s="522">
        <v>0</v>
      </c>
      <c r="AJ100" s="522">
        <v>0</v>
      </c>
      <c r="AK100" s="522">
        <v>0</v>
      </c>
      <c r="AL100" s="522">
        <v>0</v>
      </c>
      <c r="AM100" s="522">
        <v>0</v>
      </c>
      <c r="AN100" s="522">
        <v>0</v>
      </c>
      <c r="AO100" s="522">
        <f t="shared" si="171"/>
        <v>0</v>
      </c>
      <c r="AP100" s="522">
        <f t="shared" si="172"/>
        <v>0</v>
      </c>
      <c r="AQ100" s="550">
        <f t="shared" si="138"/>
        <v>0</v>
      </c>
      <c r="AR100" s="551">
        <f>I100+AG100</f>
        <v>0</v>
      </c>
      <c r="AS100" s="507">
        <f>J100+V100</f>
        <v>0</v>
      </c>
      <c r="AT100" s="501">
        <f>K100+Z100</f>
        <v>0</v>
      </c>
      <c r="AU100" s="501">
        <f t="shared" si="135"/>
        <v>0</v>
      </c>
      <c r="AV100" s="507">
        <f t="shared" si="173"/>
        <v>0</v>
      </c>
      <c r="AW100" s="507">
        <f t="shared" si="173"/>
        <v>0</v>
      </c>
      <c r="AX100" s="507">
        <f>N100+AF100</f>
        <v>0</v>
      </c>
      <c r="AY100" s="522">
        <f>O100+AQ100</f>
        <v>0</v>
      </c>
      <c r="AZ100" s="522">
        <f t="shared" si="174"/>
        <v>0</v>
      </c>
      <c r="BA100" s="523">
        <f t="shared" si="174"/>
        <v>0</v>
      </c>
    </row>
    <row r="101" spans="1:53" ht="12.95" customHeight="1" x14ac:dyDescent="0.25">
      <c r="A101" s="155">
        <v>18</v>
      </c>
      <c r="B101" s="547">
        <v>5420</v>
      </c>
      <c r="C101" s="548">
        <v>600098745</v>
      </c>
      <c r="D101" s="84">
        <v>75016249</v>
      </c>
      <c r="E101" s="549" t="s">
        <v>671</v>
      </c>
      <c r="F101" s="84">
        <v>3141</v>
      </c>
      <c r="G101" s="549" t="s">
        <v>89</v>
      </c>
      <c r="H101" s="514" t="s">
        <v>83</v>
      </c>
      <c r="I101" s="516">
        <v>601545</v>
      </c>
      <c r="J101" s="517">
        <v>440999</v>
      </c>
      <c r="K101" s="517">
        <v>0</v>
      </c>
      <c r="L101" s="431">
        <v>149058</v>
      </c>
      <c r="M101" s="431">
        <v>8820</v>
      </c>
      <c r="N101" s="517">
        <v>2668</v>
      </c>
      <c r="O101" s="518">
        <v>1.5</v>
      </c>
      <c r="P101" s="432">
        <v>0</v>
      </c>
      <c r="Q101" s="519">
        <v>1.5</v>
      </c>
      <c r="R101" s="500">
        <f t="shared" si="170"/>
        <v>0</v>
      </c>
      <c r="S101" s="507">
        <v>0</v>
      </c>
      <c r="T101" s="507">
        <v>0</v>
      </c>
      <c r="U101" s="507">
        <v>0</v>
      </c>
      <c r="V101" s="507">
        <f>SUM(R101:U101)</f>
        <v>0</v>
      </c>
      <c r="W101" s="507">
        <v>0</v>
      </c>
      <c r="X101" s="507">
        <v>0</v>
      </c>
      <c r="Y101" s="507">
        <v>0</v>
      </c>
      <c r="Z101" s="507">
        <f>SUM(W101:Y101)</f>
        <v>0</v>
      </c>
      <c r="AA101" s="507">
        <f>V101+Z101</f>
        <v>0</v>
      </c>
      <c r="AB101" s="322">
        <f>ROUND((V101+W101)*33.8%,0)</f>
        <v>0</v>
      </c>
      <c r="AC101" s="180">
        <f>ROUND(V101*2%,0)</f>
        <v>0</v>
      </c>
      <c r="AD101" s="507">
        <v>0</v>
      </c>
      <c r="AE101" s="507">
        <v>0</v>
      </c>
      <c r="AF101" s="507">
        <f t="shared" si="136"/>
        <v>0</v>
      </c>
      <c r="AG101" s="507">
        <f t="shared" si="137"/>
        <v>0</v>
      </c>
      <c r="AH101" s="522">
        <v>0</v>
      </c>
      <c r="AI101" s="522">
        <v>0</v>
      </c>
      <c r="AJ101" s="522">
        <v>0</v>
      </c>
      <c r="AK101" s="522">
        <v>0</v>
      </c>
      <c r="AL101" s="522">
        <v>0</v>
      </c>
      <c r="AM101" s="522">
        <v>0</v>
      </c>
      <c r="AN101" s="522">
        <v>0</v>
      </c>
      <c r="AO101" s="522">
        <f t="shared" si="171"/>
        <v>0</v>
      </c>
      <c r="AP101" s="522">
        <f t="shared" si="172"/>
        <v>0</v>
      </c>
      <c r="AQ101" s="550">
        <f t="shared" si="138"/>
        <v>0</v>
      </c>
      <c r="AR101" s="551">
        <f>I101+AG101</f>
        <v>601545</v>
      </c>
      <c r="AS101" s="507">
        <f>J101+V101</f>
        <v>440999</v>
      </c>
      <c r="AT101" s="501">
        <f>K101+Z101</f>
        <v>0</v>
      </c>
      <c r="AU101" s="501">
        <f t="shared" si="135"/>
        <v>0</v>
      </c>
      <c r="AV101" s="507">
        <f t="shared" si="173"/>
        <v>149058</v>
      </c>
      <c r="AW101" s="507">
        <f t="shared" si="173"/>
        <v>8820</v>
      </c>
      <c r="AX101" s="507">
        <f>N101+AF101</f>
        <v>2668</v>
      </c>
      <c r="AY101" s="522">
        <f>O101+AQ101</f>
        <v>1.5</v>
      </c>
      <c r="AZ101" s="522">
        <f t="shared" si="174"/>
        <v>0</v>
      </c>
      <c r="BA101" s="523">
        <f t="shared" si="174"/>
        <v>1.5</v>
      </c>
    </row>
    <row r="102" spans="1:53" ht="12.95" customHeight="1" x14ac:dyDescent="0.25">
      <c r="A102" s="157">
        <v>18</v>
      </c>
      <c r="B102" s="105">
        <v>5420</v>
      </c>
      <c r="C102" s="106">
        <v>600098745</v>
      </c>
      <c r="D102" s="105">
        <v>75016249</v>
      </c>
      <c r="E102" s="301" t="s">
        <v>672</v>
      </c>
      <c r="F102" s="93"/>
      <c r="G102" s="302"/>
      <c r="H102" s="94"/>
      <c r="I102" s="297">
        <v>3914881</v>
      </c>
      <c r="J102" s="107">
        <v>2857152</v>
      </c>
      <c r="K102" s="107">
        <v>0</v>
      </c>
      <c r="L102" s="107">
        <v>965718</v>
      </c>
      <c r="M102" s="107">
        <v>57143</v>
      </c>
      <c r="N102" s="107">
        <v>34868</v>
      </c>
      <c r="O102" s="158">
        <v>7.0542999999999996</v>
      </c>
      <c r="P102" s="158">
        <v>4.0644999999999998</v>
      </c>
      <c r="Q102" s="299">
        <v>2.9897999999999998</v>
      </c>
      <c r="R102" s="150">
        <f t="shared" ref="R102:BA102" si="175">SUM(R99:R101)</f>
        <v>0</v>
      </c>
      <c r="S102" s="107">
        <f t="shared" si="175"/>
        <v>0</v>
      </c>
      <c r="T102" s="107">
        <f t="shared" si="175"/>
        <v>0</v>
      </c>
      <c r="U102" s="107">
        <f t="shared" si="175"/>
        <v>0</v>
      </c>
      <c r="V102" s="107">
        <f t="shared" si="175"/>
        <v>0</v>
      </c>
      <c r="W102" s="107">
        <f t="shared" si="175"/>
        <v>0</v>
      </c>
      <c r="X102" s="107">
        <f t="shared" si="175"/>
        <v>0</v>
      </c>
      <c r="Y102" s="107">
        <f t="shared" ref="Y102" si="176">SUM(Y99:Y101)</f>
        <v>0</v>
      </c>
      <c r="Z102" s="107">
        <f t="shared" si="175"/>
        <v>0</v>
      </c>
      <c r="AA102" s="107">
        <f t="shared" si="175"/>
        <v>0</v>
      </c>
      <c r="AB102" s="107">
        <f t="shared" si="175"/>
        <v>0</v>
      </c>
      <c r="AC102" s="107">
        <f t="shared" si="175"/>
        <v>0</v>
      </c>
      <c r="AD102" s="107">
        <f t="shared" si="175"/>
        <v>0</v>
      </c>
      <c r="AE102" s="107">
        <f t="shared" si="175"/>
        <v>0</v>
      </c>
      <c r="AF102" s="107">
        <f t="shared" si="175"/>
        <v>0</v>
      </c>
      <c r="AG102" s="107">
        <f t="shared" si="175"/>
        <v>0</v>
      </c>
      <c r="AH102" s="158">
        <f t="shared" si="175"/>
        <v>0</v>
      </c>
      <c r="AI102" s="158">
        <f t="shared" si="175"/>
        <v>0</v>
      </c>
      <c r="AJ102" s="158">
        <f t="shared" si="175"/>
        <v>0</v>
      </c>
      <c r="AK102" s="158">
        <f t="shared" ref="AK102:AL102" si="177">SUM(AK99:AK101)</f>
        <v>0</v>
      </c>
      <c r="AL102" s="158">
        <f t="shared" si="177"/>
        <v>0</v>
      </c>
      <c r="AM102" s="158">
        <f t="shared" si="175"/>
        <v>0</v>
      </c>
      <c r="AN102" s="158">
        <f t="shared" si="175"/>
        <v>0</v>
      </c>
      <c r="AO102" s="158">
        <f t="shared" si="175"/>
        <v>0</v>
      </c>
      <c r="AP102" s="158">
        <f t="shared" si="175"/>
        <v>0</v>
      </c>
      <c r="AQ102" s="429">
        <f t="shared" si="175"/>
        <v>0</v>
      </c>
      <c r="AR102" s="297">
        <f t="shared" si="175"/>
        <v>3914881</v>
      </c>
      <c r="AS102" s="107">
        <f t="shared" si="175"/>
        <v>2857152</v>
      </c>
      <c r="AT102" s="107">
        <f t="shared" si="175"/>
        <v>0</v>
      </c>
      <c r="AU102" s="107">
        <f t="shared" si="175"/>
        <v>0</v>
      </c>
      <c r="AV102" s="107">
        <f t="shared" si="175"/>
        <v>965718</v>
      </c>
      <c r="AW102" s="107">
        <f t="shared" si="175"/>
        <v>57143</v>
      </c>
      <c r="AX102" s="107">
        <f t="shared" si="175"/>
        <v>34868</v>
      </c>
      <c r="AY102" s="158">
        <f t="shared" si="175"/>
        <v>7.0542999999999996</v>
      </c>
      <c r="AZ102" s="158">
        <f t="shared" si="175"/>
        <v>4.0644999999999998</v>
      </c>
      <c r="BA102" s="299">
        <f t="shared" si="175"/>
        <v>2.9897999999999998</v>
      </c>
    </row>
    <row r="103" spans="1:53" ht="12.95" customHeight="1" x14ac:dyDescent="0.25">
      <c r="A103" s="155">
        <v>19</v>
      </c>
      <c r="B103" s="547">
        <v>5419</v>
      </c>
      <c r="C103" s="548">
        <v>600099261</v>
      </c>
      <c r="D103" s="84">
        <v>70946752</v>
      </c>
      <c r="E103" s="549" t="s">
        <v>673</v>
      </c>
      <c r="F103" s="84">
        <v>3113</v>
      </c>
      <c r="G103" s="549" t="s">
        <v>285</v>
      </c>
      <c r="H103" s="514" t="s">
        <v>87</v>
      </c>
      <c r="I103" s="516">
        <v>14406970</v>
      </c>
      <c r="J103" s="517">
        <v>10296868</v>
      </c>
      <c r="K103" s="517">
        <v>48000</v>
      </c>
      <c r="L103" s="431">
        <v>3496565</v>
      </c>
      <c r="M103" s="431">
        <v>205937</v>
      </c>
      <c r="N103" s="517">
        <v>359600</v>
      </c>
      <c r="O103" s="518">
        <v>20.4481</v>
      </c>
      <c r="P103" s="432">
        <v>15.5405</v>
      </c>
      <c r="Q103" s="519">
        <v>4.9076000000000004</v>
      </c>
      <c r="R103" s="500">
        <f t="shared" ref="R103:R107" si="178">W103*-1</f>
        <v>20000</v>
      </c>
      <c r="S103" s="507">
        <v>0</v>
      </c>
      <c r="T103" s="507">
        <v>0</v>
      </c>
      <c r="U103" s="507">
        <v>0</v>
      </c>
      <c r="V103" s="507">
        <f>SUM(R103:U103)</f>
        <v>20000</v>
      </c>
      <c r="W103" s="507">
        <v>-20000</v>
      </c>
      <c r="X103" s="507">
        <v>0</v>
      </c>
      <c r="Y103" s="507">
        <v>75539</v>
      </c>
      <c r="Z103" s="507">
        <f>SUM(W103:Y103)</f>
        <v>55539</v>
      </c>
      <c r="AA103" s="507">
        <f>V103+Z103</f>
        <v>75539</v>
      </c>
      <c r="AB103" s="322">
        <f>ROUND((V103+W103)*33.8%,0)</f>
        <v>0</v>
      </c>
      <c r="AC103" s="180">
        <f>ROUND(V103*2%,0)</f>
        <v>400</v>
      </c>
      <c r="AD103" s="507">
        <v>0</v>
      </c>
      <c r="AE103" s="507">
        <v>0</v>
      </c>
      <c r="AF103" s="507">
        <f t="shared" si="136"/>
        <v>0</v>
      </c>
      <c r="AG103" s="507">
        <f t="shared" si="137"/>
        <v>75939</v>
      </c>
      <c r="AH103" s="522">
        <v>0.05</v>
      </c>
      <c r="AI103" s="522">
        <v>0.02</v>
      </c>
      <c r="AJ103" s="522">
        <v>0</v>
      </c>
      <c r="AK103" s="522">
        <v>0</v>
      </c>
      <c r="AL103" s="522">
        <v>0</v>
      </c>
      <c r="AM103" s="522">
        <v>0</v>
      </c>
      <c r="AN103" s="522">
        <v>0</v>
      </c>
      <c r="AO103" s="522">
        <f t="shared" ref="AO103:AO107" si="179">AH103+AJ103+AK103+AM103</f>
        <v>0.05</v>
      </c>
      <c r="AP103" s="522">
        <f t="shared" ref="AP103:AP107" si="180">AI103+AL103+AN103</f>
        <v>0.02</v>
      </c>
      <c r="AQ103" s="550">
        <f t="shared" si="138"/>
        <v>7.0000000000000007E-2</v>
      </c>
      <c r="AR103" s="551">
        <f>I103+AG103</f>
        <v>14482909</v>
      </c>
      <c r="AS103" s="507">
        <f>J103+V103</f>
        <v>10316868</v>
      </c>
      <c r="AT103" s="501">
        <f>K103+Z103</f>
        <v>103539</v>
      </c>
      <c r="AU103" s="501">
        <f t="shared" si="135"/>
        <v>75539</v>
      </c>
      <c r="AV103" s="507">
        <f t="shared" ref="AV103:AW107" si="181">L103+AB103</f>
        <v>3496565</v>
      </c>
      <c r="AW103" s="507">
        <f t="shared" si="181"/>
        <v>206337</v>
      </c>
      <c r="AX103" s="507">
        <f>N103+AF103</f>
        <v>359600</v>
      </c>
      <c r="AY103" s="522">
        <f>O103+AQ103</f>
        <v>20.5181</v>
      </c>
      <c r="AZ103" s="522">
        <f t="shared" ref="AZ103:BA107" si="182">P103+AO103</f>
        <v>15.5905</v>
      </c>
      <c r="BA103" s="523">
        <f t="shared" si="182"/>
        <v>4.9276</v>
      </c>
    </row>
    <row r="104" spans="1:53" ht="12.95" customHeight="1" x14ac:dyDescent="0.25">
      <c r="A104" s="155">
        <v>19</v>
      </c>
      <c r="B104" s="547">
        <v>5419</v>
      </c>
      <c r="C104" s="548">
        <v>600099261</v>
      </c>
      <c r="D104" s="84">
        <v>70946752</v>
      </c>
      <c r="E104" s="549" t="s">
        <v>673</v>
      </c>
      <c r="F104" s="84">
        <v>3113</v>
      </c>
      <c r="G104" s="549" t="s">
        <v>450</v>
      </c>
      <c r="H104" s="514" t="s">
        <v>83</v>
      </c>
      <c r="I104" s="516">
        <v>825935</v>
      </c>
      <c r="J104" s="517">
        <v>607684</v>
      </c>
      <c r="K104" s="517">
        <v>0</v>
      </c>
      <c r="L104" s="431">
        <v>205397</v>
      </c>
      <c r="M104" s="431">
        <v>12154</v>
      </c>
      <c r="N104" s="517">
        <v>700</v>
      </c>
      <c r="O104" s="518">
        <v>1.7</v>
      </c>
      <c r="P104" s="432">
        <v>1.7</v>
      </c>
      <c r="Q104" s="519">
        <v>0</v>
      </c>
      <c r="R104" s="500">
        <f t="shared" si="178"/>
        <v>0</v>
      </c>
      <c r="S104" s="507">
        <v>84900</v>
      </c>
      <c r="T104" s="507">
        <v>0</v>
      </c>
      <c r="U104" s="507">
        <v>0</v>
      </c>
      <c r="V104" s="507">
        <f>SUM(R104:U104)</f>
        <v>84900</v>
      </c>
      <c r="W104" s="507">
        <v>0</v>
      </c>
      <c r="X104" s="507">
        <v>0</v>
      </c>
      <c r="Y104" s="507">
        <v>0</v>
      </c>
      <c r="Z104" s="507">
        <f>SUM(W104:Y104)</f>
        <v>0</v>
      </c>
      <c r="AA104" s="507">
        <f>V104+Z104</f>
        <v>84900</v>
      </c>
      <c r="AB104" s="322">
        <f>ROUND((V104+W104)*33.8%,0)</f>
        <v>28696</v>
      </c>
      <c r="AC104" s="180">
        <f>ROUND(V104*2%,0)</f>
        <v>1698</v>
      </c>
      <c r="AD104" s="507">
        <v>0</v>
      </c>
      <c r="AE104" s="507">
        <v>0</v>
      </c>
      <c r="AF104" s="507">
        <f t="shared" si="136"/>
        <v>0</v>
      </c>
      <c r="AG104" s="507">
        <f t="shared" si="137"/>
        <v>115294</v>
      </c>
      <c r="AH104" s="522">
        <v>0</v>
      </c>
      <c r="AI104" s="522">
        <v>0</v>
      </c>
      <c r="AJ104" s="522">
        <v>0.25</v>
      </c>
      <c r="AK104" s="522">
        <v>0</v>
      </c>
      <c r="AL104" s="522">
        <v>0</v>
      </c>
      <c r="AM104" s="522">
        <v>0</v>
      </c>
      <c r="AN104" s="522">
        <v>0</v>
      </c>
      <c r="AO104" s="522">
        <f t="shared" si="179"/>
        <v>0.25</v>
      </c>
      <c r="AP104" s="522">
        <f t="shared" si="180"/>
        <v>0</v>
      </c>
      <c r="AQ104" s="550">
        <f t="shared" si="138"/>
        <v>0.25</v>
      </c>
      <c r="AR104" s="551">
        <f>I104+AG104</f>
        <v>941229</v>
      </c>
      <c r="AS104" s="507">
        <f>J104+V104</f>
        <v>692584</v>
      </c>
      <c r="AT104" s="501">
        <f>K104+Z104</f>
        <v>0</v>
      </c>
      <c r="AU104" s="501">
        <f t="shared" si="135"/>
        <v>0</v>
      </c>
      <c r="AV104" s="507">
        <f t="shared" si="181"/>
        <v>234093</v>
      </c>
      <c r="AW104" s="507">
        <f t="shared" si="181"/>
        <v>13852</v>
      </c>
      <c r="AX104" s="507">
        <f>N104+AF104</f>
        <v>700</v>
      </c>
      <c r="AY104" s="522">
        <f>O104+AQ104</f>
        <v>1.95</v>
      </c>
      <c r="AZ104" s="522">
        <f t="shared" si="182"/>
        <v>1.95</v>
      </c>
      <c r="BA104" s="523">
        <f t="shared" si="182"/>
        <v>0</v>
      </c>
    </row>
    <row r="105" spans="1:53" ht="12.95" customHeight="1" x14ac:dyDescent="0.25">
      <c r="A105" s="155">
        <v>19</v>
      </c>
      <c r="B105" s="547">
        <v>5419</v>
      </c>
      <c r="C105" s="548">
        <v>600099261</v>
      </c>
      <c r="D105" s="84">
        <v>70946752</v>
      </c>
      <c r="E105" s="549" t="s">
        <v>673</v>
      </c>
      <c r="F105" s="84">
        <v>3141</v>
      </c>
      <c r="G105" s="549" t="s">
        <v>89</v>
      </c>
      <c r="H105" s="514" t="s">
        <v>83</v>
      </c>
      <c r="I105" s="516">
        <v>1257460</v>
      </c>
      <c r="J105" s="517">
        <v>915577</v>
      </c>
      <c r="K105" s="517">
        <v>3000</v>
      </c>
      <c r="L105" s="431">
        <v>310479</v>
      </c>
      <c r="M105" s="431">
        <v>18312</v>
      </c>
      <c r="N105" s="517">
        <v>10092</v>
      </c>
      <c r="O105" s="518">
        <v>3.12</v>
      </c>
      <c r="P105" s="432">
        <v>0</v>
      </c>
      <c r="Q105" s="519">
        <v>3.12</v>
      </c>
      <c r="R105" s="500">
        <f t="shared" si="178"/>
        <v>3000</v>
      </c>
      <c r="S105" s="507">
        <v>0</v>
      </c>
      <c r="T105" s="507">
        <v>0</v>
      </c>
      <c r="U105" s="507">
        <v>0</v>
      </c>
      <c r="V105" s="507">
        <f>SUM(R105:U105)</f>
        <v>3000</v>
      </c>
      <c r="W105" s="507">
        <v>-3000</v>
      </c>
      <c r="X105" s="507">
        <v>0</v>
      </c>
      <c r="Y105" s="507">
        <v>0</v>
      </c>
      <c r="Z105" s="507">
        <f>SUM(W105:Y105)</f>
        <v>-3000</v>
      </c>
      <c r="AA105" s="507">
        <f>V105+Z105</f>
        <v>0</v>
      </c>
      <c r="AB105" s="322">
        <f>ROUND((V105+W105)*33.8%,0)</f>
        <v>0</v>
      </c>
      <c r="AC105" s="180">
        <f>ROUND(V105*2%,0)</f>
        <v>60</v>
      </c>
      <c r="AD105" s="507">
        <v>0</v>
      </c>
      <c r="AE105" s="507">
        <v>0</v>
      </c>
      <c r="AF105" s="507">
        <f t="shared" si="136"/>
        <v>0</v>
      </c>
      <c r="AG105" s="507">
        <f t="shared" si="137"/>
        <v>60</v>
      </c>
      <c r="AH105" s="522">
        <v>0</v>
      </c>
      <c r="AI105" s="522">
        <v>0</v>
      </c>
      <c r="AJ105" s="522">
        <v>0</v>
      </c>
      <c r="AK105" s="522">
        <v>0</v>
      </c>
      <c r="AL105" s="522">
        <v>0</v>
      </c>
      <c r="AM105" s="522">
        <v>0</v>
      </c>
      <c r="AN105" s="522">
        <v>0</v>
      </c>
      <c r="AO105" s="522">
        <f t="shared" si="179"/>
        <v>0</v>
      </c>
      <c r="AP105" s="522">
        <f t="shared" si="180"/>
        <v>0</v>
      </c>
      <c r="AQ105" s="550">
        <f t="shared" si="138"/>
        <v>0</v>
      </c>
      <c r="AR105" s="551">
        <f>I105+AG105</f>
        <v>1257520</v>
      </c>
      <c r="AS105" s="507">
        <f>J105+V105</f>
        <v>918577</v>
      </c>
      <c r="AT105" s="501">
        <f>K105+Z105</f>
        <v>0</v>
      </c>
      <c r="AU105" s="501">
        <f t="shared" si="135"/>
        <v>0</v>
      </c>
      <c r="AV105" s="507">
        <f t="shared" si="181"/>
        <v>310479</v>
      </c>
      <c r="AW105" s="507">
        <f t="shared" si="181"/>
        <v>18372</v>
      </c>
      <c r="AX105" s="507">
        <f>N105+AF105</f>
        <v>10092</v>
      </c>
      <c r="AY105" s="522">
        <f>O105+AQ105</f>
        <v>3.12</v>
      </c>
      <c r="AZ105" s="522">
        <f t="shared" si="182"/>
        <v>0</v>
      </c>
      <c r="BA105" s="523">
        <f t="shared" si="182"/>
        <v>3.12</v>
      </c>
    </row>
    <row r="106" spans="1:53" ht="12.95" customHeight="1" x14ac:dyDescent="0.25">
      <c r="A106" s="155">
        <v>19</v>
      </c>
      <c r="B106" s="547">
        <v>5419</v>
      </c>
      <c r="C106" s="548">
        <v>600099261</v>
      </c>
      <c r="D106" s="84">
        <v>70946752</v>
      </c>
      <c r="E106" s="549" t="s">
        <v>673</v>
      </c>
      <c r="F106" s="84">
        <v>3143</v>
      </c>
      <c r="G106" s="549" t="s">
        <v>150</v>
      </c>
      <c r="H106" s="514" t="s">
        <v>87</v>
      </c>
      <c r="I106" s="516">
        <v>581814</v>
      </c>
      <c r="J106" s="517">
        <v>425478</v>
      </c>
      <c r="K106" s="517">
        <v>3000</v>
      </c>
      <c r="L106" s="431">
        <v>144826</v>
      </c>
      <c r="M106" s="431">
        <v>8510</v>
      </c>
      <c r="N106" s="517">
        <v>0</v>
      </c>
      <c r="O106" s="518">
        <v>0.91669999999999996</v>
      </c>
      <c r="P106" s="432">
        <v>0.91669999999999996</v>
      </c>
      <c r="Q106" s="519">
        <v>0</v>
      </c>
      <c r="R106" s="500">
        <f t="shared" si="178"/>
        <v>-9000</v>
      </c>
      <c r="S106" s="507">
        <v>0</v>
      </c>
      <c r="T106" s="507">
        <v>0</v>
      </c>
      <c r="U106" s="507">
        <v>0</v>
      </c>
      <c r="V106" s="507">
        <f>SUM(R106:U106)</f>
        <v>-9000</v>
      </c>
      <c r="W106" s="507">
        <v>9000</v>
      </c>
      <c r="X106" s="507">
        <v>0</v>
      </c>
      <c r="Y106" s="507">
        <v>0</v>
      </c>
      <c r="Z106" s="507">
        <f>SUM(W106:Y106)</f>
        <v>9000</v>
      </c>
      <c r="AA106" s="507">
        <f>V106+Z106</f>
        <v>0</v>
      </c>
      <c r="AB106" s="322">
        <f>ROUND((V106+W106)*33.8%,0)</f>
        <v>0</v>
      </c>
      <c r="AC106" s="180">
        <f>ROUND(V106*2%,0)</f>
        <v>-180</v>
      </c>
      <c r="AD106" s="507">
        <v>0</v>
      </c>
      <c r="AE106" s="507">
        <v>0</v>
      </c>
      <c r="AF106" s="507">
        <f t="shared" si="136"/>
        <v>0</v>
      </c>
      <c r="AG106" s="507">
        <f t="shared" si="137"/>
        <v>-180</v>
      </c>
      <c r="AH106" s="522">
        <v>0</v>
      </c>
      <c r="AI106" s="522">
        <v>0</v>
      </c>
      <c r="AJ106" s="522">
        <v>0</v>
      </c>
      <c r="AK106" s="522">
        <v>0</v>
      </c>
      <c r="AL106" s="522">
        <v>0</v>
      </c>
      <c r="AM106" s="522">
        <v>0</v>
      </c>
      <c r="AN106" s="522">
        <v>0</v>
      </c>
      <c r="AO106" s="522">
        <f t="shared" si="179"/>
        <v>0</v>
      </c>
      <c r="AP106" s="522">
        <f t="shared" si="180"/>
        <v>0</v>
      </c>
      <c r="AQ106" s="550">
        <f t="shared" si="138"/>
        <v>0</v>
      </c>
      <c r="AR106" s="551">
        <f>I106+AG106</f>
        <v>581634</v>
      </c>
      <c r="AS106" s="507">
        <f>J106+V106</f>
        <v>416478</v>
      </c>
      <c r="AT106" s="501">
        <f>K106+Z106</f>
        <v>12000</v>
      </c>
      <c r="AU106" s="501">
        <f t="shared" si="135"/>
        <v>0</v>
      </c>
      <c r="AV106" s="507">
        <f t="shared" si="181"/>
        <v>144826</v>
      </c>
      <c r="AW106" s="507">
        <f t="shared" si="181"/>
        <v>8330</v>
      </c>
      <c r="AX106" s="507">
        <f>N106+AF106</f>
        <v>0</v>
      </c>
      <c r="AY106" s="522">
        <f>O106+AQ106</f>
        <v>0.91669999999999996</v>
      </c>
      <c r="AZ106" s="522">
        <f t="shared" si="182"/>
        <v>0.91669999999999996</v>
      </c>
      <c r="BA106" s="523">
        <f t="shared" si="182"/>
        <v>0</v>
      </c>
    </row>
    <row r="107" spans="1:53" ht="12.95" customHeight="1" x14ac:dyDescent="0.25">
      <c r="A107" s="155">
        <v>19</v>
      </c>
      <c r="B107" s="547">
        <v>5419</v>
      </c>
      <c r="C107" s="548">
        <v>600099261</v>
      </c>
      <c r="D107" s="84">
        <v>70946752</v>
      </c>
      <c r="E107" s="549" t="s">
        <v>673</v>
      </c>
      <c r="F107" s="84">
        <v>3143</v>
      </c>
      <c r="G107" s="549" t="s">
        <v>151</v>
      </c>
      <c r="H107" s="514" t="s">
        <v>83</v>
      </c>
      <c r="I107" s="516">
        <v>21066</v>
      </c>
      <c r="J107" s="517">
        <v>14850</v>
      </c>
      <c r="K107" s="517">
        <v>0</v>
      </c>
      <c r="L107" s="431">
        <v>5019</v>
      </c>
      <c r="M107" s="431">
        <v>297</v>
      </c>
      <c r="N107" s="517">
        <v>900</v>
      </c>
      <c r="O107" s="518">
        <v>0.06</v>
      </c>
      <c r="P107" s="432">
        <v>0</v>
      </c>
      <c r="Q107" s="519">
        <v>0.06</v>
      </c>
      <c r="R107" s="500">
        <f t="shared" si="178"/>
        <v>0</v>
      </c>
      <c r="S107" s="507">
        <v>0</v>
      </c>
      <c r="T107" s="507">
        <v>0</v>
      </c>
      <c r="U107" s="507">
        <v>0</v>
      </c>
      <c r="V107" s="507">
        <f>SUM(R107:U107)</f>
        <v>0</v>
      </c>
      <c r="W107" s="507">
        <v>0</v>
      </c>
      <c r="X107" s="507">
        <v>0</v>
      </c>
      <c r="Y107" s="507">
        <v>0</v>
      </c>
      <c r="Z107" s="507">
        <f>SUM(W107:Y107)</f>
        <v>0</v>
      </c>
      <c r="AA107" s="507">
        <f>V107+Z107</f>
        <v>0</v>
      </c>
      <c r="AB107" s="322">
        <f>ROUND((V107+W107)*33.8%,0)</f>
        <v>0</v>
      </c>
      <c r="AC107" s="180">
        <f>ROUND(V107*2%,0)</f>
        <v>0</v>
      </c>
      <c r="AD107" s="507">
        <v>0</v>
      </c>
      <c r="AE107" s="507">
        <v>0</v>
      </c>
      <c r="AF107" s="507">
        <f t="shared" si="136"/>
        <v>0</v>
      </c>
      <c r="AG107" s="507">
        <f t="shared" si="137"/>
        <v>0</v>
      </c>
      <c r="AH107" s="522">
        <v>0</v>
      </c>
      <c r="AI107" s="522">
        <v>0</v>
      </c>
      <c r="AJ107" s="522">
        <v>0</v>
      </c>
      <c r="AK107" s="522">
        <v>0</v>
      </c>
      <c r="AL107" s="522">
        <v>0</v>
      </c>
      <c r="AM107" s="522">
        <v>0</v>
      </c>
      <c r="AN107" s="522">
        <v>0</v>
      </c>
      <c r="AO107" s="522">
        <f t="shared" si="179"/>
        <v>0</v>
      </c>
      <c r="AP107" s="522">
        <f t="shared" si="180"/>
        <v>0</v>
      </c>
      <c r="AQ107" s="550">
        <f t="shared" si="138"/>
        <v>0</v>
      </c>
      <c r="AR107" s="551">
        <f>I107+AG107</f>
        <v>21066</v>
      </c>
      <c r="AS107" s="507">
        <f>J107+V107</f>
        <v>14850</v>
      </c>
      <c r="AT107" s="501">
        <f>K107+Z107</f>
        <v>0</v>
      </c>
      <c r="AU107" s="501">
        <f t="shared" si="135"/>
        <v>0</v>
      </c>
      <c r="AV107" s="507">
        <f t="shared" si="181"/>
        <v>5019</v>
      </c>
      <c r="AW107" s="507">
        <f t="shared" si="181"/>
        <v>297</v>
      </c>
      <c r="AX107" s="507">
        <f>N107+AF107</f>
        <v>900</v>
      </c>
      <c r="AY107" s="522">
        <f>O107+AQ107</f>
        <v>0.06</v>
      </c>
      <c r="AZ107" s="522">
        <f t="shared" si="182"/>
        <v>0</v>
      </c>
      <c r="BA107" s="523">
        <f t="shared" si="182"/>
        <v>0.06</v>
      </c>
    </row>
    <row r="108" spans="1:53" ht="12.95" customHeight="1" x14ac:dyDescent="0.25">
      <c r="A108" s="157">
        <v>19</v>
      </c>
      <c r="B108" s="105">
        <v>5419</v>
      </c>
      <c r="C108" s="106">
        <v>600099261</v>
      </c>
      <c r="D108" s="105">
        <v>70946752</v>
      </c>
      <c r="E108" s="301" t="s">
        <v>674</v>
      </c>
      <c r="F108" s="93"/>
      <c r="G108" s="302"/>
      <c r="H108" s="94"/>
      <c r="I108" s="298">
        <v>17093245</v>
      </c>
      <c r="J108" s="109">
        <v>12260457</v>
      </c>
      <c r="K108" s="109">
        <v>54000</v>
      </c>
      <c r="L108" s="109">
        <v>4162286</v>
      </c>
      <c r="M108" s="109">
        <v>245210</v>
      </c>
      <c r="N108" s="109">
        <v>371292</v>
      </c>
      <c r="O108" s="159">
        <v>26.244799999999998</v>
      </c>
      <c r="P108" s="159">
        <v>18.1572</v>
      </c>
      <c r="Q108" s="300">
        <v>8.0876000000000001</v>
      </c>
      <c r="R108" s="151">
        <f t="shared" ref="R108:BA108" si="183">SUM(R103:R107)</f>
        <v>14000</v>
      </c>
      <c r="S108" s="109">
        <f t="shared" si="183"/>
        <v>84900</v>
      </c>
      <c r="T108" s="109">
        <f t="shared" si="183"/>
        <v>0</v>
      </c>
      <c r="U108" s="109">
        <f t="shared" si="183"/>
        <v>0</v>
      </c>
      <c r="V108" s="109">
        <f t="shared" si="183"/>
        <v>98900</v>
      </c>
      <c r="W108" s="109">
        <f t="shared" si="183"/>
        <v>-14000</v>
      </c>
      <c r="X108" s="109">
        <f t="shared" si="183"/>
        <v>0</v>
      </c>
      <c r="Y108" s="109">
        <f t="shared" ref="Y108" si="184">SUM(Y103:Y107)</f>
        <v>75539</v>
      </c>
      <c r="Z108" s="109">
        <f t="shared" si="183"/>
        <v>61539</v>
      </c>
      <c r="AA108" s="109">
        <f t="shared" si="183"/>
        <v>160439</v>
      </c>
      <c r="AB108" s="109">
        <f t="shared" si="183"/>
        <v>28696</v>
      </c>
      <c r="AC108" s="109">
        <f t="shared" si="183"/>
        <v>1978</v>
      </c>
      <c r="AD108" s="109">
        <f t="shared" si="183"/>
        <v>0</v>
      </c>
      <c r="AE108" s="109">
        <f t="shared" si="183"/>
        <v>0</v>
      </c>
      <c r="AF108" s="109">
        <f t="shared" si="183"/>
        <v>0</v>
      </c>
      <c r="AG108" s="109">
        <f t="shared" si="183"/>
        <v>191113</v>
      </c>
      <c r="AH108" s="159">
        <f t="shared" si="183"/>
        <v>0.05</v>
      </c>
      <c r="AI108" s="159">
        <f t="shared" si="183"/>
        <v>0.02</v>
      </c>
      <c r="AJ108" s="159">
        <f t="shared" si="183"/>
        <v>0.25</v>
      </c>
      <c r="AK108" s="159">
        <f t="shared" ref="AK108:AL108" si="185">SUM(AK103:AK107)</f>
        <v>0</v>
      </c>
      <c r="AL108" s="159">
        <f t="shared" si="185"/>
        <v>0</v>
      </c>
      <c r="AM108" s="159">
        <f t="shared" si="183"/>
        <v>0</v>
      </c>
      <c r="AN108" s="159">
        <f t="shared" si="183"/>
        <v>0</v>
      </c>
      <c r="AO108" s="159">
        <f t="shared" si="183"/>
        <v>0.3</v>
      </c>
      <c r="AP108" s="159">
        <f t="shared" si="183"/>
        <v>0.02</v>
      </c>
      <c r="AQ108" s="430">
        <f t="shared" si="183"/>
        <v>0.32</v>
      </c>
      <c r="AR108" s="298">
        <f t="shared" si="183"/>
        <v>17284358</v>
      </c>
      <c r="AS108" s="109">
        <f t="shared" si="183"/>
        <v>12359357</v>
      </c>
      <c r="AT108" s="109">
        <f t="shared" si="183"/>
        <v>115539</v>
      </c>
      <c r="AU108" s="109">
        <f t="shared" si="183"/>
        <v>75539</v>
      </c>
      <c r="AV108" s="109">
        <f t="shared" si="183"/>
        <v>4190982</v>
      </c>
      <c r="AW108" s="109">
        <f t="shared" si="183"/>
        <v>247188</v>
      </c>
      <c r="AX108" s="109">
        <f t="shared" si="183"/>
        <v>371292</v>
      </c>
      <c r="AY108" s="159">
        <f t="shared" si="183"/>
        <v>26.564799999999998</v>
      </c>
      <c r="AZ108" s="159">
        <f t="shared" si="183"/>
        <v>18.4572</v>
      </c>
      <c r="BA108" s="300">
        <f t="shared" si="183"/>
        <v>8.1075999999999997</v>
      </c>
    </row>
    <row r="109" spans="1:53" ht="12.95" customHeight="1" x14ac:dyDescent="0.25">
      <c r="A109" s="155">
        <v>20</v>
      </c>
      <c r="B109" s="547">
        <v>5425</v>
      </c>
      <c r="C109" s="108">
        <v>600099521</v>
      </c>
      <c r="D109" s="84">
        <v>854859</v>
      </c>
      <c r="E109" s="549" t="s">
        <v>675</v>
      </c>
      <c r="F109" s="84">
        <v>3233</v>
      </c>
      <c r="G109" s="549" t="s">
        <v>676</v>
      </c>
      <c r="H109" s="514" t="s">
        <v>83</v>
      </c>
      <c r="I109" s="516">
        <v>2477475</v>
      </c>
      <c r="J109" s="517">
        <v>1799999</v>
      </c>
      <c r="K109" s="517">
        <v>10000</v>
      </c>
      <c r="L109" s="431">
        <v>611780</v>
      </c>
      <c r="M109" s="431">
        <v>36000</v>
      </c>
      <c r="N109" s="517">
        <v>19696</v>
      </c>
      <c r="O109" s="518">
        <v>4.07</v>
      </c>
      <c r="P109" s="432">
        <v>2.89</v>
      </c>
      <c r="Q109" s="519">
        <v>1.18</v>
      </c>
      <c r="R109" s="500">
        <f>W109*-1</f>
        <v>0</v>
      </c>
      <c r="S109" s="507">
        <v>0</v>
      </c>
      <c r="T109" s="507">
        <v>0</v>
      </c>
      <c r="U109" s="507">
        <v>0</v>
      </c>
      <c r="V109" s="507">
        <f>SUM(R109:U109)</f>
        <v>0</v>
      </c>
      <c r="W109" s="507">
        <v>0</v>
      </c>
      <c r="X109" s="507">
        <v>0</v>
      </c>
      <c r="Y109" s="507">
        <v>0</v>
      </c>
      <c r="Z109" s="507">
        <f>SUM(W109:Y109)</f>
        <v>0</v>
      </c>
      <c r="AA109" s="507">
        <f>V109+Z109</f>
        <v>0</v>
      </c>
      <c r="AB109" s="322">
        <f>ROUND((V109+W109)*33.8%,0)</f>
        <v>0</v>
      </c>
      <c r="AC109" s="180">
        <f>ROUND(V109*2%,0)</f>
        <v>0</v>
      </c>
      <c r="AD109" s="507">
        <v>0</v>
      </c>
      <c r="AE109" s="507">
        <v>0</v>
      </c>
      <c r="AF109" s="507">
        <f t="shared" si="136"/>
        <v>0</v>
      </c>
      <c r="AG109" s="507">
        <f t="shared" si="137"/>
        <v>0</v>
      </c>
      <c r="AH109" s="522">
        <v>0</v>
      </c>
      <c r="AI109" s="522">
        <v>0</v>
      </c>
      <c r="AJ109" s="522">
        <v>0</v>
      </c>
      <c r="AK109" s="522">
        <v>0</v>
      </c>
      <c r="AL109" s="522">
        <v>0</v>
      </c>
      <c r="AM109" s="522">
        <v>0</v>
      </c>
      <c r="AN109" s="522">
        <v>0</v>
      </c>
      <c r="AO109" s="522">
        <f>AH109+AJ109+AK109+AM109</f>
        <v>0</v>
      </c>
      <c r="AP109" s="522">
        <f>AI109+AL109+AN109</f>
        <v>0</v>
      </c>
      <c r="AQ109" s="550">
        <f t="shared" si="138"/>
        <v>0</v>
      </c>
      <c r="AR109" s="551">
        <f>I109+AG109</f>
        <v>2477475</v>
      </c>
      <c r="AS109" s="507">
        <f>J109+V109</f>
        <v>1799999</v>
      </c>
      <c r="AT109" s="501">
        <f>K109+Z109</f>
        <v>10000</v>
      </c>
      <c r="AU109" s="501">
        <f t="shared" si="135"/>
        <v>0</v>
      </c>
      <c r="AV109" s="507">
        <f>L109+AB109</f>
        <v>611780</v>
      </c>
      <c r="AW109" s="507">
        <f>M109+AC109</f>
        <v>36000</v>
      </c>
      <c r="AX109" s="507">
        <f>N109+AF109</f>
        <v>19696</v>
      </c>
      <c r="AY109" s="522">
        <f>O109+AQ109</f>
        <v>4.07</v>
      </c>
      <c r="AZ109" s="522">
        <f>P109+AO109</f>
        <v>2.89</v>
      </c>
      <c r="BA109" s="523">
        <f>Q109+AP109</f>
        <v>1.18</v>
      </c>
    </row>
    <row r="110" spans="1:53" ht="12.95" customHeight="1" x14ac:dyDescent="0.25">
      <c r="A110" s="157">
        <v>20</v>
      </c>
      <c r="B110" s="105">
        <v>5425</v>
      </c>
      <c r="C110" s="106">
        <v>600099521</v>
      </c>
      <c r="D110" s="105">
        <v>854859</v>
      </c>
      <c r="E110" s="301" t="s">
        <v>677</v>
      </c>
      <c r="F110" s="93"/>
      <c r="G110" s="302"/>
      <c r="H110" s="94"/>
      <c r="I110" s="297">
        <v>2477475</v>
      </c>
      <c r="J110" s="107">
        <v>1799999</v>
      </c>
      <c r="K110" s="107">
        <v>10000</v>
      </c>
      <c r="L110" s="107">
        <v>611780</v>
      </c>
      <c r="M110" s="107">
        <v>36000</v>
      </c>
      <c r="N110" s="107">
        <v>19696</v>
      </c>
      <c r="O110" s="158">
        <v>4.07</v>
      </c>
      <c r="P110" s="158">
        <v>2.89</v>
      </c>
      <c r="Q110" s="299">
        <v>1.18</v>
      </c>
      <c r="R110" s="150">
        <f t="shared" ref="R110:BA110" si="186">SUM(R109)</f>
        <v>0</v>
      </c>
      <c r="S110" s="107">
        <f t="shared" si="186"/>
        <v>0</v>
      </c>
      <c r="T110" s="107">
        <f t="shared" si="186"/>
        <v>0</v>
      </c>
      <c r="U110" s="107">
        <f t="shared" si="186"/>
        <v>0</v>
      </c>
      <c r="V110" s="107">
        <f t="shared" si="186"/>
        <v>0</v>
      </c>
      <c r="W110" s="107">
        <f t="shared" si="186"/>
        <v>0</v>
      </c>
      <c r="X110" s="107">
        <f t="shared" si="186"/>
        <v>0</v>
      </c>
      <c r="Y110" s="107">
        <f t="shared" si="186"/>
        <v>0</v>
      </c>
      <c r="Z110" s="107">
        <f t="shared" si="186"/>
        <v>0</v>
      </c>
      <c r="AA110" s="107">
        <f t="shared" si="186"/>
        <v>0</v>
      </c>
      <c r="AB110" s="107">
        <f t="shared" si="186"/>
        <v>0</v>
      </c>
      <c r="AC110" s="107">
        <f t="shared" si="186"/>
        <v>0</v>
      </c>
      <c r="AD110" s="107">
        <f t="shared" si="186"/>
        <v>0</v>
      </c>
      <c r="AE110" s="107">
        <f t="shared" si="186"/>
        <v>0</v>
      </c>
      <c r="AF110" s="107">
        <f t="shared" si="186"/>
        <v>0</v>
      </c>
      <c r="AG110" s="107">
        <f t="shared" si="186"/>
        <v>0</v>
      </c>
      <c r="AH110" s="158">
        <f t="shared" si="186"/>
        <v>0</v>
      </c>
      <c r="AI110" s="158">
        <f t="shared" si="186"/>
        <v>0</v>
      </c>
      <c r="AJ110" s="158">
        <f t="shared" si="186"/>
        <v>0</v>
      </c>
      <c r="AK110" s="158">
        <f t="shared" si="186"/>
        <v>0</v>
      </c>
      <c r="AL110" s="158">
        <f t="shared" si="186"/>
        <v>0</v>
      </c>
      <c r="AM110" s="158">
        <f t="shared" si="186"/>
        <v>0</v>
      </c>
      <c r="AN110" s="158">
        <f t="shared" si="186"/>
        <v>0</v>
      </c>
      <c r="AO110" s="158">
        <f t="shared" si="186"/>
        <v>0</v>
      </c>
      <c r="AP110" s="158">
        <f t="shared" si="186"/>
        <v>0</v>
      </c>
      <c r="AQ110" s="429">
        <f t="shared" si="186"/>
        <v>0</v>
      </c>
      <c r="AR110" s="297">
        <f t="shared" si="186"/>
        <v>2477475</v>
      </c>
      <c r="AS110" s="107">
        <f t="shared" si="186"/>
        <v>1799999</v>
      </c>
      <c r="AT110" s="107">
        <f t="shared" si="186"/>
        <v>10000</v>
      </c>
      <c r="AU110" s="107">
        <f t="shared" si="186"/>
        <v>0</v>
      </c>
      <c r="AV110" s="107">
        <f t="shared" si="186"/>
        <v>611780</v>
      </c>
      <c r="AW110" s="107">
        <f t="shared" si="186"/>
        <v>36000</v>
      </c>
      <c r="AX110" s="107">
        <f t="shared" si="186"/>
        <v>19696</v>
      </c>
      <c r="AY110" s="158">
        <f t="shared" si="186"/>
        <v>4.07</v>
      </c>
      <c r="AZ110" s="158">
        <f t="shared" si="186"/>
        <v>2.89</v>
      </c>
      <c r="BA110" s="299">
        <f t="shared" si="186"/>
        <v>1.18</v>
      </c>
    </row>
    <row r="111" spans="1:53" ht="12.95" customHeight="1" x14ac:dyDescent="0.25">
      <c r="A111" s="155">
        <v>21</v>
      </c>
      <c r="B111" s="547">
        <v>5426</v>
      </c>
      <c r="C111" s="548">
        <v>600098761</v>
      </c>
      <c r="D111" s="84">
        <v>72742615</v>
      </c>
      <c r="E111" s="549" t="s">
        <v>678</v>
      </c>
      <c r="F111" s="84">
        <v>3111</v>
      </c>
      <c r="G111" s="549" t="s">
        <v>587</v>
      </c>
      <c r="H111" s="514" t="s">
        <v>87</v>
      </c>
      <c r="I111" s="516">
        <v>6385453</v>
      </c>
      <c r="J111" s="517">
        <v>4567772</v>
      </c>
      <c r="K111" s="517">
        <v>86000</v>
      </c>
      <c r="L111" s="431">
        <v>1572975</v>
      </c>
      <c r="M111" s="431">
        <v>91356</v>
      </c>
      <c r="N111" s="517">
        <v>67350</v>
      </c>
      <c r="O111" s="518">
        <v>10.6052</v>
      </c>
      <c r="P111" s="432">
        <v>8</v>
      </c>
      <c r="Q111" s="519">
        <v>2.6052</v>
      </c>
      <c r="R111" s="500">
        <f t="shared" ref="R111:R114" si="187">W111*-1</f>
        <v>-5000</v>
      </c>
      <c r="S111" s="507">
        <v>0</v>
      </c>
      <c r="T111" s="507">
        <v>0</v>
      </c>
      <c r="U111" s="507">
        <v>0</v>
      </c>
      <c r="V111" s="507">
        <f>SUM(R111:U111)</f>
        <v>-5000</v>
      </c>
      <c r="W111" s="507">
        <v>5000</v>
      </c>
      <c r="X111" s="507">
        <v>0</v>
      </c>
      <c r="Y111" s="507">
        <v>0</v>
      </c>
      <c r="Z111" s="507">
        <f>SUM(W111:Y111)</f>
        <v>5000</v>
      </c>
      <c r="AA111" s="507">
        <f>V111+Z111</f>
        <v>0</v>
      </c>
      <c r="AB111" s="322">
        <f>ROUND((V111+W111)*33.8%,0)</f>
        <v>0</v>
      </c>
      <c r="AC111" s="180">
        <f>ROUND(V111*2%,0)</f>
        <v>-100</v>
      </c>
      <c r="AD111" s="507">
        <v>0</v>
      </c>
      <c r="AE111" s="507">
        <v>0</v>
      </c>
      <c r="AF111" s="507">
        <f t="shared" si="136"/>
        <v>0</v>
      </c>
      <c r="AG111" s="507">
        <f t="shared" si="137"/>
        <v>-100</v>
      </c>
      <c r="AH111" s="522">
        <v>0</v>
      </c>
      <c r="AI111" s="522">
        <v>-0.04</v>
      </c>
      <c r="AJ111" s="522">
        <v>0</v>
      </c>
      <c r="AK111" s="522">
        <v>0</v>
      </c>
      <c r="AL111" s="522">
        <v>0</v>
      </c>
      <c r="AM111" s="522">
        <v>0</v>
      </c>
      <c r="AN111" s="522">
        <v>0</v>
      </c>
      <c r="AO111" s="522">
        <f t="shared" ref="AO111:AO114" si="188">AH111+AJ111+AK111+AM111</f>
        <v>0</v>
      </c>
      <c r="AP111" s="522">
        <f t="shared" ref="AP111:AP114" si="189">AI111+AL111+AN111</f>
        <v>-0.04</v>
      </c>
      <c r="AQ111" s="550">
        <f t="shared" si="138"/>
        <v>-0.04</v>
      </c>
      <c r="AR111" s="551">
        <f>I111+AG111</f>
        <v>6385353</v>
      </c>
      <c r="AS111" s="507">
        <f>J111+V111</f>
        <v>4562772</v>
      </c>
      <c r="AT111" s="501">
        <f>K111+Z111</f>
        <v>91000</v>
      </c>
      <c r="AU111" s="501">
        <f t="shared" si="135"/>
        <v>0</v>
      </c>
      <c r="AV111" s="507">
        <f t="shared" ref="AV111:AW114" si="190">L111+AB111</f>
        <v>1572975</v>
      </c>
      <c r="AW111" s="507">
        <f t="shared" si="190"/>
        <v>91256</v>
      </c>
      <c r="AX111" s="507">
        <f>N111+AF111</f>
        <v>67350</v>
      </c>
      <c r="AY111" s="522">
        <f>O111+AQ111</f>
        <v>10.565200000000001</v>
      </c>
      <c r="AZ111" s="522">
        <f t="shared" ref="AZ111:BA114" si="191">P111+AO111</f>
        <v>8</v>
      </c>
      <c r="BA111" s="523">
        <f t="shared" si="191"/>
        <v>2.5651999999999999</v>
      </c>
    </row>
    <row r="112" spans="1:53" ht="12.95" customHeight="1" x14ac:dyDescent="0.25">
      <c r="A112" s="155">
        <v>21</v>
      </c>
      <c r="B112" s="547">
        <v>5426</v>
      </c>
      <c r="C112" s="548">
        <v>600098761</v>
      </c>
      <c r="D112" s="84">
        <v>72742615</v>
      </c>
      <c r="E112" s="549" t="s">
        <v>678</v>
      </c>
      <c r="F112" s="84">
        <v>3111</v>
      </c>
      <c r="G112" s="549" t="s">
        <v>450</v>
      </c>
      <c r="H112" s="514" t="s">
        <v>83</v>
      </c>
      <c r="I112" s="516">
        <v>0</v>
      </c>
      <c r="J112" s="517">
        <v>0</v>
      </c>
      <c r="K112" s="517">
        <v>0</v>
      </c>
      <c r="L112" s="431">
        <v>0</v>
      </c>
      <c r="M112" s="431">
        <v>0</v>
      </c>
      <c r="N112" s="517">
        <v>0</v>
      </c>
      <c r="O112" s="518">
        <v>0</v>
      </c>
      <c r="P112" s="432">
        <v>0</v>
      </c>
      <c r="Q112" s="519">
        <v>0</v>
      </c>
      <c r="R112" s="500">
        <f t="shared" si="187"/>
        <v>0</v>
      </c>
      <c r="S112" s="507">
        <v>113201</v>
      </c>
      <c r="T112" s="507">
        <v>0</v>
      </c>
      <c r="U112" s="507">
        <v>0</v>
      </c>
      <c r="V112" s="507">
        <f>SUM(R112:U112)</f>
        <v>113201</v>
      </c>
      <c r="W112" s="507">
        <v>0</v>
      </c>
      <c r="X112" s="507">
        <v>0</v>
      </c>
      <c r="Y112" s="507">
        <v>0</v>
      </c>
      <c r="Z112" s="507">
        <f>SUM(W112:Y112)</f>
        <v>0</v>
      </c>
      <c r="AA112" s="507">
        <f>V112+Z112</f>
        <v>113201</v>
      </c>
      <c r="AB112" s="322">
        <f>ROUND((V112+W112)*33.8%,0)</f>
        <v>38262</v>
      </c>
      <c r="AC112" s="180">
        <f>ROUND(V112*2%,0)</f>
        <v>2264</v>
      </c>
      <c r="AD112" s="507">
        <v>0</v>
      </c>
      <c r="AE112" s="507">
        <v>0</v>
      </c>
      <c r="AF112" s="507">
        <f t="shared" ref="AF112" si="192">SUM(AD112:AE112)</f>
        <v>0</v>
      </c>
      <c r="AG112" s="507">
        <f t="shared" si="137"/>
        <v>153727</v>
      </c>
      <c r="AH112" s="522">
        <v>0</v>
      </c>
      <c r="AI112" s="522">
        <v>0</v>
      </c>
      <c r="AJ112" s="522">
        <v>0.33</v>
      </c>
      <c r="AK112" s="522">
        <v>0</v>
      </c>
      <c r="AL112" s="522">
        <v>0</v>
      </c>
      <c r="AM112" s="522">
        <v>0</v>
      </c>
      <c r="AN112" s="522">
        <v>0</v>
      </c>
      <c r="AO112" s="522">
        <f t="shared" si="188"/>
        <v>0.33</v>
      </c>
      <c r="AP112" s="522">
        <f t="shared" si="189"/>
        <v>0</v>
      </c>
      <c r="AQ112" s="550">
        <f t="shared" si="138"/>
        <v>0.33</v>
      </c>
      <c r="AR112" s="551">
        <f>I112+AG112</f>
        <v>153727</v>
      </c>
      <c r="AS112" s="507">
        <f>J112+V112</f>
        <v>113201</v>
      </c>
      <c r="AT112" s="501">
        <f>K112+Z112</f>
        <v>0</v>
      </c>
      <c r="AU112" s="501">
        <f t="shared" si="135"/>
        <v>0</v>
      </c>
      <c r="AV112" s="507">
        <f t="shared" si="190"/>
        <v>38262</v>
      </c>
      <c r="AW112" s="507">
        <f t="shared" si="190"/>
        <v>2264</v>
      </c>
      <c r="AX112" s="507">
        <f>N112+AF112</f>
        <v>0</v>
      </c>
      <c r="AY112" s="522">
        <f>O112+AQ112</f>
        <v>0.33</v>
      </c>
      <c r="AZ112" s="522">
        <f t="shared" si="191"/>
        <v>0.33</v>
      </c>
      <c r="BA112" s="523">
        <f t="shared" si="191"/>
        <v>0</v>
      </c>
    </row>
    <row r="113" spans="1:53" ht="12.95" customHeight="1" x14ac:dyDescent="0.25">
      <c r="A113" s="155">
        <v>21</v>
      </c>
      <c r="B113" s="547">
        <v>5426</v>
      </c>
      <c r="C113" s="548">
        <v>600098761</v>
      </c>
      <c r="D113" s="84">
        <v>72742615</v>
      </c>
      <c r="E113" s="549" t="s">
        <v>678</v>
      </c>
      <c r="F113" s="84">
        <v>3111</v>
      </c>
      <c r="G113" s="552" t="s">
        <v>88</v>
      </c>
      <c r="H113" s="514" t="s">
        <v>87</v>
      </c>
      <c r="I113" s="516">
        <v>448980</v>
      </c>
      <c r="J113" s="517">
        <v>330619</v>
      </c>
      <c r="K113" s="517">
        <v>0</v>
      </c>
      <c r="L113" s="431">
        <v>111749</v>
      </c>
      <c r="M113" s="431">
        <v>6612</v>
      </c>
      <c r="N113" s="517">
        <v>0</v>
      </c>
      <c r="O113" s="518">
        <v>0.88749999999999996</v>
      </c>
      <c r="P113" s="432">
        <v>0.88749999999999996</v>
      </c>
      <c r="Q113" s="519">
        <v>0</v>
      </c>
      <c r="R113" s="500">
        <f t="shared" si="187"/>
        <v>0</v>
      </c>
      <c r="S113" s="507">
        <v>0</v>
      </c>
      <c r="T113" s="507">
        <v>0</v>
      </c>
      <c r="U113" s="507">
        <v>0</v>
      </c>
      <c r="V113" s="507">
        <f>SUM(R113:U113)</f>
        <v>0</v>
      </c>
      <c r="W113" s="507">
        <v>0</v>
      </c>
      <c r="X113" s="507">
        <v>0</v>
      </c>
      <c r="Y113" s="507">
        <v>0</v>
      </c>
      <c r="Z113" s="507">
        <f>SUM(W113:Y113)</f>
        <v>0</v>
      </c>
      <c r="AA113" s="507">
        <f>V113+Z113</f>
        <v>0</v>
      </c>
      <c r="AB113" s="322">
        <f>ROUND((V113+W113)*33.8%,0)</f>
        <v>0</v>
      </c>
      <c r="AC113" s="180">
        <f>ROUND(V113*2%,0)</f>
        <v>0</v>
      </c>
      <c r="AD113" s="507">
        <v>0</v>
      </c>
      <c r="AE113" s="507">
        <v>0</v>
      </c>
      <c r="AF113" s="507">
        <f t="shared" si="136"/>
        <v>0</v>
      </c>
      <c r="AG113" s="507">
        <f t="shared" si="137"/>
        <v>0</v>
      </c>
      <c r="AH113" s="522">
        <v>0</v>
      </c>
      <c r="AI113" s="522">
        <v>0</v>
      </c>
      <c r="AJ113" s="522">
        <v>0</v>
      </c>
      <c r="AK113" s="522">
        <v>0</v>
      </c>
      <c r="AL113" s="522">
        <v>0</v>
      </c>
      <c r="AM113" s="522">
        <v>0</v>
      </c>
      <c r="AN113" s="522">
        <v>0</v>
      </c>
      <c r="AO113" s="522">
        <f t="shared" si="188"/>
        <v>0</v>
      </c>
      <c r="AP113" s="522">
        <f t="shared" si="189"/>
        <v>0</v>
      </c>
      <c r="AQ113" s="550">
        <f t="shared" si="138"/>
        <v>0</v>
      </c>
      <c r="AR113" s="551">
        <f>I113+AG113</f>
        <v>448980</v>
      </c>
      <c r="AS113" s="507">
        <f>J113+V113</f>
        <v>330619</v>
      </c>
      <c r="AT113" s="501">
        <f>K113+Z113</f>
        <v>0</v>
      </c>
      <c r="AU113" s="501">
        <f t="shared" si="135"/>
        <v>0</v>
      </c>
      <c r="AV113" s="507">
        <f t="shared" si="190"/>
        <v>111749</v>
      </c>
      <c r="AW113" s="507">
        <f t="shared" si="190"/>
        <v>6612</v>
      </c>
      <c r="AX113" s="507">
        <f>N113+AF113</f>
        <v>0</v>
      </c>
      <c r="AY113" s="522">
        <f>O113+AQ113</f>
        <v>0.88749999999999996</v>
      </c>
      <c r="AZ113" s="522">
        <f t="shared" si="191"/>
        <v>0.88749999999999996</v>
      </c>
      <c r="BA113" s="523">
        <f t="shared" si="191"/>
        <v>0</v>
      </c>
    </row>
    <row r="114" spans="1:53" ht="12.95" customHeight="1" x14ac:dyDescent="0.25">
      <c r="A114" s="155">
        <v>21</v>
      </c>
      <c r="B114" s="547">
        <v>5426</v>
      </c>
      <c r="C114" s="548">
        <v>600098761</v>
      </c>
      <c r="D114" s="84">
        <v>72742615</v>
      </c>
      <c r="E114" s="549" t="s">
        <v>678</v>
      </c>
      <c r="F114" s="84">
        <v>3141</v>
      </c>
      <c r="G114" s="549" t="s">
        <v>89</v>
      </c>
      <c r="H114" s="514" t="s">
        <v>83</v>
      </c>
      <c r="I114" s="516">
        <v>927815</v>
      </c>
      <c r="J114" s="517">
        <v>669653</v>
      </c>
      <c r="K114" s="517">
        <v>10000</v>
      </c>
      <c r="L114" s="431">
        <v>229723</v>
      </c>
      <c r="M114" s="431">
        <v>13393</v>
      </c>
      <c r="N114" s="517">
        <v>5046</v>
      </c>
      <c r="O114" s="518">
        <v>2.31</v>
      </c>
      <c r="P114" s="432">
        <v>0</v>
      </c>
      <c r="Q114" s="519">
        <v>2.31</v>
      </c>
      <c r="R114" s="500">
        <f t="shared" si="187"/>
        <v>5350</v>
      </c>
      <c r="S114" s="507">
        <v>0</v>
      </c>
      <c r="T114" s="507">
        <v>0</v>
      </c>
      <c r="U114" s="507">
        <v>0</v>
      </c>
      <c r="V114" s="507">
        <f>SUM(R114:U114)</f>
        <v>5350</v>
      </c>
      <c r="W114" s="507">
        <v>-5350</v>
      </c>
      <c r="X114" s="507">
        <v>0</v>
      </c>
      <c r="Y114" s="507">
        <v>0</v>
      </c>
      <c r="Z114" s="507">
        <f>SUM(W114:Y114)</f>
        <v>-5350</v>
      </c>
      <c r="AA114" s="507">
        <f>V114+Z114</f>
        <v>0</v>
      </c>
      <c r="AB114" s="322">
        <f>ROUND((V114+W114)*33.8%,0)</f>
        <v>0</v>
      </c>
      <c r="AC114" s="180">
        <f>ROUND(V114*2%,0)</f>
        <v>107</v>
      </c>
      <c r="AD114" s="507">
        <v>0</v>
      </c>
      <c r="AE114" s="507">
        <v>0</v>
      </c>
      <c r="AF114" s="507">
        <f t="shared" si="136"/>
        <v>0</v>
      </c>
      <c r="AG114" s="507">
        <f t="shared" si="137"/>
        <v>107</v>
      </c>
      <c r="AH114" s="522">
        <v>0</v>
      </c>
      <c r="AI114" s="522">
        <v>0</v>
      </c>
      <c r="AJ114" s="522">
        <v>0</v>
      </c>
      <c r="AK114" s="522">
        <v>0</v>
      </c>
      <c r="AL114" s="522">
        <v>0</v>
      </c>
      <c r="AM114" s="522">
        <v>0</v>
      </c>
      <c r="AN114" s="522">
        <v>0</v>
      </c>
      <c r="AO114" s="522">
        <f t="shared" si="188"/>
        <v>0</v>
      </c>
      <c r="AP114" s="522">
        <f t="shared" si="189"/>
        <v>0</v>
      </c>
      <c r="AQ114" s="550">
        <f t="shared" si="138"/>
        <v>0</v>
      </c>
      <c r="AR114" s="551">
        <f>I114+AG114</f>
        <v>927922</v>
      </c>
      <c r="AS114" s="507">
        <f>J114+V114</f>
        <v>675003</v>
      </c>
      <c r="AT114" s="501">
        <f>K114+Z114</f>
        <v>4650</v>
      </c>
      <c r="AU114" s="501">
        <f t="shared" si="135"/>
        <v>0</v>
      </c>
      <c r="AV114" s="507">
        <f t="shared" si="190"/>
        <v>229723</v>
      </c>
      <c r="AW114" s="507">
        <f t="shared" si="190"/>
        <v>13500</v>
      </c>
      <c r="AX114" s="507">
        <f>N114+AF114</f>
        <v>5046</v>
      </c>
      <c r="AY114" s="522">
        <f>O114+AQ114</f>
        <v>2.31</v>
      </c>
      <c r="AZ114" s="522">
        <f t="shared" si="191"/>
        <v>0</v>
      </c>
      <c r="BA114" s="523">
        <f t="shared" si="191"/>
        <v>2.31</v>
      </c>
    </row>
    <row r="115" spans="1:53" ht="12.95" customHeight="1" x14ac:dyDescent="0.25">
      <c r="A115" s="157">
        <v>21</v>
      </c>
      <c r="B115" s="105">
        <v>5426</v>
      </c>
      <c r="C115" s="106">
        <v>600098761</v>
      </c>
      <c r="D115" s="105">
        <v>72742615</v>
      </c>
      <c r="E115" s="301" t="s">
        <v>679</v>
      </c>
      <c r="F115" s="93"/>
      <c r="G115" s="302"/>
      <c r="H115" s="94"/>
      <c r="I115" s="298">
        <v>7762248</v>
      </c>
      <c r="J115" s="109">
        <v>5568044</v>
      </c>
      <c r="K115" s="109">
        <v>96000</v>
      </c>
      <c r="L115" s="109">
        <v>1914447</v>
      </c>
      <c r="M115" s="109">
        <v>111361</v>
      </c>
      <c r="N115" s="109">
        <v>72396</v>
      </c>
      <c r="O115" s="159">
        <v>13.8027</v>
      </c>
      <c r="P115" s="159">
        <v>8.8874999999999993</v>
      </c>
      <c r="Q115" s="300">
        <v>4.9152000000000005</v>
      </c>
      <c r="R115" s="151">
        <f t="shared" ref="R115:BA115" si="193">SUM(R111:R114)</f>
        <v>350</v>
      </c>
      <c r="S115" s="109">
        <f t="shared" si="193"/>
        <v>113201</v>
      </c>
      <c r="T115" s="109">
        <f t="shared" si="193"/>
        <v>0</v>
      </c>
      <c r="U115" s="109">
        <f t="shared" si="193"/>
        <v>0</v>
      </c>
      <c r="V115" s="109">
        <f t="shared" si="193"/>
        <v>113551</v>
      </c>
      <c r="W115" s="109">
        <f t="shared" si="193"/>
        <v>-350</v>
      </c>
      <c r="X115" s="109">
        <f t="shared" si="193"/>
        <v>0</v>
      </c>
      <c r="Y115" s="109">
        <f t="shared" ref="Y115" si="194">SUM(Y111:Y114)</f>
        <v>0</v>
      </c>
      <c r="Z115" s="109">
        <f t="shared" si="193"/>
        <v>-350</v>
      </c>
      <c r="AA115" s="109">
        <f t="shared" si="193"/>
        <v>113201</v>
      </c>
      <c r="AB115" s="109">
        <f t="shared" si="193"/>
        <v>38262</v>
      </c>
      <c r="AC115" s="109">
        <f t="shared" si="193"/>
        <v>2271</v>
      </c>
      <c r="AD115" s="109">
        <f t="shared" si="193"/>
        <v>0</v>
      </c>
      <c r="AE115" s="109">
        <f t="shared" si="193"/>
        <v>0</v>
      </c>
      <c r="AF115" s="109">
        <f t="shared" si="193"/>
        <v>0</v>
      </c>
      <c r="AG115" s="109">
        <f t="shared" si="193"/>
        <v>153734</v>
      </c>
      <c r="AH115" s="159">
        <f t="shared" si="193"/>
        <v>0</v>
      </c>
      <c r="AI115" s="159">
        <f t="shared" si="193"/>
        <v>-0.04</v>
      </c>
      <c r="AJ115" s="159">
        <f t="shared" si="193"/>
        <v>0.33</v>
      </c>
      <c r="AK115" s="159">
        <f t="shared" ref="AK115:AL115" si="195">SUM(AK111:AK114)</f>
        <v>0</v>
      </c>
      <c r="AL115" s="159">
        <f t="shared" si="195"/>
        <v>0</v>
      </c>
      <c r="AM115" s="159">
        <f t="shared" si="193"/>
        <v>0</v>
      </c>
      <c r="AN115" s="159">
        <f t="shared" si="193"/>
        <v>0</v>
      </c>
      <c r="AO115" s="159">
        <f t="shared" si="193"/>
        <v>0.33</v>
      </c>
      <c r="AP115" s="159">
        <f t="shared" si="193"/>
        <v>-0.04</v>
      </c>
      <c r="AQ115" s="430">
        <f t="shared" si="193"/>
        <v>0.29000000000000004</v>
      </c>
      <c r="AR115" s="298">
        <f t="shared" si="193"/>
        <v>7915982</v>
      </c>
      <c r="AS115" s="109">
        <f t="shared" si="193"/>
        <v>5681595</v>
      </c>
      <c r="AT115" s="109">
        <f t="shared" si="193"/>
        <v>95650</v>
      </c>
      <c r="AU115" s="109">
        <f t="shared" si="193"/>
        <v>0</v>
      </c>
      <c r="AV115" s="109">
        <f t="shared" si="193"/>
        <v>1952709</v>
      </c>
      <c r="AW115" s="109">
        <f t="shared" si="193"/>
        <v>113632</v>
      </c>
      <c r="AX115" s="109">
        <f t="shared" si="193"/>
        <v>72396</v>
      </c>
      <c r="AY115" s="159">
        <f t="shared" si="193"/>
        <v>14.092700000000001</v>
      </c>
      <c r="AZ115" s="159">
        <f t="shared" si="193"/>
        <v>9.2174999999999994</v>
      </c>
      <c r="BA115" s="300">
        <f t="shared" si="193"/>
        <v>4.8751999999999995</v>
      </c>
    </row>
    <row r="116" spans="1:53" ht="12.95" customHeight="1" x14ac:dyDescent="0.25">
      <c r="A116" s="155">
        <v>22</v>
      </c>
      <c r="B116" s="547">
        <v>5423</v>
      </c>
      <c r="C116" s="548">
        <v>600098516</v>
      </c>
      <c r="D116" s="84">
        <v>72742453</v>
      </c>
      <c r="E116" s="549" t="s">
        <v>680</v>
      </c>
      <c r="F116" s="84">
        <v>3111</v>
      </c>
      <c r="G116" s="549" t="s">
        <v>587</v>
      </c>
      <c r="H116" s="514" t="s">
        <v>87</v>
      </c>
      <c r="I116" s="516">
        <v>8244870</v>
      </c>
      <c r="J116" s="517">
        <v>6008962</v>
      </c>
      <c r="K116" s="517">
        <v>0</v>
      </c>
      <c r="L116" s="431">
        <v>2031029</v>
      </c>
      <c r="M116" s="431">
        <v>120179</v>
      </c>
      <c r="N116" s="517">
        <v>84700</v>
      </c>
      <c r="O116" s="518">
        <v>13.952199999999999</v>
      </c>
      <c r="P116" s="432">
        <v>10</v>
      </c>
      <c r="Q116" s="519">
        <v>3.9521999999999999</v>
      </c>
      <c r="R116" s="500">
        <f t="shared" ref="R116:R118" si="196">W116*-1</f>
        <v>0</v>
      </c>
      <c r="S116" s="507">
        <v>0</v>
      </c>
      <c r="T116" s="507">
        <v>0</v>
      </c>
      <c r="U116" s="507">
        <v>0</v>
      </c>
      <c r="V116" s="507">
        <f>SUM(R116:U116)</f>
        <v>0</v>
      </c>
      <c r="W116" s="507">
        <v>0</v>
      </c>
      <c r="X116" s="507">
        <v>0</v>
      </c>
      <c r="Y116" s="507">
        <v>0</v>
      </c>
      <c r="Z116" s="507">
        <f>SUM(W116:Y116)</f>
        <v>0</v>
      </c>
      <c r="AA116" s="507">
        <f>V116+Z116</f>
        <v>0</v>
      </c>
      <c r="AB116" s="322">
        <f>ROUND((V116+W116)*33.8%,0)</f>
        <v>0</v>
      </c>
      <c r="AC116" s="180">
        <f>ROUND(V116*2%,0)</f>
        <v>0</v>
      </c>
      <c r="AD116" s="507">
        <v>0</v>
      </c>
      <c r="AE116" s="507">
        <v>0</v>
      </c>
      <c r="AF116" s="507">
        <f t="shared" si="136"/>
        <v>0</v>
      </c>
      <c r="AG116" s="507">
        <f t="shared" si="137"/>
        <v>0</v>
      </c>
      <c r="AH116" s="522">
        <v>0</v>
      </c>
      <c r="AI116" s="522">
        <v>0</v>
      </c>
      <c r="AJ116" s="522">
        <v>0</v>
      </c>
      <c r="AK116" s="522">
        <v>0</v>
      </c>
      <c r="AL116" s="522">
        <v>0</v>
      </c>
      <c r="AM116" s="522">
        <v>0</v>
      </c>
      <c r="AN116" s="522">
        <v>0</v>
      </c>
      <c r="AO116" s="522">
        <f t="shared" ref="AO116:AO118" si="197">AH116+AJ116+AK116+AM116</f>
        <v>0</v>
      </c>
      <c r="AP116" s="522">
        <f t="shared" ref="AP116:AP118" si="198">AI116+AL116+AN116</f>
        <v>0</v>
      </c>
      <c r="AQ116" s="550">
        <f t="shared" si="138"/>
        <v>0</v>
      </c>
      <c r="AR116" s="551">
        <f>I116+AG116</f>
        <v>8244870</v>
      </c>
      <c r="AS116" s="507">
        <f>J116+V116</f>
        <v>6008962</v>
      </c>
      <c r="AT116" s="501">
        <f>K116+Z116</f>
        <v>0</v>
      </c>
      <c r="AU116" s="501">
        <f t="shared" si="135"/>
        <v>0</v>
      </c>
      <c r="AV116" s="507">
        <f t="shared" ref="AV116:AW118" si="199">L116+AB116</f>
        <v>2031029</v>
      </c>
      <c r="AW116" s="507">
        <f t="shared" si="199"/>
        <v>120179</v>
      </c>
      <c r="AX116" s="507">
        <f>N116+AF116</f>
        <v>84700</v>
      </c>
      <c r="AY116" s="522">
        <f>O116+AQ116</f>
        <v>13.952199999999999</v>
      </c>
      <c r="AZ116" s="522">
        <f t="shared" ref="AZ116:BA118" si="200">P116+AO116</f>
        <v>10</v>
      </c>
      <c r="BA116" s="523">
        <f t="shared" si="200"/>
        <v>3.9521999999999999</v>
      </c>
    </row>
    <row r="117" spans="1:53" ht="12.95" customHeight="1" x14ac:dyDescent="0.25">
      <c r="A117" s="155">
        <v>22</v>
      </c>
      <c r="B117" s="547">
        <v>5423</v>
      </c>
      <c r="C117" s="548">
        <v>600098516</v>
      </c>
      <c r="D117" s="84">
        <v>72742453</v>
      </c>
      <c r="E117" s="549" t="s">
        <v>680</v>
      </c>
      <c r="F117" s="84">
        <v>3111</v>
      </c>
      <c r="G117" s="549" t="s">
        <v>450</v>
      </c>
      <c r="H117" s="514" t="s">
        <v>83</v>
      </c>
      <c r="I117" s="516">
        <v>409943</v>
      </c>
      <c r="J117" s="517">
        <v>301873</v>
      </c>
      <c r="K117" s="517">
        <v>0</v>
      </c>
      <c r="L117" s="431">
        <v>102033</v>
      </c>
      <c r="M117" s="431">
        <v>6037</v>
      </c>
      <c r="N117" s="517">
        <v>0</v>
      </c>
      <c r="O117" s="518">
        <v>0.89</v>
      </c>
      <c r="P117" s="432">
        <v>0.89</v>
      </c>
      <c r="Q117" s="519">
        <v>0</v>
      </c>
      <c r="R117" s="500">
        <f t="shared" si="196"/>
        <v>0</v>
      </c>
      <c r="S117" s="507">
        <v>-100624</v>
      </c>
      <c r="T117" s="507">
        <v>0</v>
      </c>
      <c r="U117" s="507">
        <v>0</v>
      </c>
      <c r="V117" s="507">
        <f>SUM(R117:U117)</f>
        <v>-100624</v>
      </c>
      <c r="W117" s="507">
        <v>0</v>
      </c>
      <c r="X117" s="507">
        <v>0</v>
      </c>
      <c r="Y117" s="507">
        <v>0</v>
      </c>
      <c r="Z117" s="507">
        <f>SUM(W117:Y117)</f>
        <v>0</v>
      </c>
      <c r="AA117" s="507">
        <f>V117+Z117</f>
        <v>-100624</v>
      </c>
      <c r="AB117" s="322">
        <f>ROUND((V117+W117)*33.8%,0)</f>
        <v>-34011</v>
      </c>
      <c r="AC117" s="180">
        <f>ROUND(V117*2%,0)</f>
        <v>-2012</v>
      </c>
      <c r="AD117" s="507">
        <v>0</v>
      </c>
      <c r="AE117" s="507">
        <v>0</v>
      </c>
      <c r="AF117" s="507">
        <f t="shared" si="136"/>
        <v>0</v>
      </c>
      <c r="AG117" s="507">
        <f t="shared" si="137"/>
        <v>-136647</v>
      </c>
      <c r="AH117" s="522">
        <v>0</v>
      </c>
      <c r="AI117" s="522">
        <v>0</v>
      </c>
      <c r="AJ117" s="522">
        <v>-0.3</v>
      </c>
      <c r="AK117" s="522">
        <v>0</v>
      </c>
      <c r="AL117" s="522">
        <v>0</v>
      </c>
      <c r="AM117" s="522">
        <v>0</v>
      </c>
      <c r="AN117" s="522">
        <v>0</v>
      </c>
      <c r="AO117" s="522">
        <f t="shared" si="197"/>
        <v>-0.3</v>
      </c>
      <c r="AP117" s="522">
        <f t="shared" si="198"/>
        <v>0</v>
      </c>
      <c r="AQ117" s="550">
        <f t="shared" si="138"/>
        <v>-0.3</v>
      </c>
      <c r="AR117" s="551">
        <f>I117+AG117</f>
        <v>273296</v>
      </c>
      <c r="AS117" s="507">
        <f>J117+V117</f>
        <v>201249</v>
      </c>
      <c r="AT117" s="501">
        <f>K117+Z117</f>
        <v>0</v>
      </c>
      <c r="AU117" s="501">
        <f t="shared" si="135"/>
        <v>0</v>
      </c>
      <c r="AV117" s="507">
        <f t="shared" si="199"/>
        <v>68022</v>
      </c>
      <c r="AW117" s="507">
        <f t="shared" si="199"/>
        <v>4025</v>
      </c>
      <c r="AX117" s="507">
        <f>N117+AF117</f>
        <v>0</v>
      </c>
      <c r="AY117" s="522">
        <f>O117+AQ117</f>
        <v>0.59000000000000008</v>
      </c>
      <c r="AZ117" s="522">
        <f t="shared" si="200"/>
        <v>0.59000000000000008</v>
      </c>
      <c r="BA117" s="523">
        <f t="shared" si="200"/>
        <v>0</v>
      </c>
    </row>
    <row r="118" spans="1:53" ht="12.95" customHeight="1" x14ac:dyDescent="0.25">
      <c r="A118" s="155">
        <v>22</v>
      </c>
      <c r="B118" s="547">
        <v>5423</v>
      </c>
      <c r="C118" s="548">
        <v>600098516</v>
      </c>
      <c r="D118" s="84">
        <v>72742453</v>
      </c>
      <c r="E118" s="549" t="s">
        <v>680</v>
      </c>
      <c r="F118" s="84">
        <v>3141</v>
      </c>
      <c r="G118" s="549" t="s">
        <v>89</v>
      </c>
      <c r="H118" s="514" t="s">
        <v>83</v>
      </c>
      <c r="I118" s="516">
        <v>1440485</v>
      </c>
      <c r="J118" s="517">
        <v>1054963</v>
      </c>
      <c r="K118" s="517">
        <v>0</v>
      </c>
      <c r="L118" s="431">
        <v>356577</v>
      </c>
      <c r="M118" s="431">
        <v>21099</v>
      </c>
      <c r="N118" s="517">
        <v>7846</v>
      </c>
      <c r="O118" s="518">
        <v>3.59</v>
      </c>
      <c r="P118" s="432">
        <v>0</v>
      </c>
      <c r="Q118" s="519">
        <v>3.59</v>
      </c>
      <c r="R118" s="500">
        <f t="shared" si="196"/>
        <v>0</v>
      </c>
      <c r="S118" s="507">
        <v>0</v>
      </c>
      <c r="T118" s="507">
        <v>0</v>
      </c>
      <c r="U118" s="507">
        <v>0</v>
      </c>
      <c r="V118" s="507">
        <f>SUM(R118:U118)</f>
        <v>0</v>
      </c>
      <c r="W118" s="507">
        <v>0</v>
      </c>
      <c r="X118" s="507">
        <v>0</v>
      </c>
      <c r="Y118" s="507">
        <v>0</v>
      </c>
      <c r="Z118" s="507">
        <f>SUM(W118:Y118)</f>
        <v>0</v>
      </c>
      <c r="AA118" s="507">
        <f>V118+Z118</f>
        <v>0</v>
      </c>
      <c r="AB118" s="322">
        <f>ROUND((V118+W118)*33.8%,0)</f>
        <v>0</v>
      </c>
      <c r="AC118" s="180">
        <f>ROUND(V118*2%,0)</f>
        <v>0</v>
      </c>
      <c r="AD118" s="507">
        <v>0</v>
      </c>
      <c r="AE118" s="507">
        <v>0</v>
      </c>
      <c r="AF118" s="507">
        <f t="shared" si="136"/>
        <v>0</v>
      </c>
      <c r="AG118" s="507">
        <f t="shared" si="137"/>
        <v>0</v>
      </c>
      <c r="AH118" s="522">
        <v>0</v>
      </c>
      <c r="AI118" s="522">
        <v>0</v>
      </c>
      <c r="AJ118" s="522">
        <v>0</v>
      </c>
      <c r="AK118" s="522">
        <v>0</v>
      </c>
      <c r="AL118" s="522">
        <v>0</v>
      </c>
      <c r="AM118" s="522">
        <v>0</v>
      </c>
      <c r="AN118" s="522">
        <v>0</v>
      </c>
      <c r="AO118" s="522">
        <f t="shared" si="197"/>
        <v>0</v>
      </c>
      <c r="AP118" s="522">
        <f t="shared" si="198"/>
        <v>0</v>
      </c>
      <c r="AQ118" s="550">
        <f t="shared" si="138"/>
        <v>0</v>
      </c>
      <c r="AR118" s="551">
        <f>I118+AG118</f>
        <v>1440485</v>
      </c>
      <c r="AS118" s="507">
        <f>J118+V118</f>
        <v>1054963</v>
      </c>
      <c r="AT118" s="501">
        <f>K118+Z118</f>
        <v>0</v>
      </c>
      <c r="AU118" s="501">
        <f t="shared" si="135"/>
        <v>0</v>
      </c>
      <c r="AV118" s="507">
        <f t="shared" si="199"/>
        <v>356577</v>
      </c>
      <c r="AW118" s="507">
        <f t="shared" si="199"/>
        <v>21099</v>
      </c>
      <c r="AX118" s="507">
        <f>N118+AF118</f>
        <v>7846</v>
      </c>
      <c r="AY118" s="522">
        <f>O118+AQ118</f>
        <v>3.59</v>
      </c>
      <c r="AZ118" s="522">
        <f t="shared" si="200"/>
        <v>0</v>
      </c>
      <c r="BA118" s="523">
        <f t="shared" si="200"/>
        <v>3.59</v>
      </c>
    </row>
    <row r="119" spans="1:53" ht="12.95" customHeight="1" x14ac:dyDescent="0.25">
      <c r="A119" s="157">
        <v>22</v>
      </c>
      <c r="B119" s="105">
        <v>5423</v>
      </c>
      <c r="C119" s="106">
        <v>600098516</v>
      </c>
      <c r="D119" s="105">
        <v>72742453</v>
      </c>
      <c r="E119" s="301" t="s">
        <v>681</v>
      </c>
      <c r="F119" s="93"/>
      <c r="G119" s="302"/>
      <c r="H119" s="94"/>
      <c r="I119" s="297">
        <v>10095298</v>
      </c>
      <c r="J119" s="107">
        <v>7365798</v>
      </c>
      <c r="K119" s="107">
        <v>0</v>
      </c>
      <c r="L119" s="107">
        <v>2489639</v>
      </c>
      <c r="M119" s="107">
        <v>147315</v>
      </c>
      <c r="N119" s="107">
        <v>92546</v>
      </c>
      <c r="O119" s="158">
        <v>18.432200000000002</v>
      </c>
      <c r="P119" s="158">
        <v>10.89</v>
      </c>
      <c r="Q119" s="299">
        <v>7.5421999999999993</v>
      </c>
      <c r="R119" s="150">
        <f t="shared" ref="R119:BA119" si="201">SUM(R116:R118)</f>
        <v>0</v>
      </c>
      <c r="S119" s="107">
        <f t="shared" si="201"/>
        <v>-100624</v>
      </c>
      <c r="T119" s="107">
        <f t="shared" si="201"/>
        <v>0</v>
      </c>
      <c r="U119" s="107">
        <f t="shared" si="201"/>
        <v>0</v>
      </c>
      <c r="V119" s="107">
        <f t="shared" si="201"/>
        <v>-100624</v>
      </c>
      <c r="W119" s="107">
        <f t="shared" si="201"/>
        <v>0</v>
      </c>
      <c r="X119" s="107">
        <f t="shared" si="201"/>
        <v>0</v>
      </c>
      <c r="Y119" s="107">
        <f t="shared" ref="Y119" si="202">SUM(Y116:Y118)</f>
        <v>0</v>
      </c>
      <c r="Z119" s="107">
        <f t="shared" si="201"/>
        <v>0</v>
      </c>
      <c r="AA119" s="107">
        <f t="shared" si="201"/>
        <v>-100624</v>
      </c>
      <c r="AB119" s="107">
        <f t="shared" si="201"/>
        <v>-34011</v>
      </c>
      <c r="AC119" s="107">
        <f t="shared" si="201"/>
        <v>-2012</v>
      </c>
      <c r="AD119" s="107">
        <f t="shared" si="201"/>
        <v>0</v>
      </c>
      <c r="AE119" s="107">
        <f t="shared" si="201"/>
        <v>0</v>
      </c>
      <c r="AF119" s="107">
        <f t="shared" si="201"/>
        <v>0</v>
      </c>
      <c r="AG119" s="107">
        <f t="shared" si="201"/>
        <v>-136647</v>
      </c>
      <c r="AH119" s="158">
        <f t="shared" si="201"/>
        <v>0</v>
      </c>
      <c r="AI119" s="158">
        <f t="shared" si="201"/>
        <v>0</v>
      </c>
      <c r="AJ119" s="158">
        <f t="shared" si="201"/>
        <v>-0.3</v>
      </c>
      <c r="AK119" s="158">
        <f t="shared" ref="AK119:AL119" si="203">SUM(AK116:AK118)</f>
        <v>0</v>
      </c>
      <c r="AL119" s="158">
        <f t="shared" si="203"/>
        <v>0</v>
      </c>
      <c r="AM119" s="158">
        <f t="shared" si="201"/>
        <v>0</v>
      </c>
      <c r="AN119" s="158">
        <f t="shared" si="201"/>
        <v>0</v>
      </c>
      <c r="AO119" s="158">
        <f t="shared" si="201"/>
        <v>-0.3</v>
      </c>
      <c r="AP119" s="158">
        <f t="shared" si="201"/>
        <v>0</v>
      </c>
      <c r="AQ119" s="429">
        <f t="shared" si="201"/>
        <v>-0.3</v>
      </c>
      <c r="AR119" s="297">
        <f t="shared" si="201"/>
        <v>9958651</v>
      </c>
      <c r="AS119" s="107">
        <f t="shared" si="201"/>
        <v>7265174</v>
      </c>
      <c r="AT119" s="107">
        <f t="shared" si="201"/>
        <v>0</v>
      </c>
      <c r="AU119" s="107">
        <f t="shared" si="201"/>
        <v>0</v>
      </c>
      <c r="AV119" s="107">
        <f t="shared" si="201"/>
        <v>2455628</v>
      </c>
      <c r="AW119" s="107">
        <f t="shared" si="201"/>
        <v>145303</v>
      </c>
      <c r="AX119" s="107">
        <f t="shared" si="201"/>
        <v>92546</v>
      </c>
      <c r="AY119" s="158">
        <f t="shared" si="201"/>
        <v>18.132199999999997</v>
      </c>
      <c r="AZ119" s="158">
        <f t="shared" si="201"/>
        <v>10.59</v>
      </c>
      <c r="BA119" s="299">
        <f t="shared" si="201"/>
        <v>7.5421999999999993</v>
      </c>
    </row>
    <row r="120" spans="1:53" ht="12.75" customHeight="1" x14ac:dyDescent="0.25">
      <c r="A120" s="155">
        <v>23</v>
      </c>
      <c r="B120" s="547">
        <v>5422</v>
      </c>
      <c r="C120" s="548">
        <v>600099181</v>
      </c>
      <c r="D120" s="84">
        <v>854751</v>
      </c>
      <c r="E120" s="549" t="s">
        <v>682</v>
      </c>
      <c r="F120" s="84">
        <v>3113</v>
      </c>
      <c r="G120" s="549" t="s">
        <v>285</v>
      </c>
      <c r="H120" s="514" t="s">
        <v>87</v>
      </c>
      <c r="I120" s="516">
        <v>35021972</v>
      </c>
      <c r="J120" s="517">
        <v>24733366</v>
      </c>
      <c r="K120" s="517">
        <v>70000</v>
      </c>
      <c r="L120" s="431">
        <v>8383538</v>
      </c>
      <c r="M120" s="431">
        <v>494668</v>
      </c>
      <c r="N120" s="517">
        <v>1340400</v>
      </c>
      <c r="O120" s="518">
        <v>47.573099999999997</v>
      </c>
      <c r="P120" s="432">
        <v>36.32</v>
      </c>
      <c r="Q120" s="519">
        <v>11.2531</v>
      </c>
      <c r="R120" s="500">
        <f t="shared" ref="R120:R124" si="204">W120*-1</f>
        <v>0</v>
      </c>
      <c r="S120" s="507">
        <v>0</v>
      </c>
      <c r="T120" s="507">
        <v>0</v>
      </c>
      <c r="U120" s="507">
        <v>0</v>
      </c>
      <c r="V120" s="507">
        <f>SUM(R120:U120)</f>
        <v>0</v>
      </c>
      <c r="W120" s="507">
        <v>0</v>
      </c>
      <c r="X120" s="507">
        <v>0</v>
      </c>
      <c r="Y120" s="507">
        <v>90576</v>
      </c>
      <c r="Z120" s="507">
        <f>SUM(W120:Y120)</f>
        <v>90576</v>
      </c>
      <c r="AA120" s="507">
        <f>V120+Z120</f>
        <v>90576</v>
      </c>
      <c r="AB120" s="322">
        <f>ROUND((V120+W120)*33.8%,0)</f>
        <v>0</v>
      </c>
      <c r="AC120" s="180">
        <f>ROUND(V120*2%,0)</f>
        <v>0</v>
      </c>
      <c r="AD120" s="507">
        <v>0</v>
      </c>
      <c r="AE120" s="507">
        <v>0</v>
      </c>
      <c r="AF120" s="507">
        <f t="shared" si="136"/>
        <v>0</v>
      </c>
      <c r="AG120" s="507">
        <f t="shared" si="137"/>
        <v>90576</v>
      </c>
      <c r="AH120" s="522">
        <v>-7.0000000000000007E-2</v>
      </c>
      <c r="AI120" s="522">
        <v>0</v>
      </c>
      <c r="AJ120" s="522">
        <v>0</v>
      </c>
      <c r="AK120" s="522">
        <v>0</v>
      </c>
      <c r="AL120" s="522">
        <v>0</v>
      </c>
      <c r="AM120" s="522">
        <v>0</v>
      </c>
      <c r="AN120" s="522">
        <v>0</v>
      </c>
      <c r="AO120" s="522">
        <f t="shared" ref="AO120:AO124" si="205">AH120+AJ120+AK120+AM120</f>
        <v>-7.0000000000000007E-2</v>
      </c>
      <c r="AP120" s="522">
        <f t="shared" ref="AP120:AP124" si="206">AI120+AL120+AN120</f>
        <v>0</v>
      </c>
      <c r="AQ120" s="550">
        <f t="shared" si="138"/>
        <v>-7.0000000000000007E-2</v>
      </c>
      <c r="AR120" s="551">
        <f>I120+AG120</f>
        <v>35112548</v>
      </c>
      <c r="AS120" s="507">
        <f>J120+V120</f>
        <v>24733366</v>
      </c>
      <c r="AT120" s="501">
        <f>K120+Z120</f>
        <v>160576</v>
      </c>
      <c r="AU120" s="501">
        <f t="shared" si="135"/>
        <v>90576</v>
      </c>
      <c r="AV120" s="507">
        <f t="shared" ref="AV120:AW124" si="207">L120+AB120</f>
        <v>8383538</v>
      </c>
      <c r="AW120" s="507">
        <f t="shared" si="207"/>
        <v>494668</v>
      </c>
      <c r="AX120" s="507">
        <f>N120+AF120</f>
        <v>1340400</v>
      </c>
      <c r="AY120" s="522">
        <f>O120+AQ120</f>
        <v>47.503099999999996</v>
      </c>
      <c r="AZ120" s="522">
        <f t="shared" ref="AZ120:BA124" si="208">P120+AO120</f>
        <v>36.25</v>
      </c>
      <c r="BA120" s="523">
        <f t="shared" si="208"/>
        <v>11.2531</v>
      </c>
    </row>
    <row r="121" spans="1:53" ht="12.95" customHeight="1" x14ac:dyDescent="0.25">
      <c r="A121" s="155">
        <v>23</v>
      </c>
      <c r="B121" s="547">
        <v>5422</v>
      </c>
      <c r="C121" s="548">
        <v>600099181</v>
      </c>
      <c r="D121" s="84">
        <v>854751</v>
      </c>
      <c r="E121" s="549" t="s">
        <v>682</v>
      </c>
      <c r="F121" s="84">
        <v>3113</v>
      </c>
      <c r="G121" s="549" t="s">
        <v>450</v>
      </c>
      <c r="H121" s="514" t="s">
        <v>83</v>
      </c>
      <c r="I121" s="516">
        <v>1315228</v>
      </c>
      <c r="J121" s="517">
        <v>967988</v>
      </c>
      <c r="K121" s="517">
        <v>0</v>
      </c>
      <c r="L121" s="431">
        <v>327180</v>
      </c>
      <c r="M121" s="431">
        <v>19360</v>
      </c>
      <c r="N121" s="517">
        <v>700</v>
      </c>
      <c r="O121" s="518">
        <v>2.83</v>
      </c>
      <c r="P121" s="432">
        <v>2.83</v>
      </c>
      <c r="Q121" s="519">
        <v>0</v>
      </c>
      <c r="R121" s="500">
        <f t="shared" si="204"/>
        <v>0</v>
      </c>
      <c r="S121" s="507">
        <v>231489</v>
      </c>
      <c r="T121" s="507">
        <v>0</v>
      </c>
      <c r="U121" s="507">
        <v>0</v>
      </c>
      <c r="V121" s="507">
        <f>SUM(R121:U121)</f>
        <v>231489</v>
      </c>
      <c r="W121" s="507">
        <v>0</v>
      </c>
      <c r="X121" s="507">
        <v>0</v>
      </c>
      <c r="Y121" s="507">
        <v>0</v>
      </c>
      <c r="Z121" s="507">
        <f>SUM(W121:Y121)</f>
        <v>0</v>
      </c>
      <c r="AA121" s="507">
        <f>V121+Z121</f>
        <v>231489</v>
      </c>
      <c r="AB121" s="322">
        <f>ROUND((V121+W121)*33.8%,0)</f>
        <v>78243</v>
      </c>
      <c r="AC121" s="180">
        <f>ROUND(V121*2%,0)</f>
        <v>4630</v>
      </c>
      <c r="AD121" s="507">
        <v>0</v>
      </c>
      <c r="AE121" s="507">
        <v>0</v>
      </c>
      <c r="AF121" s="507">
        <f t="shared" si="136"/>
        <v>0</v>
      </c>
      <c r="AG121" s="507">
        <f t="shared" si="137"/>
        <v>314362</v>
      </c>
      <c r="AH121" s="522">
        <v>0</v>
      </c>
      <c r="AI121" s="522">
        <v>0</v>
      </c>
      <c r="AJ121" s="522">
        <v>0.75</v>
      </c>
      <c r="AK121" s="522">
        <v>0</v>
      </c>
      <c r="AL121" s="522">
        <v>0</v>
      </c>
      <c r="AM121" s="522">
        <v>0</v>
      </c>
      <c r="AN121" s="522">
        <v>0</v>
      </c>
      <c r="AO121" s="522">
        <f t="shared" si="205"/>
        <v>0.75</v>
      </c>
      <c r="AP121" s="522">
        <f t="shared" si="206"/>
        <v>0</v>
      </c>
      <c r="AQ121" s="550">
        <f t="shared" si="138"/>
        <v>0.75</v>
      </c>
      <c r="AR121" s="551">
        <f>I121+AG121</f>
        <v>1629590</v>
      </c>
      <c r="AS121" s="507">
        <f>J121+V121</f>
        <v>1199477</v>
      </c>
      <c r="AT121" s="501">
        <f>K121+Z121</f>
        <v>0</v>
      </c>
      <c r="AU121" s="501">
        <f t="shared" si="135"/>
        <v>0</v>
      </c>
      <c r="AV121" s="507">
        <f t="shared" si="207"/>
        <v>405423</v>
      </c>
      <c r="AW121" s="507">
        <f t="shared" si="207"/>
        <v>23990</v>
      </c>
      <c r="AX121" s="507">
        <f>N121+AF121</f>
        <v>700</v>
      </c>
      <c r="AY121" s="522">
        <f>O121+AQ121</f>
        <v>3.58</v>
      </c>
      <c r="AZ121" s="522">
        <f t="shared" si="208"/>
        <v>3.58</v>
      </c>
      <c r="BA121" s="523">
        <f t="shared" si="208"/>
        <v>0</v>
      </c>
    </row>
    <row r="122" spans="1:53" ht="12.95" customHeight="1" x14ac:dyDescent="0.25">
      <c r="A122" s="155">
        <v>23</v>
      </c>
      <c r="B122" s="547">
        <v>5422</v>
      </c>
      <c r="C122" s="548">
        <v>600099181</v>
      </c>
      <c r="D122" s="84">
        <v>854751</v>
      </c>
      <c r="E122" s="549" t="s">
        <v>682</v>
      </c>
      <c r="F122" s="84">
        <v>3141</v>
      </c>
      <c r="G122" s="549" t="s">
        <v>89</v>
      </c>
      <c r="H122" s="514" t="s">
        <v>83</v>
      </c>
      <c r="I122" s="516">
        <v>3406488</v>
      </c>
      <c r="J122" s="517">
        <v>2482577</v>
      </c>
      <c r="K122" s="517">
        <v>0</v>
      </c>
      <c r="L122" s="431">
        <v>839111</v>
      </c>
      <c r="M122" s="431">
        <v>49652</v>
      </c>
      <c r="N122" s="517">
        <v>35148</v>
      </c>
      <c r="O122" s="518">
        <v>8.44</v>
      </c>
      <c r="P122" s="432">
        <v>0</v>
      </c>
      <c r="Q122" s="519">
        <v>8.44</v>
      </c>
      <c r="R122" s="500">
        <f t="shared" si="204"/>
        <v>-20000</v>
      </c>
      <c r="S122" s="507">
        <v>0</v>
      </c>
      <c r="T122" s="507">
        <v>0</v>
      </c>
      <c r="U122" s="507">
        <v>0</v>
      </c>
      <c r="V122" s="507">
        <f>SUM(R122:U122)</f>
        <v>-20000</v>
      </c>
      <c r="W122" s="507">
        <v>20000</v>
      </c>
      <c r="X122" s="507">
        <v>0</v>
      </c>
      <c r="Y122" s="507">
        <v>0</v>
      </c>
      <c r="Z122" s="507">
        <f>SUM(W122:Y122)</f>
        <v>20000</v>
      </c>
      <c r="AA122" s="507">
        <f>V122+Z122</f>
        <v>0</v>
      </c>
      <c r="AB122" s="322">
        <f>ROUND((V122+W122)*33.8%,0)</f>
        <v>0</v>
      </c>
      <c r="AC122" s="180">
        <f>ROUND(V122*2%,0)</f>
        <v>-400</v>
      </c>
      <c r="AD122" s="507">
        <v>0</v>
      </c>
      <c r="AE122" s="507">
        <v>0</v>
      </c>
      <c r="AF122" s="507">
        <f t="shared" si="136"/>
        <v>0</v>
      </c>
      <c r="AG122" s="507">
        <f t="shared" si="137"/>
        <v>-400</v>
      </c>
      <c r="AH122" s="522">
        <v>0</v>
      </c>
      <c r="AI122" s="522">
        <v>0</v>
      </c>
      <c r="AJ122" s="522">
        <v>0</v>
      </c>
      <c r="AK122" s="522">
        <v>0</v>
      </c>
      <c r="AL122" s="522">
        <v>0</v>
      </c>
      <c r="AM122" s="522">
        <v>0</v>
      </c>
      <c r="AN122" s="522">
        <v>0</v>
      </c>
      <c r="AO122" s="522">
        <f t="shared" si="205"/>
        <v>0</v>
      </c>
      <c r="AP122" s="522">
        <f t="shared" si="206"/>
        <v>0</v>
      </c>
      <c r="AQ122" s="550">
        <f t="shared" si="138"/>
        <v>0</v>
      </c>
      <c r="AR122" s="551">
        <f>I122+AG122</f>
        <v>3406088</v>
      </c>
      <c r="AS122" s="507">
        <f>J122+V122</f>
        <v>2462577</v>
      </c>
      <c r="AT122" s="501">
        <f>K122+Z122</f>
        <v>20000</v>
      </c>
      <c r="AU122" s="501">
        <f t="shared" si="135"/>
        <v>0</v>
      </c>
      <c r="AV122" s="507">
        <f t="shared" si="207"/>
        <v>839111</v>
      </c>
      <c r="AW122" s="507">
        <f t="shared" si="207"/>
        <v>49252</v>
      </c>
      <c r="AX122" s="507">
        <f>N122+AF122</f>
        <v>35148</v>
      </c>
      <c r="AY122" s="522">
        <f>O122+AQ122</f>
        <v>8.44</v>
      </c>
      <c r="AZ122" s="522">
        <f t="shared" si="208"/>
        <v>0</v>
      </c>
      <c r="BA122" s="523">
        <f t="shared" si="208"/>
        <v>8.44</v>
      </c>
    </row>
    <row r="123" spans="1:53" ht="12.95" customHeight="1" x14ac:dyDescent="0.25">
      <c r="A123" s="155">
        <v>23</v>
      </c>
      <c r="B123" s="547">
        <v>5422</v>
      </c>
      <c r="C123" s="548">
        <v>600099181</v>
      </c>
      <c r="D123" s="84">
        <v>854751</v>
      </c>
      <c r="E123" s="549" t="s">
        <v>682</v>
      </c>
      <c r="F123" s="84">
        <v>3143</v>
      </c>
      <c r="G123" s="549" t="s">
        <v>150</v>
      </c>
      <c r="H123" s="514" t="s">
        <v>87</v>
      </c>
      <c r="I123" s="516">
        <v>2146621</v>
      </c>
      <c r="J123" s="517">
        <v>1580723</v>
      </c>
      <c r="K123" s="517">
        <v>0</v>
      </c>
      <c r="L123" s="431">
        <v>534284</v>
      </c>
      <c r="M123" s="431">
        <v>31614</v>
      </c>
      <c r="N123" s="517">
        <v>0</v>
      </c>
      <c r="O123" s="518">
        <v>3.4821</v>
      </c>
      <c r="P123" s="432">
        <v>3.4821</v>
      </c>
      <c r="Q123" s="519">
        <v>0</v>
      </c>
      <c r="R123" s="500">
        <f t="shared" si="204"/>
        <v>0</v>
      </c>
      <c r="S123" s="507">
        <v>0</v>
      </c>
      <c r="T123" s="507">
        <v>0</v>
      </c>
      <c r="U123" s="507">
        <v>0</v>
      </c>
      <c r="V123" s="507">
        <f>SUM(R123:U123)</f>
        <v>0</v>
      </c>
      <c r="W123" s="507">
        <v>0</v>
      </c>
      <c r="X123" s="507">
        <v>0</v>
      </c>
      <c r="Y123" s="507">
        <v>0</v>
      </c>
      <c r="Z123" s="507">
        <f>SUM(W123:Y123)</f>
        <v>0</v>
      </c>
      <c r="AA123" s="507">
        <f>V123+Z123</f>
        <v>0</v>
      </c>
      <c r="AB123" s="322">
        <f>ROUND((V123+W123)*33.8%,0)</f>
        <v>0</v>
      </c>
      <c r="AC123" s="180">
        <f>ROUND(V123*2%,0)</f>
        <v>0</v>
      </c>
      <c r="AD123" s="507">
        <v>0</v>
      </c>
      <c r="AE123" s="507">
        <v>0</v>
      </c>
      <c r="AF123" s="507">
        <f t="shared" si="136"/>
        <v>0</v>
      </c>
      <c r="AG123" s="507">
        <f t="shared" si="137"/>
        <v>0</v>
      </c>
      <c r="AH123" s="522">
        <v>0</v>
      </c>
      <c r="AI123" s="522">
        <v>0</v>
      </c>
      <c r="AJ123" s="522">
        <v>0</v>
      </c>
      <c r="AK123" s="522">
        <v>0</v>
      </c>
      <c r="AL123" s="522">
        <v>0</v>
      </c>
      <c r="AM123" s="522">
        <v>0</v>
      </c>
      <c r="AN123" s="522">
        <v>0</v>
      </c>
      <c r="AO123" s="522">
        <f t="shared" si="205"/>
        <v>0</v>
      </c>
      <c r="AP123" s="522">
        <f t="shared" si="206"/>
        <v>0</v>
      </c>
      <c r="AQ123" s="550">
        <f t="shared" si="138"/>
        <v>0</v>
      </c>
      <c r="AR123" s="551">
        <f>I123+AG123</f>
        <v>2146621</v>
      </c>
      <c r="AS123" s="507">
        <f>J123+V123</f>
        <v>1580723</v>
      </c>
      <c r="AT123" s="501">
        <f>K123+Z123</f>
        <v>0</v>
      </c>
      <c r="AU123" s="501">
        <f t="shared" si="135"/>
        <v>0</v>
      </c>
      <c r="AV123" s="507">
        <f t="shared" si="207"/>
        <v>534284</v>
      </c>
      <c r="AW123" s="507">
        <f t="shared" si="207"/>
        <v>31614</v>
      </c>
      <c r="AX123" s="507">
        <f>N123+AF123</f>
        <v>0</v>
      </c>
      <c r="AY123" s="522">
        <f>O123+AQ123</f>
        <v>3.4821</v>
      </c>
      <c r="AZ123" s="522">
        <f t="shared" si="208"/>
        <v>3.4821</v>
      </c>
      <c r="BA123" s="523">
        <f t="shared" si="208"/>
        <v>0</v>
      </c>
    </row>
    <row r="124" spans="1:53" ht="12.95" customHeight="1" x14ac:dyDescent="0.25">
      <c r="A124" s="155">
        <v>23</v>
      </c>
      <c r="B124" s="547">
        <v>5422</v>
      </c>
      <c r="C124" s="548">
        <v>600099181</v>
      </c>
      <c r="D124" s="84">
        <v>854751</v>
      </c>
      <c r="E124" s="549" t="s">
        <v>682</v>
      </c>
      <c r="F124" s="84">
        <v>3143</v>
      </c>
      <c r="G124" s="549" t="s">
        <v>151</v>
      </c>
      <c r="H124" s="514" t="s">
        <v>83</v>
      </c>
      <c r="I124" s="516">
        <v>78648</v>
      </c>
      <c r="J124" s="517">
        <v>55440</v>
      </c>
      <c r="K124" s="517">
        <v>0</v>
      </c>
      <c r="L124" s="431">
        <v>18739</v>
      </c>
      <c r="M124" s="431">
        <v>1109</v>
      </c>
      <c r="N124" s="517">
        <v>3360</v>
      </c>
      <c r="O124" s="518">
        <v>0.23</v>
      </c>
      <c r="P124" s="432">
        <v>0</v>
      </c>
      <c r="Q124" s="519">
        <v>0.23</v>
      </c>
      <c r="R124" s="500">
        <f t="shared" si="204"/>
        <v>0</v>
      </c>
      <c r="S124" s="507">
        <v>0</v>
      </c>
      <c r="T124" s="507">
        <v>0</v>
      </c>
      <c r="U124" s="507">
        <v>0</v>
      </c>
      <c r="V124" s="507">
        <f>SUM(R124:U124)</f>
        <v>0</v>
      </c>
      <c r="W124" s="507">
        <v>0</v>
      </c>
      <c r="X124" s="507">
        <v>0</v>
      </c>
      <c r="Y124" s="507">
        <v>0</v>
      </c>
      <c r="Z124" s="507">
        <f>SUM(W124:Y124)</f>
        <v>0</v>
      </c>
      <c r="AA124" s="507">
        <f>V124+Z124</f>
        <v>0</v>
      </c>
      <c r="AB124" s="322">
        <f>ROUND((V124+W124)*33.8%,0)</f>
        <v>0</v>
      </c>
      <c r="AC124" s="180">
        <f>ROUND(V124*2%,0)</f>
        <v>0</v>
      </c>
      <c r="AD124" s="507">
        <v>0</v>
      </c>
      <c r="AE124" s="507">
        <v>0</v>
      </c>
      <c r="AF124" s="507">
        <f t="shared" si="136"/>
        <v>0</v>
      </c>
      <c r="AG124" s="507">
        <f t="shared" si="137"/>
        <v>0</v>
      </c>
      <c r="AH124" s="522">
        <v>0</v>
      </c>
      <c r="AI124" s="522">
        <v>0</v>
      </c>
      <c r="AJ124" s="522">
        <v>0</v>
      </c>
      <c r="AK124" s="522">
        <v>0</v>
      </c>
      <c r="AL124" s="522">
        <v>0</v>
      </c>
      <c r="AM124" s="522">
        <v>0</v>
      </c>
      <c r="AN124" s="522">
        <v>0</v>
      </c>
      <c r="AO124" s="522">
        <f t="shared" si="205"/>
        <v>0</v>
      </c>
      <c r="AP124" s="522">
        <f t="shared" si="206"/>
        <v>0</v>
      </c>
      <c r="AQ124" s="550">
        <f t="shared" si="138"/>
        <v>0</v>
      </c>
      <c r="AR124" s="551">
        <f>I124+AG124</f>
        <v>78648</v>
      </c>
      <c r="AS124" s="507">
        <f>J124+V124</f>
        <v>55440</v>
      </c>
      <c r="AT124" s="501">
        <f>K124+Z124</f>
        <v>0</v>
      </c>
      <c r="AU124" s="501">
        <f t="shared" si="135"/>
        <v>0</v>
      </c>
      <c r="AV124" s="507">
        <f t="shared" si="207"/>
        <v>18739</v>
      </c>
      <c r="AW124" s="507">
        <f t="shared" si="207"/>
        <v>1109</v>
      </c>
      <c r="AX124" s="507">
        <f>N124+AF124</f>
        <v>3360</v>
      </c>
      <c r="AY124" s="522">
        <f>O124+AQ124</f>
        <v>0.23</v>
      </c>
      <c r="AZ124" s="522">
        <f t="shared" si="208"/>
        <v>0</v>
      </c>
      <c r="BA124" s="523">
        <f t="shared" si="208"/>
        <v>0.23</v>
      </c>
    </row>
    <row r="125" spans="1:53" ht="12.95" customHeight="1" x14ac:dyDescent="0.25">
      <c r="A125" s="157">
        <v>23</v>
      </c>
      <c r="B125" s="105">
        <v>5422</v>
      </c>
      <c r="C125" s="106">
        <v>600099181</v>
      </c>
      <c r="D125" s="105">
        <v>854751</v>
      </c>
      <c r="E125" s="301" t="s">
        <v>683</v>
      </c>
      <c r="F125" s="93"/>
      <c r="G125" s="302"/>
      <c r="H125" s="94"/>
      <c r="I125" s="297">
        <v>41968957</v>
      </c>
      <c r="J125" s="107">
        <v>29820094</v>
      </c>
      <c r="K125" s="107">
        <v>70000</v>
      </c>
      <c r="L125" s="107">
        <v>10102852</v>
      </c>
      <c r="M125" s="107">
        <v>596403</v>
      </c>
      <c r="N125" s="107">
        <v>1379608</v>
      </c>
      <c r="O125" s="158">
        <v>62.555199999999992</v>
      </c>
      <c r="P125" s="158">
        <v>42.632100000000001</v>
      </c>
      <c r="Q125" s="299">
        <v>19.923100000000002</v>
      </c>
      <c r="R125" s="150">
        <f t="shared" ref="R125:BA125" si="209">SUM(R120:R124)</f>
        <v>-20000</v>
      </c>
      <c r="S125" s="107">
        <f t="shared" si="209"/>
        <v>231489</v>
      </c>
      <c r="T125" s="107">
        <f t="shared" si="209"/>
        <v>0</v>
      </c>
      <c r="U125" s="107">
        <f t="shared" si="209"/>
        <v>0</v>
      </c>
      <c r="V125" s="107">
        <f t="shared" si="209"/>
        <v>211489</v>
      </c>
      <c r="W125" s="107">
        <f t="shared" si="209"/>
        <v>20000</v>
      </c>
      <c r="X125" s="107">
        <f t="shared" si="209"/>
        <v>0</v>
      </c>
      <c r="Y125" s="107">
        <f t="shared" ref="Y125" si="210">SUM(Y120:Y124)</f>
        <v>90576</v>
      </c>
      <c r="Z125" s="107">
        <f t="shared" si="209"/>
        <v>110576</v>
      </c>
      <c r="AA125" s="107">
        <f t="shared" si="209"/>
        <v>322065</v>
      </c>
      <c r="AB125" s="107">
        <f t="shared" si="209"/>
        <v>78243</v>
      </c>
      <c r="AC125" s="107">
        <f t="shared" si="209"/>
        <v>4230</v>
      </c>
      <c r="AD125" s="107">
        <f t="shared" si="209"/>
        <v>0</v>
      </c>
      <c r="AE125" s="107">
        <f t="shared" si="209"/>
        <v>0</v>
      </c>
      <c r="AF125" s="107">
        <f t="shared" si="209"/>
        <v>0</v>
      </c>
      <c r="AG125" s="107">
        <f t="shared" si="209"/>
        <v>404538</v>
      </c>
      <c r="AH125" s="158">
        <f t="shared" si="209"/>
        <v>-7.0000000000000007E-2</v>
      </c>
      <c r="AI125" s="158">
        <f t="shared" si="209"/>
        <v>0</v>
      </c>
      <c r="AJ125" s="158">
        <f t="shared" si="209"/>
        <v>0.75</v>
      </c>
      <c r="AK125" s="158">
        <f t="shared" ref="AK125:AL125" si="211">SUM(AK120:AK124)</f>
        <v>0</v>
      </c>
      <c r="AL125" s="158">
        <f t="shared" si="211"/>
        <v>0</v>
      </c>
      <c r="AM125" s="158">
        <f t="shared" si="209"/>
        <v>0</v>
      </c>
      <c r="AN125" s="158">
        <f t="shared" si="209"/>
        <v>0</v>
      </c>
      <c r="AO125" s="158">
        <f t="shared" si="209"/>
        <v>0.67999999999999994</v>
      </c>
      <c r="AP125" s="158">
        <f t="shared" si="209"/>
        <v>0</v>
      </c>
      <c r="AQ125" s="429">
        <f t="shared" si="209"/>
        <v>0.67999999999999994</v>
      </c>
      <c r="AR125" s="297">
        <f t="shared" si="209"/>
        <v>42373495</v>
      </c>
      <c r="AS125" s="107">
        <f t="shared" si="209"/>
        <v>30031583</v>
      </c>
      <c r="AT125" s="107">
        <f t="shared" si="209"/>
        <v>180576</v>
      </c>
      <c r="AU125" s="107">
        <f t="shared" si="209"/>
        <v>90576</v>
      </c>
      <c r="AV125" s="107">
        <f t="shared" si="209"/>
        <v>10181095</v>
      </c>
      <c r="AW125" s="107">
        <f t="shared" si="209"/>
        <v>600633</v>
      </c>
      <c r="AX125" s="107">
        <f t="shared" si="209"/>
        <v>1379608</v>
      </c>
      <c r="AY125" s="158">
        <f t="shared" si="209"/>
        <v>63.235199999999992</v>
      </c>
      <c r="AZ125" s="158">
        <f t="shared" si="209"/>
        <v>43.312100000000001</v>
      </c>
      <c r="BA125" s="299">
        <f t="shared" si="209"/>
        <v>19.923100000000002</v>
      </c>
    </row>
    <row r="126" spans="1:53" ht="12.95" customHeight="1" x14ac:dyDescent="0.25">
      <c r="A126" s="155">
        <v>24</v>
      </c>
      <c r="B126" s="547">
        <v>5424</v>
      </c>
      <c r="C126" s="548">
        <v>600099431</v>
      </c>
      <c r="D126" s="84">
        <v>72742372</v>
      </c>
      <c r="E126" s="549" t="s">
        <v>684</v>
      </c>
      <c r="F126" s="84">
        <v>3114</v>
      </c>
      <c r="G126" s="552" t="s">
        <v>507</v>
      </c>
      <c r="H126" s="514" t="s">
        <v>87</v>
      </c>
      <c r="I126" s="516">
        <v>3824840</v>
      </c>
      <c r="J126" s="517">
        <v>2775340</v>
      </c>
      <c r="K126" s="517">
        <v>6000</v>
      </c>
      <c r="L126" s="431">
        <v>940093</v>
      </c>
      <c r="M126" s="431">
        <v>55507</v>
      </c>
      <c r="N126" s="517">
        <v>47900</v>
      </c>
      <c r="O126" s="518">
        <v>5.3888999999999996</v>
      </c>
      <c r="P126" s="432">
        <v>3.7273000000000001</v>
      </c>
      <c r="Q126" s="519">
        <v>1.6616</v>
      </c>
      <c r="R126" s="500">
        <f t="shared" ref="R126:R127" si="212">W126*-1</f>
        <v>-18400</v>
      </c>
      <c r="S126" s="507">
        <v>0</v>
      </c>
      <c r="T126" s="507">
        <v>0</v>
      </c>
      <c r="U126" s="507">
        <v>0</v>
      </c>
      <c r="V126" s="507">
        <f>SUM(R126:U126)</f>
        <v>-18400</v>
      </c>
      <c r="W126" s="507">
        <v>18400</v>
      </c>
      <c r="X126" s="507">
        <v>0</v>
      </c>
      <c r="Y126" s="507">
        <v>2516</v>
      </c>
      <c r="Z126" s="507">
        <f>SUM(W126:Y126)</f>
        <v>20916</v>
      </c>
      <c r="AA126" s="507">
        <f>V126+Z126</f>
        <v>2516</v>
      </c>
      <c r="AB126" s="322">
        <f>ROUND((V126+W126)*33.8%,0)</f>
        <v>0</v>
      </c>
      <c r="AC126" s="180">
        <f>ROUND(V126*2%,0)</f>
        <v>-368</v>
      </c>
      <c r="AD126" s="507">
        <v>0</v>
      </c>
      <c r="AE126" s="507">
        <v>0</v>
      </c>
      <c r="AF126" s="507">
        <f t="shared" si="136"/>
        <v>0</v>
      </c>
      <c r="AG126" s="507">
        <f t="shared" si="137"/>
        <v>2148</v>
      </c>
      <c r="AH126" s="522">
        <v>0</v>
      </c>
      <c r="AI126" s="522">
        <v>0</v>
      </c>
      <c r="AJ126" s="522">
        <v>0</v>
      </c>
      <c r="AK126" s="522">
        <v>0</v>
      </c>
      <c r="AL126" s="522">
        <v>0</v>
      </c>
      <c r="AM126" s="522">
        <v>0</v>
      </c>
      <c r="AN126" s="522">
        <v>0</v>
      </c>
      <c r="AO126" s="522">
        <f t="shared" ref="AO126:AO127" si="213">AH126+AJ126+AK126+AM126</f>
        <v>0</v>
      </c>
      <c r="AP126" s="522">
        <f t="shared" ref="AP126:AP127" si="214">AI126+AL126+AN126</f>
        <v>0</v>
      </c>
      <c r="AQ126" s="550">
        <f t="shared" si="138"/>
        <v>0</v>
      </c>
      <c r="AR126" s="551">
        <f>I126+AG126</f>
        <v>3826988</v>
      </c>
      <c r="AS126" s="507">
        <f>J126+V126</f>
        <v>2756940</v>
      </c>
      <c r="AT126" s="501">
        <f>K126+Z126</f>
        <v>26916</v>
      </c>
      <c r="AU126" s="501">
        <f t="shared" si="135"/>
        <v>2516</v>
      </c>
      <c r="AV126" s="507">
        <f>L126+AB126</f>
        <v>940093</v>
      </c>
      <c r="AW126" s="507">
        <f>M126+AC126</f>
        <v>55139</v>
      </c>
      <c r="AX126" s="507">
        <f>N126+AF126</f>
        <v>47900</v>
      </c>
      <c r="AY126" s="522">
        <f>O126+AQ126</f>
        <v>5.3888999999999996</v>
      </c>
      <c r="AZ126" s="522">
        <f>P126+AO126</f>
        <v>3.7273000000000001</v>
      </c>
      <c r="BA126" s="523">
        <f>Q126+AP126</f>
        <v>1.6616</v>
      </c>
    </row>
    <row r="127" spans="1:53" ht="12.95" customHeight="1" x14ac:dyDescent="0.25">
      <c r="A127" s="155">
        <v>24</v>
      </c>
      <c r="B127" s="547">
        <v>5424</v>
      </c>
      <c r="C127" s="548">
        <v>600099431</v>
      </c>
      <c r="D127" s="84">
        <v>72742372</v>
      </c>
      <c r="E127" s="549" t="s">
        <v>684</v>
      </c>
      <c r="F127" s="84">
        <v>3114</v>
      </c>
      <c r="G127" s="552" t="s">
        <v>88</v>
      </c>
      <c r="H127" s="514" t="s">
        <v>87</v>
      </c>
      <c r="I127" s="516">
        <v>506903</v>
      </c>
      <c r="J127" s="517">
        <v>373272</v>
      </c>
      <c r="K127" s="517">
        <v>0</v>
      </c>
      <c r="L127" s="431">
        <v>126166</v>
      </c>
      <c r="M127" s="431">
        <v>7465</v>
      </c>
      <c r="N127" s="517">
        <v>0</v>
      </c>
      <c r="O127" s="518">
        <v>1</v>
      </c>
      <c r="P127" s="432">
        <v>1</v>
      </c>
      <c r="Q127" s="519">
        <v>0</v>
      </c>
      <c r="R127" s="500">
        <f t="shared" si="212"/>
        <v>0</v>
      </c>
      <c r="S127" s="507">
        <v>0</v>
      </c>
      <c r="T127" s="507">
        <v>0</v>
      </c>
      <c r="U127" s="507">
        <v>0</v>
      </c>
      <c r="V127" s="507">
        <f>SUM(R127:U127)</f>
        <v>0</v>
      </c>
      <c r="W127" s="507">
        <v>0</v>
      </c>
      <c r="X127" s="507">
        <v>0</v>
      </c>
      <c r="Y127" s="507">
        <v>0</v>
      </c>
      <c r="Z127" s="507">
        <f>SUM(W127:Y127)</f>
        <v>0</v>
      </c>
      <c r="AA127" s="507">
        <f>V127+Z127</f>
        <v>0</v>
      </c>
      <c r="AB127" s="322">
        <f>ROUND((V127+W127)*33.8%,0)</f>
        <v>0</v>
      </c>
      <c r="AC127" s="180">
        <f>ROUND(V127*2%,0)</f>
        <v>0</v>
      </c>
      <c r="AD127" s="507">
        <v>0</v>
      </c>
      <c r="AE127" s="507">
        <v>0</v>
      </c>
      <c r="AF127" s="507">
        <f t="shared" si="136"/>
        <v>0</v>
      </c>
      <c r="AG127" s="507">
        <f t="shared" si="137"/>
        <v>0</v>
      </c>
      <c r="AH127" s="522">
        <v>0</v>
      </c>
      <c r="AI127" s="522">
        <v>0</v>
      </c>
      <c r="AJ127" s="522">
        <v>0</v>
      </c>
      <c r="AK127" s="522">
        <v>0</v>
      </c>
      <c r="AL127" s="522">
        <v>0</v>
      </c>
      <c r="AM127" s="522">
        <v>0</v>
      </c>
      <c r="AN127" s="522">
        <v>0</v>
      </c>
      <c r="AO127" s="522">
        <f t="shared" si="213"/>
        <v>0</v>
      </c>
      <c r="AP127" s="522">
        <f t="shared" si="214"/>
        <v>0</v>
      </c>
      <c r="AQ127" s="550">
        <f t="shared" si="138"/>
        <v>0</v>
      </c>
      <c r="AR127" s="551">
        <f>I127+AG127</f>
        <v>506903</v>
      </c>
      <c r="AS127" s="507">
        <f>J127+V127</f>
        <v>373272</v>
      </c>
      <c r="AT127" s="501">
        <f>K127+Z127</f>
        <v>0</v>
      </c>
      <c r="AU127" s="501">
        <f t="shared" si="135"/>
        <v>0</v>
      </c>
      <c r="AV127" s="507">
        <f>L127+AB127</f>
        <v>126166</v>
      </c>
      <c r="AW127" s="507">
        <f>M127+AC127</f>
        <v>7465</v>
      </c>
      <c r="AX127" s="507">
        <f>N127+AF127</f>
        <v>0</v>
      </c>
      <c r="AY127" s="522">
        <f>O127+AQ127</f>
        <v>1</v>
      </c>
      <c r="AZ127" s="522">
        <f>P127+AO127</f>
        <v>1</v>
      </c>
      <c r="BA127" s="523">
        <f>Q127+AP127</f>
        <v>0</v>
      </c>
    </row>
    <row r="128" spans="1:53" ht="12.95" customHeight="1" x14ac:dyDescent="0.25">
      <c r="A128" s="157">
        <v>24</v>
      </c>
      <c r="B128" s="105">
        <v>5424</v>
      </c>
      <c r="C128" s="106">
        <v>600099431</v>
      </c>
      <c r="D128" s="105">
        <v>72742372</v>
      </c>
      <c r="E128" s="301" t="s">
        <v>685</v>
      </c>
      <c r="F128" s="93"/>
      <c r="G128" s="302"/>
      <c r="H128" s="94"/>
      <c r="I128" s="297">
        <v>4331743</v>
      </c>
      <c r="J128" s="107">
        <v>3148612</v>
      </c>
      <c r="K128" s="107">
        <v>6000</v>
      </c>
      <c r="L128" s="107">
        <v>1066259</v>
      </c>
      <c r="M128" s="107">
        <v>62972</v>
      </c>
      <c r="N128" s="107">
        <v>47900</v>
      </c>
      <c r="O128" s="158">
        <v>6.3888999999999996</v>
      </c>
      <c r="P128" s="158">
        <v>4.7272999999999996</v>
      </c>
      <c r="Q128" s="299">
        <v>1.6616</v>
      </c>
      <c r="R128" s="150">
        <f t="shared" ref="R128:BA128" si="215">SUM(R126:R127)</f>
        <v>-18400</v>
      </c>
      <c r="S128" s="107">
        <f t="shared" si="215"/>
        <v>0</v>
      </c>
      <c r="T128" s="107">
        <f t="shared" si="215"/>
        <v>0</v>
      </c>
      <c r="U128" s="107">
        <f t="shared" si="215"/>
        <v>0</v>
      </c>
      <c r="V128" s="107">
        <f t="shared" si="215"/>
        <v>-18400</v>
      </c>
      <c r="W128" s="107">
        <f t="shared" si="215"/>
        <v>18400</v>
      </c>
      <c r="X128" s="107">
        <f t="shared" si="215"/>
        <v>0</v>
      </c>
      <c r="Y128" s="107">
        <f t="shared" ref="Y128" si="216">SUM(Y126:Y127)</f>
        <v>2516</v>
      </c>
      <c r="Z128" s="107">
        <f t="shared" si="215"/>
        <v>20916</v>
      </c>
      <c r="AA128" s="107">
        <f t="shared" si="215"/>
        <v>2516</v>
      </c>
      <c r="AB128" s="107">
        <f t="shared" si="215"/>
        <v>0</v>
      </c>
      <c r="AC128" s="107">
        <f t="shared" si="215"/>
        <v>-368</v>
      </c>
      <c r="AD128" s="107">
        <f t="shared" si="215"/>
        <v>0</v>
      </c>
      <c r="AE128" s="107">
        <f t="shared" si="215"/>
        <v>0</v>
      </c>
      <c r="AF128" s="107">
        <f t="shared" si="215"/>
        <v>0</v>
      </c>
      <c r="AG128" s="107">
        <f t="shared" si="215"/>
        <v>2148</v>
      </c>
      <c r="AH128" s="158">
        <f t="shared" si="215"/>
        <v>0</v>
      </c>
      <c r="AI128" s="158">
        <f t="shared" si="215"/>
        <v>0</v>
      </c>
      <c r="AJ128" s="158">
        <f t="shared" si="215"/>
        <v>0</v>
      </c>
      <c r="AK128" s="158">
        <f t="shared" ref="AK128:AL128" si="217">SUM(AK126:AK127)</f>
        <v>0</v>
      </c>
      <c r="AL128" s="158">
        <f t="shared" si="217"/>
        <v>0</v>
      </c>
      <c r="AM128" s="158">
        <f t="shared" si="215"/>
        <v>0</v>
      </c>
      <c r="AN128" s="158">
        <f t="shared" si="215"/>
        <v>0</v>
      </c>
      <c r="AO128" s="158">
        <f t="shared" si="215"/>
        <v>0</v>
      </c>
      <c r="AP128" s="158">
        <f t="shared" si="215"/>
        <v>0</v>
      </c>
      <c r="AQ128" s="429">
        <f t="shared" si="215"/>
        <v>0</v>
      </c>
      <c r="AR128" s="297">
        <f t="shared" si="215"/>
        <v>4333891</v>
      </c>
      <c r="AS128" s="107">
        <f t="shared" si="215"/>
        <v>3130212</v>
      </c>
      <c r="AT128" s="107">
        <f t="shared" si="215"/>
        <v>26916</v>
      </c>
      <c r="AU128" s="107">
        <f t="shared" si="215"/>
        <v>2516</v>
      </c>
      <c r="AV128" s="107">
        <f t="shared" si="215"/>
        <v>1066259</v>
      </c>
      <c r="AW128" s="107">
        <f t="shared" si="215"/>
        <v>62604</v>
      </c>
      <c r="AX128" s="107">
        <f t="shared" si="215"/>
        <v>47900</v>
      </c>
      <c r="AY128" s="158">
        <f t="shared" si="215"/>
        <v>6.3888999999999996</v>
      </c>
      <c r="AZ128" s="158">
        <f t="shared" si="215"/>
        <v>4.7272999999999996</v>
      </c>
      <c r="BA128" s="299">
        <f t="shared" si="215"/>
        <v>1.6616</v>
      </c>
    </row>
    <row r="129" spans="1:53" ht="12.95" customHeight="1" x14ac:dyDescent="0.25">
      <c r="A129" s="155">
        <v>25</v>
      </c>
      <c r="B129" s="547">
        <v>5427</v>
      </c>
      <c r="C129" s="548">
        <v>600099407</v>
      </c>
      <c r="D129" s="84">
        <v>72742534</v>
      </c>
      <c r="E129" s="549" t="s">
        <v>686</v>
      </c>
      <c r="F129" s="84">
        <v>3231</v>
      </c>
      <c r="G129" s="549" t="s">
        <v>610</v>
      </c>
      <c r="H129" s="514" t="s">
        <v>87</v>
      </c>
      <c r="I129" s="516">
        <v>9555798</v>
      </c>
      <c r="J129" s="517">
        <v>7010477</v>
      </c>
      <c r="K129" s="517">
        <v>0</v>
      </c>
      <c r="L129" s="431">
        <v>2369541</v>
      </c>
      <c r="M129" s="431">
        <v>140210</v>
      </c>
      <c r="N129" s="517">
        <v>35570</v>
      </c>
      <c r="O129" s="518">
        <v>13.809700000000001</v>
      </c>
      <c r="P129" s="432">
        <v>12.197800000000001</v>
      </c>
      <c r="Q129" s="519">
        <v>1.6119000000000001</v>
      </c>
      <c r="R129" s="500">
        <f>W129*-1</f>
        <v>0</v>
      </c>
      <c r="S129" s="507">
        <v>0</v>
      </c>
      <c r="T129" s="507">
        <v>0</v>
      </c>
      <c r="U129" s="507">
        <v>0</v>
      </c>
      <c r="V129" s="507">
        <f>SUM(R129:U129)</f>
        <v>0</v>
      </c>
      <c r="W129" s="507">
        <v>0</v>
      </c>
      <c r="X129" s="507">
        <v>0</v>
      </c>
      <c r="Y129" s="507">
        <v>0</v>
      </c>
      <c r="Z129" s="507">
        <f>SUM(W129:Y129)</f>
        <v>0</v>
      </c>
      <c r="AA129" s="507">
        <f>V129+Z129</f>
        <v>0</v>
      </c>
      <c r="AB129" s="322">
        <f>ROUND((V129+W129)*33.8%,0)</f>
        <v>0</v>
      </c>
      <c r="AC129" s="180">
        <f>ROUND(V129*2%,0)</f>
        <v>0</v>
      </c>
      <c r="AD129" s="507">
        <v>0</v>
      </c>
      <c r="AE129" s="507">
        <v>0</v>
      </c>
      <c r="AF129" s="507">
        <f t="shared" si="136"/>
        <v>0</v>
      </c>
      <c r="AG129" s="507">
        <f t="shared" si="137"/>
        <v>0</v>
      </c>
      <c r="AH129" s="522">
        <v>0</v>
      </c>
      <c r="AI129" s="522">
        <v>0</v>
      </c>
      <c r="AJ129" s="522">
        <v>0</v>
      </c>
      <c r="AK129" s="522">
        <v>0</v>
      </c>
      <c r="AL129" s="522">
        <v>0</v>
      </c>
      <c r="AM129" s="522">
        <v>0</v>
      </c>
      <c r="AN129" s="522">
        <v>0</v>
      </c>
      <c r="AO129" s="522">
        <f>AH129+AJ129+AK129+AM129</f>
        <v>0</v>
      </c>
      <c r="AP129" s="522">
        <f>AI129+AL129+AN129</f>
        <v>0</v>
      </c>
      <c r="AQ129" s="550">
        <f t="shared" si="138"/>
        <v>0</v>
      </c>
      <c r="AR129" s="551">
        <f>I129+AG129</f>
        <v>9555798</v>
      </c>
      <c r="AS129" s="507">
        <f>J129+V129</f>
        <v>7010477</v>
      </c>
      <c r="AT129" s="501">
        <f>K129+Z129</f>
        <v>0</v>
      </c>
      <c r="AU129" s="501">
        <f t="shared" si="135"/>
        <v>0</v>
      </c>
      <c r="AV129" s="507">
        <f>L129+AB129</f>
        <v>2369541</v>
      </c>
      <c r="AW129" s="507">
        <f>M129+AC129</f>
        <v>140210</v>
      </c>
      <c r="AX129" s="507">
        <f>N129+AF129</f>
        <v>35570</v>
      </c>
      <c r="AY129" s="522">
        <f>O129+AQ129</f>
        <v>13.809700000000001</v>
      </c>
      <c r="AZ129" s="522">
        <f>P129+AO129</f>
        <v>12.197800000000001</v>
      </c>
      <c r="BA129" s="523">
        <f>Q129+AP129</f>
        <v>1.6119000000000001</v>
      </c>
    </row>
    <row r="130" spans="1:53" ht="12.95" customHeight="1" x14ac:dyDescent="0.25">
      <c r="A130" s="157">
        <v>25</v>
      </c>
      <c r="B130" s="105">
        <v>5427</v>
      </c>
      <c r="C130" s="106">
        <v>600099431</v>
      </c>
      <c r="D130" s="105">
        <v>72742534</v>
      </c>
      <c r="E130" s="301" t="s">
        <v>687</v>
      </c>
      <c r="F130" s="93"/>
      <c r="G130" s="302"/>
      <c r="H130" s="94"/>
      <c r="I130" s="297">
        <v>9555798</v>
      </c>
      <c r="J130" s="107">
        <v>7010477</v>
      </c>
      <c r="K130" s="107">
        <v>0</v>
      </c>
      <c r="L130" s="107">
        <v>2369541</v>
      </c>
      <c r="M130" s="107">
        <v>140210</v>
      </c>
      <c r="N130" s="107">
        <v>35570</v>
      </c>
      <c r="O130" s="158">
        <v>13.809700000000001</v>
      </c>
      <c r="P130" s="158">
        <v>12.197800000000001</v>
      </c>
      <c r="Q130" s="299">
        <v>1.6119000000000001</v>
      </c>
      <c r="R130" s="150">
        <f t="shared" ref="R130:BA130" si="218">SUM(R129)</f>
        <v>0</v>
      </c>
      <c r="S130" s="107">
        <f t="shared" si="218"/>
        <v>0</v>
      </c>
      <c r="T130" s="107">
        <f t="shared" si="218"/>
        <v>0</v>
      </c>
      <c r="U130" s="107">
        <f t="shared" si="218"/>
        <v>0</v>
      </c>
      <c r="V130" s="107">
        <f t="shared" si="218"/>
        <v>0</v>
      </c>
      <c r="W130" s="107">
        <f t="shared" si="218"/>
        <v>0</v>
      </c>
      <c r="X130" s="107">
        <f t="shared" si="218"/>
        <v>0</v>
      </c>
      <c r="Y130" s="107">
        <f t="shared" si="218"/>
        <v>0</v>
      </c>
      <c r="Z130" s="107">
        <f t="shared" si="218"/>
        <v>0</v>
      </c>
      <c r="AA130" s="107">
        <f t="shared" si="218"/>
        <v>0</v>
      </c>
      <c r="AB130" s="107">
        <f t="shared" si="218"/>
        <v>0</v>
      </c>
      <c r="AC130" s="107">
        <f t="shared" si="218"/>
        <v>0</v>
      </c>
      <c r="AD130" s="107">
        <f t="shared" si="218"/>
        <v>0</v>
      </c>
      <c r="AE130" s="107">
        <f t="shared" si="218"/>
        <v>0</v>
      </c>
      <c r="AF130" s="107">
        <f t="shared" si="218"/>
        <v>0</v>
      </c>
      <c r="AG130" s="107">
        <f t="shared" si="218"/>
        <v>0</v>
      </c>
      <c r="AH130" s="158">
        <f t="shared" si="218"/>
        <v>0</v>
      </c>
      <c r="AI130" s="158">
        <f t="shared" si="218"/>
        <v>0</v>
      </c>
      <c r="AJ130" s="158">
        <f t="shared" si="218"/>
        <v>0</v>
      </c>
      <c r="AK130" s="158">
        <f t="shared" si="218"/>
        <v>0</v>
      </c>
      <c r="AL130" s="158">
        <f t="shared" si="218"/>
        <v>0</v>
      </c>
      <c r="AM130" s="158">
        <f t="shared" si="218"/>
        <v>0</v>
      </c>
      <c r="AN130" s="158">
        <f t="shared" si="218"/>
        <v>0</v>
      </c>
      <c r="AO130" s="158">
        <f t="shared" si="218"/>
        <v>0</v>
      </c>
      <c r="AP130" s="158">
        <f t="shared" si="218"/>
        <v>0</v>
      </c>
      <c r="AQ130" s="429">
        <f t="shared" si="218"/>
        <v>0</v>
      </c>
      <c r="AR130" s="297">
        <f t="shared" si="218"/>
        <v>9555798</v>
      </c>
      <c r="AS130" s="107">
        <f t="shared" si="218"/>
        <v>7010477</v>
      </c>
      <c r="AT130" s="107">
        <f t="shared" si="218"/>
        <v>0</v>
      </c>
      <c r="AU130" s="107">
        <f t="shared" si="218"/>
        <v>0</v>
      </c>
      <c r="AV130" s="107">
        <f t="shared" si="218"/>
        <v>2369541</v>
      </c>
      <c r="AW130" s="107">
        <f t="shared" si="218"/>
        <v>140210</v>
      </c>
      <c r="AX130" s="107">
        <f t="shared" si="218"/>
        <v>35570</v>
      </c>
      <c r="AY130" s="158">
        <f t="shared" si="218"/>
        <v>13.809700000000001</v>
      </c>
      <c r="AZ130" s="158">
        <f t="shared" si="218"/>
        <v>12.197800000000001</v>
      </c>
      <c r="BA130" s="299">
        <f t="shared" si="218"/>
        <v>1.6119000000000001</v>
      </c>
    </row>
    <row r="131" spans="1:53" ht="12.95" customHeight="1" x14ac:dyDescent="0.25">
      <c r="A131" s="155">
        <v>26</v>
      </c>
      <c r="B131" s="547">
        <v>5432</v>
      </c>
      <c r="C131" s="548">
        <v>600099024</v>
      </c>
      <c r="D131" s="84">
        <v>71003819</v>
      </c>
      <c r="E131" s="549" t="s">
        <v>688</v>
      </c>
      <c r="F131" s="84">
        <v>3111</v>
      </c>
      <c r="G131" s="549" t="s">
        <v>587</v>
      </c>
      <c r="H131" s="514" t="s">
        <v>87</v>
      </c>
      <c r="I131" s="516">
        <v>1500137</v>
      </c>
      <c r="J131" s="517">
        <v>1088229</v>
      </c>
      <c r="K131" s="517">
        <v>4650</v>
      </c>
      <c r="L131" s="431">
        <v>369393</v>
      </c>
      <c r="M131" s="431">
        <v>21765</v>
      </c>
      <c r="N131" s="517">
        <v>16100</v>
      </c>
      <c r="O131" s="518">
        <v>2.5108999999999999</v>
      </c>
      <c r="P131" s="432">
        <v>2</v>
      </c>
      <c r="Q131" s="519">
        <v>0.51090000000000002</v>
      </c>
      <c r="R131" s="500">
        <f t="shared" ref="R131:R136" si="219">W131*-1</f>
        <v>0</v>
      </c>
      <c r="S131" s="507">
        <v>0</v>
      </c>
      <c r="T131" s="507">
        <v>0</v>
      </c>
      <c r="U131" s="507">
        <v>0</v>
      </c>
      <c r="V131" s="507">
        <f t="shared" ref="V131:V136" si="220">SUM(R131:U131)</f>
        <v>0</v>
      </c>
      <c r="W131" s="507">
        <v>0</v>
      </c>
      <c r="X131" s="507">
        <v>0</v>
      </c>
      <c r="Y131" s="507">
        <v>0</v>
      </c>
      <c r="Z131" s="507">
        <f t="shared" ref="Z131:Z136" si="221">SUM(W131:Y131)</f>
        <v>0</v>
      </c>
      <c r="AA131" s="507">
        <f t="shared" ref="AA131:AA136" si="222">V131+Z131</f>
        <v>0</v>
      </c>
      <c r="AB131" s="322">
        <f t="shared" ref="AB131:AB136" si="223">ROUND((V131+W131)*33.8%,0)</f>
        <v>0</v>
      </c>
      <c r="AC131" s="180">
        <f t="shared" ref="AC131:AC136" si="224">ROUND(V131*2%,0)</f>
        <v>0</v>
      </c>
      <c r="AD131" s="507">
        <v>0</v>
      </c>
      <c r="AE131" s="507">
        <v>0</v>
      </c>
      <c r="AF131" s="507">
        <f t="shared" si="136"/>
        <v>0</v>
      </c>
      <c r="AG131" s="507">
        <f t="shared" si="137"/>
        <v>0</v>
      </c>
      <c r="AH131" s="522">
        <v>0</v>
      </c>
      <c r="AI131" s="522">
        <v>0</v>
      </c>
      <c r="AJ131" s="522">
        <v>0</v>
      </c>
      <c r="AK131" s="522">
        <v>0</v>
      </c>
      <c r="AL131" s="522">
        <v>0</v>
      </c>
      <c r="AM131" s="522">
        <v>0</v>
      </c>
      <c r="AN131" s="522">
        <v>0</v>
      </c>
      <c r="AO131" s="522">
        <f t="shared" ref="AO131:AO136" si="225">AH131+AJ131+AK131+AM131</f>
        <v>0</v>
      </c>
      <c r="AP131" s="522">
        <f t="shared" ref="AP131:AP136" si="226">AI131+AL131+AN131</f>
        <v>0</v>
      </c>
      <c r="AQ131" s="550">
        <f t="shared" si="138"/>
        <v>0</v>
      </c>
      <c r="AR131" s="551">
        <f t="shared" ref="AR131:AR136" si="227">I131+AG131</f>
        <v>1500137</v>
      </c>
      <c r="AS131" s="507">
        <f t="shared" ref="AS131:AS136" si="228">J131+V131</f>
        <v>1088229</v>
      </c>
      <c r="AT131" s="501">
        <f t="shared" ref="AT131:AT136" si="229">K131+Z131</f>
        <v>4650</v>
      </c>
      <c r="AU131" s="501">
        <f t="shared" si="135"/>
        <v>0</v>
      </c>
      <c r="AV131" s="507">
        <f t="shared" ref="AV131:AW136" si="230">L131+AB131</f>
        <v>369393</v>
      </c>
      <c r="AW131" s="507">
        <f t="shared" si="230"/>
        <v>21765</v>
      </c>
      <c r="AX131" s="507">
        <f t="shared" ref="AX131:AX136" si="231">N131+AF131</f>
        <v>16100</v>
      </c>
      <c r="AY131" s="522">
        <f t="shared" ref="AY131:AY136" si="232">O131+AQ131</f>
        <v>2.5108999999999999</v>
      </c>
      <c r="AZ131" s="522">
        <f t="shared" ref="AZ131:BA136" si="233">P131+AO131</f>
        <v>2</v>
      </c>
      <c r="BA131" s="523">
        <f t="shared" si="233"/>
        <v>0.51090000000000002</v>
      </c>
    </row>
    <row r="132" spans="1:53" ht="12.95" customHeight="1" x14ac:dyDescent="0.25">
      <c r="A132" s="155">
        <v>26</v>
      </c>
      <c r="B132" s="547">
        <v>5432</v>
      </c>
      <c r="C132" s="548">
        <v>600099024</v>
      </c>
      <c r="D132" s="84">
        <v>71003819</v>
      </c>
      <c r="E132" s="549" t="s">
        <v>688</v>
      </c>
      <c r="F132" s="84">
        <v>3117</v>
      </c>
      <c r="G132" s="549" t="s">
        <v>149</v>
      </c>
      <c r="H132" s="514" t="s">
        <v>87</v>
      </c>
      <c r="I132" s="516">
        <v>2320276</v>
      </c>
      <c r="J132" s="517">
        <v>1671971</v>
      </c>
      <c r="K132" s="517">
        <v>1300</v>
      </c>
      <c r="L132" s="431">
        <v>565566</v>
      </c>
      <c r="M132" s="431">
        <v>33439</v>
      </c>
      <c r="N132" s="517">
        <v>48000</v>
      </c>
      <c r="O132" s="518">
        <v>3.4331999999999998</v>
      </c>
      <c r="P132" s="432">
        <v>2.3180999999999998</v>
      </c>
      <c r="Q132" s="519">
        <v>1.1151</v>
      </c>
      <c r="R132" s="500">
        <f t="shared" si="219"/>
        <v>0</v>
      </c>
      <c r="S132" s="507">
        <v>0</v>
      </c>
      <c r="T132" s="507">
        <v>0</v>
      </c>
      <c r="U132" s="507">
        <v>0</v>
      </c>
      <c r="V132" s="507">
        <f t="shared" si="220"/>
        <v>0</v>
      </c>
      <c r="W132" s="507">
        <v>0</v>
      </c>
      <c r="X132" s="507">
        <v>0</v>
      </c>
      <c r="Y132" s="507">
        <v>2368</v>
      </c>
      <c r="Z132" s="507">
        <f t="shared" si="221"/>
        <v>2368</v>
      </c>
      <c r="AA132" s="507">
        <f t="shared" si="222"/>
        <v>2368</v>
      </c>
      <c r="AB132" s="322">
        <f t="shared" si="223"/>
        <v>0</v>
      </c>
      <c r="AC132" s="180">
        <f t="shared" si="224"/>
        <v>0</v>
      </c>
      <c r="AD132" s="507">
        <v>0</v>
      </c>
      <c r="AE132" s="507">
        <v>0</v>
      </c>
      <c r="AF132" s="507">
        <f t="shared" si="136"/>
        <v>0</v>
      </c>
      <c r="AG132" s="507">
        <f t="shared" si="137"/>
        <v>2368</v>
      </c>
      <c r="AH132" s="522">
        <v>0</v>
      </c>
      <c r="AI132" s="522">
        <v>0</v>
      </c>
      <c r="AJ132" s="522">
        <v>0</v>
      </c>
      <c r="AK132" s="522">
        <v>0</v>
      </c>
      <c r="AL132" s="522">
        <v>0</v>
      </c>
      <c r="AM132" s="522">
        <v>0</v>
      </c>
      <c r="AN132" s="522">
        <v>0</v>
      </c>
      <c r="AO132" s="522">
        <f t="shared" si="225"/>
        <v>0</v>
      </c>
      <c r="AP132" s="522">
        <f t="shared" si="226"/>
        <v>0</v>
      </c>
      <c r="AQ132" s="550">
        <f t="shared" si="138"/>
        <v>0</v>
      </c>
      <c r="AR132" s="551">
        <f t="shared" si="227"/>
        <v>2322644</v>
      </c>
      <c r="AS132" s="507">
        <f t="shared" si="228"/>
        <v>1671971</v>
      </c>
      <c r="AT132" s="501">
        <f t="shared" si="229"/>
        <v>3668</v>
      </c>
      <c r="AU132" s="501">
        <f t="shared" si="135"/>
        <v>2368</v>
      </c>
      <c r="AV132" s="507">
        <f t="shared" si="230"/>
        <v>565566</v>
      </c>
      <c r="AW132" s="507">
        <f t="shared" si="230"/>
        <v>33439</v>
      </c>
      <c r="AX132" s="507">
        <f t="shared" si="231"/>
        <v>48000</v>
      </c>
      <c r="AY132" s="522">
        <f t="shared" si="232"/>
        <v>3.4331999999999998</v>
      </c>
      <c r="AZ132" s="522">
        <f t="shared" si="233"/>
        <v>2.3180999999999998</v>
      </c>
      <c r="BA132" s="523">
        <f t="shared" si="233"/>
        <v>1.1151</v>
      </c>
    </row>
    <row r="133" spans="1:53" ht="12.95" customHeight="1" x14ac:dyDescent="0.25">
      <c r="A133" s="155">
        <v>26</v>
      </c>
      <c r="B133" s="547">
        <v>5432</v>
      </c>
      <c r="C133" s="548">
        <v>600099024</v>
      </c>
      <c r="D133" s="84">
        <v>71003819</v>
      </c>
      <c r="E133" s="549" t="s">
        <v>688</v>
      </c>
      <c r="F133" s="84">
        <v>3117</v>
      </c>
      <c r="G133" s="549" t="s">
        <v>450</v>
      </c>
      <c r="H133" s="514" t="s">
        <v>83</v>
      </c>
      <c r="I133" s="516">
        <v>2567</v>
      </c>
      <c r="J133" s="517">
        <v>1890</v>
      </c>
      <c r="K133" s="517">
        <v>0</v>
      </c>
      <c r="L133" s="431">
        <v>639</v>
      </c>
      <c r="M133" s="431">
        <v>38</v>
      </c>
      <c r="N133" s="517">
        <v>0</v>
      </c>
      <c r="O133" s="518">
        <v>0</v>
      </c>
      <c r="P133" s="432">
        <v>0</v>
      </c>
      <c r="Q133" s="519">
        <v>0</v>
      </c>
      <c r="R133" s="500">
        <f t="shared" si="219"/>
        <v>0</v>
      </c>
      <c r="S133" s="507">
        <v>0</v>
      </c>
      <c r="T133" s="507">
        <v>0</v>
      </c>
      <c r="U133" s="507">
        <v>0</v>
      </c>
      <c r="V133" s="507">
        <f t="shared" si="220"/>
        <v>0</v>
      </c>
      <c r="W133" s="507">
        <v>0</v>
      </c>
      <c r="X133" s="507">
        <v>0</v>
      </c>
      <c r="Y133" s="507">
        <v>0</v>
      </c>
      <c r="Z133" s="507">
        <f t="shared" si="221"/>
        <v>0</v>
      </c>
      <c r="AA133" s="507">
        <f t="shared" si="222"/>
        <v>0</v>
      </c>
      <c r="AB133" s="322">
        <f t="shared" si="223"/>
        <v>0</v>
      </c>
      <c r="AC133" s="180">
        <f t="shared" si="224"/>
        <v>0</v>
      </c>
      <c r="AD133" s="507">
        <v>0</v>
      </c>
      <c r="AE133" s="507">
        <v>0</v>
      </c>
      <c r="AF133" s="507">
        <f t="shared" si="136"/>
        <v>0</v>
      </c>
      <c r="AG133" s="507">
        <f t="shared" si="137"/>
        <v>0</v>
      </c>
      <c r="AH133" s="522">
        <v>0</v>
      </c>
      <c r="AI133" s="522">
        <v>0</v>
      </c>
      <c r="AJ133" s="522">
        <v>0</v>
      </c>
      <c r="AK133" s="522">
        <v>0</v>
      </c>
      <c r="AL133" s="522">
        <v>0</v>
      </c>
      <c r="AM133" s="522">
        <v>0</v>
      </c>
      <c r="AN133" s="522">
        <v>0</v>
      </c>
      <c r="AO133" s="522">
        <f t="shared" si="225"/>
        <v>0</v>
      </c>
      <c r="AP133" s="522">
        <f t="shared" si="226"/>
        <v>0</v>
      </c>
      <c r="AQ133" s="550">
        <f t="shared" si="138"/>
        <v>0</v>
      </c>
      <c r="AR133" s="551">
        <f t="shared" si="227"/>
        <v>2567</v>
      </c>
      <c r="AS133" s="507">
        <f t="shared" si="228"/>
        <v>1890</v>
      </c>
      <c r="AT133" s="501">
        <f t="shared" si="229"/>
        <v>0</v>
      </c>
      <c r="AU133" s="501">
        <f t="shared" si="135"/>
        <v>0</v>
      </c>
      <c r="AV133" s="507">
        <f t="shared" si="230"/>
        <v>639</v>
      </c>
      <c r="AW133" s="507">
        <f t="shared" si="230"/>
        <v>38</v>
      </c>
      <c r="AX133" s="507">
        <f t="shared" si="231"/>
        <v>0</v>
      </c>
      <c r="AY133" s="522">
        <f t="shared" si="232"/>
        <v>0</v>
      </c>
      <c r="AZ133" s="522">
        <f t="shared" si="233"/>
        <v>0</v>
      </c>
      <c r="BA133" s="523">
        <f t="shared" si="233"/>
        <v>0</v>
      </c>
    </row>
    <row r="134" spans="1:53" ht="12.95" customHeight="1" x14ac:dyDescent="0.25">
      <c r="A134" s="155">
        <v>26</v>
      </c>
      <c r="B134" s="547">
        <v>5432</v>
      </c>
      <c r="C134" s="548">
        <v>600099024</v>
      </c>
      <c r="D134" s="84">
        <v>71003819</v>
      </c>
      <c r="E134" s="549" t="s">
        <v>688</v>
      </c>
      <c r="F134" s="84">
        <v>3141</v>
      </c>
      <c r="G134" s="549" t="s">
        <v>89</v>
      </c>
      <c r="H134" s="514" t="s">
        <v>83</v>
      </c>
      <c r="I134" s="516">
        <v>542087</v>
      </c>
      <c r="J134" s="517">
        <v>391603</v>
      </c>
      <c r="K134" s="517">
        <v>6000</v>
      </c>
      <c r="L134" s="431">
        <v>134390</v>
      </c>
      <c r="M134" s="431">
        <v>7832</v>
      </c>
      <c r="N134" s="517">
        <v>2262</v>
      </c>
      <c r="O134" s="518">
        <v>1.35</v>
      </c>
      <c r="P134" s="432">
        <v>0</v>
      </c>
      <c r="Q134" s="519">
        <v>1.35</v>
      </c>
      <c r="R134" s="500">
        <f t="shared" si="219"/>
        <v>0</v>
      </c>
      <c r="S134" s="507">
        <v>0</v>
      </c>
      <c r="T134" s="507">
        <v>0</v>
      </c>
      <c r="U134" s="507">
        <v>0</v>
      </c>
      <c r="V134" s="507">
        <f t="shared" si="220"/>
        <v>0</v>
      </c>
      <c r="W134" s="507">
        <v>0</v>
      </c>
      <c r="X134" s="507">
        <v>0</v>
      </c>
      <c r="Y134" s="507">
        <v>0</v>
      </c>
      <c r="Z134" s="507">
        <f t="shared" si="221"/>
        <v>0</v>
      </c>
      <c r="AA134" s="507">
        <f t="shared" si="222"/>
        <v>0</v>
      </c>
      <c r="AB134" s="322">
        <f t="shared" si="223"/>
        <v>0</v>
      </c>
      <c r="AC134" s="180">
        <f t="shared" si="224"/>
        <v>0</v>
      </c>
      <c r="AD134" s="507">
        <v>0</v>
      </c>
      <c r="AE134" s="507">
        <v>0</v>
      </c>
      <c r="AF134" s="507">
        <f t="shared" si="136"/>
        <v>0</v>
      </c>
      <c r="AG134" s="507">
        <f t="shared" si="137"/>
        <v>0</v>
      </c>
      <c r="AH134" s="522">
        <v>0</v>
      </c>
      <c r="AI134" s="522">
        <v>0</v>
      </c>
      <c r="AJ134" s="522">
        <v>0</v>
      </c>
      <c r="AK134" s="522">
        <v>0</v>
      </c>
      <c r="AL134" s="522">
        <v>0</v>
      </c>
      <c r="AM134" s="522">
        <v>0</v>
      </c>
      <c r="AN134" s="522">
        <v>0</v>
      </c>
      <c r="AO134" s="522">
        <f t="shared" si="225"/>
        <v>0</v>
      </c>
      <c r="AP134" s="522">
        <f t="shared" si="226"/>
        <v>0</v>
      </c>
      <c r="AQ134" s="550">
        <f t="shared" si="138"/>
        <v>0</v>
      </c>
      <c r="AR134" s="551">
        <f t="shared" si="227"/>
        <v>542087</v>
      </c>
      <c r="AS134" s="507">
        <f t="shared" si="228"/>
        <v>391603</v>
      </c>
      <c r="AT134" s="501">
        <f t="shared" si="229"/>
        <v>6000</v>
      </c>
      <c r="AU134" s="501">
        <f t="shared" si="135"/>
        <v>0</v>
      </c>
      <c r="AV134" s="507">
        <f t="shared" si="230"/>
        <v>134390</v>
      </c>
      <c r="AW134" s="507">
        <f t="shared" si="230"/>
        <v>7832</v>
      </c>
      <c r="AX134" s="507">
        <f t="shared" si="231"/>
        <v>2262</v>
      </c>
      <c r="AY134" s="522">
        <f t="shared" si="232"/>
        <v>1.35</v>
      </c>
      <c r="AZ134" s="522">
        <f t="shared" si="233"/>
        <v>0</v>
      </c>
      <c r="BA134" s="523">
        <f t="shared" si="233"/>
        <v>1.35</v>
      </c>
    </row>
    <row r="135" spans="1:53" ht="12.95" customHeight="1" x14ac:dyDescent="0.25">
      <c r="A135" s="155">
        <v>26</v>
      </c>
      <c r="B135" s="547">
        <v>5432</v>
      </c>
      <c r="C135" s="548">
        <v>600099024</v>
      </c>
      <c r="D135" s="84">
        <v>71003819</v>
      </c>
      <c r="E135" s="549" t="s">
        <v>688</v>
      </c>
      <c r="F135" s="84">
        <v>3143</v>
      </c>
      <c r="G135" s="549" t="s">
        <v>150</v>
      </c>
      <c r="H135" s="514" t="s">
        <v>87</v>
      </c>
      <c r="I135" s="516">
        <v>329174</v>
      </c>
      <c r="J135" s="517">
        <v>235965</v>
      </c>
      <c r="K135" s="517">
        <v>6528</v>
      </c>
      <c r="L135" s="431">
        <v>81962</v>
      </c>
      <c r="M135" s="431">
        <v>4719</v>
      </c>
      <c r="N135" s="517">
        <v>0</v>
      </c>
      <c r="O135" s="518">
        <v>0.56659999999999999</v>
      </c>
      <c r="P135" s="432">
        <v>0.56659999999999999</v>
      </c>
      <c r="Q135" s="519">
        <v>0</v>
      </c>
      <c r="R135" s="500">
        <f t="shared" si="219"/>
        <v>1648</v>
      </c>
      <c r="S135" s="507">
        <v>0</v>
      </c>
      <c r="T135" s="507">
        <v>0</v>
      </c>
      <c r="U135" s="507">
        <v>-1648</v>
      </c>
      <c r="V135" s="507">
        <f t="shared" si="220"/>
        <v>0</v>
      </c>
      <c r="W135" s="507">
        <v>-1648</v>
      </c>
      <c r="X135" s="507">
        <v>0</v>
      </c>
      <c r="Y135" s="507">
        <v>0</v>
      </c>
      <c r="Z135" s="507">
        <f t="shared" si="221"/>
        <v>-1648</v>
      </c>
      <c r="AA135" s="507">
        <f t="shared" si="222"/>
        <v>-1648</v>
      </c>
      <c r="AB135" s="322">
        <f t="shared" si="223"/>
        <v>-557</v>
      </c>
      <c r="AC135" s="180">
        <f t="shared" si="224"/>
        <v>0</v>
      </c>
      <c r="AD135" s="507">
        <v>0</v>
      </c>
      <c r="AE135" s="507">
        <v>0</v>
      </c>
      <c r="AF135" s="507">
        <f t="shared" si="136"/>
        <v>0</v>
      </c>
      <c r="AG135" s="507">
        <f t="shared" si="137"/>
        <v>-2205</v>
      </c>
      <c r="AH135" s="522">
        <v>0</v>
      </c>
      <c r="AI135" s="522">
        <v>0</v>
      </c>
      <c r="AJ135" s="522">
        <v>0</v>
      </c>
      <c r="AK135" s="522">
        <v>0</v>
      </c>
      <c r="AL135" s="522">
        <v>0</v>
      </c>
      <c r="AM135" s="522">
        <v>0</v>
      </c>
      <c r="AN135" s="522">
        <v>0</v>
      </c>
      <c r="AO135" s="522">
        <f t="shared" si="225"/>
        <v>0</v>
      </c>
      <c r="AP135" s="522">
        <f t="shared" si="226"/>
        <v>0</v>
      </c>
      <c r="AQ135" s="550">
        <f t="shared" si="138"/>
        <v>0</v>
      </c>
      <c r="AR135" s="551">
        <f t="shared" si="227"/>
        <v>326969</v>
      </c>
      <c r="AS135" s="507">
        <f t="shared" si="228"/>
        <v>235965</v>
      </c>
      <c r="AT135" s="501">
        <f t="shared" si="229"/>
        <v>4880</v>
      </c>
      <c r="AU135" s="501">
        <f t="shared" si="135"/>
        <v>0</v>
      </c>
      <c r="AV135" s="507">
        <f t="shared" si="230"/>
        <v>81405</v>
      </c>
      <c r="AW135" s="507">
        <f t="shared" si="230"/>
        <v>4719</v>
      </c>
      <c r="AX135" s="507">
        <f t="shared" si="231"/>
        <v>0</v>
      </c>
      <c r="AY135" s="522">
        <f t="shared" si="232"/>
        <v>0.56659999999999999</v>
      </c>
      <c r="AZ135" s="522">
        <f t="shared" si="233"/>
        <v>0.56659999999999999</v>
      </c>
      <c r="BA135" s="523">
        <f t="shared" si="233"/>
        <v>0</v>
      </c>
    </row>
    <row r="136" spans="1:53" ht="12.95" customHeight="1" x14ac:dyDescent="0.25">
      <c r="A136" s="155">
        <v>26</v>
      </c>
      <c r="B136" s="547">
        <v>5432</v>
      </c>
      <c r="C136" s="548">
        <v>600099024</v>
      </c>
      <c r="D136" s="84">
        <v>71003819</v>
      </c>
      <c r="E136" s="549" t="s">
        <v>688</v>
      </c>
      <c r="F136" s="84">
        <v>3143</v>
      </c>
      <c r="G136" s="549" t="s">
        <v>151</v>
      </c>
      <c r="H136" s="514" t="s">
        <v>83</v>
      </c>
      <c r="I136" s="516">
        <v>10534</v>
      </c>
      <c r="J136" s="517">
        <v>7425</v>
      </c>
      <c r="K136" s="517">
        <v>0</v>
      </c>
      <c r="L136" s="431">
        <v>2510</v>
      </c>
      <c r="M136" s="431">
        <v>149</v>
      </c>
      <c r="N136" s="517">
        <v>450</v>
      </c>
      <c r="O136" s="518">
        <v>0.03</v>
      </c>
      <c r="P136" s="432">
        <v>0</v>
      </c>
      <c r="Q136" s="519">
        <v>0.03</v>
      </c>
      <c r="R136" s="500">
        <f t="shared" si="219"/>
        <v>0</v>
      </c>
      <c r="S136" s="507">
        <v>0</v>
      </c>
      <c r="T136" s="507">
        <v>0</v>
      </c>
      <c r="U136" s="507">
        <v>0</v>
      </c>
      <c r="V136" s="507">
        <f t="shared" si="220"/>
        <v>0</v>
      </c>
      <c r="W136" s="507">
        <v>0</v>
      </c>
      <c r="X136" s="507">
        <v>0</v>
      </c>
      <c r="Y136" s="507">
        <v>0</v>
      </c>
      <c r="Z136" s="507">
        <f t="shared" si="221"/>
        <v>0</v>
      </c>
      <c r="AA136" s="507">
        <f t="shared" si="222"/>
        <v>0</v>
      </c>
      <c r="AB136" s="322">
        <f t="shared" si="223"/>
        <v>0</v>
      </c>
      <c r="AC136" s="180">
        <f t="shared" si="224"/>
        <v>0</v>
      </c>
      <c r="AD136" s="507">
        <v>0</v>
      </c>
      <c r="AE136" s="507">
        <v>0</v>
      </c>
      <c r="AF136" s="507">
        <f t="shared" si="136"/>
        <v>0</v>
      </c>
      <c r="AG136" s="507">
        <f t="shared" si="137"/>
        <v>0</v>
      </c>
      <c r="AH136" s="522">
        <v>0</v>
      </c>
      <c r="AI136" s="522">
        <v>0</v>
      </c>
      <c r="AJ136" s="522">
        <v>0</v>
      </c>
      <c r="AK136" s="522">
        <v>0</v>
      </c>
      <c r="AL136" s="522">
        <v>0</v>
      </c>
      <c r="AM136" s="522">
        <v>0</v>
      </c>
      <c r="AN136" s="522">
        <v>0</v>
      </c>
      <c r="AO136" s="522">
        <f t="shared" si="225"/>
        <v>0</v>
      </c>
      <c r="AP136" s="522">
        <f t="shared" si="226"/>
        <v>0</v>
      </c>
      <c r="AQ136" s="550">
        <f t="shared" si="138"/>
        <v>0</v>
      </c>
      <c r="AR136" s="551">
        <f t="shared" si="227"/>
        <v>10534</v>
      </c>
      <c r="AS136" s="507">
        <f t="shared" si="228"/>
        <v>7425</v>
      </c>
      <c r="AT136" s="501">
        <f t="shared" si="229"/>
        <v>0</v>
      </c>
      <c r="AU136" s="501">
        <f t="shared" si="135"/>
        <v>0</v>
      </c>
      <c r="AV136" s="507">
        <f t="shared" si="230"/>
        <v>2510</v>
      </c>
      <c r="AW136" s="507">
        <f t="shared" si="230"/>
        <v>149</v>
      </c>
      <c r="AX136" s="507">
        <f t="shared" si="231"/>
        <v>450</v>
      </c>
      <c r="AY136" s="522">
        <f t="shared" si="232"/>
        <v>0.03</v>
      </c>
      <c r="AZ136" s="522">
        <f t="shared" si="233"/>
        <v>0</v>
      </c>
      <c r="BA136" s="523">
        <f t="shared" si="233"/>
        <v>0.03</v>
      </c>
    </row>
    <row r="137" spans="1:53" ht="12.95" customHeight="1" x14ac:dyDescent="0.25">
      <c r="A137" s="157">
        <v>26</v>
      </c>
      <c r="B137" s="105">
        <v>5432</v>
      </c>
      <c r="C137" s="106">
        <v>600099024</v>
      </c>
      <c r="D137" s="105">
        <v>71003819</v>
      </c>
      <c r="E137" s="301" t="s">
        <v>689</v>
      </c>
      <c r="F137" s="93"/>
      <c r="G137" s="302"/>
      <c r="H137" s="94"/>
      <c r="I137" s="297">
        <v>4704775</v>
      </c>
      <c r="J137" s="107">
        <v>3397083</v>
      </c>
      <c r="K137" s="107">
        <v>18478</v>
      </c>
      <c r="L137" s="107">
        <v>1154460</v>
      </c>
      <c r="M137" s="107">
        <v>67942</v>
      </c>
      <c r="N137" s="107">
        <v>66812</v>
      </c>
      <c r="O137" s="158">
        <v>7.8907000000000007</v>
      </c>
      <c r="P137" s="158">
        <v>4.8846999999999996</v>
      </c>
      <c r="Q137" s="299">
        <v>3.0059999999999998</v>
      </c>
      <c r="R137" s="150">
        <f t="shared" ref="R137:BA137" si="234">SUM(R131:R136)</f>
        <v>1648</v>
      </c>
      <c r="S137" s="107">
        <f t="shared" si="234"/>
        <v>0</v>
      </c>
      <c r="T137" s="107">
        <f t="shared" si="234"/>
        <v>0</v>
      </c>
      <c r="U137" s="107">
        <f t="shared" si="234"/>
        <v>-1648</v>
      </c>
      <c r="V137" s="107">
        <f t="shared" si="234"/>
        <v>0</v>
      </c>
      <c r="W137" s="107">
        <f t="shared" si="234"/>
        <v>-1648</v>
      </c>
      <c r="X137" s="107">
        <f t="shared" si="234"/>
        <v>0</v>
      </c>
      <c r="Y137" s="107">
        <f t="shared" si="234"/>
        <v>2368</v>
      </c>
      <c r="Z137" s="107">
        <f t="shared" si="234"/>
        <v>720</v>
      </c>
      <c r="AA137" s="107">
        <f t="shared" si="234"/>
        <v>720</v>
      </c>
      <c r="AB137" s="107">
        <f t="shared" si="234"/>
        <v>-557</v>
      </c>
      <c r="AC137" s="107">
        <f t="shared" si="234"/>
        <v>0</v>
      </c>
      <c r="AD137" s="107">
        <f t="shared" si="234"/>
        <v>0</v>
      </c>
      <c r="AE137" s="107">
        <f t="shared" si="234"/>
        <v>0</v>
      </c>
      <c r="AF137" s="107">
        <f t="shared" si="234"/>
        <v>0</v>
      </c>
      <c r="AG137" s="107">
        <f t="shared" si="234"/>
        <v>163</v>
      </c>
      <c r="AH137" s="158">
        <f t="shared" si="234"/>
        <v>0</v>
      </c>
      <c r="AI137" s="158">
        <f t="shared" si="234"/>
        <v>0</v>
      </c>
      <c r="AJ137" s="158">
        <f t="shared" si="234"/>
        <v>0</v>
      </c>
      <c r="AK137" s="158">
        <f t="shared" si="234"/>
        <v>0</v>
      </c>
      <c r="AL137" s="158">
        <f t="shared" si="234"/>
        <v>0</v>
      </c>
      <c r="AM137" s="158">
        <f t="shared" si="234"/>
        <v>0</v>
      </c>
      <c r="AN137" s="158">
        <f t="shared" si="234"/>
        <v>0</v>
      </c>
      <c r="AO137" s="158">
        <f t="shared" si="234"/>
        <v>0</v>
      </c>
      <c r="AP137" s="158">
        <f t="shared" si="234"/>
        <v>0</v>
      </c>
      <c r="AQ137" s="429">
        <f t="shared" si="234"/>
        <v>0</v>
      </c>
      <c r="AR137" s="297">
        <f t="shared" si="234"/>
        <v>4704938</v>
      </c>
      <c r="AS137" s="107">
        <f t="shared" si="234"/>
        <v>3397083</v>
      </c>
      <c r="AT137" s="107">
        <f t="shared" si="234"/>
        <v>19198</v>
      </c>
      <c r="AU137" s="107">
        <f t="shared" si="234"/>
        <v>2368</v>
      </c>
      <c r="AV137" s="107">
        <f t="shared" si="234"/>
        <v>1153903</v>
      </c>
      <c r="AW137" s="107">
        <f t="shared" si="234"/>
        <v>67942</v>
      </c>
      <c r="AX137" s="107">
        <f t="shared" si="234"/>
        <v>66812</v>
      </c>
      <c r="AY137" s="158">
        <f t="shared" si="234"/>
        <v>7.8907000000000007</v>
      </c>
      <c r="AZ137" s="158">
        <f t="shared" si="234"/>
        <v>4.8846999999999996</v>
      </c>
      <c r="BA137" s="299">
        <f t="shared" si="234"/>
        <v>3.0059999999999998</v>
      </c>
    </row>
    <row r="138" spans="1:53" ht="12.95" customHeight="1" x14ac:dyDescent="0.25">
      <c r="A138" s="155">
        <v>27</v>
      </c>
      <c r="B138" s="547">
        <v>5452</v>
      </c>
      <c r="C138" s="548">
        <v>600099245</v>
      </c>
      <c r="D138" s="84">
        <v>70188416</v>
      </c>
      <c r="E138" s="549" t="s">
        <v>690</v>
      </c>
      <c r="F138" s="84">
        <v>3111</v>
      </c>
      <c r="G138" s="549" t="s">
        <v>587</v>
      </c>
      <c r="H138" s="514" t="s">
        <v>87</v>
      </c>
      <c r="I138" s="516">
        <v>1494000</v>
      </c>
      <c r="J138" s="517">
        <v>1078954</v>
      </c>
      <c r="K138" s="517">
        <v>10000</v>
      </c>
      <c r="L138" s="431">
        <v>368066</v>
      </c>
      <c r="M138" s="431">
        <v>21580</v>
      </c>
      <c r="N138" s="517">
        <v>15400</v>
      </c>
      <c r="O138" s="518">
        <v>2.5108999999999999</v>
      </c>
      <c r="P138" s="432">
        <v>2</v>
      </c>
      <c r="Q138" s="519">
        <v>0.51090000000000002</v>
      </c>
      <c r="R138" s="500">
        <f t="shared" ref="R138:R143" si="235">W138*-1</f>
        <v>0</v>
      </c>
      <c r="S138" s="507">
        <v>0</v>
      </c>
      <c r="T138" s="507">
        <v>0</v>
      </c>
      <c r="U138" s="507">
        <v>0</v>
      </c>
      <c r="V138" s="507">
        <f t="shared" ref="V138:V143" si="236">SUM(R138:U138)</f>
        <v>0</v>
      </c>
      <c r="W138" s="507">
        <v>0</v>
      </c>
      <c r="X138" s="507">
        <v>0</v>
      </c>
      <c r="Y138" s="507">
        <v>0</v>
      </c>
      <c r="Z138" s="507">
        <f t="shared" ref="Z138:Z143" si="237">SUM(W138:Y138)</f>
        <v>0</v>
      </c>
      <c r="AA138" s="507">
        <f t="shared" ref="AA138:AA143" si="238">V138+Z138</f>
        <v>0</v>
      </c>
      <c r="AB138" s="322">
        <f t="shared" ref="AB138:AB143" si="239">ROUND((V138+W138)*33.8%,0)</f>
        <v>0</v>
      </c>
      <c r="AC138" s="180">
        <f t="shared" ref="AC138:AC143" si="240">ROUND(V138*2%,0)</f>
        <v>0</v>
      </c>
      <c r="AD138" s="507">
        <v>0</v>
      </c>
      <c r="AE138" s="507">
        <v>0</v>
      </c>
      <c r="AF138" s="507">
        <f t="shared" si="136"/>
        <v>0</v>
      </c>
      <c r="AG138" s="507">
        <f t="shared" si="137"/>
        <v>0</v>
      </c>
      <c r="AH138" s="522">
        <v>-0.01</v>
      </c>
      <c r="AI138" s="522">
        <v>-0.02</v>
      </c>
      <c r="AJ138" s="522">
        <v>0</v>
      </c>
      <c r="AK138" s="522">
        <v>0</v>
      </c>
      <c r="AL138" s="522">
        <v>0</v>
      </c>
      <c r="AM138" s="522">
        <v>0</v>
      </c>
      <c r="AN138" s="522">
        <v>0</v>
      </c>
      <c r="AO138" s="522">
        <f t="shared" ref="AO138:AO143" si="241">AH138+AJ138+AK138+AM138</f>
        <v>-0.01</v>
      </c>
      <c r="AP138" s="522">
        <f t="shared" ref="AP138:AP143" si="242">AI138+AL138+AN138</f>
        <v>-0.02</v>
      </c>
      <c r="AQ138" s="550">
        <f t="shared" si="138"/>
        <v>-0.03</v>
      </c>
      <c r="AR138" s="551">
        <f t="shared" ref="AR138:AR143" si="243">I138+AG138</f>
        <v>1494000</v>
      </c>
      <c r="AS138" s="507">
        <f t="shared" ref="AS138:AS143" si="244">J138+V138</f>
        <v>1078954</v>
      </c>
      <c r="AT138" s="501">
        <f t="shared" ref="AT138:AT143" si="245">K138+Z138</f>
        <v>10000</v>
      </c>
      <c r="AU138" s="501">
        <f t="shared" si="135"/>
        <v>0</v>
      </c>
      <c r="AV138" s="507">
        <f t="shared" ref="AV138:AW143" si="246">L138+AB138</f>
        <v>368066</v>
      </c>
      <c r="AW138" s="507">
        <f t="shared" si="246"/>
        <v>21580</v>
      </c>
      <c r="AX138" s="507">
        <f t="shared" ref="AX138:AX143" si="247">N138+AF138</f>
        <v>15400</v>
      </c>
      <c r="AY138" s="522">
        <f t="shared" ref="AY138:AY143" si="248">O138+AQ138</f>
        <v>2.4809000000000001</v>
      </c>
      <c r="AZ138" s="522">
        <f t="shared" ref="AZ138:BA143" si="249">P138+AO138</f>
        <v>1.99</v>
      </c>
      <c r="BA138" s="523">
        <f t="shared" si="249"/>
        <v>0.4909</v>
      </c>
    </row>
    <row r="139" spans="1:53" ht="12.95" customHeight="1" x14ac:dyDescent="0.25">
      <c r="A139" s="155">
        <v>27</v>
      </c>
      <c r="B139" s="547">
        <v>5452</v>
      </c>
      <c r="C139" s="548">
        <v>600099245</v>
      </c>
      <c r="D139" s="84">
        <v>70188416</v>
      </c>
      <c r="E139" s="549" t="s">
        <v>690</v>
      </c>
      <c r="F139" s="84">
        <v>3117</v>
      </c>
      <c r="G139" s="549" t="s">
        <v>149</v>
      </c>
      <c r="H139" s="514" t="s">
        <v>87</v>
      </c>
      <c r="I139" s="516">
        <v>3412931</v>
      </c>
      <c r="J139" s="517">
        <v>2430450</v>
      </c>
      <c r="K139" s="517">
        <v>10000</v>
      </c>
      <c r="L139" s="431">
        <v>824872</v>
      </c>
      <c r="M139" s="431">
        <v>48609</v>
      </c>
      <c r="N139" s="517">
        <v>99000</v>
      </c>
      <c r="O139" s="518">
        <v>5.2277000000000005</v>
      </c>
      <c r="P139" s="432">
        <v>3.2726000000000002</v>
      </c>
      <c r="Q139" s="519">
        <v>1.9551000000000001</v>
      </c>
      <c r="R139" s="500">
        <f t="shared" si="235"/>
        <v>4500</v>
      </c>
      <c r="S139" s="507">
        <v>0</v>
      </c>
      <c r="T139" s="507">
        <v>0</v>
      </c>
      <c r="U139" s="507">
        <v>0</v>
      </c>
      <c r="V139" s="507">
        <f t="shared" si="236"/>
        <v>4500</v>
      </c>
      <c r="W139" s="507">
        <v>-4500</v>
      </c>
      <c r="X139" s="507">
        <v>0</v>
      </c>
      <c r="Y139" s="507">
        <v>4884</v>
      </c>
      <c r="Z139" s="507">
        <f t="shared" si="237"/>
        <v>384</v>
      </c>
      <c r="AA139" s="507">
        <f t="shared" si="238"/>
        <v>4884</v>
      </c>
      <c r="AB139" s="322">
        <f t="shared" si="239"/>
        <v>0</v>
      </c>
      <c r="AC139" s="180">
        <f t="shared" si="240"/>
        <v>90</v>
      </c>
      <c r="AD139" s="507">
        <v>0</v>
      </c>
      <c r="AE139" s="507">
        <v>0</v>
      </c>
      <c r="AF139" s="507">
        <f t="shared" si="136"/>
        <v>0</v>
      </c>
      <c r="AG139" s="507">
        <f t="shared" si="137"/>
        <v>4974</v>
      </c>
      <c r="AH139" s="522">
        <v>0</v>
      </c>
      <c r="AI139" s="522">
        <v>0</v>
      </c>
      <c r="AJ139" s="522">
        <v>0</v>
      </c>
      <c r="AK139" s="522">
        <v>0</v>
      </c>
      <c r="AL139" s="522">
        <v>0</v>
      </c>
      <c r="AM139" s="522">
        <v>0</v>
      </c>
      <c r="AN139" s="522">
        <v>0</v>
      </c>
      <c r="AO139" s="522">
        <f t="shared" si="241"/>
        <v>0</v>
      </c>
      <c r="AP139" s="522">
        <f t="shared" si="242"/>
        <v>0</v>
      </c>
      <c r="AQ139" s="550">
        <f t="shared" si="138"/>
        <v>0</v>
      </c>
      <c r="AR139" s="551">
        <f t="shared" si="243"/>
        <v>3417905</v>
      </c>
      <c r="AS139" s="507">
        <f t="shared" si="244"/>
        <v>2434950</v>
      </c>
      <c r="AT139" s="501">
        <f t="shared" si="245"/>
        <v>10384</v>
      </c>
      <c r="AU139" s="501">
        <f t="shared" si="135"/>
        <v>4884</v>
      </c>
      <c r="AV139" s="507">
        <f t="shared" si="246"/>
        <v>824872</v>
      </c>
      <c r="AW139" s="507">
        <f t="shared" si="246"/>
        <v>48699</v>
      </c>
      <c r="AX139" s="507">
        <f t="shared" si="247"/>
        <v>99000</v>
      </c>
      <c r="AY139" s="522">
        <f t="shared" si="248"/>
        <v>5.2277000000000005</v>
      </c>
      <c r="AZ139" s="522">
        <f t="shared" si="249"/>
        <v>3.2726000000000002</v>
      </c>
      <c r="BA139" s="523">
        <f t="shared" si="249"/>
        <v>1.9551000000000001</v>
      </c>
    </row>
    <row r="140" spans="1:53" ht="12.95" customHeight="1" x14ac:dyDescent="0.25">
      <c r="A140" s="155">
        <v>27</v>
      </c>
      <c r="B140" s="547">
        <v>5452</v>
      </c>
      <c r="C140" s="548">
        <v>600099245</v>
      </c>
      <c r="D140" s="84">
        <v>70188416</v>
      </c>
      <c r="E140" s="549" t="s">
        <v>690</v>
      </c>
      <c r="F140" s="84">
        <v>3117</v>
      </c>
      <c r="G140" s="549" t="s">
        <v>450</v>
      </c>
      <c r="H140" s="514" t="s">
        <v>83</v>
      </c>
      <c r="I140" s="516">
        <v>1522125</v>
      </c>
      <c r="J140" s="517">
        <v>1120858</v>
      </c>
      <c r="K140" s="517">
        <v>0</v>
      </c>
      <c r="L140" s="431">
        <v>378850</v>
      </c>
      <c r="M140" s="431">
        <v>22417</v>
      </c>
      <c r="N140" s="517">
        <v>0</v>
      </c>
      <c r="O140" s="518">
        <v>3.23</v>
      </c>
      <c r="P140" s="432">
        <v>3.23</v>
      </c>
      <c r="Q140" s="519">
        <v>0</v>
      </c>
      <c r="R140" s="500">
        <f t="shared" si="235"/>
        <v>0</v>
      </c>
      <c r="S140" s="507">
        <v>64764</v>
      </c>
      <c r="T140" s="507">
        <v>0</v>
      </c>
      <c r="U140" s="507">
        <v>0</v>
      </c>
      <c r="V140" s="507">
        <f t="shared" si="236"/>
        <v>64764</v>
      </c>
      <c r="W140" s="507">
        <v>0</v>
      </c>
      <c r="X140" s="507">
        <v>0</v>
      </c>
      <c r="Y140" s="507">
        <v>0</v>
      </c>
      <c r="Z140" s="507">
        <f t="shared" si="237"/>
        <v>0</v>
      </c>
      <c r="AA140" s="507">
        <f t="shared" si="238"/>
        <v>64764</v>
      </c>
      <c r="AB140" s="322">
        <f t="shared" si="239"/>
        <v>21890</v>
      </c>
      <c r="AC140" s="180">
        <f t="shared" si="240"/>
        <v>1295</v>
      </c>
      <c r="AD140" s="507">
        <v>5250</v>
      </c>
      <c r="AE140" s="507">
        <v>0</v>
      </c>
      <c r="AF140" s="507">
        <f t="shared" si="136"/>
        <v>5250</v>
      </c>
      <c r="AG140" s="507">
        <f t="shared" si="137"/>
        <v>93199</v>
      </c>
      <c r="AH140" s="522">
        <v>0</v>
      </c>
      <c r="AI140" s="522">
        <v>0</v>
      </c>
      <c r="AJ140" s="522">
        <v>0.2</v>
      </c>
      <c r="AK140" s="522">
        <v>0</v>
      </c>
      <c r="AL140" s="522">
        <v>0</v>
      </c>
      <c r="AM140" s="522">
        <v>0</v>
      </c>
      <c r="AN140" s="522">
        <v>0</v>
      </c>
      <c r="AO140" s="522">
        <f t="shared" si="241"/>
        <v>0.2</v>
      </c>
      <c r="AP140" s="522">
        <f t="shared" si="242"/>
        <v>0</v>
      </c>
      <c r="AQ140" s="550">
        <f t="shared" si="138"/>
        <v>0.2</v>
      </c>
      <c r="AR140" s="551">
        <f t="shared" si="243"/>
        <v>1615324</v>
      </c>
      <c r="AS140" s="507">
        <f t="shared" si="244"/>
        <v>1185622</v>
      </c>
      <c r="AT140" s="501">
        <f t="shared" si="245"/>
        <v>0</v>
      </c>
      <c r="AU140" s="501">
        <f t="shared" si="135"/>
        <v>0</v>
      </c>
      <c r="AV140" s="507">
        <f t="shared" si="246"/>
        <v>400740</v>
      </c>
      <c r="AW140" s="507">
        <f t="shared" si="246"/>
        <v>23712</v>
      </c>
      <c r="AX140" s="507">
        <f t="shared" si="247"/>
        <v>5250</v>
      </c>
      <c r="AY140" s="522">
        <f t="shared" si="248"/>
        <v>3.43</v>
      </c>
      <c r="AZ140" s="522">
        <f t="shared" si="249"/>
        <v>3.43</v>
      </c>
      <c r="BA140" s="523">
        <f t="shared" si="249"/>
        <v>0</v>
      </c>
    </row>
    <row r="141" spans="1:53" ht="12.95" customHeight="1" x14ac:dyDescent="0.25">
      <c r="A141" s="155">
        <v>27</v>
      </c>
      <c r="B141" s="547">
        <v>5452</v>
      </c>
      <c r="C141" s="548">
        <v>600099245</v>
      </c>
      <c r="D141" s="84">
        <v>70188416</v>
      </c>
      <c r="E141" s="549" t="s">
        <v>690</v>
      </c>
      <c r="F141" s="84">
        <v>3141</v>
      </c>
      <c r="G141" s="549" t="s">
        <v>89</v>
      </c>
      <c r="H141" s="514" t="s">
        <v>83</v>
      </c>
      <c r="I141" s="516">
        <v>713327</v>
      </c>
      <c r="J141" s="517">
        <v>518002</v>
      </c>
      <c r="K141" s="517">
        <v>5000</v>
      </c>
      <c r="L141" s="431">
        <v>176775</v>
      </c>
      <c r="M141" s="431">
        <v>10360</v>
      </c>
      <c r="N141" s="517">
        <v>3190</v>
      </c>
      <c r="O141" s="518">
        <v>1.78</v>
      </c>
      <c r="P141" s="432">
        <v>0</v>
      </c>
      <c r="Q141" s="519">
        <v>1.78</v>
      </c>
      <c r="R141" s="500">
        <f t="shared" si="235"/>
        <v>5000</v>
      </c>
      <c r="S141" s="507">
        <v>0</v>
      </c>
      <c r="T141" s="507">
        <v>0</v>
      </c>
      <c r="U141" s="507">
        <v>0</v>
      </c>
      <c r="V141" s="507">
        <f t="shared" si="236"/>
        <v>5000</v>
      </c>
      <c r="W141" s="507">
        <v>-5000</v>
      </c>
      <c r="X141" s="507">
        <v>0</v>
      </c>
      <c r="Y141" s="507">
        <v>0</v>
      </c>
      <c r="Z141" s="507">
        <f t="shared" si="237"/>
        <v>-5000</v>
      </c>
      <c r="AA141" s="507">
        <f t="shared" si="238"/>
        <v>0</v>
      </c>
      <c r="AB141" s="322">
        <f t="shared" si="239"/>
        <v>0</v>
      </c>
      <c r="AC141" s="180">
        <f t="shared" si="240"/>
        <v>100</v>
      </c>
      <c r="AD141" s="507">
        <v>0</v>
      </c>
      <c r="AE141" s="507">
        <v>0</v>
      </c>
      <c r="AF141" s="507">
        <f t="shared" si="136"/>
        <v>0</v>
      </c>
      <c r="AG141" s="507">
        <f t="shared" si="137"/>
        <v>100</v>
      </c>
      <c r="AH141" s="522">
        <v>0</v>
      </c>
      <c r="AI141" s="522">
        <v>0</v>
      </c>
      <c r="AJ141" s="522">
        <v>0</v>
      </c>
      <c r="AK141" s="522">
        <v>0</v>
      </c>
      <c r="AL141" s="522">
        <v>0</v>
      </c>
      <c r="AM141" s="522">
        <v>0</v>
      </c>
      <c r="AN141" s="522">
        <v>0</v>
      </c>
      <c r="AO141" s="522">
        <f t="shared" si="241"/>
        <v>0</v>
      </c>
      <c r="AP141" s="522">
        <f t="shared" si="242"/>
        <v>0</v>
      </c>
      <c r="AQ141" s="550">
        <f t="shared" si="138"/>
        <v>0</v>
      </c>
      <c r="AR141" s="551">
        <f t="shared" si="243"/>
        <v>713427</v>
      </c>
      <c r="AS141" s="507">
        <f t="shared" si="244"/>
        <v>523002</v>
      </c>
      <c r="AT141" s="501">
        <f t="shared" si="245"/>
        <v>0</v>
      </c>
      <c r="AU141" s="501">
        <f t="shared" ref="AU141:AU163" si="250">Y141</f>
        <v>0</v>
      </c>
      <c r="AV141" s="507">
        <f t="shared" si="246"/>
        <v>176775</v>
      </c>
      <c r="AW141" s="507">
        <f t="shared" si="246"/>
        <v>10460</v>
      </c>
      <c r="AX141" s="507">
        <f t="shared" si="247"/>
        <v>3190</v>
      </c>
      <c r="AY141" s="522">
        <f t="shared" si="248"/>
        <v>1.78</v>
      </c>
      <c r="AZ141" s="522">
        <f t="shared" si="249"/>
        <v>0</v>
      </c>
      <c r="BA141" s="523">
        <f t="shared" si="249"/>
        <v>1.78</v>
      </c>
    </row>
    <row r="142" spans="1:53" ht="12.95" customHeight="1" x14ac:dyDescent="0.25">
      <c r="A142" s="155">
        <v>27</v>
      </c>
      <c r="B142" s="547">
        <v>5452</v>
      </c>
      <c r="C142" s="548">
        <v>600099245</v>
      </c>
      <c r="D142" s="84">
        <v>70188416</v>
      </c>
      <c r="E142" s="549" t="s">
        <v>690</v>
      </c>
      <c r="F142" s="84">
        <v>3143</v>
      </c>
      <c r="G142" s="549" t="s">
        <v>150</v>
      </c>
      <c r="H142" s="514" t="s">
        <v>87</v>
      </c>
      <c r="I142" s="516">
        <v>573377</v>
      </c>
      <c r="J142" s="517">
        <v>422222</v>
      </c>
      <c r="K142" s="517">
        <v>0</v>
      </c>
      <c r="L142" s="431">
        <v>142711</v>
      </c>
      <c r="M142" s="431">
        <v>8444</v>
      </c>
      <c r="N142" s="517">
        <v>0</v>
      </c>
      <c r="O142" s="518">
        <v>0.91669999999999996</v>
      </c>
      <c r="P142" s="432">
        <v>0.91669999999999996</v>
      </c>
      <c r="Q142" s="519">
        <v>0</v>
      </c>
      <c r="R142" s="500">
        <f t="shared" si="235"/>
        <v>-5000</v>
      </c>
      <c r="S142" s="507">
        <v>0</v>
      </c>
      <c r="T142" s="507">
        <v>0</v>
      </c>
      <c r="U142" s="507">
        <v>0</v>
      </c>
      <c r="V142" s="507">
        <f t="shared" si="236"/>
        <v>-5000</v>
      </c>
      <c r="W142" s="507">
        <v>5000</v>
      </c>
      <c r="X142" s="507">
        <v>0</v>
      </c>
      <c r="Y142" s="507">
        <v>0</v>
      </c>
      <c r="Z142" s="507">
        <f t="shared" si="237"/>
        <v>5000</v>
      </c>
      <c r="AA142" s="507">
        <f t="shared" si="238"/>
        <v>0</v>
      </c>
      <c r="AB142" s="322">
        <f t="shared" si="239"/>
        <v>0</v>
      </c>
      <c r="AC142" s="180">
        <f t="shared" si="240"/>
        <v>-100</v>
      </c>
      <c r="AD142" s="507">
        <v>0</v>
      </c>
      <c r="AE142" s="507">
        <v>0</v>
      </c>
      <c r="AF142" s="507">
        <f t="shared" si="136"/>
        <v>0</v>
      </c>
      <c r="AG142" s="507">
        <f t="shared" si="137"/>
        <v>-100</v>
      </c>
      <c r="AH142" s="522">
        <v>-0.01</v>
      </c>
      <c r="AI142" s="522">
        <v>0</v>
      </c>
      <c r="AJ142" s="522">
        <v>0</v>
      </c>
      <c r="AK142" s="522">
        <v>0</v>
      </c>
      <c r="AL142" s="522">
        <v>0</v>
      </c>
      <c r="AM142" s="522">
        <v>0</v>
      </c>
      <c r="AN142" s="522">
        <v>0</v>
      </c>
      <c r="AO142" s="522">
        <f t="shared" si="241"/>
        <v>-0.01</v>
      </c>
      <c r="AP142" s="522">
        <f t="shared" si="242"/>
        <v>0</v>
      </c>
      <c r="AQ142" s="550">
        <f t="shared" si="138"/>
        <v>-0.01</v>
      </c>
      <c r="AR142" s="551">
        <f t="shared" si="243"/>
        <v>573277</v>
      </c>
      <c r="AS142" s="507">
        <f t="shared" si="244"/>
        <v>417222</v>
      </c>
      <c r="AT142" s="501">
        <f t="shared" si="245"/>
        <v>5000</v>
      </c>
      <c r="AU142" s="501">
        <f t="shared" si="250"/>
        <v>0</v>
      </c>
      <c r="AV142" s="507">
        <f t="shared" si="246"/>
        <v>142711</v>
      </c>
      <c r="AW142" s="507">
        <f t="shared" si="246"/>
        <v>8344</v>
      </c>
      <c r="AX142" s="507">
        <f t="shared" si="247"/>
        <v>0</v>
      </c>
      <c r="AY142" s="522">
        <f t="shared" si="248"/>
        <v>0.90669999999999995</v>
      </c>
      <c r="AZ142" s="522">
        <f t="shared" si="249"/>
        <v>0.90669999999999995</v>
      </c>
      <c r="BA142" s="523">
        <f t="shared" si="249"/>
        <v>0</v>
      </c>
    </row>
    <row r="143" spans="1:53" ht="12.95" customHeight="1" x14ac:dyDescent="0.25">
      <c r="A143" s="155">
        <v>27</v>
      </c>
      <c r="B143" s="547">
        <v>5452</v>
      </c>
      <c r="C143" s="548">
        <v>600099245</v>
      </c>
      <c r="D143" s="84">
        <v>70188416</v>
      </c>
      <c r="E143" s="549" t="s">
        <v>690</v>
      </c>
      <c r="F143" s="84">
        <v>3143</v>
      </c>
      <c r="G143" s="549" t="s">
        <v>151</v>
      </c>
      <c r="H143" s="514" t="s">
        <v>83</v>
      </c>
      <c r="I143" s="516">
        <v>17556</v>
      </c>
      <c r="J143" s="517">
        <v>12375</v>
      </c>
      <c r="K143" s="517">
        <v>0</v>
      </c>
      <c r="L143" s="431">
        <v>4183</v>
      </c>
      <c r="M143" s="431">
        <v>248</v>
      </c>
      <c r="N143" s="517">
        <v>750</v>
      </c>
      <c r="O143" s="518">
        <v>0.05</v>
      </c>
      <c r="P143" s="432">
        <v>0</v>
      </c>
      <c r="Q143" s="519">
        <v>0.05</v>
      </c>
      <c r="R143" s="500">
        <f t="shared" si="235"/>
        <v>0</v>
      </c>
      <c r="S143" s="507">
        <v>0</v>
      </c>
      <c r="T143" s="507">
        <v>0</v>
      </c>
      <c r="U143" s="507">
        <v>0</v>
      </c>
      <c r="V143" s="507">
        <f t="shared" si="236"/>
        <v>0</v>
      </c>
      <c r="W143" s="507">
        <v>0</v>
      </c>
      <c r="X143" s="507">
        <v>0</v>
      </c>
      <c r="Y143" s="507">
        <v>0</v>
      </c>
      <c r="Z143" s="507">
        <f t="shared" si="237"/>
        <v>0</v>
      </c>
      <c r="AA143" s="507">
        <f t="shared" si="238"/>
        <v>0</v>
      </c>
      <c r="AB143" s="322">
        <f t="shared" si="239"/>
        <v>0</v>
      </c>
      <c r="AC143" s="180">
        <f t="shared" si="240"/>
        <v>0</v>
      </c>
      <c r="AD143" s="507">
        <v>0</v>
      </c>
      <c r="AE143" s="507">
        <v>0</v>
      </c>
      <c r="AF143" s="507">
        <f t="shared" si="136"/>
        <v>0</v>
      </c>
      <c r="AG143" s="507">
        <f t="shared" si="137"/>
        <v>0</v>
      </c>
      <c r="AH143" s="522">
        <v>0</v>
      </c>
      <c r="AI143" s="522">
        <v>0</v>
      </c>
      <c r="AJ143" s="522">
        <v>0</v>
      </c>
      <c r="AK143" s="522">
        <v>0</v>
      </c>
      <c r="AL143" s="522">
        <v>0</v>
      </c>
      <c r="AM143" s="522">
        <v>0</v>
      </c>
      <c r="AN143" s="522">
        <v>0</v>
      </c>
      <c r="AO143" s="522">
        <f t="shared" si="241"/>
        <v>0</v>
      </c>
      <c r="AP143" s="522">
        <f t="shared" si="242"/>
        <v>0</v>
      </c>
      <c r="AQ143" s="550">
        <f t="shared" si="138"/>
        <v>0</v>
      </c>
      <c r="AR143" s="551">
        <f t="shared" si="243"/>
        <v>17556</v>
      </c>
      <c r="AS143" s="507">
        <f t="shared" si="244"/>
        <v>12375</v>
      </c>
      <c r="AT143" s="501">
        <f t="shared" si="245"/>
        <v>0</v>
      </c>
      <c r="AU143" s="501">
        <f t="shared" si="250"/>
        <v>0</v>
      </c>
      <c r="AV143" s="507">
        <f t="shared" si="246"/>
        <v>4183</v>
      </c>
      <c r="AW143" s="507">
        <f t="shared" si="246"/>
        <v>248</v>
      </c>
      <c r="AX143" s="507">
        <f t="shared" si="247"/>
        <v>750</v>
      </c>
      <c r="AY143" s="522">
        <f t="shared" si="248"/>
        <v>0.05</v>
      </c>
      <c r="AZ143" s="522">
        <f t="shared" si="249"/>
        <v>0</v>
      </c>
      <c r="BA143" s="523">
        <f t="shared" si="249"/>
        <v>0.05</v>
      </c>
    </row>
    <row r="144" spans="1:53" ht="12.95" customHeight="1" x14ac:dyDescent="0.25">
      <c r="A144" s="157">
        <v>27</v>
      </c>
      <c r="B144" s="105">
        <v>5452</v>
      </c>
      <c r="C144" s="106">
        <v>600099245</v>
      </c>
      <c r="D144" s="105">
        <v>70188416</v>
      </c>
      <c r="E144" s="301" t="s">
        <v>691</v>
      </c>
      <c r="F144" s="93"/>
      <c r="G144" s="302"/>
      <c r="H144" s="94"/>
      <c r="I144" s="297">
        <v>7733316</v>
      </c>
      <c r="J144" s="107">
        <v>5582861</v>
      </c>
      <c r="K144" s="107">
        <v>25000</v>
      </c>
      <c r="L144" s="107">
        <v>1895457</v>
      </c>
      <c r="M144" s="107">
        <v>111658</v>
      </c>
      <c r="N144" s="107">
        <v>118340</v>
      </c>
      <c r="O144" s="158">
        <v>13.715300000000001</v>
      </c>
      <c r="P144" s="158">
        <v>9.4193000000000016</v>
      </c>
      <c r="Q144" s="299">
        <v>4.2960000000000003</v>
      </c>
      <c r="R144" s="150">
        <f t="shared" ref="R144:BA144" si="251">SUM(R138:R143)</f>
        <v>4500</v>
      </c>
      <c r="S144" s="107">
        <f t="shared" si="251"/>
        <v>64764</v>
      </c>
      <c r="T144" s="107">
        <f t="shared" si="251"/>
        <v>0</v>
      </c>
      <c r="U144" s="107">
        <f t="shared" si="251"/>
        <v>0</v>
      </c>
      <c r="V144" s="107">
        <f t="shared" si="251"/>
        <v>69264</v>
      </c>
      <c r="W144" s="107">
        <f t="shared" si="251"/>
        <v>-4500</v>
      </c>
      <c r="X144" s="107">
        <f t="shared" si="251"/>
        <v>0</v>
      </c>
      <c r="Y144" s="107">
        <f t="shared" si="251"/>
        <v>4884</v>
      </c>
      <c r="Z144" s="107">
        <f t="shared" si="251"/>
        <v>384</v>
      </c>
      <c r="AA144" s="107">
        <f t="shared" si="251"/>
        <v>69648</v>
      </c>
      <c r="AB144" s="107">
        <f t="shared" si="251"/>
        <v>21890</v>
      </c>
      <c r="AC144" s="107">
        <f t="shared" si="251"/>
        <v>1385</v>
      </c>
      <c r="AD144" s="107">
        <f t="shared" si="251"/>
        <v>5250</v>
      </c>
      <c r="AE144" s="107">
        <f t="shared" si="251"/>
        <v>0</v>
      </c>
      <c r="AF144" s="107">
        <f t="shared" si="251"/>
        <v>5250</v>
      </c>
      <c r="AG144" s="107">
        <f t="shared" si="251"/>
        <v>98173</v>
      </c>
      <c r="AH144" s="158">
        <f t="shared" si="251"/>
        <v>-0.02</v>
      </c>
      <c r="AI144" s="158">
        <f t="shared" si="251"/>
        <v>-0.02</v>
      </c>
      <c r="AJ144" s="158">
        <f t="shared" si="251"/>
        <v>0.2</v>
      </c>
      <c r="AK144" s="158">
        <f t="shared" si="251"/>
        <v>0</v>
      </c>
      <c r="AL144" s="158">
        <f t="shared" si="251"/>
        <v>0</v>
      </c>
      <c r="AM144" s="158">
        <f t="shared" si="251"/>
        <v>0</v>
      </c>
      <c r="AN144" s="158">
        <f t="shared" si="251"/>
        <v>0</v>
      </c>
      <c r="AO144" s="158">
        <f t="shared" si="251"/>
        <v>0.18</v>
      </c>
      <c r="AP144" s="158">
        <f t="shared" si="251"/>
        <v>-0.02</v>
      </c>
      <c r="AQ144" s="429">
        <f t="shared" si="251"/>
        <v>0.16</v>
      </c>
      <c r="AR144" s="297">
        <f t="shared" si="251"/>
        <v>7831489</v>
      </c>
      <c r="AS144" s="107">
        <f t="shared" si="251"/>
        <v>5652125</v>
      </c>
      <c r="AT144" s="107">
        <f t="shared" si="251"/>
        <v>25384</v>
      </c>
      <c r="AU144" s="107">
        <f t="shared" si="251"/>
        <v>4884</v>
      </c>
      <c r="AV144" s="107">
        <f t="shared" si="251"/>
        <v>1917347</v>
      </c>
      <c r="AW144" s="107">
        <f t="shared" si="251"/>
        <v>113043</v>
      </c>
      <c r="AX144" s="107">
        <f t="shared" si="251"/>
        <v>123590</v>
      </c>
      <c r="AY144" s="158">
        <f t="shared" si="251"/>
        <v>13.875300000000001</v>
      </c>
      <c r="AZ144" s="158">
        <f t="shared" si="251"/>
        <v>9.5993000000000013</v>
      </c>
      <c r="BA144" s="299">
        <f t="shared" si="251"/>
        <v>4.2759999999999998</v>
      </c>
    </row>
    <row r="145" spans="1:53" ht="12.95" customHeight="1" x14ac:dyDescent="0.25">
      <c r="A145" s="155">
        <v>28</v>
      </c>
      <c r="B145" s="547">
        <v>5428</v>
      </c>
      <c r="C145" s="548">
        <v>600099059</v>
      </c>
      <c r="D145" s="84">
        <v>70985740</v>
      </c>
      <c r="E145" s="549" t="s">
        <v>692</v>
      </c>
      <c r="F145" s="84">
        <v>3111</v>
      </c>
      <c r="G145" s="549" t="s">
        <v>587</v>
      </c>
      <c r="H145" s="514" t="s">
        <v>87</v>
      </c>
      <c r="I145" s="516">
        <v>1186775</v>
      </c>
      <c r="J145" s="517">
        <v>842869</v>
      </c>
      <c r="K145" s="517">
        <v>20000</v>
      </c>
      <c r="L145" s="431">
        <v>291649</v>
      </c>
      <c r="M145" s="431">
        <v>16857</v>
      </c>
      <c r="N145" s="517">
        <v>15400</v>
      </c>
      <c r="O145" s="518">
        <v>2.0114999999999998</v>
      </c>
      <c r="P145" s="432">
        <v>1.5706</v>
      </c>
      <c r="Q145" s="519">
        <v>0.44090000000000001</v>
      </c>
      <c r="R145" s="500">
        <f t="shared" ref="R145:R150" si="252">W145*-1</f>
        <v>0</v>
      </c>
      <c r="S145" s="507">
        <v>0</v>
      </c>
      <c r="T145" s="507">
        <v>0</v>
      </c>
      <c r="U145" s="507">
        <v>0</v>
      </c>
      <c r="V145" s="507">
        <f t="shared" ref="V145:V150" si="253">SUM(R145:U145)</f>
        <v>0</v>
      </c>
      <c r="W145" s="507">
        <v>0</v>
      </c>
      <c r="X145" s="507">
        <v>0</v>
      </c>
      <c r="Y145" s="507">
        <v>0</v>
      </c>
      <c r="Z145" s="507">
        <f t="shared" ref="Z145:Z150" si="254">SUM(W145:Y145)</f>
        <v>0</v>
      </c>
      <c r="AA145" s="507">
        <f t="shared" ref="AA145:AA150" si="255">V145+Z145</f>
        <v>0</v>
      </c>
      <c r="AB145" s="322">
        <f t="shared" ref="AB145:AB150" si="256">ROUND((V145+W145)*33.8%,0)</f>
        <v>0</v>
      </c>
      <c r="AC145" s="180">
        <f t="shared" ref="AC145:AC150" si="257">ROUND(V145*2%,0)</f>
        <v>0</v>
      </c>
      <c r="AD145" s="507">
        <v>0</v>
      </c>
      <c r="AE145" s="507">
        <v>0</v>
      </c>
      <c r="AF145" s="507">
        <f t="shared" ref="AF145:AF163" si="258">SUM(AD145:AE145)</f>
        <v>0</v>
      </c>
      <c r="AG145" s="507">
        <f t="shared" ref="AG145:AG163" si="259">AA145+AB145+AC145+AF145</f>
        <v>0</v>
      </c>
      <c r="AH145" s="522">
        <v>0</v>
      </c>
      <c r="AI145" s="522">
        <v>0</v>
      </c>
      <c r="AJ145" s="522">
        <v>0</v>
      </c>
      <c r="AK145" s="522">
        <v>0</v>
      </c>
      <c r="AL145" s="522">
        <v>0</v>
      </c>
      <c r="AM145" s="522">
        <v>0</v>
      </c>
      <c r="AN145" s="522">
        <v>0</v>
      </c>
      <c r="AO145" s="522">
        <f t="shared" ref="AO145:AO150" si="260">AH145+AJ145+AK145+AM145</f>
        <v>0</v>
      </c>
      <c r="AP145" s="522">
        <f t="shared" ref="AP145:AP150" si="261">AI145+AL145+AN145</f>
        <v>0</v>
      </c>
      <c r="AQ145" s="550">
        <f t="shared" ref="AQ145:AQ163" si="262">SUM(AO145:AP145)</f>
        <v>0</v>
      </c>
      <c r="AR145" s="551">
        <f t="shared" ref="AR145:AR150" si="263">I145+AG145</f>
        <v>1186775</v>
      </c>
      <c r="AS145" s="507">
        <f t="shared" ref="AS145:AS150" si="264">J145+V145</f>
        <v>842869</v>
      </c>
      <c r="AT145" s="501">
        <f t="shared" ref="AT145:AT150" si="265">K145+Z145</f>
        <v>20000</v>
      </c>
      <c r="AU145" s="501">
        <f t="shared" si="250"/>
        <v>0</v>
      </c>
      <c r="AV145" s="507">
        <f t="shared" ref="AV145:AW150" si="266">L145+AB145</f>
        <v>291649</v>
      </c>
      <c r="AW145" s="507">
        <f t="shared" si="266"/>
        <v>16857</v>
      </c>
      <c r="AX145" s="507">
        <f t="shared" ref="AX145:AX150" si="267">N145+AF145</f>
        <v>15400</v>
      </c>
      <c r="AY145" s="522">
        <f t="shared" ref="AY145:AY150" si="268">O145+AQ145</f>
        <v>2.0114999999999998</v>
      </c>
      <c r="AZ145" s="522">
        <f t="shared" ref="AZ145:BA150" si="269">P145+AO145</f>
        <v>1.5706</v>
      </c>
      <c r="BA145" s="523">
        <f t="shared" si="269"/>
        <v>0.44090000000000001</v>
      </c>
    </row>
    <row r="146" spans="1:53" ht="12.95" customHeight="1" x14ac:dyDescent="0.25">
      <c r="A146" s="155">
        <v>28</v>
      </c>
      <c r="B146" s="547">
        <v>5428</v>
      </c>
      <c r="C146" s="548">
        <v>600099059</v>
      </c>
      <c r="D146" s="84">
        <v>70985740</v>
      </c>
      <c r="E146" s="549" t="s">
        <v>692</v>
      </c>
      <c r="F146" s="84">
        <v>3117</v>
      </c>
      <c r="G146" s="549" t="s">
        <v>149</v>
      </c>
      <c r="H146" s="514" t="s">
        <v>87</v>
      </c>
      <c r="I146" s="516">
        <v>2558038</v>
      </c>
      <c r="J146" s="517">
        <v>1825434</v>
      </c>
      <c r="K146" s="517">
        <v>21000</v>
      </c>
      <c r="L146" s="431">
        <v>624095</v>
      </c>
      <c r="M146" s="431">
        <v>36509</v>
      </c>
      <c r="N146" s="517">
        <v>51000</v>
      </c>
      <c r="O146" s="518">
        <v>3.4193000000000002</v>
      </c>
      <c r="P146" s="432">
        <v>2.3536000000000001</v>
      </c>
      <c r="Q146" s="519">
        <v>1.0656999999999999</v>
      </c>
      <c r="R146" s="500">
        <f t="shared" si="252"/>
        <v>0</v>
      </c>
      <c r="S146" s="507">
        <v>0</v>
      </c>
      <c r="T146" s="507">
        <v>0</v>
      </c>
      <c r="U146" s="507">
        <v>0</v>
      </c>
      <c r="V146" s="507">
        <f t="shared" si="253"/>
        <v>0</v>
      </c>
      <c r="W146" s="507">
        <v>0</v>
      </c>
      <c r="X146" s="507">
        <v>0</v>
      </c>
      <c r="Y146" s="507">
        <v>2516</v>
      </c>
      <c r="Z146" s="507">
        <f t="shared" si="254"/>
        <v>2516</v>
      </c>
      <c r="AA146" s="507">
        <f t="shared" si="255"/>
        <v>2516</v>
      </c>
      <c r="AB146" s="322">
        <f t="shared" si="256"/>
        <v>0</v>
      </c>
      <c r="AC146" s="180">
        <f t="shared" si="257"/>
        <v>0</v>
      </c>
      <c r="AD146" s="507">
        <v>0</v>
      </c>
      <c r="AE146" s="507">
        <v>0</v>
      </c>
      <c r="AF146" s="507">
        <f t="shared" si="258"/>
        <v>0</v>
      </c>
      <c r="AG146" s="507">
        <f t="shared" si="259"/>
        <v>2516</v>
      </c>
      <c r="AH146" s="522">
        <v>0</v>
      </c>
      <c r="AI146" s="522">
        <v>0</v>
      </c>
      <c r="AJ146" s="522">
        <v>0</v>
      </c>
      <c r="AK146" s="522">
        <v>0</v>
      </c>
      <c r="AL146" s="522">
        <v>0</v>
      </c>
      <c r="AM146" s="522">
        <v>0</v>
      </c>
      <c r="AN146" s="522">
        <v>0</v>
      </c>
      <c r="AO146" s="522">
        <f t="shared" si="260"/>
        <v>0</v>
      </c>
      <c r="AP146" s="522">
        <f t="shared" si="261"/>
        <v>0</v>
      </c>
      <c r="AQ146" s="550">
        <f t="shared" si="262"/>
        <v>0</v>
      </c>
      <c r="AR146" s="551">
        <f t="shared" si="263"/>
        <v>2560554</v>
      </c>
      <c r="AS146" s="507">
        <f t="shared" si="264"/>
        <v>1825434</v>
      </c>
      <c r="AT146" s="501">
        <f t="shared" si="265"/>
        <v>23516</v>
      </c>
      <c r="AU146" s="501">
        <f t="shared" si="250"/>
        <v>2516</v>
      </c>
      <c r="AV146" s="507">
        <f t="shared" si="266"/>
        <v>624095</v>
      </c>
      <c r="AW146" s="507">
        <f t="shared" si="266"/>
        <v>36509</v>
      </c>
      <c r="AX146" s="507">
        <f t="shared" si="267"/>
        <v>51000</v>
      </c>
      <c r="AY146" s="522">
        <f t="shared" si="268"/>
        <v>3.4193000000000002</v>
      </c>
      <c r="AZ146" s="522">
        <f t="shared" si="269"/>
        <v>2.3536000000000001</v>
      </c>
      <c r="BA146" s="523">
        <f t="shared" si="269"/>
        <v>1.0656999999999999</v>
      </c>
    </row>
    <row r="147" spans="1:53" ht="12.95" customHeight="1" x14ac:dyDescent="0.25">
      <c r="A147" s="155">
        <v>28</v>
      </c>
      <c r="B147" s="547">
        <v>5428</v>
      </c>
      <c r="C147" s="548">
        <v>600099059</v>
      </c>
      <c r="D147" s="84">
        <v>70985740</v>
      </c>
      <c r="E147" s="549" t="s">
        <v>692</v>
      </c>
      <c r="F147" s="84">
        <v>3117</v>
      </c>
      <c r="G147" s="549" t="s">
        <v>450</v>
      </c>
      <c r="H147" s="514" t="s">
        <v>83</v>
      </c>
      <c r="I147" s="516">
        <v>2567</v>
      </c>
      <c r="J147" s="517">
        <v>1890</v>
      </c>
      <c r="K147" s="517">
        <v>0</v>
      </c>
      <c r="L147" s="431">
        <v>639</v>
      </c>
      <c r="M147" s="431">
        <v>38</v>
      </c>
      <c r="N147" s="517">
        <v>0</v>
      </c>
      <c r="O147" s="518">
        <v>0</v>
      </c>
      <c r="P147" s="432">
        <v>0</v>
      </c>
      <c r="Q147" s="519">
        <v>0</v>
      </c>
      <c r="R147" s="500">
        <f t="shared" si="252"/>
        <v>0</v>
      </c>
      <c r="S147" s="507">
        <v>0</v>
      </c>
      <c r="T147" s="507">
        <v>0</v>
      </c>
      <c r="U147" s="507">
        <v>0</v>
      </c>
      <c r="V147" s="507">
        <f t="shared" si="253"/>
        <v>0</v>
      </c>
      <c r="W147" s="507">
        <v>0</v>
      </c>
      <c r="X147" s="507">
        <v>0</v>
      </c>
      <c r="Y147" s="507">
        <v>0</v>
      </c>
      <c r="Z147" s="507">
        <f t="shared" si="254"/>
        <v>0</v>
      </c>
      <c r="AA147" s="507">
        <f t="shared" si="255"/>
        <v>0</v>
      </c>
      <c r="AB147" s="322">
        <f t="shared" si="256"/>
        <v>0</v>
      </c>
      <c r="AC147" s="180">
        <f t="shared" si="257"/>
        <v>0</v>
      </c>
      <c r="AD147" s="507">
        <v>0</v>
      </c>
      <c r="AE147" s="507">
        <v>0</v>
      </c>
      <c r="AF147" s="507">
        <f t="shared" si="258"/>
        <v>0</v>
      </c>
      <c r="AG147" s="507">
        <f t="shared" si="259"/>
        <v>0</v>
      </c>
      <c r="AH147" s="522">
        <v>0</v>
      </c>
      <c r="AI147" s="522">
        <v>0</v>
      </c>
      <c r="AJ147" s="522">
        <v>0</v>
      </c>
      <c r="AK147" s="522">
        <v>0</v>
      </c>
      <c r="AL147" s="522">
        <v>0</v>
      </c>
      <c r="AM147" s="522">
        <v>0</v>
      </c>
      <c r="AN147" s="522">
        <v>0</v>
      </c>
      <c r="AO147" s="522">
        <f t="shared" si="260"/>
        <v>0</v>
      </c>
      <c r="AP147" s="522">
        <f t="shared" si="261"/>
        <v>0</v>
      </c>
      <c r="AQ147" s="550">
        <f t="shared" si="262"/>
        <v>0</v>
      </c>
      <c r="AR147" s="551">
        <f t="shared" si="263"/>
        <v>2567</v>
      </c>
      <c r="AS147" s="507">
        <f t="shared" si="264"/>
        <v>1890</v>
      </c>
      <c r="AT147" s="501">
        <f t="shared" si="265"/>
        <v>0</v>
      </c>
      <c r="AU147" s="501">
        <f t="shared" si="250"/>
        <v>0</v>
      </c>
      <c r="AV147" s="507">
        <f t="shared" si="266"/>
        <v>639</v>
      </c>
      <c r="AW147" s="507">
        <f t="shared" si="266"/>
        <v>38</v>
      </c>
      <c r="AX147" s="507">
        <f t="shared" si="267"/>
        <v>0</v>
      </c>
      <c r="AY147" s="522">
        <f t="shared" si="268"/>
        <v>0</v>
      </c>
      <c r="AZ147" s="522">
        <f t="shared" si="269"/>
        <v>0</v>
      </c>
      <c r="BA147" s="523">
        <f t="shared" si="269"/>
        <v>0</v>
      </c>
    </row>
    <row r="148" spans="1:53" ht="12.95" customHeight="1" x14ac:dyDescent="0.25">
      <c r="A148" s="155">
        <v>28</v>
      </c>
      <c r="B148" s="547">
        <v>5428</v>
      </c>
      <c r="C148" s="548">
        <v>600099059</v>
      </c>
      <c r="D148" s="84">
        <v>70985740</v>
      </c>
      <c r="E148" s="549" t="s">
        <v>692</v>
      </c>
      <c r="F148" s="84">
        <v>3141</v>
      </c>
      <c r="G148" s="549" t="s">
        <v>89</v>
      </c>
      <c r="H148" s="514" t="s">
        <v>83</v>
      </c>
      <c r="I148" s="516">
        <v>540296</v>
      </c>
      <c r="J148" s="517">
        <v>356785</v>
      </c>
      <c r="K148" s="517">
        <v>40000</v>
      </c>
      <c r="L148" s="431">
        <v>134113</v>
      </c>
      <c r="M148" s="431">
        <v>7136</v>
      </c>
      <c r="N148" s="517">
        <v>2262</v>
      </c>
      <c r="O148" s="518">
        <v>1.21</v>
      </c>
      <c r="P148" s="432">
        <v>0</v>
      </c>
      <c r="Q148" s="519">
        <v>1.21</v>
      </c>
      <c r="R148" s="500">
        <f t="shared" si="252"/>
        <v>0</v>
      </c>
      <c r="S148" s="507">
        <v>0</v>
      </c>
      <c r="T148" s="507">
        <v>0</v>
      </c>
      <c r="U148" s="507">
        <v>0</v>
      </c>
      <c r="V148" s="507">
        <f t="shared" si="253"/>
        <v>0</v>
      </c>
      <c r="W148" s="507">
        <v>0</v>
      </c>
      <c r="X148" s="507">
        <v>0</v>
      </c>
      <c r="Y148" s="507">
        <v>0</v>
      </c>
      <c r="Z148" s="507">
        <f t="shared" si="254"/>
        <v>0</v>
      </c>
      <c r="AA148" s="507">
        <f t="shared" si="255"/>
        <v>0</v>
      </c>
      <c r="AB148" s="322">
        <f t="shared" si="256"/>
        <v>0</v>
      </c>
      <c r="AC148" s="180">
        <f t="shared" si="257"/>
        <v>0</v>
      </c>
      <c r="AD148" s="507">
        <v>0</v>
      </c>
      <c r="AE148" s="507">
        <v>0</v>
      </c>
      <c r="AF148" s="507">
        <f t="shared" si="258"/>
        <v>0</v>
      </c>
      <c r="AG148" s="507">
        <f t="shared" si="259"/>
        <v>0</v>
      </c>
      <c r="AH148" s="522">
        <v>0</v>
      </c>
      <c r="AI148" s="522">
        <v>0</v>
      </c>
      <c r="AJ148" s="522">
        <v>0</v>
      </c>
      <c r="AK148" s="522">
        <v>0</v>
      </c>
      <c r="AL148" s="522">
        <v>0</v>
      </c>
      <c r="AM148" s="522">
        <v>0</v>
      </c>
      <c r="AN148" s="522">
        <v>0</v>
      </c>
      <c r="AO148" s="522">
        <f t="shared" si="260"/>
        <v>0</v>
      </c>
      <c r="AP148" s="522">
        <f t="shared" si="261"/>
        <v>0</v>
      </c>
      <c r="AQ148" s="550">
        <f t="shared" si="262"/>
        <v>0</v>
      </c>
      <c r="AR148" s="551">
        <f t="shared" si="263"/>
        <v>540296</v>
      </c>
      <c r="AS148" s="507">
        <f t="shared" si="264"/>
        <v>356785</v>
      </c>
      <c r="AT148" s="501">
        <f t="shared" si="265"/>
        <v>40000</v>
      </c>
      <c r="AU148" s="501">
        <f t="shared" si="250"/>
        <v>0</v>
      </c>
      <c r="AV148" s="507">
        <f t="shared" si="266"/>
        <v>134113</v>
      </c>
      <c r="AW148" s="507">
        <f t="shared" si="266"/>
        <v>7136</v>
      </c>
      <c r="AX148" s="507">
        <f t="shared" si="267"/>
        <v>2262</v>
      </c>
      <c r="AY148" s="522">
        <f t="shared" si="268"/>
        <v>1.21</v>
      </c>
      <c r="AZ148" s="522">
        <f t="shared" si="269"/>
        <v>0</v>
      </c>
      <c r="BA148" s="523">
        <f t="shared" si="269"/>
        <v>1.21</v>
      </c>
    </row>
    <row r="149" spans="1:53" ht="12.95" customHeight="1" x14ac:dyDescent="0.25">
      <c r="A149" s="155">
        <v>28</v>
      </c>
      <c r="B149" s="547">
        <v>5428</v>
      </c>
      <c r="C149" s="548">
        <v>600099059</v>
      </c>
      <c r="D149" s="84">
        <v>70985740</v>
      </c>
      <c r="E149" s="549" t="s">
        <v>692</v>
      </c>
      <c r="F149" s="84">
        <v>3143</v>
      </c>
      <c r="G149" s="549" t="s">
        <v>150</v>
      </c>
      <c r="H149" s="514" t="s">
        <v>87</v>
      </c>
      <c r="I149" s="516">
        <v>532136</v>
      </c>
      <c r="J149" s="517">
        <v>372147</v>
      </c>
      <c r="K149" s="517">
        <v>20000</v>
      </c>
      <c r="L149" s="431">
        <v>132546</v>
      </c>
      <c r="M149" s="431">
        <v>7443</v>
      </c>
      <c r="N149" s="517">
        <v>0</v>
      </c>
      <c r="O149" s="518">
        <v>0.77170000000000005</v>
      </c>
      <c r="P149" s="432">
        <v>0.83169999999999999</v>
      </c>
      <c r="Q149" s="519">
        <v>-0.06</v>
      </c>
      <c r="R149" s="500">
        <f t="shared" si="252"/>
        <v>0</v>
      </c>
      <c r="S149" s="507">
        <v>0</v>
      </c>
      <c r="T149" s="507">
        <v>0</v>
      </c>
      <c r="U149" s="507">
        <v>0</v>
      </c>
      <c r="V149" s="507">
        <f t="shared" si="253"/>
        <v>0</v>
      </c>
      <c r="W149" s="507">
        <v>0</v>
      </c>
      <c r="X149" s="507">
        <v>0</v>
      </c>
      <c r="Y149" s="507">
        <v>0</v>
      </c>
      <c r="Z149" s="507">
        <f t="shared" si="254"/>
        <v>0</v>
      </c>
      <c r="AA149" s="507">
        <f t="shared" si="255"/>
        <v>0</v>
      </c>
      <c r="AB149" s="322">
        <f t="shared" si="256"/>
        <v>0</v>
      </c>
      <c r="AC149" s="180">
        <f t="shared" si="257"/>
        <v>0</v>
      </c>
      <c r="AD149" s="507">
        <v>0</v>
      </c>
      <c r="AE149" s="507">
        <v>0</v>
      </c>
      <c r="AF149" s="507">
        <f t="shared" si="258"/>
        <v>0</v>
      </c>
      <c r="AG149" s="507">
        <f t="shared" si="259"/>
        <v>0</v>
      </c>
      <c r="AH149" s="522">
        <v>0</v>
      </c>
      <c r="AI149" s="522">
        <v>0</v>
      </c>
      <c r="AJ149" s="522">
        <v>0</v>
      </c>
      <c r="AK149" s="522">
        <v>0</v>
      </c>
      <c r="AL149" s="522">
        <v>0</v>
      </c>
      <c r="AM149" s="522">
        <v>0</v>
      </c>
      <c r="AN149" s="522">
        <v>0</v>
      </c>
      <c r="AO149" s="522">
        <f t="shared" si="260"/>
        <v>0</v>
      </c>
      <c r="AP149" s="522">
        <f t="shared" si="261"/>
        <v>0</v>
      </c>
      <c r="AQ149" s="550">
        <f t="shared" si="262"/>
        <v>0</v>
      </c>
      <c r="AR149" s="551">
        <f t="shared" si="263"/>
        <v>532136</v>
      </c>
      <c r="AS149" s="507">
        <f t="shared" si="264"/>
        <v>372147</v>
      </c>
      <c r="AT149" s="501">
        <f t="shared" si="265"/>
        <v>20000</v>
      </c>
      <c r="AU149" s="501">
        <f t="shared" si="250"/>
        <v>0</v>
      </c>
      <c r="AV149" s="507">
        <f t="shared" si="266"/>
        <v>132546</v>
      </c>
      <c r="AW149" s="507">
        <f t="shared" si="266"/>
        <v>7443</v>
      </c>
      <c r="AX149" s="507">
        <f t="shared" si="267"/>
        <v>0</v>
      </c>
      <c r="AY149" s="522">
        <f t="shared" si="268"/>
        <v>0.77170000000000005</v>
      </c>
      <c r="AZ149" s="522">
        <f t="shared" si="269"/>
        <v>0.83169999999999999</v>
      </c>
      <c r="BA149" s="523">
        <f t="shared" si="269"/>
        <v>-0.06</v>
      </c>
    </row>
    <row r="150" spans="1:53" ht="12.95" customHeight="1" x14ac:dyDescent="0.25">
      <c r="A150" s="155">
        <v>28</v>
      </c>
      <c r="B150" s="547">
        <v>5428</v>
      </c>
      <c r="C150" s="548">
        <v>600099059</v>
      </c>
      <c r="D150" s="84">
        <v>70985740</v>
      </c>
      <c r="E150" s="549" t="s">
        <v>692</v>
      </c>
      <c r="F150" s="84">
        <v>3143</v>
      </c>
      <c r="G150" s="549" t="s">
        <v>151</v>
      </c>
      <c r="H150" s="514" t="s">
        <v>83</v>
      </c>
      <c r="I150" s="516">
        <v>10534</v>
      </c>
      <c r="J150" s="517">
        <v>7425</v>
      </c>
      <c r="K150" s="517">
        <v>0</v>
      </c>
      <c r="L150" s="431">
        <v>2510</v>
      </c>
      <c r="M150" s="431">
        <v>149</v>
      </c>
      <c r="N150" s="517">
        <v>450</v>
      </c>
      <c r="O150" s="518">
        <v>0.03</v>
      </c>
      <c r="P150" s="432">
        <v>0</v>
      </c>
      <c r="Q150" s="519">
        <v>0.03</v>
      </c>
      <c r="R150" s="500">
        <f t="shared" si="252"/>
        <v>0</v>
      </c>
      <c r="S150" s="507">
        <v>0</v>
      </c>
      <c r="T150" s="507">
        <v>0</v>
      </c>
      <c r="U150" s="507">
        <v>0</v>
      </c>
      <c r="V150" s="507">
        <f t="shared" si="253"/>
        <v>0</v>
      </c>
      <c r="W150" s="507">
        <v>0</v>
      </c>
      <c r="X150" s="507">
        <v>0</v>
      </c>
      <c r="Y150" s="507">
        <v>0</v>
      </c>
      <c r="Z150" s="507">
        <f t="shared" si="254"/>
        <v>0</v>
      </c>
      <c r="AA150" s="507">
        <f t="shared" si="255"/>
        <v>0</v>
      </c>
      <c r="AB150" s="322">
        <f t="shared" si="256"/>
        <v>0</v>
      </c>
      <c r="AC150" s="180">
        <f t="shared" si="257"/>
        <v>0</v>
      </c>
      <c r="AD150" s="507">
        <v>0</v>
      </c>
      <c r="AE150" s="507">
        <v>0</v>
      </c>
      <c r="AF150" s="507">
        <f t="shared" si="258"/>
        <v>0</v>
      </c>
      <c r="AG150" s="507">
        <f t="shared" si="259"/>
        <v>0</v>
      </c>
      <c r="AH150" s="522">
        <v>0</v>
      </c>
      <c r="AI150" s="522">
        <v>0</v>
      </c>
      <c r="AJ150" s="522">
        <v>0</v>
      </c>
      <c r="AK150" s="522">
        <v>0</v>
      </c>
      <c r="AL150" s="522">
        <v>0</v>
      </c>
      <c r="AM150" s="522">
        <v>0</v>
      </c>
      <c r="AN150" s="522">
        <v>0</v>
      </c>
      <c r="AO150" s="522">
        <f t="shared" si="260"/>
        <v>0</v>
      </c>
      <c r="AP150" s="522">
        <f t="shared" si="261"/>
        <v>0</v>
      </c>
      <c r="AQ150" s="550">
        <f t="shared" si="262"/>
        <v>0</v>
      </c>
      <c r="AR150" s="551">
        <f t="shared" si="263"/>
        <v>10534</v>
      </c>
      <c r="AS150" s="507">
        <f t="shared" si="264"/>
        <v>7425</v>
      </c>
      <c r="AT150" s="501">
        <f t="shared" si="265"/>
        <v>0</v>
      </c>
      <c r="AU150" s="501">
        <f t="shared" si="250"/>
        <v>0</v>
      </c>
      <c r="AV150" s="507">
        <f t="shared" si="266"/>
        <v>2510</v>
      </c>
      <c r="AW150" s="507">
        <f t="shared" si="266"/>
        <v>149</v>
      </c>
      <c r="AX150" s="507">
        <f t="shared" si="267"/>
        <v>450</v>
      </c>
      <c r="AY150" s="522">
        <f t="shared" si="268"/>
        <v>0.03</v>
      </c>
      <c r="AZ150" s="522">
        <f t="shared" si="269"/>
        <v>0</v>
      </c>
      <c r="BA150" s="523">
        <f t="shared" si="269"/>
        <v>0.03</v>
      </c>
    </row>
    <row r="151" spans="1:53" ht="12.95" customHeight="1" x14ac:dyDescent="0.25">
      <c r="A151" s="157">
        <v>28</v>
      </c>
      <c r="B151" s="105">
        <v>5428</v>
      </c>
      <c r="C151" s="106">
        <v>600099059</v>
      </c>
      <c r="D151" s="105">
        <v>70985740</v>
      </c>
      <c r="E151" s="301" t="s">
        <v>693</v>
      </c>
      <c r="F151" s="93"/>
      <c r="G151" s="302"/>
      <c r="H151" s="94"/>
      <c r="I151" s="297">
        <v>4830346</v>
      </c>
      <c r="J151" s="107">
        <v>3406550</v>
      </c>
      <c r="K151" s="107">
        <v>101000</v>
      </c>
      <c r="L151" s="107">
        <v>1185552</v>
      </c>
      <c r="M151" s="107">
        <v>68132</v>
      </c>
      <c r="N151" s="107">
        <v>69112</v>
      </c>
      <c r="O151" s="158">
        <v>7.4424999999999999</v>
      </c>
      <c r="P151" s="158">
        <v>4.7558999999999996</v>
      </c>
      <c r="Q151" s="299">
        <v>2.6865999999999994</v>
      </c>
      <c r="R151" s="150">
        <f t="shared" ref="R151:BA151" si="270">SUM(R145:R150)</f>
        <v>0</v>
      </c>
      <c r="S151" s="107">
        <f t="shared" si="270"/>
        <v>0</v>
      </c>
      <c r="T151" s="107">
        <f t="shared" si="270"/>
        <v>0</v>
      </c>
      <c r="U151" s="107">
        <f t="shared" si="270"/>
        <v>0</v>
      </c>
      <c r="V151" s="107">
        <f t="shared" si="270"/>
        <v>0</v>
      </c>
      <c r="W151" s="107">
        <f t="shared" si="270"/>
        <v>0</v>
      </c>
      <c r="X151" s="107">
        <f t="shared" si="270"/>
        <v>0</v>
      </c>
      <c r="Y151" s="107">
        <f t="shared" si="270"/>
        <v>2516</v>
      </c>
      <c r="Z151" s="107">
        <f t="shared" si="270"/>
        <v>2516</v>
      </c>
      <c r="AA151" s="107">
        <f t="shared" si="270"/>
        <v>2516</v>
      </c>
      <c r="AB151" s="107">
        <f t="shared" si="270"/>
        <v>0</v>
      </c>
      <c r="AC151" s="107">
        <f t="shared" si="270"/>
        <v>0</v>
      </c>
      <c r="AD151" s="107">
        <f t="shared" si="270"/>
        <v>0</v>
      </c>
      <c r="AE151" s="107">
        <f t="shared" si="270"/>
        <v>0</v>
      </c>
      <c r="AF151" s="107">
        <f t="shared" si="270"/>
        <v>0</v>
      </c>
      <c r="AG151" s="107">
        <f t="shared" si="270"/>
        <v>2516</v>
      </c>
      <c r="AH151" s="158">
        <f t="shared" si="270"/>
        <v>0</v>
      </c>
      <c r="AI151" s="158">
        <f t="shared" si="270"/>
        <v>0</v>
      </c>
      <c r="AJ151" s="158">
        <f t="shared" si="270"/>
        <v>0</v>
      </c>
      <c r="AK151" s="158">
        <f t="shared" si="270"/>
        <v>0</v>
      </c>
      <c r="AL151" s="158">
        <f t="shared" si="270"/>
        <v>0</v>
      </c>
      <c r="AM151" s="158">
        <f t="shared" si="270"/>
        <v>0</v>
      </c>
      <c r="AN151" s="158">
        <f t="shared" si="270"/>
        <v>0</v>
      </c>
      <c r="AO151" s="158">
        <f t="shared" si="270"/>
        <v>0</v>
      </c>
      <c r="AP151" s="158">
        <f t="shared" si="270"/>
        <v>0</v>
      </c>
      <c r="AQ151" s="429">
        <f t="shared" si="270"/>
        <v>0</v>
      </c>
      <c r="AR151" s="297">
        <f t="shared" si="270"/>
        <v>4832862</v>
      </c>
      <c r="AS151" s="107">
        <f t="shared" si="270"/>
        <v>3406550</v>
      </c>
      <c r="AT151" s="107">
        <f t="shared" si="270"/>
        <v>103516</v>
      </c>
      <c r="AU151" s="107">
        <f t="shared" si="270"/>
        <v>2516</v>
      </c>
      <c r="AV151" s="107">
        <f t="shared" si="270"/>
        <v>1185552</v>
      </c>
      <c r="AW151" s="107">
        <f t="shared" si="270"/>
        <v>68132</v>
      </c>
      <c r="AX151" s="107">
        <f t="shared" si="270"/>
        <v>69112</v>
      </c>
      <c r="AY151" s="158">
        <f t="shared" si="270"/>
        <v>7.4424999999999999</v>
      </c>
      <c r="AZ151" s="158">
        <f t="shared" si="270"/>
        <v>4.7558999999999996</v>
      </c>
      <c r="BA151" s="299">
        <f t="shared" si="270"/>
        <v>2.6865999999999994</v>
      </c>
    </row>
    <row r="152" spans="1:53" ht="12.95" customHeight="1" x14ac:dyDescent="0.25">
      <c r="A152" s="155">
        <v>29</v>
      </c>
      <c r="B152" s="547">
        <v>5472</v>
      </c>
      <c r="C152" s="548">
        <v>600098672</v>
      </c>
      <c r="D152" s="84">
        <v>72743565</v>
      </c>
      <c r="E152" s="549" t="s">
        <v>694</v>
      </c>
      <c r="F152" s="84">
        <v>3111</v>
      </c>
      <c r="G152" s="549" t="s">
        <v>587</v>
      </c>
      <c r="H152" s="514" t="s">
        <v>87</v>
      </c>
      <c r="I152" s="516">
        <v>3359809</v>
      </c>
      <c r="J152" s="517">
        <v>2446251</v>
      </c>
      <c r="K152" s="517">
        <v>0</v>
      </c>
      <c r="L152" s="431">
        <v>826833</v>
      </c>
      <c r="M152" s="431">
        <v>48925</v>
      </c>
      <c r="N152" s="517">
        <v>37800</v>
      </c>
      <c r="O152" s="518">
        <v>5.4897999999999998</v>
      </c>
      <c r="P152" s="432">
        <v>4</v>
      </c>
      <c r="Q152" s="519">
        <v>1.4898</v>
      </c>
      <c r="R152" s="500">
        <f t="shared" ref="R152:R153" si="271">W152*-1</f>
        <v>0</v>
      </c>
      <c r="S152" s="507">
        <v>0</v>
      </c>
      <c r="T152" s="507">
        <v>0</v>
      </c>
      <c r="U152" s="507">
        <v>0</v>
      </c>
      <c r="V152" s="507">
        <f>SUM(R152:U152)</f>
        <v>0</v>
      </c>
      <c r="W152" s="507">
        <v>0</v>
      </c>
      <c r="X152" s="507">
        <v>0</v>
      </c>
      <c r="Y152" s="507">
        <v>0</v>
      </c>
      <c r="Z152" s="507">
        <f>SUM(W152:Y152)</f>
        <v>0</v>
      </c>
      <c r="AA152" s="507">
        <f>V152+Z152</f>
        <v>0</v>
      </c>
      <c r="AB152" s="322">
        <f>ROUND((V152+W152)*33.8%,0)</f>
        <v>0</v>
      </c>
      <c r="AC152" s="180">
        <f>ROUND(V152*2%,0)</f>
        <v>0</v>
      </c>
      <c r="AD152" s="507">
        <v>0</v>
      </c>
      <c r="AE152" s="507">
        <v>0</v>
      </c>
      <c r="AF152" s="507">
        <f t="shared" si="258"/>
        <v>0</v>
      </c>
      <c r="AG152" s="507">
        <f t="shared" si="259"/>
        <v>0</v>
      </c>
      <c r="AH152" s="522">
        <v>0</v>
      </c>
      <c r="AI152" s="522">
        <v>0</v>
      </c>
      <c r="AJ152" s="522">
        <v>0</v>
      </c>
      <c r="AK152" s="522">
        <v>0</v>
      </c>
      <c r="AL152" s="522">
        <v>0</v>
      </c>
      <c r="AM152" s="522">
        <v>0</v>
      </c>
      <c r="AN152" s="522">
        <v>0</v>
      </c>
      <c r="AO152" s="522">
        <f t="shared" ref="AO152:AO153" si="272">AH152+AJ152+AK152+AM152</f>
        <v>0</v>
      </c>
      <c r="AP152" s="522">
        <f t="shared" ref="AP152:AP153" si="273">AI152+AL152+AN152</f>
        <v>0</v>
      </c>
      <c r="AQ152" s="550">
        <f t="shared" si="262"/>
        <v>0</v>
      </c>
      <c r="AR152" s="551">
        <f>I152+AG152</f>
        <v>3359809</v>
      </c>
      <c r="AS152" s="507">
        <f>J152+V152</f>
        <v>2446251</v>
      </c>
      <c r="AT152" s="501">
        <f>K152+Z152</f>
        <v>0</v>
      </c>
      <c r="AU152" s="501">
        <f t="shared" si="250"/>
        <v>0</v>
      </c>
      <c r="AV152" s="507">
        <f>L152+AB152</f>
        <v>826833</v>
      </c>
      <c r="AW152" s="507">
        <f>M152+AC152</f>
        <v>48925</v>
      </c>
      <c r="AX152" s="507">
        <f>N152+AF152</f>
        <v>37800</v>
      </c>
      <c r="AY152" s="522">
        <f>O152+AQ152</f>
        <v>5.4897999999999998</v>
      </c>
      <c r="AZ152" s="522">
        <f>P152+AO152</f>
        <v>4</v>
      </c>
      <c r="BA152" s="523">
        <f>Q152+AP152</f>
        <v>1.4898</v>
      </c>
    </row>
    <row r="153" spans="1:53" ht="12.95" customHeight="1" x14ac:dyDescent="0.25">
      <c r="A153" s="155">
        <v>29</v>
      </c>
      <c r="B153" s="547">
        <v>5472</v>
      </c>
      <c r="C153" s="548">
        <v>600098672</v>
      </c>
      <c r="D153" s="84">
        <v>72743565</v>
      </c>
      <c r="E153" s="549" t="s">
        <v>694</v>
      </c>
      <c r="F153" s="84">
        <v>3141</v>
      </c>
      <c r="G153" s="549" t="s">
        <v>89</v>
      </c>
      <c r="H153" s="514" t="s">
        <v>83</v>
      </c>
      <c r="I153" s="516">
        <v>671263</v>
      </c>
      <c r="J153" s="517">
        <v>491996</v>
      </c>
      <c r="K153" s="517">
        <v>0</v>
      </c>
      <c r="L153" s="431">
        <v>166295</v>
      </c>
      <c r="M153" s="431">
        <v>9840</v>
      </c>
      <c r="N153" s="517">
        <v>3132</v>
      </c>
      <c r="O153" s="518">
        <v>1.67</v>
      </c>
      <c r="P153" s="432">
        <v>0</v>
      </c>
      <c r="Q153" s="519">
        <v>1.67</v>
      </c>
      <c r="R153" s="500">
        <f t="shared" si="271"/>
        <v>0</v>
      </c>
      <c r="S153" s="507">
        <v>0</v>
      </c>
      <c r="T153" s="507">
        <v>0</v>
      </c>
      <c r="U153" s="507">
        <v>0</v>
      </c>
      <c r="V153" s="507">
        <f>SUM(R153:U153)</f>
        <v>0</v>
      </c>
      <c r="W153" s="507">
        <v>0</v>
      </c>
      <c r="X153" s="507">
        <v>0</v>
      </c>
      <c r="Y153" s="507">
        <v>0</v>
      </c>
      <c r="Z153" s="507">
        <f>SUM(W153:Y153)</f>
        <v>0</v>
      </c>
      <c r="AA153" s="507">
        <f>V153+Z153</f>
        <v>0</v>
      </c>
      <c r="AB153" s="322">
        <f>ROUND((V153+W153)*33.8%,0)</f>
        <v>0</v>
      </c>
      <c r="AC153" s="180">
        <f>ROUND(V153*2%,0)</f>
        <v>0</v>
      </c>
      <c r="AD153" s="507">
        <v>0</v>
      </c>
      <c r="AE153" s="507">
        <v>0</v>
      </c>
      <c r="AF153" s="507">
        <f t="shared" si="258"/>
        <v>0</v>
      </c>
      <c r="AG153" s="507">
        <f t="shared" si="259"/>
        <v>0</v>
      </c>
      <c r="AH153" s="522">
        <v>0</v>
      </c>
      <c r="AI153" s="522">
        <v>0</v>
      </c>
      <c r="AJ153" s="522">
        <v>0</v>
      </c>
      <c r="AK153" s="522">
        <v>0</v>
      </c>
      <c r="AL153" s="522">
        <v>0</v>
      </c>
      <c r="AM153" s="522">
        <v>0</v>
      </c>
      <c r="AN153" s="522">
        <v>0</v>
      </c>
      <c r="AO153" s="522">
        <f t="shared" si="272"/>
        <v>0</v>
      </c>
      <c r="AP153" s="522">
        <f t="shared" si="273"/>
        <v>0</v>
      </c>
      <c r="AQ153" s="550">
        <f t="shared" si="262"/>
        <v>0</v>
      </c>
      <c r="AR153" s="551">
        <f>I153+AG153</f>
        <v>671263</v>
      </c>
      <c r="AS153" s="507">
        <f>J153+V153</f>
        <v>491996</v>
      </c>
      <c r="AT153" s="501">
        <f>K153+Z153</f>
        <v>0</v>
      </c>
      <c r="AU153" s="501">
        <f t="shared" si="250"/>
        <v>0</v>
      </c>
      <c r="AV153" s="507">
        <f>L153+AB153</f>
        <v>166295</v>
      </c>
      <c r="AW153" s="507">
        <f>M153+AC153</f>
        <v>9840</v>
      </c>
      <c r="AX153" s="507">
        <f>N153+AF153</f>
        <v>3132</v>
      </c>
      <c r="AY153" s="522">
        <f>O153+AQ153</f>
        <v>1.67</v>
      </c>
      <c r="AZ153" s="522">
        <f>P153+AO153</f>
        <v>0</v>
      </c>
      <c r="BA153" s="523">
        <f>Q153+AP153</f>
        <v>1.67</v>
      </c>
    </row>
    <row r="154" spans="1:53" ht="12.95" customHeight="1" x14ac:dyDescent="0.25">
      <c r="A154" s="157">
        <v>29</v>
      </c>
      <c r="B154" s="105">
        <v>5472</v>
      </c>
      <c r="C154" s="106">
        <v>600098672</v>
      </c>
      <c r="D154" s="105">
        <v>72743565</v>
      </c>
      <c r="E154" s="301" t="s">
        <v>695</v>
      </c>
      <c r="F154" s="93"/>
      <c r="G154" s="302"/>
      <c r="H154" s="94"/>
      <c r="I154" s="148">
        <v>4031072</v>
      </c>
      <c r="J154" s="92">
        <v>2938247</v>
      </c>
      <c r="K154" s="92">
        <v>0</v>
      </c>
      <c r="L154" s="92">
        <v>993128</v>
      </c>
      <c r="M154" s="92">
        <v>58765</v>
      </c>
      <c r="N154" s="92">
        <v>40932</v>
      </c>
      <c r="O154" s="95">
        <v>7.1597999999999997</v>
      </c>
      <c r="P154" s="95">
        <v>4</v>
      </c>
      <c r="Q154" s="278">
        <v>3.1597999999999997</v>
      </c>
      <c r="R154" s="143">
        <f t="shared" ref="R154:BA154" si="274">SUM(R152:R153)</f>
        <v>0</v>
      </c>
      <c r="S154" s="92">
        <f t="shared" si="274"/>
        <v>0</v>
      </c>
      <c r="T154" s="92">
        <f t="shared" si="274"/>
        <v>0</v>
      </c>
      <c r="U154" s="92">
        <f t="shared" si="274"/>
        <v>0</v>
      </c>
      <c r="V154" s="92">
        <f t="shared" si="274"/>
        <v>0</v>
      </c>
      <c r="W154" s="92">
        <f t="shared" si="274"/>
        <v>0</v>
      </c>
      <c r="X154" s="92">
        <f t="shared" si="274"/>
        <v>0</v>
      </c>
      <c r="Y154" s="92">
        <f t="shared" ref="Y154" si="275">SUM(Y152:Y153)</f>
        <v>0</v>
      </c>
      <c r="Z154" s="92">
        <f t="shared" si="274"/>
        <v>0</v>
      </c>
      <c r="AA154" s="92">
        <f t="shared" si="274"/>
        <v>0</v>
      </c>
      <c r="AB154" s="92">
        <f t="shared" si="274"/>
        <v>0</v>
      </c>
      <c r="AC154" s="92">
        <f t="shared" si="274"/>
        <v>0</v>
      </c>
      <c r="AD154" s="92">
        <f t="shared" si="274"/>
        <v>0</v>
      </c>
      <c r="AE154" s="92">
        <f t="shared" si="274"/>
        <v>0</v>
      </c>
      <c r="AF154" s="92">
        <f t="shared" si="274"/>
        <v>0</v>
      </c>
      <c r="AG154" s="92">
        <f t="shared" si="274"/>
        <v>0</v>
      </c>
      <c r="AH154" s="95">
        <f t="shared" si="274"/>
        <v>0</v>
      </c>
      <c r="AI154" s="95">
        <f t="shared" si="274"/>
        <v>0</v>
      </c>
      <c r="AJ154" s="95">
        <f t="shared" si="274"/>
        <v>0</v>
      </c>
      <c r="AK154" s="95">
        <f t="shared" ref="AK154:AL154" si="276">SUM(AK152:AK153)</f>
        <v>0</v>
      </c>
      <c r="AL154" s="95">
        <f t="shared" si="276"/>
        <v>0</v>
      </c>
      <c r="AM154" s="95">
        <f t="shared" si="274"/>
        <v>0</v>
      </c>
      <c r="AN154" s="95">
        <f t="shared" si="274"/>
        <v>0</v>
      </c>
      <c r="AO154" s="95">
        <f t="shared" si="274"/>
        <v>0</v>
      </c>
      <c r="AP154" s="95">
        <f t="shared" si="274"/>
        <v>0</v>
      </c>
      <c r="AQ154" s="425">
        <f t="shared" si="274"/>
        <v>0</v>
      </c>
      <c r="AR154" s="148">
        <f t="shared" si="274"/>
        <v>4031072</v>
      </c>
      <c r="AS154" s="92">
        <f t="shared" si="274"/>
        <v>2938247</v>
      </c>
      <c r="AT154" s="92">
        <f t="shared" si="274"/>
        <v>0</v>
      </c>
      <c r="AU154" s="92">
        <f t="shared" si="274"/>
        <v>0</v>
      </c>
      <c r="AV154" s="92">
        <f t="shared" si="274"/>
        <v>993128</v>
      </c>
      <c r="AW154" s="92">
        <f t="shared" si="274"/>
        <v>58765</v>
      </c>
      <c r="AX154" s="92">
        <f t="shared" si="274"/>
        <v>40932</v>
      </c>
      <c r="AY154" s="95">
        <f t="shared" si="274"/>
        <v>7.1597999999999997</v>
      </c>
      <c r="AZ154" s="95">
        <f t="shared" si="274"/>
        <v>4</v>
      </c>
      <c r="BA154" s="278">
        <f t="shared" si="274"/>
        <v>3.1597999999999997</v>
      </c>
    </row>
    <row r="155" spans="1:53" ht="12.95" customHeight="1" x14ac:dyDescent="0.25">
      <c r="A155" s="155">
        <v>30</v>
      </c>
      <c r="B155" s="547">
        <v>5471</v>
      </c>
      <c r="C155" s="548">
        <v>600099229</v>
      </c>
      <c r="D155" s="84">
        <v>72743646</v>
      </c>
      <c r="E155" s="549" t="s">
        <v>696</v>
      </c>
      <c r="F155" s="84">
        <v>3113</v>
      </c>
      <c r="G155" s="549" t="s">
        <v>285</v>
      </c>
      <c r="H155" s="514" t="s">
        <v>87</v>
      </c>
      <c r="I155" s="516">
        <v>12553846</v>
      </c>
      <c r="J155" s="517">
        <v>8958238</v>
      </c>
      <c r="K155" s="517">
        <v>5500</v>
      </c>
      <c r="L155" s="431">
        <v>3029744</v>
      </c>
      <c r="M155" s="431">
        <v>179164</v>
      </c>
      <c r="N155" s="517">
        <v>381200</v>
      </c>
      <c r="O155" s="518">
        <v>17.554500000000001</v>
      </c>
      <c r="P155" s="432">
        <v>13</v>
      </c>
      <c r="Q155" s="519">
        <v>4.5545</v>
      </c>
      <c r="R155" s="500">
        <f t="shared" ref="R155:R159" si="277">W155*-1</f>
        <v>1500</v>
      </c>
      <c r="S155" s="507">
        <v>0</v>
      </c>
      <c r="T155" s="507">
        <v>0</v>
      </c>
      <c r="U155" s="507">
        <v>-1500</v>
      </c>
      <c r="V155" s="507">
        <f>SUM(R155:U155)</f>
        <v>0</v>
      </c>
      <c r="W155" s="507">
        <v>-1500</v>
      </c>
      <c r="X155" s="507">
        <v>0</v>
      </c>
      <c r="Y155" s="507">
        <v>75539</v>
      </c>
      <c r="Z155" s="507">
        <f>SUM(W155:Y155)</f>
        <v>74039</v>
      </c>
      <c r="AA155" s="507">
        <f>V155+Z155</f>
        <v>74039</v>
      </c>
      <c r="AB155" s="322">
        <f>ROUND((V155+W155)*33.8%,0)</f>
        <v>-507</v>
      </c>
      <c r="AC155" s="180">
        <f>ROUND(V155*2%,0)</f>
        <v>0</v>
      </c>
      <c r="AD155" s="507">
        <v>0</v>
      </c>
      <c r="AE155" s="507">
        <v>0</v>
      </c>
      <c r="AF155" s="507">
        <f t="shared" si="258"/>
        <v>0</v>
      </c>
      <c r="AG155" s="507">
        <f t="shared" si="259"/>
        <v>73532</v>
      </c>
      <c r="AH155" s="522">
        <v>0</v>
      </c>
      <c r="AI155" s="522">
        <v>0</v>
      </c>
      <c r="AJ155" s="522">
        <v>0</v>
      </c>
      <c r="AK155" s="522">
        <v>0</v>
      </c>
      <c r="AL155" s="522">
        <v>0</v>
      </c>
      <c r="AM155" s="522">
        <v>0</v>
      </c>
      <c r="AN155" s="522">
        <v>0</v>
      </c>
      <c r="AO155" s="522">
        <f t="shared" ref="AO155:AO159" si="278">AH155+AJ155+AK155+AM155</f>
        <v>0</v>
      </c>
      <c r="AP155" s="522">
        <f t="shared" ref="AP155:AP159" si="279">AI155+AL155+AN155</f>
        <v>0</v>
      </c>
      <c r="AQ155" s="550">
        <f t="shared" si="262"/>
        <v>0</v>
      </c>
      <c r="AR155" s="551">
        <f>I155+AG155</f>
        <v>12627378</v>
      </c>
      <c r="AS155" s="507">
        <f>J155+V155</f>
        <v>8958238</v>
      </c>
      <c r="AT155" s="501">
        <f>K155+Z155</f>
        <v>79539</v>
      </c>
      <c r="AU155" s="501">
        <f t="shared" si="250"/>
        <v>75539</v>
      </c>
      <c r="AV155" s="507">
        <f t="shared" ref="AV155:AW159" si="280">L155+AB155</f>
        <v>3029237</v>
      </c>
      <c r="AW155" s="507">
        <f t="shared" si="280"/>
        <v>179164</v>
      </c>
      <c r="AX155" s="507">
        <f>N155+AF155</f>
        <v>381200</v>
      </c>
      <c r="AY155" s="522">
        <f>O155+AQ155</f>
        <v>17.554500000000001</v>
      </c>
      <c r="AZ155" s="522">
        <f t="shared" ref="AZ155:BA159" si="281">P155+AO155</f>
        <v>13</v>
      </c>
      <c r="BA155" s="523">
        <f t="shared" si="281"/>
        <v>4.5545</v>
      </c>
    </row>
    <row r="156" spans="1:53" ht="12.95" customHeight="1" x14ac:dyDescent="0.25">
      <c r="A156" s="155">
        <v>30</v>
      </c>
      <c r="B156" s="547">
        <v>5471</v>
      </c>
      <c r="C156" s="548">
        <v>600099229</v>
      </c>
      <c r="D156" s="84">
        <v>72743646</v>
      </c>
      <c r="E156" s="549" t="s">
        <v>696</v>
      </c>
      <c r="F156" s="84">
        <v>3113</v>
      </c>
      <c r="G156" s="549" t="s">
        <v>450</v>
      </c>
      <c r="H156" s="514" t="s">
        <v>83</v>
      </c>
      <c r="I156" s="516">
        <v>973681</v>
      </c>
      <c r="J156" s="517">
        <v>716996</v>
      </c>
      <c r="K156" s="517">
        <v>0</v>
      </c>
      <c r="L156" s="431">
        <v>242345</v>
      </c>
      <c r="M156" s="431">
        <v>14340</v>
      </c>
      <c r="N156" s="517">
        <v>0</v>
      </c>
      <c r="O156" s="518">
        <v>2.1</v>
      </c>
      <c r="P156" s="432">
        <v>2.1</v>
      </c>
      <c r="Q156" s="519">
        <v>0</v>
      </c>
      <c r="R156" s="500">
        <f t="shared" si="277"/>
        <v>0</v>
      </c>
      <c r="S156" s="507">
        <v>-84900</v>
      </c>
      <c r="T156" s="507">
        <v>0</v>
      </c>
      <c r="U156" s="507">
        <v>0</v>
      </c>
      <c r="V156" s="507">
        <f>SUM(R156:U156)</f>
        <v>-84900</v>
      </c>
      <c r="W156" s="507">
        <v>0</v>
      </c>
      <c r="X156" s="507">
        <v>0</v>
      </c>
      <c r="Y156" s="507">
        <v>0</v>
      </c>
      <c r="Z156" s="507">
        <f>SUM(W156:Y156)</f>
        <v>0</v>
      </c>
      <c r="AA156" s="507">
        <f>V156+Z156</f>
        <v>-84900</v>
      </c>
      <c r="AB156" s="322">
        <f>ROUND((V156+W156)*33.8%,0)</f>
        <v>-28696</v>
      </c>
      <c r="AC156" s="180">
        <f>ROUND(V156*2%,0)</f>
        <v>-1698</v>
      </c>
      <c r="AD156" s="507">
        <v>0</v>
      </c>
      <c r="AE156" s="507">
        <v>0</v>
      </c>
      <c r="AF156" s="507">
        <f t="shared" si="258"/>
        <v>0</v>
      </c>
      <c r="AG156" s="507">
        <f t="shared" si="259"/>
        <v>-115294</v>
      </c>
      <c r="AH156" s="522">
        <v>0</v>
      </c>
      <c r="AI156" s="522">
        <v>0</v>
      </c>
      <c r="AJ156" s="522">
        <v>-0.25</v>
      </c>
      <c r="AK156" s="522">
        <v>0</v>
      </c>
      <c r="AL156" s="522">
        <v>0</v>
      </c>
      <c r="AM156" s="522">
        <v>0</v>
      </c>
      <c r="AN156" s="522">
        <v>0</v>
      </c>
      <c r="AO156" s="522">
        <f t="shared" si="278"/>
        <v>-0.25</v>
      </c>
      <c r="AP156" s="522">
        <f t="shared" si="279"/>
        <v>0</v>
      </c>
      <c r="AQ156" s="550">
        <f t="shared" si="262"/>
        <v>-0.25</v>
      </c>
      <c r="AR156" s="551">
        <f>I156+AG156</f>
        <v>858387</v>
      </c>
      <c r="AS156" s="507">
        <f>J156+V156</f>
        <v>632096</v>
      </c>
      <c r="AT156" s="501">
        <f>K156+Z156</f>
        <v>0</v>
      </c>
      <c r="AU156" s="501">
        <f t="shared" si="250"/>
        <v>0</v>
      </c>
      <c r="AV156" s="507">
        <f t="shared" si="280"/>
        <v>213649</v>
      </c>
      <c r="AW156" s="507">
        <f t="shared" si="280"/>
        <v>12642</v>
      </c>
      <c r="AX156" s="507">
        <f>N156+AF156</f>
        <v>0</v>
      </c>
      <c r="AY156" s="522">
        <f>O156+AQ156</f>
        <v>1.85</v>
      </c>
      <c r="AZ156" s="522">
        <f t="shared" si="281"/>
        <v>1.85</v>
      </c>
      <c r="BA156" s="523">
        <f t="shared" si="281"/>
        <v>0</v>
      </c>
    </row>
    <row r="157" spans="1:53" ht="12.95" customHeight="1" x14ac:dyDescent="0.25">
      <c r="A157" s="155">
        <v>30</v>
      </c>
      <c r="B157" s="547">
        <v>5471</v>
      </c>
      <c r="C157" s="548">
        <v>600099229</v>
      </c>
      <c r="D157" s="84">
        <v>72743646</v>
      </c>
      <c r="E157" s="549" t="s">
        <v>696</v>
      </c>
      <c r="F157" s="84">
        <v>3141</v>
      </c>
      <c r="G157" s="549" t="s">
        <v>89</v>
      </c>
      <c r="H157" s="514" t="s">
        <v>83</v>
      </c>
      <c r="I157" s="516">
        <v>1211879</v>
      </c>
      <c r="J157" s="517">
        <v>885310</v>
      </c>
      <c r="K157" s="517">
        <v>0</v>
      </c>
      <c r="L157" s="431">
        <v>299235</v>
      </c>
      <c r="M157" s="431">
        <v>17706</v>
      </c>
      <c r="N157" s="517">
        <v>9628</v>
      </c>
      <c r="O157" s="518">
        <v>3.01</v>
      </c>
      <c r="P157" s="432">
        <v>0</v>
      </c>
      <c r="Q157" s="519">
        <v>3.01</v>
      </c>
      <c r="R157" s="500">
        <f t="shared" si="277"/>
        <v>0</v>
      </c>
      <c r="S157" s="507">
        <v>0</v>
      </c>
      <c r="T157" s="507">
        <v>0</v>
      </c>
      <c r="U157" s="507">
        <v>0</v>
      </c>
      <c r="V157" s="507">
        <f>SUM(R157:U157)</f>
        <v>0</v>
      </c>
      <c r="W157" s="507">
        <v>0</v>
      </c>
      <c r="X157" s="507">
        <v>0</v>
      </c>
      <c r="Y157" s="507">
        <v>0</v>
      </c>
      <c r="Z157" s="507">
        <f>SUM(W157:Y157)</f>
        <v>0</v>
      </c>
      <c r="AA157" s="507">
        <f>V157+Z157</f>
        <v>0</v>
      </c>
      <c r="AB157" s="322">
        <f>ROUND((V157+W157)*33.8%,0)</f>
        <v>0</v>
      </c>
      <c r="AC157" s="180">
        <f>ROUND(V157*2%,0)</f>
        <v>0</v>
      </c>
      <c r="AD157" s="507">
        <v>0</v>
      </c>
      <c r="AE157" s="507">
        <v>0</v>
      </c>
      <c r="AF157" s="507">
        <f t="shared" si="258"/>
        <v>0</v>
      </c>
      <c r="AG157" s="507">
        <f t="shared" si="259"/>
        <v>0</v>
      </c>
      <c r="AH157" s="522">
        <v>0</v>
      </c>
      <c r="AI157" s="522">
        <v>0</v>
      </c>
      <c r="AJ157" s="522">
        <v>0</v>
      </c>
      <c r="AK157" s="522">
        <v>0</v>
      </c>
      <c r="AL157" s="522">
        <v>0</v>
      </c>
      <c r="AM157" s="522">
        <v>0</v>
      </c>
      <c r="AN157" s="522">
        <v>0</v>
      </c>
      <c r="AO157" s="522">
        <f t="shared" si="278"/>
        <v>0</v>
      </c>
      <c r="AP157" s="522">
        <f t="shared" si="279"/>
        <v>0</v>
      </c>
      <c r="AQ157" s="550">
        <f t="shared" si="262"/>
        <v>0</v>
      </c>
      <c r="AR157" s="551">
        <f>I157+AG157</f>
        <v>1211879</v>
      </c>
      <c r="AS157" s="507">
        <f>J157+V157</f>
        <v>885310</v>
      </c>
      <c r="AT157" s="501">
        <f>K157+Z157</f>
        <v>0</v>
      </c>
      <c r="AU157" s="501">
        <f t="shared" si="250"/>
        <v>0</v>
      </c>
      <c r="AV157" s="507">
        <f t="shared" si="280"/>
        <v>299235</v>
      </c>
      <c r="AW157" s="507">
        <f t="shared" si="280"/>
        <v>17706</v>
      </c>
      <c r="AX157" s="507">
        <f>N157+AF157</f>
        <v>9628</v>
      </c>
      <c r="AY157" s="522">
        <f>O157+AQ157</f>
        <v>3.01</v>
      </c>
      <c r="AZ157" s="522">
        <f t="shared" si="281"/>
        <v>0</v>
      </c>
      <c r="BA157" s="523">
        <f t="shared" si="281"/>
        <v>3.01</v>
      </c>
    </row>
    <row r="158" spans="1:53" ht="12.95" customHeight="1" x14ac:dyDescent="0.25">
      <c r="A158" s="155">
        <v>30</v>
      </c>
      <c r="B158" s="547">
        <v>5471</v>
      </c>
      <c r="C158" s="548">
        <v>600099229</v>
      </c>
      <c r="D158" s="84">
        <v>72743646</v>
      </c>
      <c r="E158" s="549" t="s">
        <v>696</v>
      </c>
      <c r="F158" s="84">
        <v>3143</v>
      </c>
      <c r="G158" s="549" t="s">
        <v>150</v>
      </c>
      <c r="H158" s="514" t="s">
        <v>87</v>
      </c>
      <c r="I158" s="516">
        <v>597249</v>
      </c>
      <c r="J158" s="517">
        <v>431623</v>
      </c>
      <c r="K158" s="517">
        <v>8300</v>
      </c>
      <c r="L158" s="431">
        <v>148694</v>
      </c>
      <c r="M158" s="431">
        <v>8632</v>
      </c>
      <c r="N158" s="517">
        <v>0</v>
      </c>
      <c r="O158" s="518">
        <v>0.93500000000000005</v>
      </c>
      <c r="P158" s="432">
        <v>0.93500000000000005</v>
      </c>
      <c r="Q158" s="519">
        <v>0</v>
      </c>
      <c r="R158" s="500">
        <f t="shared" si="277"/>
        <v>-26240</v>
      </c>
      <c r="S158" s="507">
        <v>0</v>
      </c>
      <c r="T158" s="507">
        <v>0</v>
      </c>
      <c r="U158" s="507">
        <v>-12300</v>
      </c>
      <c r="V158" s="507">
        <f>SUM(R158:U158)</f>
        <v>-38540</v>
      </c>
      <c r="W158" s="507">
        <v>26240</v>
      </c>
      <c r="X158" s="507">
        <v>0</v>
      </c>
      <c r="Y158" s="507">
        <v>0</v>
      </c>
      <c r="Z158" s="507">
        <f>SUM(W158:Y158)</f>
        <v>26240</v>
      </c>
      <c r="AA158" s="507">
        <f>V158+Z158</f>
        <v>-12300</v>
      </c>
      <c r="AB158" s="322">
        <f>ROUND((V158+W158)*33.8%,0)</f>
        <v>-4157</v>
      </c>
      <c r="AC158" s="180">
        <f>ROUND(V158*2%,0)</f>
        <v>-771</v>
      </c>
      <c r="AD158" s="507">
        <v>0</v>
      </c>
      <c r="AE158" s="507">
        <v>0</v>
      </c>
      <c r="AF158" s="507">
        <f t="shared" si="258"/>
        <v>0</v>
      </c>
      <c r="AG158" s="507">
        <f t="shared" si="259"/>
        <v>-17228</v>
      </c>
      <c r="AH158" s="522">
        <v>-0.01</v>
      </c>
      <c r="AI158" s="522">
        <v>0</v>
      </c>
      <c r="AJ158" s="522">
        <v>0</v>
      </c>
      <c r="AK158" s="522">
        <v>0</v>
      </c>
      <c r="AL158" s="522">
        <v>0</v>
      </c>
      <c r="AM158" s="522">
        <v>0</v>
      </c>
      <c r="AN158" s="522">
        <v>0</v>
      </c>
      <c r="AO158" s="522">
        <f t="shared" si="278"/>
        <v>-0.01</v>
      </c>
      <c r="AP158" s="522">
        <f t="shared" si="279"/>
        <v>0</v>
      </c>
      <c r="AQ158" s="550">
        <f t="shared" si="262"/>
        <v>-0.01</v>
      </c>
      <c r="AR158" s="551">
        <f>I158+AG158</f>
        <v>580021</v>
      </c>
      <c r="AS158" s="507">
        <f>J158+V158</f>
        <v>393083</v>
      </c>
      <c r="AT158" s="501">
        <f>K158+Z158</f>
        <v>34540</v>
      </c>
      <c r="AU158" s="501">
        <f t="shared" si="250"/>
        <v>0</v>
      </c>
      <c r="AV158" s="507">
        <f t="shared" si="280"/>
        <v>144537</v>
      </c>
      <c r="AW158" s="507">
        <f t="shared" si="280"/>
        <v>7861</v>
      </c>
      <c r="AX158" s="507">
        <f>N158+AF158</f>
        <v>0</v>
      </c>
      <c r="AY158" s="522">
        <f>O158+AQ158</f>
        <v>0.92500000000000004</v>
      </c>
      <c r="AZ158" s="522">
        <f t="shared" si="281"/>
        <v>0.92500000000000004</v>
      </c>
      <c r="BA158" s="523">
        <f t="shared" si="281"/>
        <v>0</v>
      </c>
    </row>
    <row r="159" spans="1:53" ht="12.95" customHeight="1" x14ac:dyDescent="0.25">
      <c r="A159" s="155">
        <v>30</v>
      </c>
      <c r="B159" s="547">
        <v>5471</v>
      </c>
      <c r="C159" s="548">
        <v>600099229</v>
      </c>
      <c r="D159" s="84">
        <v>72743646</v>
      </c>
      <c r="E159" s="549" t="s">
        <v>696</v>
      </c>
      <c r="F159" s="84">
        <v>3143</v>
      </c>
      <c r="G159" s="549" t="s">
        <v>151</v>
      </c>
      <c r="H159" s="514" t="s">
        <v>83</v>
      </c>
      <c r="I159" s="516">
        <v>22453</v>
      </c>
      <c r="J159" s="517">
        <v>-19665</v>
      </c>
      <c r="K159" s="517">
        <v>36000</v>
      </c>
      <c r="L159" s="431">
        <v>5521</v>
      </c>
      <c r="M159" s="431">
        <v>-393</v>
      </c>
      <c r="N159" s="517">
        <v>990</v>
      </c>
      <c r="O159" s="518">
        <v>-9.999999999999995E-3</v>
      </c>
      <c r="P159" s="432">
        <v>-0.08</v>
      </c>
      <c r="Q159" s="519">
        <v>7.0000000000000007E-2</v>
      </c>
      <c r="R159" s="500">
        <f t="shared" si="277"/>
        <v>36000</v>
      </c>
      <c r="S159" s="507">
        <v>0</v>
      </c>
      <c r="T159" s="507">
        <v>0</v>
      </c>
      <c r="U159" s="507">
        <v>0</v>
      </c>
      <c r="V159" s="507">
        <f>SUM(R159:U159)</f>
        <v>36000</v>
      </c>
      <c r="W159" s="507">
        <v>-36000</v>
      </c>
      <c r="X159" s="507">
        <v>0</v>
      </c>
      <c r="Y159" s="507">
        <v>0</v>
      </c>
      <c r="Z159" s="507">
        <f>SUM(W159:Y159)</f>
        <v>-36000</v>
      </c>
      <c r="AA159" s="507">
        <f>V159+Z159</f>
        <v>0</v>
      </c>
      <c r="AB159" s="322">
        <f>ROUND((V159+W159)*33.8%,0)</f>
        <v>0</v>
      </c>
      <c r="AC159" s="180">
        <f>ROUND(V159*2%,0)</f>
        <v>720</v>
      </c>
      <c r="AD159" s="507">
        <v>0</v>
      </c>
      <c r="AE159" s="507">
        <v>0</v>
      </c>
      <c r="AF159" s="507">
        <f t="shared" si="258"/>
        <v>0</v>
      </c>
      <c r="AG159" s="507">
        <f t="shared" si="259"/>
        <v>720</v>
      </c>
      <c r="AH159" s="522">
        <v>0.08</v>
      </c>
      <c r="AI159" s="522">
        <v>0</v>
      </c>
      <c r="AJ159" s="522">
        <v>0</v>
      </c>
      <c r="AK159" s="522">
        <v>0</v>
      </c>
      <c r="AL159" s="522">
        <v>0</v>
      </c>
      <c r="AM159" s="522">
        <v>0</v>
      </c>
      <c r="AN159" s="522">
        <v>0</v>
      </c>
      <c r="AO159" s="522">
        <f t="shared" si="278"/>
        <v>0.08</v>
      </c>
      <c r="AP159" s="522">
        <f t="shared" si="279"/>
        <v>0</v>
      </c>
      <c r="AQ159" s="550">
        <f t="shared" si="262"/>
        <v>0.08</v>
      </c>
      <c r="AR159" s="551">
        <f>I159+AG159</f>
        <v>23173</v>
      </c>
      <c r="AS159" s="507">
        <f>J159+V159</f>
        <v>16335</v>
      </c>
      <c r="AT159" s="501">
        <f>K159+Z159</f>
        <v>0</v>
      </c>
      <c r="AU159" s="501">
        <f t="shared" si="250"/>
        <v>0</v>
      </c>
      <c r="AV159" s="507">
        <f t="shared" si="280"/>
        <v>5521</v>
      </c>
      <c r="AW159" s="507">
        <f t="shared" si="280"/>
        <v>327</v>
      </c>
      <c r="AX159" s="507">
        <f>N159+AF159</f>
        <v>990</v>
      </c>
      <c r="AY159" s="522">
        <f>O159+AQ159</f>
        <v>7.0000000000000007E-2</v>
      </c>
      <c r="AZ159" s="522">
        <f t="shared" si="281"/>
        <v>0</v>
      </c>
      <c r="BA159" s="523">
        <f t="shared" si="281"/>
        <v>7.0000000000000007E-2</v>
      </c>
    </row>
    <row r="160" spans="1:53" ht="12.95" customHeight="1" x14ac:dyDescent="0.25">
      <c r="A160" s="157">
        <v>30</v>
      </c>
      <c r="B160" s="105">
        <v>5471</v>
      </c>
      <c r="C160" s="106">
        <v>600099229</v>
      </c>
      <c r="D160" s="105">
        <v>72743646</v>
      </c>
      <c r="E160" s="301" t="s">
        <v>697</v>
      </c>
      <c r="F160" s="93"/>
      <c r="G160" s="302"/>
      <c r="H160" s="94"/>
      <c r="I160" s="148">
        <v>15359108</v>
      </c>
      <c r="J160" s="92">
        <v>10972502</v>
      </c>
      <c r="K160" s="92">
        <v>49800</v>
      </c>
      <c r="L160" s="92">
        <v>3725539</v>
      </c>
      <c r="M160" s="92">
        <v>219449</v>
      </c>
      <c r="N160" s="92">
        <v>391818</v>
      </c>
      <c r="O160" s="95">
        <v>23.589500000000001</v>
      </c>
      <c r="P160" s="95">
        <v>15.955</v>
      </c>
      <c r="Q160" s="278">
        <v>7.6345000000000001</v>
      </c>
      <c r="R160" s="143">
        <f t="shared" ref="R160:BA160" si="282">SUM(R155:R159)</f>
        <v>11260</v>
      </c>
      <c r="S160" s="92">
        <f t="shared" si="282"/>
        <v>-84900</v>
      </c>
      <c r="T160" s="92">
        <f t="shared" si="282"/>
        <v>0</v>
      </c>
      <c r="U160" s="92">
        <f t="shared" si="282"/>
        <v>-13800</v>
      </c>
      <c r="V160" s="92">
        <f t="shared" si="282"/>
        <v>-87440</v>
      </c>
      <c r="W160" s="92">
        <f t="shared" si="282"/>
        <v>-11260</v>
      </c>
      <c r="X160" s="92">
        <f t="shared" si="282"/>
        <v>0</v>
      </c>
      <c r="Y160" s="92">
        <f t="shared" ref="Y160" si="283">SUM(Y155:Y159)</f>
        <v>75539</v>
      </c>
      <c r="Z160" s="92">
        <f t="shared" si="282"/>
        <v>64279</v>
      </c>
      <c r="AA160" s="92">
        <f t="shared" si="282"/>
        <v>-23161</v>
      </c>
      <c r="AB160" s="92">
        <f t="shared" si="282"/>
        <v>-33360</v>
      </c>
      <c r="AC160" s="92">
        <f t="shared" si="282"/>
        <v>-1749</v>
      </c>
      <c r="AD160" s="92">
        <f t="shared" si="282"/>
        <v>0</v>
      </c>
      <c r="AE160" s="92">
        <f t="shared" si="282"/>
        <v>0</v>
      </c>
      <c r="AF160" s="92">
        <f t="shared" si="282"/>
        <v>0</v>
      </c>
      <c r="AG160" s="92">
        <f t="shared" si="282"/>
        <v>-58270</v>
      </c>
      <c r="AH160" s="95">
        <f t="shared" si="282"/>
        <v>7.0000000000000007E-2</v>
      </c>
      <c r="AI160" s="95">
        <f t="shared" si="282"/>
        <v>0</v>
      </c>
      <c r="AJ160" s="95">
        <f t="shared" si="282"/>
        <v>-0.25</v>
      </c>
      <c r="AK160" s="95">
        <f t="shared" ref="AK160:AL160" si="284">SUM(AK155:AK159)</f>
        <v>0</v>
      </c>
      <c r="AL160" s="95">
        <f t="shared" si="284"/>
        <v>0</v>
      </c>
      <c r="AM160" s="95">
        <f t="shared" si="282"/>
        <v>0</v>
      </c>
      <c r="AN160" s="95">
        <f t="shared" si="282"/>
        <v>0</v>
      </c>
      <c r="AO160" s="95">
        <f t="shared" si="282"/>
        <v>-0.18</v>
      </c>
      <c r="AP160" s="95">
        <f t="shared" si="282"/>
        <v>0</v>
      </c>
      <c r="AQ160" s="425">
        <f t="shared" si="282"/>
        <v>-0.18</v>
      </c>
      <c r="AR160" s="148">
        <f t="shared" si="282"/>
        <v>15300838</v>
      </c>
      <c r="AS160" s="92">
        <f t="shared" si="282"/>
        <v>10885062</v>
      </c>
      <c r="AT160" s="92">
        <f t="shared" si="282"/>
        <v>114079</v>
      </c>
      <c r="AU160" s="92">
        <f t="shared" si="282"/>
        <v>75539</v>
      </c>
      <c r="AV160" s="92">
        <f t="shared" si="282"/>
        <v>3692179</v>
      </c>
      <c r="AW160" s="92">
        <f t="shared" si="282"/>
        <v>217700</v>
      </c>
      <c r="AX160" s="92">
        <f t="shared" si="282"/>
        <v>391818</v>
      </c>
      <c r="AY160" s="95">
        <f t="shared" si="282"/>
        <v>23.409500000000005</v>
      </c>
      <c r="AZ160" s="95">
        <f t="shared" si="282"/>
        <v>15.775</v>
      </c>
      <c r="BA160" s="278">
        <f t="shared" si="282"/>
        <v>7.6345000000000001</v>
      </c>
    </row>
    <row r="161" spans="1:53" ht="12.95" customHeight="1" x14ac:dyDescent="0.25">
      <c r="A161" s="155">
        <v>31</v>
      </c>
      <c r="B161" s="547">
        <v>5473</v>
      </c>
      <c r="C161" s="548">
        <v>600098583</v>
      </c>
      <c r="D161" s="84">
        <v>75016320</v>
      </c>
      <c r="E161" s="549" t="s">
        <v>698</v>
      </c>
      <c r="F161" s="84">
        <v>3111</v>
      </c>
      <c r="G161" s="549" t="s">
        <v>587</v>
      </c>
      <c r="H161" s="514" t="s">
        <v>87</v>
      </c>
      <c r="I161" s="516">
        <v>2045287</v>
      </c>
      <c r="J161" s="517">
        <v>1494762</v>
      </c>
      <c r="K161" s="517">
        <v>0</v>
      </c>
      <c r="L161" s="431">
        <v>505230</v>
      </c>
      <c r="M161" s="431">
        <v>29895</v>
      </c>
      <c r="N161" s="517">
        <v>15400</v>
      </c>
      <c r="O161" s="518">
        <v>3.1897000000000002</v>
      </c>
      <c r="P161" s="432">
        <v>2.3548</v>
      </c>
      <c r="Q161" s="519">
        <v>0.83489999999999998</v>
      </c>
      <c r="R161" s="500">
        <f t="shared" ref="R161:R163" si="285">W161*-1</f>
        <v>0</v>
      </c>
      <c r="S161" s="507">
        <v>0</v>
      </c>
      <c r="T161" s="507">
        <v>0</v>
      </c>
      <c r="U161" s="507">
        <v>0</v>
      </c>
      <c r="V161" s="507">
        <f>SUM(R161:U161)</f>
        <v>0</v>
      </c>
      <c r="W161" s="507">
        <v>0</v>
      </c>
      <c r="X161" s="507">
        <v>0</v>
      </c>
      <c r="Y161" s="507">
        <v>0</v>
      </c>
      <c r="Z161" s="507">
        <f>SUM(W161:Y161)</f>
        <v>0</v>
      </c>
      <c r="AA161" s="507">
        <f>V161+Z161</f>
        <v>0</v>
      </c>
      <c r="AB161" s="322">
        <f>ROUND((V161+W161)*33.8%,0)</f>
        <v>0</v>
      </c>
      <c r="AC161" s="180">
        <f>ROUND(V161*2%,0)</f>
        <v>0</v>
      </c>
      <c r="AD161" s="507">
        <v>0</v>
      </c>
      <c r="AE161" s="507">
        <v>0</v>
      </c>
      <c r="AF161" s="507">
        <f t="shared" si="258"/>
        <v>0</v>
      </c>
      <c r="AG161" s="507">
        <f t="shared" si="259"/>
        <v>0</v>
      </c>
      <c r="AH161" s="522">
        <v>0</v>
      </c>
      <c r="AI161" s="522">
        <v>0</v>
      </c>
      <c r="AJ161" s="522">
        <v>0</v>
      </c>
      <c r="AK161" s="522">
        <v>0</v>
      </c>
      <c r="AL161" s="522">
        <v>0</v>
      </c>
      <c r="AM161" s="522">
        <v>0</v>
      </c>
      <c r="AN161" s="522">
        <v>0</v>
      </c>
      <c r="AO161" s="522">
        <f t="shared" ref="AO161:AO163" si="286">AH161+AJ161+AK161+AM161</f>
        <v>0</v>
      </c>
      <c r="AP161" s="522">
        <f t="shared" ref="AP161:AP163" si="287">AI161+AL161+AN161</f>
        <v>0</v>
      </c>
      <c r="AQ161" s="550">
        <f t="shared" si="262"/>
        <v>0</v>
      </c>
      <c r="AR161" s="551">
        <f>I161+AG161</f>
        <v>2045287</v>
      </c>
      <c r="AS161" s="507">
        <f>J161+V161</f>
        <v>1494762</v>
      </c>
      <c r="AT161" s="501">
        <f>K161+Z161</f>
        <v>0</v>
      </c>
      <c r="AU161" s="501">
        <f t="shared" si="250"/>
        <v>0</v>
      </c>
      <c r="AV161" s="507">
        <f t="shared" ref="AV161:AW163" si="288">L161+AB161</f>
        <v>505230</v>
      </c>
      <c r="AW161" s="507">
        <f t="shared" si="288"/>
        <v>29895</v>
      </c>
      <c r="AX161" s="507">
        <f>N161+AF161</f>
        <v>15400</v>
      </c>
      <c r="AY161" s="522">
        <f>O161+AQ161</f>
        <v>3.1897000000000002</v>
      </c>
      <c r="AZ161" s="522">
        <f t="shared" ref="AZ161:BA163" si="289">P161+AO161</f>
        <v>2.3548</v>
      </c>
      <c r="BA161" s="523">
        <f t="shared" si="289"/>
        <v>0.83489999999999998</v>
      </c>
    </row>
    <row r="162" spans="1:53" ht="13.5" customHeight="1" x14ac:dyDescent="0.25">
      <c r="A162" s="155">
        <v>31</v>
      </c>
      <c r="B162" s="547">
        <v>5473</v>
      </c>
      <c r="C162" s="548">
        <v>600098583</v>
      </c>
      <c r="D162" s="84">
        <v>75016320</v>
      </c>
      <c r="E162" s="549" t="s">
        <v>698</v>
      </c>
      <c r="F162" s="84">
        <v>3111</v>
      </c>
      <c r="G162" s="549" t="s">
        <v>450</v>
      </c>
      <c r="H162" s="514" t="s">
        <v>83</v>
      </c>
      <c r="I162" s="516">
        <v>0</v>
      </c>
      <c r="J162" s="517">
        <v>0</v>
      </c>
      <c r="K162" s="517">
        <v>0</v>
      </c>
      <c r="L162" s="431">
        <v>0</v>
      </c>
      <c r="M162" s="431">
        <v>0</v>
      </c>
      <c r="N162" s="517">
        <v>0</v>
      </c>
      <c r="O162" s="518">
        <v>0</v>
      </c>
      <c r="P162" s="432">
        <v>0</v>
      </c>
      <c r="Q162" s="519">
        <v>0</v>
      </c>
      <c r="R162" s="500">
        <f t="shared" si="285"/>
        <v>0</v>
      </c>
      <c r="S162" s="507">
        <v>0</v>
      </c>
      <c r="T162" s="507">
        <v>0</v>
      </c>
      <c r="U162" s="507">
        <v>0</v>
      </c>
      <c r="V162" s="507">
        <f>SUM(R162:U162)</f>
        <v>0</v>
      </c>
      <c r="W162" s="507">
        <v>0</v>
      </c>
      <c r="X162" s="507">
        <v>0</v>
      </c>
      <c r="Y162" s="507">
        <v>0</v>
      </c>
      <c r="Z162" s="507">
        <f>SUM(W162:Y162)</f>
        <v>0</v>
      </c>
      <c r="AA162" s="507">
        <f>V162+Z162</f>
        <v>0</v>
      </c>
      <c r="AB162" s="322">
        <f>ROUND((V162+W162)*33.8%,0)</f>
        <v>0</v>
      </c>
      <c r="AC162" s="180">
        <f>ROUND(V162*2%,0)</f>
        <v>0</v>
      </c>
      <c r="AD162" s="507">
        <v>0</v>
      </c>
      <c r="AE162" s="507">
        <v>0</v>
      </c>
      <c r="AF162" s="507">
        <f t="shared" si="258"/>
        <v>0</v>
      </c>
      <c r="AG162" s="507">
        <f t="shared" si="259"/>
        <v>0</v>
      </c>
      <c r="AH162" s="522">
        <v>0</v>
      </c>
      <c r="AI162" s="522">
        <v>0</v>
      </c>
      <c r="AJ162" s="522">
        <v>0</v>
      </c>
      <c r="AK162" s="522">
        <v>0</v>
      </c>
      <c r="AL162" s="522">
        <v>0</v>
      </c>
      <c r="AM162" s="522">
        <v>0</v>
      </c>
      <c r="AN162" s="522">
        <v>0</v>
      </c>
      <c r="AO162" s="522">
        <f t="shared" si="286"/>
        <v>0</v>
      </c>
      <c r="AP162" s="522">
        <f t="shared" si="287"/>
        <v>0</v>
      </c>
      <c r="AQ162" s="550">
        <f t="shared" si="262"/>
        <v>0</v>
      </c>
      <c r="AR162" s="551">
        <f>I162+AG162</f>
        <v>0</v>
      </c>
      <c r="AS162" s="507">
        <f>J162+V162</f>
        <v>0</v>
      </c>
      <c r="AT162" s="501">
        <f>K162+Z162</f>
        <v>0</v>
      </c>
      <c r="AU162" s="501">
        <f t="shared" si="250"/>
        <v>0</v>
      </c>
      <c r="AV162" s="507">
        <f t="shared" si="288"/>
        <v>0</v>
      </c>
      <c r="AW162" s="507">
        <f t="shared" si="288"/>
        <v>0</v>
      </c>
      <c r="AX162" s="507">
        <f>N162+AF162</f>
        <v>0</v>
      </c>
      <c r="AY162" s="522">
        <f>O162+AQ162</f>
        <v>0</v>
      </c>
      <c r="AZ162" s="522">
        <f t="shared" si="289"/>
        <v>0</v>
      </c>
      <c r="BA162" s="523">
        <f t="shared" si="289"/>
        <v>0</v>
      </c>
    </row>
    <row r="163" spans="1:53" ht="12.75" customHeight="1" x14ac:dyDescent="0.25">
      <c r="A163" s="155">
        <v>31</v>
      </c>
      <c r="B163" s="547">
        <v>5473</v>
      </c>
      <c r="C163" s="548">
        <v>600098583</v>
      </c>
      <c r="D163" s="84">
        <v>75016320</v>
      </c>
      <c r="E163" s="549" t="s">
        <v>698</v>
      </c>
      <c r="F163" s="84">
        <v>3141</v>
      </c>
      <c r="G163" s="549" t="s">
        <v>89</v>
      </c>
      <c r="H163" s="514" t="s">
        <v>83</v>
      </c>
      <c r="I163" s="516">
        <v>362762</v>
      </c>
      <c r="J163" s="517">
        <v>266147</v>
      </c>
      <c r="K163" s="517">
        <v>0</v>
      </c>
      <c r="L163" s="431">
        <v>89958</v>
      </c>
      <c r="M163" s="431">
        <v>5323</v>
      </c>
      <c r="N163" s="517">
        <v>1334</v>
      </c>
      <c r="O163" s="518">
        <v>0.91</v>
      </c>
      <c r="P163" s="432">
        <v>0</v>
      </c>
      <c r="Q163" s="519">
        <v>0.91</v>
      </c>
      <c r="R163" s="500">
        <f t="shared" si="285"/>
        <v>0</v>
      </c>
      <c r="S163" s="507">
        <v>0</v>
      </c>
      <c r="T163" s="507">
        <v>0</v>
      </c>
      <c r="U163" s="507">
        <v>0</v>
      </c>
      <c r="V163" s="507">
        <f>SUM(R163:U163)</f>
        <v>0</v>
      </c>
      <c r="W163" s="507">
        <v>0</v>
      </c>
      <c r="X163" s="507">
        <v>0</v>
      </c>
      <c r="Y163" s="507">
        <v>0</v>
      </c>
      <c r="Z163" s="507">
        <f>SUM(W163:Y163)</f>
        <v>0</v>
      </c>
      <c r="AA163" s="507">
        <f>V163+Z163</f>
        <v>0</v>
      </c>
      <c r="AB163" s="322">
        <f>ROUND((V163+W163)*33.8%,0)</f>
        <v>0</v>
      </c>
      <c r="AC163" s="180">
        <f>ROUND(V163*2%,0)</f>
        <v>0</v>
      </c>
      <c r="AD163" s="507">
        <v>0</v>
      </c>
      <c r="AE163" s="507">
        <v>0</v>
      </c>
      <c r="AF163" s="507">
        <f t="shared" si="258"/>
        <v>0</v>
      </c>
      <c r="AG163" s="507">
        <f t="shared" si="259"/>
        <v>0</v>
      </c>
      <c r="AH163" s="522">
        <v>0</v>
      </c>
      <c r="AI163" s="522">
        <v>0</v>
      </c>
      <c r="AJ163" s="522">
        <v>0</v>
      </c>
      <c r="AK163" s="522">
        <v>0</v>
      </c>
      <c r="AL163" s="522">
        <v>0</v>
      </c>
      <c r="AM163" s="522">
        <v>0</v>
      </c>
      <c r="AN163" s="522">
        <v>0</v>
      </c>
      <c r="AO163" s="522">
        <f t="shared" si="286"/>
        <v>0</v>
      </c>
      <c r="AP163" s="522">
        <f t="shared" si="287"/>
        <v>0</v>
      </c>
      <c r="AQ163" s="550">
        <f t="shared" si="262"/>
        <v>0</v>
      </c>
      <c r="AR163" s="551">
        <f>I163+AG163</f>
        <v>362762</v>
      </c>
      <c r="AS163" s="507">
        <f>J163+V163</f>
        <v>266147</v>
      </c>
      <c r="AT163" s="501">
        <f>K163+Z163</f>
        <v>0</v>
      </c>
      <c r="AU163" s="501">
        <f t="shared" si="250"/>
        <v>0</v>
      </c>
      <c r="AV163" s="507">
        <f t="shared" si="288"/>
        <v>89958</v>
      </c>
      <c r="AW163" s="507">
        <f t="shared" si="288"/>
        <v>5323</v>
      </c>
      <c r="AX163" s="507">
        <f>N163+AF163</f>
        <v>1334</v>
      </c>
      <c r="AY163" s="522">
        <f>O163+AQ163</f>
        <v>0.91</v>
      </c>
      <c r="AZ163" s="522">
        <f t="shared" si="289"/>
        <v>0</v>
      </c>
      <c r="BA163" s="523">
        <f t="shared" si="289"/>
        <v>0.91</v>
      </c>
    </row>
    <row r="164" spans="1:53" ht="12.75" customHeight="1" thickBot="1" x14ac:dyDescent="0.3">
      <c r="A164" s="163">
        <v>31</v>
      </c>
      <c r="B164" s="110">
        <v>5473</v>
      </c>
      <c r="C164" s="160">
        <v>600098583</v>
      </c>
      <c r="D164" s="110">
        <v>75016320</v>
      </c>
      <c r="E164" s="303" t="s">
        <v>699</v>
      </c>
      <c r="F164" s="97"/>
      <c r="G164" s="304"/>
      <c r="H164" s="98"/>
      <c r="I164" s="426">
        <v>2408049</v>
      </c>
      <c r="J164" s="145">
        <v>1760909</v>
      </c>
      <c r="K164" s="145">
        <v>0</v>
      </c>
      <c r="L164" s="145">
        <v>595188</v>
      </c>
      <c r="M164" s="145">
        <v>35218</v>
      </c>
      <c r="N164" s="145">
        <v>16734</v>
      </c>
      <c r="O164" s="152">
        <v>4.0997000000000003</v>
      </c>
      <c r="P164" s="152">
        <v>2.3548</v>
      </c>
      <c r="Q164" s="279">
        <v>1.7448999999999999</v>
      </c>
      <c r="R164" s="144">
        <f t="shared" ref="R164:BA164" si="290">SUM(R161:R163)</f>
        <v>0</v>
      </c>
      <c r="S164" s="145">
        <f t="shared" si="290"/>
        <v>0</v>
      </c>
      <c r="T164" s="145">
        <f t="shared" si="290"/>
        <v>0</v>
      </c>
      <c r="U164" s="145">
        <f t="shared" si="290"/>
        <v>0</v>
      </c>
      <c r="V164" s="145">
        <f t="shared" si="290"/>
        <v>0</v>
      </c>
      <c r="W164" s="145">
        <f t="shared" si="290"/>
        <v>0</v>
      </c>
      <c r="X164" s="145">
        <f t="shared" si="290"/>
        <v>0</v>
      </c>
      <c r="Y164" s="145">
        <f t="shared" ref="Y164" si="291">SUM(Y161:Y163)</f>
        <v>0</v>
      </c>
      <c r="Z164" s="145">
        <f t="shared" si="290"/>
        <v>0</v>
      </c>
      <c r="AA164" s="145">
        <f t="shared" si="290"/>
        <v>0</v>
      </c>
      <c r="AB164" s="145">
        <f t="shared" si="290"/>
        <v>0</v>
      </c>
      <c r="AC164" s="145">
        <f t="shared" si="290"/>
        <v>0</v>
      </c>
      <c r="AD164" s="145">
        <f t="shared" si="290"/>
        <v>0</v>
      </c>
      <c r="AE164" s="145">
        <f t="shared" si="290"/>
        <v>0</v>
      </c>
      <c r="AF164" s="145">
        <f t="shared" si="290"/>
        <v>0</v>
      </c>
      <c r="AG164" s="145">
        <f t="shared" si="290"/>
        <v>0</v>
      </c>
      <c r="AH164" s="152">
        <f t="shared" si="290"/>
        <v>0</v>
      </c>
      <c r="AI164" s="152">
        <f t="shared" si="290"/>
        <v>0</v>
      </c>
      <c r="AJ164" s="152">
        <f t="shared" si="290"/>
        <v>0</v>
      </c>
      <c r="AK164" s="152">
        <f t="shared" ref="AK164:AL164" si="292">SUM(AK161:AK163)</f>
        <v>0</v>
      </c>
      <c r="AL164" s="152">
        <f t="shared" si="292"/>
        <v>0</v>
      </c>
      <c r="AM164" s="152">
        <f t="shared" si="290"/>
        <v>0</v>
      </c>
      <c r="AN164" s="152">
        <f t="shared" si="290"/>
        <v>0</v>
      </c>
      <c r="AO164" s="152">
        <f t="shared" si="290"/>
        <v>0</v>
      </c>
      <c r="AP164" s="152">
        <f t="shared" si="290"/>
        <v>0</v>
      </c>
      <c r="AQ164" s="427">
        <f t="shared" si="290"/>
        <v>0</v>
      </c>
      <c r="AR164" s="426">
        <f t="shared" si="290"/>
        <v>2408049</v>
      </c>
      <c r="AS164" s="145">
        <f t="shared" si="290"/>
        <v>1760909</v>
      </c>
      <c r="AT164" s="145">
        <f t="shared" si="290"/>
        <v>0</v>
      </c>
      <c r="AU164" s="145">
        <f t="shared" si="290"/>
        <v>0</v>
      </c>
      <c r="AV164" s="145">
        <f t="shared" si="290"/>
        <v>595188</v>
      </c>
      <c r="AW164" s="145">
        <f t="shared" si="290"/>
        <v>35218</v>
      </c>
      <c r="AX164" s="145">
        <f t="shared" si="290"/>
        <v>16734</v>
      </c>
      <c r="AY164" s="152">
        <f t="shared" si="290"/>
        <v>4.0997000000000003</v>
      </c>
      <c r="AZ164" s="152">
        <f t="shared" si="290"/>
        <v>2.3548</v>
      </c>
      <c r="BA164" s="279">
        <f t="shared" si="290"/>
        <v>1.7448999999999999</v>
      </c>
    </row>
    <row r="165" spans="1:53" ht="12.75" customHeight="1" thickBot="1" x14ac:dyDescent="0.3">
      <c r="A165" s="164"/>
      <c r="B165" s="111"/>
      <c r="C165" s="165"/>
      <c r="D165" s="111"/>
      <c r="E165" s="191" t="s">
        <v>700</v>
      </c>
      <c r="F165" s="111"/>
      <c r="G165" s="111"/>
      <c r="H165" s="100"/>
      <c r="I165" s="146">
        <f>I164+I160+I154+I151+I144+I137+I130+I128+I125+I119+I115+I110+I108+I102+I98+I92+I89+I82+I75+I68+I61+I55+I53+I46+I40+I34+I27+I25+I22+I18+I15</f>
        <v>323460702</v>
      </c>
      <c r="J165" s="147">
        <f t="shared" ref="J165:BA165" si="293">J164+J160+J154+J151+J144+J137+J130+J128+J125+J119+J115+J110+J108+J102+J98+J92+J89+J82+J75+J68+J61+J55+J53+J46+J40+J34+J27+J25+J22+J18+J15</f>
        <v>232055962</v>
      </c>
      <c r="K165" s="147">
        <f t="shared" si="293"/>
        <v>1414548</v>
      </c>
      <c r="L165" s="147">
        <f t="shared" si="293"/>
        <v>78913035</v>
      </c>
      <c r="M165" s="147">
        <f t="shared" si="293"/>
        <v>4641124</v>
      </c>
      <c r="N165" s="147">
        <f t="shared" si="293"/>
        <v>6436033</v>
      </c>
      <c r="O165" s="153">
        <f t="shared" si="293"/>
        <v>505.1647000000001</v>
      </c>
      <c r="P165" s="153">
        <f t="shared" si="293"/>
        <v>344.4622</v>
      </c>
      <c r="Q165" s="154">
        <f t="shared" si="293"/>
        <v>160.70250000000004</v>
      </c>
      <c r="R165" s="276">
        <f t="shared" si="293"/>
        <v>324058</v>
      </c>
      <c r="S165" s="147">
        <f t="shared" si="293"/>
        <v>661683</v>
      </c>
      <c r="T165" s="147">
        <f t="shared" si="293"/>
        <v>0</v>
      </c>
      <c r="U165" s="147">
        <f t="shared" si="293"/>
        <v>-96848</v>
      </c>
      <c r="V165" s="147">
        <f t="shared" si="293"/>
        <v>888893</v>
      </c>
      <c r="W165" s="147">
        <f t="shared" si="293"/>
        <v>-324058</v>
      </c>
      <c r="X165" s="147">
        <f t="shared" si="293"/>
        <v>0</v>
      </c>
      <c r="Y165" s="147">
        <f t="shared" si="293"/>
        <v>606874</v>
      </c>
      <c r="Z165" s="147">
        <f t="shared" si="293"/>
        <v>282816</v>
      </c>
      <c r="AA165" s="147">
        <f t="shared" si="293"/>
        <v>1171709</v>
      </c>
      <c r="AB165" s="147">
        <f t="shared" si="293"/>
        <v>190915</v>
      </c>
      <c r="AC165" s="147">
        <f t="shared" si="293"/>
        <v>17777</v>
      </c>
      <c r="AD165" s="147">
        <f>AD164+AD160+AD154+AD151+AD144+AD137+AD130+AD128+AD125+AD119+AD115+AD110+AD108+AD102+AD98+AD92+AD89+AD82+AD75+AD68+AD61+AD55+AD53+AD46+AD40+AD34+AD27+AD25+AD22+AD18+AD15</f>
        <v>7450</v>
      </c>
      <c r="AE165" s="147">
        <f t="shared" si="293"/>
        <v>0</v>
      </c>
      <c r="AF165" s="147">
        <f t="shared" si="293"/>
        <v>7450</v>
      </c>
      <c r="AG165" s="147">
        <f t="shared" si="293"/>
        <v>1387851</v>
      </c>
      <c r="AH165" s="153">
        <f t="shared" si="293"/>
        <v>0.39</v>
      </c>
      <c r="AI165" s="153">
        <f t="shared" si="293"/>
        <v>0.2</v>
      </c>
      <c r="AJ165" s="153">
        <f t="shared" si="293"/>
        <v>1.98</v>
      </c>
      <c r="AK165" s="153">
        <f t="shared" si="293"/>
        <v>0</v>
      </c>
      <c r="AL165" s="153">
        <f t="shared" si="293"/>
        <v>0</v>
      </c>
      <c r="AM165" s="153">
        <f t="shared" si="293"/>
        <v>0</v>
      </c>
      <c r="AN165" s="153">
        <f t="shared" si="293"/>
        <v>-0.3</v>
      </c>
      <c r="AO165" s="153">
        <f t="shared" si="293"/>
        <v>2.3699999999999997</v>
      </c>
      <c r="AP165" s="153">
        <f t="shared" si="293"/>
        <v>-9.9999999999999978E-2</v>
      </c>
      <c r="AQ165" s="428">
        <f t="shared" si="293"/>
        <v>2.2699999999999996</v>
      </c>
      <c r="AR165" s="146">
        <f t="shared" si="293"/>
        <v>324848553</v>
      </c>
      <c r="AS165" s="147">
        <f t="shared" si="293"/>
        <v>232944855</v>
      </c>
      <c r="AT165" s="147">
        <f t="shared" si="293"/>
        <v>1697364</v>
      </c>
      <c r="AU165" s="147">
        <f t="shared" si="293"/>
        <v>606874</v>
      </c>
      <c r="AV165" s="147">
        <f t="shared" si="293"/>
        <v>79103950</v>
      </c>
      <c r="AW165" s="147">
        <f t="shared" si="293"/>
        <v>4658901</v>
      </c>
      <c r="AX165" s="147">
        <f t="shared" si="293"/>
        <v>6443483</v>
      </c>
      <c r="AY165" s="153">
        <f t="shared" si="293"/>
        <v>507.43470000000002</v>
      </c>
      <c r="AZ165" s="153">
        <f t="shared" si="293"/>
        <v>346.83219999999994</v>
      </c>
      <c r="BA165" s="154">
        <f t="shared" si="293"/>
        <v>160.60250000000005</v>
      </c>
    </row>
    <row r="166" spans="1:53" ht="12.75" customHeight="1" x14ac:dyDescent="0.25">
      <c r="B166" s="81"/>
      <c r="D166" s="81"/>
      <c r="E166" s="101"/>
      <c r="F166" s="81"/>
      <c r="I166" s="530">
        <f>SUM(J165:N165)</f>
        <v>323460702</v>
      </c>
      <c r="J166" s="530"/>
      <c r="K166" s="530"/>
      <c r="L166" s="530"/>
      <c r="M166" s="530"/>
      <c r="N166" s="530"/>
      <c r="O166" s="531">
        <f>SUM(P165:Q165)</f>
        <v>505.16470000000004</v>
      </c>
      <c r="P166" s="531"/>
      <c r="Q166" s="531"/>
      <c r="R166" s="530">
        <f>W165</f>
        <v>-324058</v>
      </c>
      <c r="S166" s="193"/>
      <c r="T166" s="193"/>
      <c r="U166" s="193"/>
      <c r="V166" s="684">
        <f>SUM(R165:U165)</f>
        <v>888893</v>
      </c>
      <c r="W166" s="628"/>
      <c r="X166" s="628"/>
      <c r="Y166" s="628"/>
      <c r="Z166" s="627">
        <f>SUM(W165:Y165)</f>
        <v>282816</v>
      </c>
      <c r="AA166" s="684">
        <f>V165+Z165</f>
        <v>1171709</v>
      </c>
      <c r="AB166" s="263"/>
      <c r="AC166" s="263"/>
      <c r="AD166" s="685"/>
      <c r="AE166" s="685"/>
      <c r="AF166" s="684">
        <f>SUM(AD165:AE165)</f>
        <v>7450</v>
      </c>
      <c r="AG166" s="684">
        <f>AA165+AB165+AC165+AF165</f>
        <v>1387851</v>
      </c>
      <c r="AH166" s="686"/>
      <c r="AI166" s="686"/>
      <c r="AJ166" s="686"/>
      <c r="AK166" s="686"/>
      <c r="AL166" s="686"/>
      <c r="AM166" s="686"/>
      <c r="AN166" s="686"/>
      <c r="AO166" s="687">
        <f>AH165+AJ165+AM165</f>
        <v>2.37</v>
      </c>
      <c r="AP166" s="687">
        <f>AI165+AN165</f>
        <v>-9.9999999999999978E-2</v>
      </c>
      <c r="AQ166" s="687">
        <f>SUM(AO165:AP165)</f>
        <v>2.2699999999999996</v>
      </c>
      <c r="AR166" s="321">
        <f>AS165+AT165+AV165+AW165+AX165</f>
        <v>324848553</v>
      </c>
      <c r="AS166" s="192"/>
      <c r="AT166" s="192"/>
      <c r="AU166" s="321">
        <f>Y165</f>
        <v>606874</v>
      </c>
      <c r="AV166" s="192"/>
      <c r="AW166" s="192"/>
      <c r="AX166" s="192"/>
      <c r="AY166" s="193">
        <f>SUM(AZ165:BA165)</f>
        <v>507.43470000000002</v>
      </c>
      <c r="AZ166" s="192"/>
      <c r="BA166" s="192"/>
    </row>
    <row r="167" spans="1:53" ht="12.75" customHeight="1" thickBot="1" x14ac:dyDescent="0.3">
      <c r="B167" s="81"/>
      <c r="D167" s="81"/>
      <c r="F167" s="81"/>
      <c r="I167" s="194">
        <f ca="1">SUM(J168:N168)</f>
        <v>323460702</v>
      </c>
      <c r="J167" s="195"/>
      <c r="K167" s="195"/>
      <c r="L167" s="195"/>
      <c r="M167" s="195"/>
      <c r="N167" s="195"/>
      <c r="O167" s="196">
        <f ca="1">SUM(P168:Q168)</f>
        <v>505.16470000000004</v>
      </c>
      <c r="P167" s="342"/>
      <c r="Q167" s="342"/>
      <c r="R167" s="366"/>
      <c r="S167" s="366"/>
      <c r="T167" s="366"/>
      <c r="U167" s="366"/>
      <c r="V167" s="532">
        <f ca="1">SUM(R168:U168)</f>
        <v>888893</v>
      </c>
      <c r="W167" s="533"/>
      <c r="X167" s="533"/>
      <c r="Y167" s="533"/>
      <c r="Z167" s="532">
        <f ca="1">SUM(W168:Y168)</f>
        <v>282816</v>
      </c>
      <c r="AA167" s="532">
        <f ca="1">V168+Z168</f>
        <v>1171709</v>
      </c>
      <c r="AB167" s="365"/>
      <c r="AC167" s="365"/>
      <c r="AD167" s="533"/>
      <c r="AE167" s="533"/>
      <c r="AF167" s="532">
        <f ca="1">SUM(AD168:AE168)</f>
        <v>7450</v>
      </c>
      <c r="AG167" s="532">
        <f ca="1">AA168+AB168+AC168+AF168</f>
        <v>1387851</v>
      </c>
      <c r="AH167" s="534"/>
      <c r="AI167" s="534"/>
      <c r="AJ167" s="534"/>
      <c r="AK167" s="534"/>
      <c r="AL167" s="534"/>
      <c r="AM167" s="534"/>
      <c r="AN167" s="534"/>
      <c r="AO167" s="535">
        <f ca="1">AH168+AJ168+AM168</f>
        <v>2.37</v>
      </c>
      <c r="AP167" s="535">
        <f ca="1">AI168+AN168</f>
        <v>-0.1</v>
      </c>
      <c r="AQ167" s="535">
        <f ca="1">SUM(AO168:AP168)</f>
        <v>2.27</v>
      </c>
      <c r="AR167" s="373">
        <f ca="1">AS168+AT168+AV168+AW168+AX168</f>
        <v>324848553</v>
      </c>
      <c r="AS167" s="374"/>
      <c r="AT167" s="374"/>
      <c r="AU167" s="707"/>
      <c r="AV167" s="374"/>
      <c r="AW167" s="374"/>
      <c r="AX167" s="374"/>
      <c r="AY167" s="366">
        <f ca="1">SUM(AZ168:BA168)</f>
        <v>507.43470000000002</v>
      </c>
      <c r="AZ167" s="374"/>
      <c r="BA167" s="374"/>
    </row>
    <row r="168" spans="1:53" customFormat="1" ht="12.75" customHeight="1" thickBot="1" x14ac:dyDescent="0.25">
      <c r="A168" s="780"/>
      <c r="B168" s="780"/>
      <c r="C168" s="780"/>
      <c r="D168" s="16"/>
      <c r="E168" s="12"/>
      <c r="F168" s="16"/>
      <c r="G168" s="36"/>
      <c r="H168" s="39" t="s">
        <v>33</v>
      </c>
      <c r="I168" s="258">
        <f t="shared" ref="I168:BA168" ca="1" si="294">SUM(I169:I178)</f>
        <v>323460702</v>
      </c>
      <c r="J168" s="47">
        <f t="shared" ca="1" si="294"/>
        <v>232055962</v>
      </c>
      <c r="K168" s="47">
        <f t="shared" ca="1" si="294"/>
        <v>1414548</v>
      </c>
      <c r="L168" s="47">
        <f t="shared" ca="1" si="294"/>
        <v>78913035</v>
      </c>
      <c r="M168" s="47">
        <f t="shared" ca="1" si="294"/>
        <v>4641124</v>
      </c>
      <c r="N168" s="47">
        <f t="shared" ca="1" si="294"/>
        <v>6436033</v>
      </c>
      <c r="O168" s="48">
        <f t="shared" ca="1" si="294"/>
        <v>505.16470000000004</v>
      </c>
      <c r="P168" s="48">
        <f t="shared" ca="1" si="294"/>
        <v>344.46220000000005</v>
      </c>
      <c r="Q168" s="266">
        <f t="shared" ca="1" si="294"/>
        <v>160.70249999999999</v>
      </c>
      <c r="R168" s="258">
        <f t="shared" ca="1" si="294"/>
        <v>324058</v>
      </c>
      <c r="S168" s="47">
        <f t="shared" ca="1" si="294"/>
        <v>661683</v>
      </c>
      <c r="T168" s="47">
        <f t="shared" ca="1" si="294"/>
        <v>0</v>
      </c>
      <c r="U168" s="47">
        <f t="shared" ca="1" si="294"/>
        <v>-96848</v>
      </c>
      <c r="V168" s="47">
        <f t="shared" ca="1" si="294"/>
        <v>888893</v>
      </c>
      <c r="W168" s="47">
        <f t="shared" ca="1" si="294"/>
        <v>-324058</v>
      </c>
      <c r="X168" s="47">
        <f t="shared" ca="1" si="294"/>
        <v>0</v>
      </c>
      <c r="Y168" s="47">
        <f t="shared" ca="1" si="294"/>
        <v>606874</v>
      </c>
      <c r="Z168" s="47">
        <f t="shared" ca="1" si="294"/>
        <v>282816</v>
      </c>
      <c r="AA168" s="47">
        <f t="shared" ca="1" si="294"/>
        <v>1171709</v>
      </c>
      <c r="AB168" s="47">
        <f t="shared" ca="1" si="294"/>
        <v>190915</v>
      </c>
      <c r="AC168" s="47">
        <f t="shared" ca="1" si="294"/>
        <v>17777</v>
      </c>
      <c r="AD168" s="47">
        <f t="shared" ca="1" si="294"/>
        <v>7450</v>
      </c>
      <c r="AE168" s="47">
        <f t="shared" ca="1" si="294"/>
        <v>0</v>
      </c>
      <c r="AF168" s="47">
        <f t="shared" ca="1" si="294"/>
        <v>7450</v>
      </c>
      <c r="AG168" s="47">
        <f t="shared" ca="1" si="294"/>
        <v>1387851</v>
      </c>
      <c r="AH168" s="48">
        <f t="shared" ca="1" si="294"/>
        <v>0.39</v>
      </c>
      <c r="AI168" s="48">
        <f t="shared" ca="1" si="294"/>
        <v>0.19999999999999998</v>
      </c>
      <c r="AJ168" s="48">
        <f t="shared" ca="1" si="294"/>
        <v>1.98</v>
      </c>
      <c r="AK168" s="48">
        <f t="shared" ca="1" si="294"/>
        <v>0</v>
      </c>
      <c r="AL168" s="48">
        <f t="shared" ca="1" si="294"/>
        <v>0</v>
      </c>
      <c r="AM168" s="48">
        <f t="shared" ca="1" si="294"/>
        <v>0</v>
      </c>
      <c r="AN168" s="48">
        <f t="shared" ca="1" si="294"/>
        <v>-0.3</v>
      </c>
      <c r="AO168" s="48">
        <f t="shared" ca="1" si="294"/>
        <v>2.37</v>
      </c>
      <c r="AP168" s="48">
        <f t="shared" ca="1" si="294"/>
        <v>-0.1</v>
      </c>
      <c r="AQ168" s="49">
        <f t="shared" ca="1" si="294"/>
        <v>2.2700000000000005</v>
      </c>
      <c r="AR168" s="267">
        <f t="shared" ca="1" si="294"/>
        <v>324848553</v>
      </c>
      <c r="AS168" s="47">
        <f t="shared" ca="1" si="294"/>
        <v>232944855</v>
      </c>
      <c r="AT168" s="47">
        <f t="shared" ca="1" si="294"/>
        <v>1697364</v>
      </c>
      <c r="AU168" s="47">
        <f t="shared" ref="AU168" ca="1" si="295">SUM(AU169:AU178)</f>
        <v>606874</v>
      </c>
      <c r="AV168" s="47">
        <f t="shared" ca="1" si="294"/>
        <v>79103950</v>
      </c>
      <c r="AW168" s="47">
        <f t="shared" ca="1" si="294"/>
        <v>4658901</v>
      </c>
      <c r="AX168" s="47">
        <f t="shared" ca="1" si="294"/>
        <v>6443483</v>
      </c>
      <c r="AY168" s="48">
        <f t="shared" ca="1" si="294"/>
        <v>507.43469999999996</v>
      </c>
      <c r="AZ168" s="48">
        <f t="shared" ca="1" si="294"/>
        <v>346.8322</v>
      </c>
      <c r="BA168" s="49">
        <f t="shared" ca="1" si="294"/>
        <v>160.60249999999999</v>
      </c>
    </row>
    <row r="169" spans="1:53" customFormat="1" ht="12.75" customHeight="1" x14ac:dyDescent="0.2">
      <c r="A169" s="780"/>
      <c r="B169" s="780"/>
      <c r="C169" s="780"/>
      <c r="D169" s="16"/>
      <c r="E169" s="12"/>
      <c r="F169" s="16"/>
      <c r="G169" s="36"/>
      <c r="H169" s="1">
        <v>3111</v>
      </c>
      <c r="I169" s="324">
        <f t="shared" ref="I169:BA169" ca="1" si="296">SUMIF($F$12:$F$431,"=3111",I$12:I$387)</f>
        <v>61177729</v>
      </c>
      <c r="J169" s="325">
        <f t="shared" ca="1" si="296"/>
        <v>44426297</v>
      </c>
      <c r="K169" s="325">
        <f t="shared" ca="1" si="296"/>
        <v>179500</v>
      </c>
      <c r="L169" s="325">
        <f t="shared" ca="1" si="296"/>
        <v>15076756</v>
      </c>
      <c r="M169" s="325">
        <f t="shared" ca="1" si="296"/>
        <v>888526</v>
      </c>
      <c r="N169" s="325">
        <f t="shared" ca="1" si="296"/>
        <v>606650</v>
      </c>
      <c r="O169" s="326">
        <f t="shared" ca="1" si="296"/>
        <v>103.11820000000002</v>
      </c>
      <c r="P169" s="326">
        <f t="shared" ca="1" si="296"/>
        <v>76.85199999999999</v>
      </c>
      <c r="Q169" s="329">
        <f t="shared" ca="1" si="296"/>
        <v>26.266199999999998</v>
      </c>
      <c r="R169" s="324">
        <f t="shared" ca="1" si="296"/>
        <v>-10000</v>
      </c>
      <c r="S169" s="325">
        <f t="shared" ca="1" si="296"/>
        <v>141501</v>
      </c>
      <c r="T169" s="325">
        <f t="shared" ca="1" si="296"/>
        <v>0</v>
      </c>
      <c r="U169" s="325">
        <f t="shared" ca="1" si="296"/>
        <v>0</v>
      </c>
      <c r="V169" s="325">
        <f t="shared" ca="1" si="296"/>
        <v>131501</v>
      </c>
      <c r="W169" s="325">
        <f t="shared" ca="1" si="296"/>
        <v>10000</v>
      </c>
      <c r="X169" s="325">
        <f t="shared" ca="1" si="296"/>
        <v>0</v>
      </c>
      <c r="Y169" s="325">
        <f t="shared" ca="1" si="296"/>
        <v>0</v>
      </c>
      <c r="Z169" s="325">
        <f t="shared" ca="1" si="296"/>
        <v>10000</v>
      </c>
      <c r="AA169" s="325">
        <f t="shared" ca="1" si="296"/>
        <v>141501</v>
      </c>
      <c r="AB169" s="325">
        <f t="shared" ca="1" si="296"/>
        <v>47827</v>
      </c>
      <c r="AC169" s="325">
        <f t="shared" ca="1" si="296"/>
        <v>2630</v>
      </c>
      <c r="AD169" s="325">
        <f t="shared" ca="1" si="296"/>
        <v>0</v>
      </c>
      <c r="AE169" s="325">
        <f t="shared" ca="1" si="296"/>
        <v>0</v>
      </c>
      <c r="AF169" s="325">
        <f t="shared" ca="1" si="296"/>
        <v>0</v>
      </c>
      <c r="AG169" s="325">
        <f t="shared" ca="1" si="296"/>
        <v>191958</v>
      </c>
      <c r="AH169" s="326">
        <f t="shared" ca="1" si="296"/>
        <v>-0.01</v>
      </c>
      <c r="AI169" s="326">
        <f t="shared" ca="1" si="296"/>
        <v>-0.04</v>
      </c>
      <c r="AJ169" s="326">
        <f t="shared" ca="1" si="296"/>
        <v>0.37000000000000005</v>
      </c>
      <c r="AK169" s="326">
        <f t="shared" ca="1" si="296"/>
        <v>0</v>
      </c>
      <c r="AL169" s="326">
        <f t="shared" ca="1" si="296"/>
        <v>0</v>
      </c>
      <c r="AM169" s="326">
        <f t="shared" ca="1" si="296"/>
        <v>0</v>
      </c>
      <c r="AN169" s="326">
        <f t="shared" ca="1" si="296"/>
        <v>0</v>
      </c>
      <c r="AO169" s="326">
        <f t="shared" ca="1" si="296"/>
        <v>0.36000000000000004</v>
      </c>
      <c r="AP169" s="326">
        <f t="shared" ca="1" si="296"/>
        <v>-0.04</v>
      </c>
      <c r="AQ169" s="327">
        <f t="shared" ca="1" si="296"/>
        <v>0.32000000000000017</v>
      </c>
      <c r="AR169" s="328">
        <f t="shared" ca="1" si="296"/>
        <v>61369687</v>
      </c>
      <c r="AS169" s="325">
        <f t="shared" ca="1" si="296"/>
        <v>44557798</v>
      </c>
      <c r="AT169" s="325">
        <f t="shared" ca="1" si="296"/>
        <v>189500</v>
      </c>
      <c r="AU169" s="325">
        <f t="shared" ca="1" si="296"/>
        <v>0</v>
      </c>
      <c r="AV169" s="325">
        <f t="shared" ca="1" si="296"/>
        <v>15124583</v>
      </c>
      <c r="AW169" s="325">
        <f t="shared" ca="1" si="296"/>
        <v>891156</v>
      </c>
      <c r="AX169" s="325">
        <f t="shared" ca="1" si="296"/>
        <v>606650</v>
      </c>
      <c r="AY169" s="326">
        <f t="shared" ca="1" si="296"/>
        <v>103.43820000000002</v>
      </c>
      <c r="AZ169" s="326">
        <f t="shared" ca="1" si="296"/>
        <v>77.212000000000003</v>
      </c>
      <c r="BA169" s="327">
        <f t="shared" ca="1" si="296"/>
        <v>26.226199999999999</v>
      </c>
    </row>
    <row r="170" spans="1:53" customFormat="1" ht="12.75" customHeight="1" x14ac:dyDescent="0.2">
      <c r="A170" s="780"/>
      <c r="B170" s="780"/>
      <c r="C170" s="780"/>
      <c r="D170" s="16"/>
      <c r="E170" s="12"/>
      <c r="F170" s="16"/>
      <c r="G170" s="36"/>
      <c r="H170" s="2">
        <v>3113</v>
      </c>
      <c r="I170" s="330">
        <f t="shared" ref="I170:BA170" si="297">SUMIF($F$12:$F$431,"=3113",I$12:I$431)</f>
        <v>140450242</v>
      </c>
      <c r="J170" s="331">
        <f t="shared" si="297"/>
        <v>99651778</v>
      </c>
      <c r="K170" s="331">
        <f t="shared" si="297"/>
        <v>504428</v>
      </c>
      <c r="L170" s="331">
        <f t="shared" si="297"/>
        <v>33852799</v>
      </c>
      <c r="M170" s="331">
        <f t="shared" si="297"/>
        <v>1993037</v>
      </c>
      <c r="N170" s="331">
        <f t="shared" si="297"/>
        <v>4448200</v>
      </c>
      <c r="O170" s="332">
        <f t="shared" si="297"/>
        <v>197.02279999999999</v>
      </c>
      <c r="P170" s="332">
        <f t="shared" si="297"/>
        <v>151.94610000000003</v>
      </c>
      <c r="Q170" s="335">
        <f t="shared" si="297"/>
        <v>45.076699999999995</v>
      </c>
      <c r="R170" s="330">
        <f t="shared" si="297"/>
        <v>235900</v>
      </c>
      <c r="S170" s="331">
        <f t="shared" si="297"/>
        <v>383094</v>
      </c>
      <c r="T170" s="331">
        <f t="shared" si="297"/>
        <v>0</v>
      </c>
      <c r="U170" s="331">
        <f t="shared" si="297"/>
        <v>-1500</v>
      </c>
      <c r="V170" s="331">
        <f t="shared" si="297"/>
        <v>617494</v>
      </c>
      <c r="W170" s="331">
        <f t="shared" si="297"/>
        <v>-235900</v>
      </c>
      <c r="X170" s="331">
        <f t="shared" si="297"/>
        <v>0</v>
      </c>
      <c r="Y170" s="331">
        <f t="shared" si="297"/>
        <v>558182</v>
      </c>
      <c r="Z170" s="331">
        <f t="shared" si="297"/>
        <v>322282</v>
      </c>
      <c r="AA170" s="331">
        <f t="shared" si="297"/>
        <v>939776</v>
      </c>
      <c r="AB170" s="331">
        <f t="shared" si="297"/>
        <v>128979</v>
      </c>
      <c r="AC170" s="331">
        <f t="shared" si="297"/>
        <v>12350</v>
      </c>
      <c r="AD170" s="331">
        <f t="shared" si="297"/>
        <v>2200</v>
      </c>
      <c r="AE170" s="331">
        <f t="shared" si="297"/>
        <v>0</v>
      </c>
      <c r="AF170" s="331">
        <f t="shared" si="297"/>
        <v>2200</v>
      </c>
      <c r="AG170" s="331">
        <f t="shared" si="297"/>
        <v>1083305</v>
      </c>
      <c r="AH170" s="332">
        <f t="shared" si="297"/>
        <v>0.22999999999999998</v>
      </c>
      <c r="AI170" s="332">
        <f t="shared" si="297"/>
        <v>0.15</v>
      </c>
      <c r="AJ170" s="332">
        <f t="shared" si="297"/>
        <v>1.2</v>
      </c>
      <c r="AK170" s="332">
        <f t="shared" si="297"/>
        <v>0</v>
      </c>
      <c r="AL170" s="332">
        <f t="shared" si="297"/>
        <v>0</v>
      </c>
      <c r="AM170" s="332">
        <f t="shared" si="297"/>
        <v>0</v>
      </c>
      <c r="AN170" s="332">
        <f t="shared" si="297"/>
        <v>0</v>
      </c>
      <c r="AO170" s="332">
        <f t="shared" si="297"/>
        <v>1.43</v>
      </c>
      <c r="AP170" s="332">
        <f t="shared" si="297"/>
        <v>0.15</v>
      </c>
      <c r="AQ170" s="333">
        <f t="shared" si="297"/>
        <v>1.58</v>
      </c>
      <c r="AR170" s="334">
        <f t="shared" si="297"/>
        <v>141533547</v>
      </c>
      <c r="AS170" s="331">
        <f t="shared" si="297"/>
        <v>100269272</v>
      </c>
      <c r="AT170" s="331">
        <f t="shared" si="297"/>
        <v>826710</v>
      </c>
      <c r="AU170" s="331">
        <f t="shared" si="297"/>
        <v>558182</v>
      </c>
      <c r="AV170" s="331">
        <f t="shared" si="297"/>
        <v>33981778</v>
      </c>
      <c r="AW170" s="331">
        <f t="shared" si="297"/>
        <v>2005387</v>
      </c>
      <c r="AX170" s="331">
        <f t="shared" si="297"/>
        <v>4450400</v>
      </c>
      <c r="AY170" s="332">
        <f t="shared" si="297"/>
        <v>198.60279999999997</v>
      </c>
      <c r="AZ170" s="332">
        <f t="shared" si="297"/>
        <v>153.37610000000001</v>
      </c>
      <c r="BA170" s="333">
        <f t="shared" si="297"/>
        <v>45.226700000000001</v>
      </c>
    </row>
    <row r="171" spans="1:53" customFormat="1" ht="12.75" customHeight="1" x14ac:dyDescent="0.2">
      <c r="A171" s="780"/>
      <c r="B171" s="780"/>
      <c r="C171" s="780"/>
      <c r="D171" s="16"/>
      <c r="E171" s="12"/>
      <c r="F171" s="16"/>
      <c r="G171" s="36"/>
      <c r="H171" s="2">
        <v>3114</v>
      </c>
      <c r="I171" s="330">
        <f t="shared" ref="I171:BA171" si="298">SUMIF($F$12:$F$431,"=3114",I$12:I$431)</f>
        <v>12107005</v>
      </c>
      <c r="J171" s="331">
        <f t="shared" si="298"/>
        <v>8768795</v>
      </c>
      <c r="K171" s="331">
        <f t="shared" si="298"/>
        <v>39000</v>
      </c>
      <c r="L171" s="331">
        <f t="shared" si="298"/>
        <v>2977034</v>
      </c>
      <c r="M171" s="331">
        <f t="shared" si="298"/>
        <v>175376</v>
      </c>
      <c r="N171" s="331">
        <f t="shared" si="298"/>
        <v>146800</v>
      </c>
      <c r="O171" s="332">
        <f t="shared" si="298"/>
        <v>16.334899999999998</v>
      </c>
      <c r="P171" s="332">
        <f t="shared" si="298"/>
        <v>11.935599999999999</v>
      </c>
      <c r="Q171" s="335">
        <f t="shared" si="298"/>
        <v>4.3993000000000002</v>
      </c>
      <c r="R171" s="330">
        <f t="shared" si="298"/>
        <v>-18400</v>
      </c>
      <c r="S171" s="331">
        <f t="shared" si="298"/>
        <v>0</v>
      </c>
      <c r="T171" s="331">
        <f t="shared" si="298"/>
        <v>0</v>
      </c>
      <c r="U171" s="331">
        <f t="shared" si="298"/>
        <v>0</v>
      </c>
      <c r="V171" s="331">
        <f t="shared" si="298"/>
        <v>-18400</v>
      </c>
      <c r="W171" s="331">
        <f t="shared" si="298"/>
        <v>18400</v>
      </c>
      <c r="X171" s="331">
        <f t="shared" si="298"/>
        <v>0</v>
      </c>
      <c r="Y171" s="331">
        <f t="shared" si="298"/>
        <v>7696</v>
      </c>
      <c r="Z171" s="331">
        <f t="shared" si="298"/>
        <v>26096</v>
      </c>
      <c r="AA171" s="331">
        <f t="shared" si="298"/>
        <v>7696</v>
      </c>
      <c r="AB171" s="331">
        <f t="shared" si="298"/>
        <v>0</v>
      </c>
      <c r="AC171" s="331">
        <f t="shared" si="298"/>
        <v>-368</v>
      </c>
      <c r="AD171" s="331">
        <f t="shared" si="298"/>
        <v>0</v>
      </c>
      <c r="AE171" s="331">
        <f t="shared" si="298"/>
        <v>0</v>
      </c>
      <c r="AF171" s="331">
        <f t="shared" si="298"/>
        <v>0</v>
      </c>
      <c r="AG171" s="331">
        <f t="shared" si="298"/>
        <v>7328</v>
      </c>
      <c r="AH171" s="332">
        <f t="shared" si="298"/>
        <v>0</v>
      </c>
      <c r="AI171" s="332">
        <f t="shared" si="298"/>
        <v>0</v>
      </c>
      <c r="AJ171" s="332">
        <f t="shared" si="298"/>
        <v>0</v>
      </c>
      <c r="AK171" s="332">
        <f t="shared" si="298"/>
        <v>0</v>
      </c>
      <c r="AL171" s="332">
        <f t="shared" si="298"/>
        <v>0</v>
      </c>
      <c r="AM171" s="332">
        <f t="shared" si="298"/>
        <v>0</v>
      </c>
      <c r="AN171" s="332">
        <f t="shared" si="298"/>
        <v>0</v>
      </c>
      <c r="AO171" s="332">
        <f t="shared" si="298"/>
        <v>0</v>
      </c>
      <c r="AP171" s="332">
        <f t="shared" si="298"/>
        <v>0</v>
      </c>
      <c r="AQ171" s="333">
        <f t="shared" si="298"/>
        <v>0</v>
      </c>
      <c r="AR171" s="334">
        <f t="shared" si="298"/>
        <v>12114333</v>
      </c>
      <c r="AS171" s="331">
        <f t="shared" si="298"/>
        <v>8750395</v>
      </c>
      <c r="AT171" s="331">
        <f t="shared" si="298"/>
        <v>65096</v>
      </c>
      <c r="AU171" s="331">
        <f t="shared" si="298"/>
        <v>7696</v>
      </c>
      <c r="AV171" s="331">
        <f t="shared" si="298"/>
        <v>2977034</v>
      </c>
      <c r="AW171" s="331">
        <f t="shared" si="298"/>
        <v>175008</v>
      </c>
      <c r="AX171" s="331">
        <f t="shared" si="298"/>
        <v>146800</v>
      </c>
      <c r="AY171" s="332">
        <f t="shared" si="298"/>
        <v>16.334899999999998</v>
      </c>
      <c r="AZ171" s="332">
        <f t="shared" si="298"/>
        <v>11.935599999999999</v>
      </c>
      <c r="BA171" s="333">
        <f t="shared" si="298"/>
        <v>4.3993000000000002</v>
      </c>
    </row>
    <row r="172" spans="1:53" customFormat="1" ht="12.75" x14ac:dyDescent="0.2">
      <c r="A172" s="780"/>
      <c r="B172" s="780"/>
      <c r="C172" s="780"/>
      <c r="D172" s="16"/>
      <c r="E172" s="12"/>
      <c r="F172" s="16"/>
      <c r="G172" s="36"/>
      <c r="H172" s="2">
        <v>3117</v>
      </c>
      <c r="I172" s="330">
        <f t="shared" ref="I172:BA172" si="299">SUMIF($F$12:$F$431,"=3117",I$12:I$431)</f>
        <v>27245959</v>
      </c>
      <c r="J172" s="331">
        <f t="shared" si="299"/>
        <v>19405403</v>
      </c>
      <c r="K172" s="331">
        <f t="shared" si="299"/>
        <v>111300</v>
      </c>
      <c r="L172" s="331">
        <f t="shared" si="299"/>
        <v>6596647</v>
      </c>
      <c r="M172" s="331">
        <f t="shared" si="299"/>
        <v>388109</v>
      </c>
      <c r="N172" s="331">
        <f t="shared" si="299"/>
        <v>744500</v>
      </c>
      <c r="O172" s="332">
        <f t="shared" si="299"/>
        <v>40.4529</v>
      </c>
      <c r="P172" s="332">
        <f t="shared" si="299"/>
        <v>28.310700000000001</v>
      </c>
      <c r="Q172" s="335">
        <f t="shared" si="299"/>
        <v>12.142199999999999</v>
      </c>
      <c r="R172" s="330">
        <f t="shared" si="299"/>
        <v>18500</v>
      </c>
      <c r="S172" s="331">
        <f t="shared" si="299"/>
        <v>137088</v>
      </c>
      <c r="T172" s="331">
        <f t="shared" si="299"/>
        <v>0</v>
      </c>
      <c r="U172" s="331">
        <f t="shared" si="299"/>
        <v>0</v>
      </c>
      <c r="V172" s="331">
        <f t="shared" si="299"/>
        <v>155588</v>
      </c>
      <c r="W172" s="331">
        <f t="shared" si="299"/>
        <v>-18500</v>
      </c>
      <c r="X172" s="331">
        <f t="shared" si="299"/>
        <v>0</v>
      </c>
      <c r="Y172" s="331">
        <f t="shared" si="299"/>
        <v>36556</v>
      </c>
      <c r="Z172" s="331">
        <f t="shared" si="299"/>
        <v>18056</v>
      </c>
      <c r="AA172" s="331">
        <f t="shared" si="299"/>
        <v>173644</v>
      </c>
      <c r="AB172" s="331">
        <f t="shared" si="299"/>
        <v>46336</v>
      </c>
      <c r="AC172" s="331">
        <f t="shared" si="299"/>
        <v>3111</v>
      </c>
      <c r="AD172" s="331">
        <f t="shared" si="299"/>
        <v>5250</v>
      </c>
      <c r="AE172" s="331">
        <f t="shared" si="299"/>
        <v>0</v>
      </c>
      <c r="AF172" s="331">
        <f t="shared" si="299"/>
        <v>5250</v>
      </c>
      <c r="AG172" s="331">
        <f t="shared" si="299"/>
        <v>228341</v>
      </c>
      <c r="AH172" s="332">
        <f t="shared" si="299"/>
        <v>0.01</v>
      </c>
      <c r="AI172" s="332">
        <f t="shared" si="299"/>
        <v>0.06</v>
      </c>
      <c r="AJ172" s="332">
        <f t="shared" si="299"/>
        <v>0.41000000000000003</v>
      </c>
      <c r="AK172" s="332">
        <f t="shared" si="299"/>
        <v>0</v>
      </c>
      <c r="AL172" s="332">
        <f t="shared" si="299"/>
        <v>0</v>
      </c>
      <c r="AM172" s="332">
        <f t="shared" si="299"/>
        <v>0</v>
      </c>
      <c r="AN172" s="332">
        <f t="shared" si="299"/>
        <v>0</v>
      </c>
      <c r="AO172" s="332">
        <f t="shared" si="299"/>
        <v>0.42000000000000004</v>
      </c>
      <c r="AP172" s="332">
        <f t="shared" si="299"/>
        <v>0.06</v>
      </c>
      <c r="AQ172" s="333">
        <f t="shared" si="299"/>
        <v>0.48</v>
      </c>
      <c r="AR172" s="334">
        <f t="shared" si="299"/>
        <v>27474300</v>
      </c>
      <c r="AS172" s="331">
        <f t="shared" si="299"/>
        <v>19560991</v>
      </c>
      <c r="AT172" s="331">
        <f t="shared" si="299"/>
        <v>129356</v>
      </c>
      <c r="AU172" s="331">
        <f t="shared" si="299"/>
        <v>36556</v>
      </c>
      <c r="AV172" s="331">
        <f t="shared" si="299"/>
        <v>6642983</v>
      </c>
      <c r="AW172" s="331">
        <f t="shared" si="299"/>
        <v>391220</v>
      </c>
      <c r="AX172" s="331">
        <f t="shared" si="299"/>
        <v>749750</v>
      </c>
      <c r="AY172" s="332">
        <f t="shared" si="299"/>
        <v>40.932900000000004</v>
      </c>
      <c r="AZ172" s="332">
        <f t="shared" si="299"/>
        <v>28.730700000000002</v>
      </c>
      <c r="BA172" s="333">
        <f t="shared" si="299"/>
        <v>12.202199999999999</v>
      </c>
    </row>
    <row r="173" spans="1:53" customFormat="1" ht="12.75" x14ac:dyDescent="0.2">
      <c r="A173" s="780"/>
      <c r="B173" s="780"/>
      <c r="C173" s="780"/>
      <c r="D173" s="16"/>
      <c r="E173" s="12"/>
      <c r="F173" s="16"/>
      <c r="G173" s="36"/>
      <c r="H173" s="2">
        <v>3122</v>
      </c>
      <c r="I173" s="330">
        <f t="shared" ref="I173:BA173" si="300">SUMIF($F$12:$F$387,"=3122",I$12:I$387)</f>
        <v>7648093</v>
      </c>
      <c r="J173" s="331">
        <f t="shared" si="300"/>
        <v>5360552</v>
      </c>
      <c r="K173" s="331">
        <f t="shared" si="300"/>
        <v>173552</v>
      </c>
      <c r="L173" s="331">
        <f t="shared" si="300"/>
        <v>1870528</v>
      </c>
      <c r="M173" s="331">
        <f t="shared" si="300"/>
        <v>107211</v>
      </c>
      <c r="N173" s="331">
        <f t="shared" si="300"/>
        <v>136250</v>
      </c>
      <c r="O173" s="332">
        <f t="shared" si="300"/>
        <v>9.8375000000000004</v>
      </c>
      <c r="P173" s="332">
        <f t="shared" si="300"/>
        <v>8.5146999999999995</v>
      </c>
      <c r="Q173" s="335">
        <f t="shared" si="300"/>
        <v>1.3228</v>
      </c>
      <c r="R173" s="330">
        <f t="shared" si="300"/>
        <v>100000</v>
      </c>
      <c r="S173" s="331">
        <f t="shared" si="300"/>
        <v>0</v>
      </c>
      <c r="T173" s="331">
        <f t="shared" si="300"/>
        <v>0</v>
      </c>
      <c r="U173" s="331">
        <f t="shared" si="300"/>
        <v>0</v>
      </c>
      <c r="V173" s="331">
        <f t="shared" si="300"/>
        <v>100000</v>
      </c>
      <c r="W173" s="331">
        <f t="shared" si="300"/>
        <v>-100000</v>
      </c>
      <c r="X173" s="331">
        <f t="shared" si="300"/>
        <v>0</v>
      </c>
      <c r="Y173" s="331">
        <f t="shared" si="300"/>
        <v>4440</v>
      </c>
      <c r="Z173" s="331">
        <f t="shared" si="300"/>
        <v>-95560</v>
      </c>
      <c r="AA173" s="331">
        <f t="shared" si="300"/>
        <v>4440</v>
      </c>
      <c r="AB173" s="331">
        <f t="shared" si="300"/>
        <v>0</v>
      </c>
      <c r="AC173" s="331">
        <f t="shared" si="300"/>
        <v>2000</v>
      </c>
      <c r="AD173" s="331">
        <f t="shared" si="300"/>
        <v>0</v>
      </c>
      <c r="AE173" s="331">
        <f t="shared" si="300"/>
        <v>0</v>
      </c>
      <c r="AF173" s="331">
        <f t="shared" si="300"/>
        <v>0</v>
      </c>
      <c r="AG173" s="331">
        <f t="shared" si="300"/>
        <v>6440</v>
      </c>
      <c r="AH173" s="332">
        <f t="shared" si="300"/>
        <v>0.13</v>
      </c>
      <c r="AI173" s="332">
        <f t="shared" si="300"/>
        <v>0</v>
      </c>
      <c r="AJ173" s="332">
        <f t="shared" si="300"/>
        <v>0</v>
      </c>
      <c r="AK173" s="332">
        <f t="shared" si="300"/>
        <v>0</v>
      </c>
      <c r="AL173" s="332">
        <f t="shared" si="300"/>
        <v>0</v>
      </c>
      <c r="AM173" s="332">
        <f t="shared" si="300"/>
        <v>0</v>
      </c>
      <c r="AN173" s="332">
        <f t="shared" si="300"/>
        <v>0</v>
      </c>
      <c r="AO173" s="332">
        <f t="shared" si="300"/>
        <v>0.13</v>
      </c>
      <c r="AP173" s="332">
        <f t="shared" si="300"/>
        <v>0</v>
      </c>
      <c r="AQ173" s="333">
        <f t="shared" si="300"/>
        <v>0.13</v>
      </c>
      <c r="AR173" s="334">
        <f t="shared" si="300"/>
        <v>7654533</v>
      </c>
      <c r="AS173" s="331">
        <f t="shared" si="300"/>
        <v>5460552</v>
      </c>
      <c r="AT173" s="331">
        <f t="shared" si="300"/>
        <v>77992</v>
      </c>
      <c r="AU173" s="331">
        <f t="shared" si="300"/>
        <v>4440</v>
      </c>
      <c r="AV173" s="331">
        <f t="shared" si="300"/>
        <v>1870528</v>
      </c>
      <c r="AW173" s="331">
        <f t="shared" si="300"/>
        <v>109211</v>
      </c>
      <c r="AX173" s="331">
        <f t="shared" si="300"/>
        <v>136250</v>
      </c>
      <c r="AY173" s="332">
        <f t="shared" si="300"/>
        <v>9.9675000000000011</v>
      </c>
      <c r="AZ173" s="332">
        <f t="shared" si="300"/>
        <v>8.6447000000000003</v>
      </c>
      <c r="BA173" s="333">
        <f t="shared" si="300"/>
        <v>1.3228</v>
      </c>
    </row>
    <row r="174" spans="1:53" customFormat="1" ht="12.95" customHeight="1" x14ac:dyDescent="0.2">
      <c r="A174" s="780"/>
      <c r="B174" s="780"/>
      <c r="C174" s="780"/>
      <c r="D174" s="16"/>
      <c r="E174" s="12"/>
      <c r="F174" s="16"/>
      <c r="G174" s="36"/>
      <c r="H174" s="2">
        <v>3124</v>
      </c>
      <c r="I174" s="330">
        <f t="shared" ref="I174:BA174" si="301">SUMIF($F$12:$F$387,"=3124",I$12:I$387)</f>
        <v>0</v>
      </c>
      <c r="J174" s="331">
        <f t="shared" si="301"/>
        <v>0</v>
      </c>
      <c r="K174" s="331">
        <f t="shared" si="301"/>
        <v>0</v>
      </c>
      <c r="L174" s="331">
        <f t="shared" si="301"/>
        <v>0</v>
      </c>
      <c r="M174" s="331">
        <f t="shared" si="301"/>
        <v>0</v>
      </c>
      <c r="N174" s="331">
        <f t="shared" si="301"/>
        <v>0</v>
      </c>
      <c r="O174" s="332">
        <f t="shared" si="301"/>
        <v>0</v>
      </c>
      <c r="P174" s="332">
        <f t="shared" si="301"/>
        <v>0</v>
      </c>
      <c r="Q174" s="335">
        <f t="shared" si="301"/>
        <v>0</v>
      </c>
      <c r="R174" s="330">
        <f t="shared" si="301"/>
        <v>0</v>
      </c>
      <c r="S174" s="331">
        <f t="shared" si="301"/>
        <v>0</v>
      </c>
      <c r="T174" s="331">
        <f t="shared" si="301"/>
        <v>0</v>
      </c>
      <c r="U174" s="331">
        <f t="shared" si="301"/>
        <v>0</v>
      </c>
      <c r="V174" s="331">
        <f t="shared" si="301"/>
        <v>0</v>
      </c>
      <c r="W174" s="331">
        <f t="shared" si="301"/>
        <v>0</v>
      </c>
      <c r="X174" s="331">
        <f t="shared" si="301"/>
        <v>0</v>
      </c>
      <c r="Y174" s="331">
        <f t="shared" si="301"/>
        <v>0</v>
      </c>
      <c r="Z174" s="331">
        <f t="shared" si="301"/>
        <v>0</v>
      </c>
      <c r="AA174" s="331">
        <f t="shared" si="301"/>
        <v>0</v>
      </c>
      <c r="AB174" s="331">
        <f t="shared" si="301"/>
        <v>0</v>
      </c>
      <c r="AC174" s="331">
        <f t="shared" si="301"/>
        <v>0</v>
      </c>
      <c r="AD174" s="331">
        <f t="shared" si="301"/>
        <v>0</v>
      </c>
      <c r="AE174" s="331">
        <f t="shared" si="301"/>
        <v>0</v>
      </c>
      <c r="AF174" s="331">
        <f t="shared" si="301"/>
        <v>0</v>
      </c>
      <c r="AG174" s="331">
        <f t="shared" si="301"/>
        <v>0</v>
      </c>
      <c r="AH174" s="332">
        <f t="shared" si="301"/>
        <v>0</v>
      </c>
      <c r="AI174" s="332">
        <f t="shared" si="301"/>
        <v>0</v>
      </c>
      <c r="AJ174" s="332">
        <f t="shared" si="301"/>
        <v>0</v>
      </c>
      <c r="AK174" s="332">
        <f t="shared" si="301"/>
        <v>0</v>
      </c>
      <c r="AL174" s="332">
        <f t="shared" si="301"/>
        <v>0</v>
      </c>
      <c r="AM174" s="332">
        <f t="shared" si="301"/>
        <v>0</v>
      </c>
      <c r="AN174" s="332">
        <f t="shared" si="301"/>
        <v>0</v>
      </c>
      <c r="AO174" s="332">
        <f t="shared" si="301"/>
        <v>0</v>
      </c>
      <c r="AP174" s="332">
        <f t="shared" si="301"/>
        <v>0</v>
      </c>
      <c r="AQ174" s="333">
        <f t="shared" si="301"/>
        <v>0</v>
      </c>
      <c r="AR174" s="334">
        <f t="shared" si="301"/>
        <v>0</v>
      </c>
      <c r="AS174" s="331">
        <f t="shared" si="301"/>
        <v>0</v>
      </c>
      <c r="AT174" s="331">
        <f t="shared" si="301"/>
        <v>0</v>
      </c>
      <c r="AU174" s="331">
        <f t="shared" si="301"/>
        <v>0</v>
      </c>
      <c r="AV174" s="331">
        <f t="shared" si="301"/>
        <v>0</v>
      </c>
      <c r="AW174" s="331">
        <f t="shared" si="301"/>
        <v>0</v>
      </c>
      <c r="AX174" s="331">
        <f t="shared" si="301"/>
        <v>0</v>
      </c>
      <c r="AY174" s="332">
        <f t="shared" si="301"/>
        <v>0</v>
      </c>
      <c r="AZ174" s="332">
        <f t="shared" si="301"/>
        <v>0</v>
      </c>
      <c r="BA174" s="333">
        <f t="shared" si="301"/>
        <v>0</v>
      </c>
    </row>
    <row r="175" spans="1:53" customFormat="1" ht="12.75" x14ac:dyDescent="0.2">
      <c r="A175" s="780"/>
      <c r="B175" s="780"/>
      <c r="C175" s="780"/>
      <c r="D175" s="16"/>
      <c r="E175" s="12"/>
      <c r="F175" s="16"/>
      <c r="G175" s="36"/>
      <c r="H175" s="2">
        <v>3141</v>
      </c>
      <c r="I175" s="330">
        <f t="shared" ref="I175:BA175" si="302">SUMIF($F$12:$F$431,"=3141",I$12:I$431)</f>
        <v>25139529</v>
      </c>
      <c r="J175" s="331">
        <f t="shared" si="302"/>
        <v>18251324</v>
      </c>
      <c r="K175" s="331">
        <f t="shared" si="302"/>
        <v>134000</v>
      </c>
      <c r="L175" s="331">
        <f t="shared" si="302"/>
        <v>6214240</v>
      </c>
      <c r="M175" s="331">
        <f t="shared" si="302"/>
        <v>365027</v>
      </c>
      <c r="N175" s="331">
        <f t="shared" si="302"/>
        <v>174938</v>
      </c>
      <c r="O175" s="332">
        <f t="shared" si="302"/>
        <v>62.18</v>
      </c>
      <c r="P175" s="332">
        <f t="shared" si="302"/>
        <v>0</v>
      </c>
      <c r="Q175" s="335">
        <f t="shared" si="302"/>
        <v>62.18</v>
      </c>
      <c r="R175" s="330">
        <f t="shared" si="302"/>
        <v>-250</v>
      </c>
      <c r="S175" s="331">
        <f t="shared" si="302"/>
        <v>0</v>
      </c>
      <c r="T175" s="331">
        <f t="shared" si="302"/>
        <v>0</v>
      </c>
      <c r="U175" s="331">
        <f t="shared" si="302"/>
        <v>3600</v>
      </c>
      <c r="V175" s="331">
        <f t="shared" si="302"/>
        <v>3350</v>
      </c>
      <c r="W175" s="331">
        <f t="shared" si="302"/>
        <v>250</v>
      </c>
      <c r="X175" s="331">
        <f t="shared" si="302"/>
        <v>0</v>
      </c>
      <c r="Y175" s="331">
        <f t="shared" si="302"/>
        <v>0</v>
      </c>
      <c r="Z175" s="331">
        <f t="shared" si="302"/>
        <v>250</v>
      </c>
      <c r="AA175" s="331">
        <f t="shared" si="302"/>
        <v>3600</v>
      </c>
      <c r="AB175" s="331">
        <f t="shared" si="302"/>
        <v>1217</v>
      </c>
      <c r="AC175" s="331">
        <f t="shared" si="302"/>
        <v>67</v>
      </c>
      <c r="AD175" s="331">
        <f t="shared" si="302"/>
        <v>0</v>
      </c>
      <c r="AE175" s="331">
        <f t="shared" si="302"/>
        <v>0</v>
      </c>
      <c r="AF175" s="331">
        <f t="shared" si="302"/>
        <v>0</v>
      </c>
      <c r="AG175" s="331">
        <f t="shared" si="302"/>
        <v>4884</v>
      </c>
      <c r="AH175" s="332">
        <f t="shared" si="302"/>
        <v>0</v>
      </c>
      <c r="AI175" s="332">
        <f t="shared" si="302"/>
        <v>0.03</v>
      </c>
      <c r="AJ175" s="332">
        <f t="shared" si="302"/>
        <v>0</v>
      </c>
      <c r="AK175" s="332">
        <f t="shared" si="302"/>
        <v>0</v>
      </c>
      <c r="AL175" s="332">
        <f t="shared" si="302"/>
        <v>0</v>
      </c>
      <c r="AM175" s="332">
        <f t="shared" si="302"/>
        <v>0</v>
      </c>
      <c r="AN175" s="332">
        <f t="shared" si="302"/>
        <v>0</v>
      </c>
      <c r="AO175" s="332">
        <f t="shared" si="302"/>
        <v>0</v>
      </c>
      <c r="AP175" s="332">
        <f t="shared" si="302"/>
        <v>0.03</v>
      </c>
      <c r="AQ175" s="333">
        <f t="shared" si="302"/>
        <v>0.03</v>
      </c>
      <c r="AR175" s="334">
        <f t="shared" si="302"/>
        <v>25144413</v>
      </c>
      <c r="AS175" s="331">
        <f t="shared" si="302"/>
        <v>18254674</v>
      </c>
      <c r="AT175" s="331">
        <f t="shared" si="302"/>
        <v>134250</v>
      </c>
      <c r="AU175" s="331">
        <f t="shared" si="302"/>
        <v>0</v>
      </c>
      <c r="AV175" s="331">
        <f t="shared" si="302"/>
        <v>6215457</v>
      </c>
      <c r="AW175" s="331">
        <f t="shared" si="302"/>
        <v>365094</v>
      </c>
      <c r="AX175" s="331">
        <f t="shared" si="302"/>
        <v>174938</v>
      </c>
      <c r="AY175" s="332">
        <f t="shared" si="302"/>
        <v>62.21</v>
      </c>
      <c r="AZ175" s="332">
        <f t="shared" si="302"/>
        <v>0</v>
      </c>
      <c r="BA175" s="333">
        <f t="shared" si="302"/>
        <v>62.21</v>
      </c>
    </row>
    <row r="176" spans="1:53" customFormat="1" ht="12.75" x14ac:dyDescent="0.2">
      <c r="A176" s="780"/>
      <c r="B176" s="780"/>
      <c r="C176" s="780"/>
      <c r="D176" s="16"/>
      <c r="E176" s="12"/>
      <c r="F176" s="16"/>
      <c r="G176" s="36"/>
      <c r="H176" s="2">
        <v>3143</v>
      </c>
      <c r="I176" s="330">
        <f t="shared" ref="I176:BA176" si="303">SUMIF($F$12:$F$431,"=3143",I$12:I$431)</f>
        <v>13429171</v>
      </c>
      <c r="J176" s="331">
        <f t="shared" si="303"/>
        <v>9677888</v>
      </c>
      <c r="K176" s="331">
        <f t="shared" si="303"/>
        <v>200228</v>
      </c>
      <c r="L176" s="331">
        <f t="shared" si="303"/>
        <v>3338806</v>
      </c>
      <c r="M176" s="331">
        <f t="shared" si="303"/>
        <v>193559</v>
      </c>
      <c r="N176" s="331">
        <f t="shared" si="303"/>
        <v>18690</v>
      </c>
      <c r="O176" s="332">
        <f t="shared" si="303"/>
        <v>22.664599999999997</v>
      </c>
      <c r="P176" s="332">
        <f t="shared" si="303"/>
        <v>21.424600000000002</v>
      </c>
      <c r="Q176" s="335">
        <f t="shared" si="303"/>
        <v>1.2400000000000004</v>
      </c>
      <c r="R176" s="330">
        <f t="shared" si="303"/>
        <v>15408</v>
      </c>
      <c r="S176" s="331">
        <f t="shared" si="303"/>
        <v>0</v>
      </c>
      <c r="T176" s="331">
        <f t="shared" si="303"/>
        <v>0</v>
      </c>
      <c r="U176" s="331">
        <f t="shared" si="303"/>
        <v>-13948</v>
      </c>
      <c r="V176" s="331">
        <f t="shared" si="303"/>
        <v>1460</v>
      </c>
      <c r="W176" s="331">
        <f t="shared" si="303"/>
        <v>-15408</v>
      </c>
      <c r="X176" s="331">
        <f t="shared" si="303"/>
        <v>0</v>
      </c>
      <c r="Y176" s="331">
        <f t="shared" si="303"/>
        <v>0</v>
      </c>
      <c r="Z176" s="331">
        <f t="shared" si="303"/>
        <v>-15408</v>
      </c>
      <c r="AA176" s="331">
        <f t="shared" si="303"/>
        <v>-13948</v>
      </c>
      <c r="AB176" s="331">
        <f t="shared" si="303"/>
        <v>-4714</v>
      </c>
      <c r="AC176" s="331">
        <f t="shared" si="303"/>
        <v>29</v>
      </c>
      <c r="AD176" s="331">
        <f t="shared" si="303"/>
        <v>0</v>
      </c>
      <c r="AE176" s="331">
        <f t="shared" si="303"/>
        <v>0</v>
      </c>
      <c r="AF176" s="331">
        <f t="shared" si="303"/>
        <v>0</v>
      </c>
      <c r="AG176" s="331">
        <f t="shared" si="303"/>
        <v>-18633</v>
      </c>
      <c r="AH176" s="332">
        <f t="shared" si="303"/>
        <v>0.06</v>
      </c>
      <c r="AI176" s="332">
        <f t="shared" si="303"/>
        <v>0</v>
      </c>
      <c r="AJ176" s="332">
        <f t="shared" si="303"/>
        <v>0</v>
      </c>
      <c r="AK176" s="332">
        <f t="shared" si="303"/>
        <v>0</v>
      </c>
      <c r="AL176" s="332">
        <f t="shared" si="303"/>
        <v>0</v>
      </c>
      <c r="AM176" s="332">
        <f t="shared" si="303"/>
        <v>0</v>
      </c>
      <c r="AN176" s="332">
        <f t="shared" si="303"/>
        <v>0</v>
      </c>
      <c r="AO176" s="332">
        <f t="shared" si="303"/>
        <v>0.06</v>
      </c>
      <c r="AP176" s="332">
        <f t="shared" si="303"/>
        <v>0</v>
      </c>
      <c r="AQ176" s="333">
        <f t="shared" si="303"/>
        <v>0.06</v>
      </c>
      <c r="AR176" s="334">
        <f t="shared" si="303"/>
        <v>13410538</v>
      </c>
      <c r="AS176" s="331">
        <f t="shared" si="303"/>
        <v>9679348</v>
      </c>
      <c r="AT176" s="331">
        <f t="shared" si="303"/>
        <v>184820</v>
      </c>
      <c r="AU176" s="331">
        <f t="shared" si="303"/>
        <v>0</v>
      </c>
      <c r="AV176" s="331">
        <f t="shared" si="303"/>
        <v>3334092</v>
      </c>
      <c r="AW176" s="331">
        <f t="shared" si="303"/>
        <v>193588</v>
      </c>
      <c r="AX176" s="331">
        <f t="shared" si="303"/>
        <v>18690</v>
      </c>
      <c r="AY176" s="332">
        <f t="shared" si="303"/>
        <v>22.724600000000002</v>
      </c>
      <c r="AZ176" s="332">
        <f t="shared" si="303"/>
        <v>21.484600000000004</v>
      </c>
      <c r="BA176" s="333">
        <f t="shared" si="303"/>
        <v>1.2400000000000004</v>
      </c>
    </row>
    <row r="177" spans="1:53" customFormat="1" ht="12.75" x14ac:dyDescent="0.2">
      <c r="A177" s="780"/>
      <c r="B177" s="780"/>
      <c r="C177" s="780"/>
      <c r="D177" s="16"/>
      <c r="E177" s="12"/>
      <c r="F177" s="16"/>
      <c r="G177" s="36"/>
      <c r="H177" s="2">
        <v>3231</v>
      </c>
      <c r="I177" s="330">
        <f t="shared" ref="I177:BA177" si="304">SUMIF($F$12:$F$431,"=3231",I$12:I$431)</f>
        <v>30553590</v>
      </c>
      <c r="J177" s="331">
        <f t="shared" si="304"/>
        <v>22375925</v>
      </c>
      <c r="K177" s="331">
        <f t="shared" si="304"/>
        <v>42540</v>
      </c>
      <c r="L177" s="331">
        <f t="shared" si="304"/>
        <v>7577441</v>
      </c>
      <c r="M177" s="331">
        <f t="shared" si="304"/>
        <v>447519</v>
      </c>
      <c r="N177" s="331">
        <f t="shared" si="304"/>
        <v>110165</v>
      </c>
      <c r="O177" s="332">
        <f t="shared" si="304"/>
        <v>44.043800000000005</v>
      </c>
      <c r="P177" s="332">
        <f t="shared" si="304"/>
        <v>38.9985</v>
      </c>
      <c r="Q177" s="335">
        <f t="shared" si="304"/>
        <v>5.0453000000000001</v>
      </c>
      <c r="R177" s="330">
        <f t="shared" si="304"/>
        <v>-17100</v>
      </c>
      <c r="S177" s="331">
        <f t="shared" si="304"/>
        <v>0</v>
      </c>
      <c r="T177" s="331">
        <f t="shared" si="304"/>
        <v>0</v>
      </c>
      <c r="U177" s="331">
        <f t="shared" si="304"/>
        <v>0</v>
      </c>
      <c r="V177" s="331">
        <f t="shared" si="304"/>
        <v>-17100</v>
      </c>
      <c r="W177" s="331">
        <f t="shared" si="304"/>
        <v>17100</v>
      </c>
      <c r="X177" s="331">
        <f t="shared" si="304"/>
        <v>0</v>
      </c>
      <c r="Y177" s="331">
        <f t="shared" si="304"/>
        <v>0</v>
      </c>
      <c r="Z177" s="331">
        <f t="shared" si="304"/>
        <v>17100</v>
      </c>
      <c r="AA177" s="331">
        <f t="shared" si="304"/>
        <v>0</v>
      </c>
      <c r="AB177" s="331">
        <f t="shared" si="304"/>
        <v>0</v>
      </c>
      <c r="AC177" s="331">
        <f t="shared" si="304"/>
        <v>-342</v>
      </c>
      <c r="AD177" s="331">
        <f t="shared" si="304"/>
        <v>0</v>
      </c>
      <c r="AE177" s="331">
        <f t="shared" si="304"/>
        <v>0</v>
      </c>
      <c r="AF177" s="331">
        <f t="shared" si="304"/>
        <v>0</v>
      </c>
      <c r="AG177" s="331">
        <f t="shared" si="304"/>
        <v>-342</v>
      </c>
      <c r="AH177" s="332">
        <f t="shared" si="304"/>
        <v>-0.03</v>
      </c>
      <c r="AI177" s="332">
        <f t="shared" si="304"/>
        <v>0</v>
      </c>
      <c r="AJ177" s="332">
        <f t="shared" si="304"/>
        <v>0</v>
      </c>
      <c r="AK177" s="332">
        <f t="shared" si="304"/>
        <v>0</v>
      </c>
      <c r="AL177" s="332">
        <f t="shared" si="304"/>
        <v>0</v>
      </c>
      <c r="AM177" s="332">
        <f t="shared" si="304"/>
        <v>0</v>
      </c>
      <c r="AN177" s="332">
        <f t="shared" si="304"/>
        <v>0</v>
      </c>
      <c r="AO177" s="332">
        <f t="shared" si="304"/>
        <v>-0.03</v>
      </c>
      <c r="AP177" s="332">
        <f t="shared" si="304"/>
        <v>0</v>
      </c>
      <c r="AQ177" s="333">
        <f t="shared" si="304"/>
        <v>-0.03</v>
      </c>
      <c r="AR177" s="334">
        <f t="shared" si="304"/>
        <v>30553248</v>
      </c>
      <c r="AS177" s="331">
        <f t="shared" si="304"/>
        <v>22358825</v>
      </c>
      <c r="AT177" s="331">
        <f t="shared" si="304"/>
        <v>59640</v>
      </c>
      <c r="AU177" s="331">
        <f t="shared" si="304"/>
        <v>0</v>
      </c>
      <c r="AV177" s="331">
        <f t="shared" si="304"/>
        <v>7577441</v>
      </c>
      <c r="AW177" s="331">
        <f t="shared" si="304"/>
        <v>447177</v>
      </c>
      <c r="AX177" s="331">
        <f t="shared" si="304"/>
        <v>110165</v>
      </c>
      <c r="AY177" s="332">
        <f t="shared" si="304"/>
        <v>44.013800000000003</v>
      </c>
      <c r="AZ177" s="332">
        <f t="shared" si="304"/>
        <v>38.968499999999999</v>
      </c>
      <c r="BA177" s="333">
        <f t="shared" si="304"/>
        <v>5.0453000000000001</v>
      </c>
    </row>
    <row r="178" spans="1:53" customFormat="1" ht="13.5" thickBot="1" x14ac:dyDescent="0.25">
      <c r="A178" s="780"/>
      <c r="B178" s="780"/>
      <c r="C178" s="780"/>
      <c r="D178" s="16"/>
      <c r="E178" s="12"/>
      <c r="F178" s="16"/>
      <c r="G178" s="36"/>
      <c r="H178" s="268">
        <v>3233</v>
      </c>
      <c r="I178" s="336">
        <f t="shared" ref="I178:BA178" si="305">SUMIF($F$12:$F$431,"=3233",I$12:I$431)</f>
        <v>5709384</v>
      </c>
      <c r="J178" s="337">
        <f t="shared" si="305"/>
        <v>4138000</v>
      </c>
      <c r="K178" s="337">
        <f t="shared" si="305"/>
        <v>30000</v>
      </c>
      <c r="L178" s="337">
        <f t="shared" si="305"/>
        <v>1408784</v>
      </c>
      <c r="M178" s="337">
        <f t="shared" si="305"/>
        <v>82760</v>
      </c>
      <c r="N178" s="337">
        <f t="shared" si="305"/>
        <v>49840</v>
      </c>
      <c r="O178" s="338">
        <f t="shared" si="305"/>
        <v>9.5100000000000016</v>
      </c>
      <c r="P178" s="338">
        <f t="shared" si="305"/>
        <v>6.48</v>
      </c>
      <c r="Q178" s="341">
        <f t="shared" si="305"/>
        <v>3.0300000000000002</v>
      </c>
      <c r="R178" s="336">
        <f t="shared" si="305"/>
        <v>0</v>
      </c>
      <c r="S178" s="337">
        <f t="shared" si="305"/>
        <v>0</v>
      </c>
      <c r="T178" s="337">
        <f t="shared" si="305"/>
        <v>0</v>
      </c>
      <c r="U178" s="337">
        <f t="shared" si="305"/>
        <v>-85000</v>
      </c>
      <c r="V178" s="337">
        <f t="shared" si="305"/>
        <v>-85000</v>
      </c>
      <c r="W178" s="337">
        <f t="shared" si="305"/>
        <v>0</v>
      </c>
      <c r="X178" s="337">
        <f t="shared" si="305"/>
        <v>0</v>
      </c>
      <c r="Y178" s="337">
        <f t="shared" si="305"/>
        <v>0</v>
      </c>
      <c r="Z178" s="337">
        <f t="shared" si="305"/>
        <v>0</v>
      </c>
      <c r="AA178" s="337">
        <f t="shared" si="305"/>
        <v>-85000</v>
      </c>
      <c r="AB178" s="337">
        <f t="shared" si="305"/>
        <v>-28730</v>
      </c>
      <c r="AC178" s="337">
        <f t="shared" si="305"/>
        <v>-1700</v>
      </c>
      <c r="AD178" s="337">
        <f t="shared" si="305"/>
        <v>0</v>
      </c>
      <c r="AE178" s="337">
        <f t="shared" si="305"/>
        <v>0</v>
      </c>
      <c r="AF178" s="337">
        <f t="shared" si="305"/>
        <v>0</v>
      </c>
      <c r="AG178" s="337">
        <f t="shared" si="305"/>
        <v>-115430</v>
      </c>
      <c r="AH178" s="338">
        <f t="shared" si="305"/>
        <v>0</v>
      </c>
      <c r="AI178" s="338">
        <f t="shared" si="305"/>
        <v>0</v>
      </c>
      <c r="AJ178" s="338">
        <f t="shared" si="305"/>
        <v>0</v>
      </c>
      <c r="AK178" s="338">
        <f t="shared" si="305"/>
        <v>0</v>
      </c>
      <c r="AL178" s="338">
        <f t="shared" si="305"/>
        <v>0</v>
      </c>
      <c r="AM178" s="338">
        <f t="shared" si="305"/>
        <v>0</v>
      </c>
      <c r="AN178" s="338">
        <f t="shared" si="305"/>
        <v>-0.3</v>
      </c>
      <c r="AO178" s="338">
        <f t="shared" si="305"/>
        <v>0</v>
      </c>
      <c r="AP178" s="338">
        <f t="shared" si="305"/>
        <v>-0.3</v>
      </c>
      <c r="AQ178" s="339">
        <f t="shared" si="305"/>
        <v>-0.3</v>
      </c>
      <c r="AR178" s="340">
        <f t="shared" si="305"/>
        <v>5593954</v>
      </c>
      <c r="AS178" s="337">
        <f t="shared" si="305"/>
        <v>4053000</v>
      </c>
      <c r="AT178" s="337">
        <f t="shared" si="305"/>
        <v>30000</v>
      </c>
      <c r="AU178" s="337">
        <f t="shared" si="305"/>
        <v>0</v>
      </c>
      <c r="AV178" s="337">
        <f t="shared" si="305"/>
        <v>1380054</v>
      </c>
      <c r="AW178" s="337">
        <f t="shared" si="305"/>
        <v>81060</v>
      </c>
      <c r="AX178" s="337">
        <f t="shared" si="305"/>
        <v>49840</v>
      </c>
      <c r="AY178" s="338">
        <f t="shared" si="305"/>
        <v>9.2100000000000009</v>
      </c>
      <c r="AZ178" s="338">
        <f t="shared" si="305"/>
        <v>6.48</v>
      </c>
      <c r="BA178" s="339">
        <f t="shared" si="305"/>
        <v>2.73</v>
      </c>
    </row>
    <row r="180" spans="1:53" s="82" customFormat="1" x14ac:dyDescent="0.25">
      <c r="A180" s="141"/>
      <c r="B180" s="83"/>
      <c r="C180" s="112"/>
      <c r="D180" s="83"/>
      <c r="E180" s="83"/>
      <c r="F180" s="83"/>
      <c r="G180" s="83"/>
      <c r="H180" s="83"/>
      <c r="J180" s="83"/>
      <c r="K180" s="83"/>
      <c r="L180" s="83"/>
      <c r="M180" s="83"/>
      <c r="N180" s="83"/>
      <c r="O180" s="113"/>
      <c r="P180" s="113"/>
      <c r="Q180" s="113"/>
      <c r="AH180" s="113"/>
      <c r="AI180" s="113"/>
      <c r="AJ180" s="113"/>
      <c r="AK180" s="113"/>
      <c r="AL180" s="113"/>
      <c r="AM180" s="113"/>
      <c r="AN180" s="113"/>
      <c r="AO180" s="113"/>
      <c r="AP180" s="113"/>
      <c r="AQ180" s="113"/>
      <c r="AY180" s="113"/>
      <c r="AZ180" s="113"/>
      <c r="BA180" s="113"/>
    </row>
    <row r="182" spans="1:53" x14ac:dyDescent="0.25">
      <c r="O182" s="83"/>
      <c r="P182" s="83"/>
      <c r="Q182" s="83"/>
    </row>
    <row r="184" spans="1:53" x14ac:dyDescent="0.25">
      <c r="O184" s="83"/>
      <c r="P184" s="83"/>
      <c r="Q184" s="83"/>
    </row>
  </sheetData>
  <mergeCells count="25">
    <mergeCell ref="AR6:BA7"/>
    <mergeCell ref="AZ8:BA9"/>
    <mergeCell ref="A3:E3"/>
    <mergeCell ref="AA7:AA10"/>
    <mergeCell ref="AC7:AC10"/>
    <mergeCell ref="AD7:AF9"/>
    <mergeCell ref="AG7:AG10"/>
    <mergeCell ref="AH7:AQ7"/>
    <mergeCell ref="AH8:AI9"/>
    <mergeCell ref="AJ8:AJ9"/>
    <mergeCell ref="AM8:AN9"/>
    <mergeCell ref="AO8:AQ9"/>
    <mergeCell ref="AR8:AR10"/>
    <mergeCell ref="AY8:AY10"/>
    <mergeCell ref="AS8:AX9"/>
    <mergeCell ref="I8:I10"/>
    <mergeCell ref="AB7:AB10"/>
    <mergeCell ref="I6:Q7"/>
    <mergeCell ref="R6:AQ6"/>
    <mergeCell ref="R7:V9"/>
    <mergeCell ref="W7:Z9"/>
    <mergeCell ref="J8:N9"/>
    <mergeCell ref="O8:O10"/>
    <mergeCell ref="P8:Q9"/>
    <mergeCell ref="AK8:AL8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A162"/>
  <sheetViews>
    <sheetView workbookViewId="0">
      <pane xSplit="8" ySplit="11" topLeftCell="AA132" activePane="bottomRight" state="frozen"/>
      <selection pane="topRight" activeCell="AR6" sqref="AR6:BA7"/>
      <selection pane="bottomLeft" activeCell="AR6" sqref="AR6:BA7"/>
      <selection pane="bottomRight" activeCell="AK1" sqref="AK1:AL1048576"/>
    </sheetView>
  </sheetViews>
  <sheetFormatPr defaultColWidth="9.140625" defaultRowHeight="15" x14ac:dyDescent="0.25"/>
  <cols>
    <col min="1" max="1" width="5" style="141" customWidth="1"/>
    <col min="2" max="2" width="6.140625" style="83" bestFit="1" customWidth="1"/>
    <col min="3" max="3" width="8.7109375" style="127" bestFit="1" customWidth="1"/>
    <col min="4" max="4" width="7.85546875" style="83" bestFit="1" customWidth="1"/>
    <col min="5" max="5" width="27.85546875" style="83" customWidth="1"/>
    <col min="6" max="6" width="4.85546875" style="83" customWidth="1"/>
    <col min="7" max="7" width="10.28515625" style="83" bestFit="1" customWidth="1"/>
    <col min="8" max="8" width="8" style="83" bestFit="1" customWidth="1"/>
    <col min="9" max="9" width="11.7109375" style="83" customWidth="1"/>
    <col min="10" max="11" width="11.5703125" style="83" customWidth="1"/>
    <col min="12" max="12" width="12" style="83" customWidth="1"/>
    <col min="13" max="13" width="10.5703125" style="83" customWidth="1"/>
    <col min="14" max="14" width="11.85546875" style="83" customWidth="1"/>
    <col min="15" max="15" width="11.5703125" style="113" customWidth="1"/>
    <col min="16" max="16" width="9.7109375" style="113" customWidth="1"/>
    <col min="17" max="17" width="8.28515625" style="113" customWidth="1"/>
    <col min="18" max="18" width="9.7109375" style="82" customWidth="1"/>
    <col min="19" max="19" width="9.140625" style="83" customWidth="1"/>
    <col min="20" max="20" width="9.140625" style="83" hidden="1" customWidth="1"/>
    <col min="21" max="24" width="9.140625" style="83" customWidth="1"/>
    <col min="25" max="25" width="11.140625" style="83" customWidth="1"/>
    <col min="26" max="26" width="9.140625" style="83" customWidth="1"/>
    <col min="27" max="27" width="10" style="83" customWidth="1"/>
    <col min="28" max="33" width="9.140625" style="83" customWidth="1"/>
    <col min="34" max="36" width="9.140625" style="113" customWidth="1"/>
    <col min="37" max="38" width="9.140625" style="113" hidden="1" customWidth="1"/>
    <col min="39" max="43" width="9.140625" style="113" customWidth="1"/>
    <col min="44" max="44" width="11.140625" style="83" customWidth="1"/>
    <col min="45" max="45" width="11.28515625" style="83" customWidth="1"/>
    <col min="46" max="50" width="9.140625" style="83" customWidth="1"/>
    <col min="51" max="51" width="12" style="113" customWidth="1"/>
    <col min="52" max="53" width="9.140625" style="113" customWidth="1"/>
    <col min="54" max="16384" width="9.140625" style="83"/>
  </cols>
  <sheetData>
    <row r="1" spans="1:53" ht="12" customHeight="1" x14ac:dyDescent="0.25">
      <c r="A1" s="804" t="s">
        <v>0</v>
      </c>
      <c r="B1" s="804"/>
      <c r="C1" s="79"/>
      <c r="D1" s="804"/>
      <c r="E1" s="804"/>
      <c r="F1" s="203"/>
      <c r="G1" s="203"/>
      <c r="H1" s="203"/>
      <c r="I1" s="805"/>
      <c r="J1" s="204"/>
      <c r="K1" s="204"/>
      <c r="L1" s="204"/>
      <c r="M1" s="204"/>
      <c r="N1" s="204"/>
      <c r="O1" s="806"/>
      <c r="P1" s="205"/>
      <c r="Q1" s="205"/>
      <c r="R1" s="205"/>
      <c r="S1" s="177"/>
      <c r="T1" s="177"/>
      <c r="U1" s="470"/>
      <c r="V1" s="470"/>
      <c r="W1" s="470"/>
      <c r="X1" s="470"/>
      <c r="Y1" s="470"/>
      <c r="Z1" s="470"/>
      <c r="AA1" s="470"/>
      <c r="AB1" s="470"/>
      <c r="AC1" s="470"/>
      <c r="AD1" s="470"/>
      <c r="AE1" s="470"/>
      <c r="AF1" s="470"/>
      <c r="AG1" s="470"/>
      <c r="AH1" s="471"/>
      <c r="AI1" s="471"/>
      <c r="AJ1" s="471"/>
      <c r="AK1" s="471"/>
      <c r="AL1" s="471"/>
      <c r="AM1" s="178"/>
      <c r="AN1" s="178"/>
      <c r="AO1" s="178"/>
      <c r="AP1" s="178"/>
      <c r="AQ1" s="178"/>
      <c r="AR1" s="177"/>
      <c r="AS1" s="177"/>
      <c r="AT1" s="177"/>
      <c r="AU1" s="177"/>
      <c r="AV1" s="177"/>
      <c r="AW1" s="177"/>
      <c r="AX1" s="178"/>
      <c r="AY1" s="178"/>
      <c r="AZ1" s="178"/>
      <c r="BA1" s="178"/>
    </row>
    <row r="2" spans="1:53" ht="12" customHeight="1" x14ac:dyDescent="0.25">
      <c r="A2" s="804" t="s">
        <v>1</v>
      </c>
      <c r="B2" s="804"/>
      <c r="C2" s="79"/>
      <c r="D2" s="804"/>
      <c r="E2" s="804"/>
      <c r="F2" s="203"/>
      <c r="G2" s="203"/>
      <c r="H2" s="203"/>
      <c r="I2" s="472"/>
      <c r="J2" s="472"/>
      <c r="K2" s="472"/>
      <c r="L2" s="472"/>
      <c r="M2" s="472"/>
      <c r="N2" s="472"/>
      <c r="O2" s="473"/>
      <c r="P2" s="473"/>
      <c r="Q2" s="473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/>
      <c r="AE2" s="472"/>
      <c r="AF2" s="472"/>
      <c r="AG2" s="473"/>
      <c r="AH2" s="473"/>
      <c r="AI2" s="473"/>
      <c r="AJ2" s="473"/>
      <c r="AK2" s="473"/>
      <c r="AL2" s="473"/>
      <c r="AM2" s="473"/>
      <c r="AN2" s="473"/>
      <c r="AO2" s="473"/>
      <c r="AP2" s="473"/>
      <c r="AQ2" s="473"/>
      <c r="AR2" s="472"/>
      <c r="AS2" s="472"/>
      <c r="AT2" s="472"/>
      <c r="AU2" s="472"/>
      <c r="AV2" s="472"/>
      <c r="AW2" s="472"/>
      <c r="AX2" s="473"/>
      <c r="AY2" s="473"/>
      <c r="AZ2" s="473"/>
      <c r="BA2" s="178"/>
    </row>
    <row r="3" spans="1:53" ht="12" customHeight="1" x14ac:dyDescent="0.25">
      <c r="A3" s="813" t="s">
        <v>2</v>
      </c>
      <c r="B3" s="813"/>
      <c r="C3" s="813"/>
      <c r="D3" s="813"/>
      <c r="E3" s="813"/>
      <c r="F3" s="203"/>
      <c r="G3" s="203"/>
      <c r="H3" s="203"/>
      <c r="I3" s="472"/>
      <c r="J3" s="472"/>
      <c r="K3" s="472"/>
      <c r="L3" s="472"/>
      <c r="M3" s="472"/>
      <c r="N3" s="472"/>
      <c r="O3" s="473"/>
      <c r="P3" s="473"/>
      <c r="Q3" s="473"/>
      <c r="R3" s="474"/>
      <c r="S3" s="474"/>
      <c r="T3" s="474"/>
      <c r="U3" s="474"/>
      <c r="V3" s="474"/>
      <c r="W3" s="474"/>
      <c r="X3" s="474"/>
      <c r="Y3" s="474"/>
      <c r="Z3" s="475"/>
      <c r="AA3" s="475"/>
      <c r="AB3" s="475"/>
      <c r="AC3" s="476"/>
      <c r="AD3" s="476"/>
      <c r="AE3" s="476"/>
      <c r="AF3" s="475"/>
      <c r="AG3" s="477"/>
      <c r="AH3" s="477"/>
      <c r="AI3" s="477"/>
      <c r="AJ3" s="477"/>
      <c r="AK3" s="477"/>
      <c r="AL3" s="477"/>
      <c r="AM3" s="477"/>
      <c r="AN3" s="477"/>
      <c r="AO3" s="477"/>
      <c r="AP3" s="477"/>
      <c r="AQ3" s="473"/>
      <c r="AR3" s="472"/>
      <c r="AS3" s="472"/>
      <c r="AT3" s="472"/>
      <c r="AU3" s="472"/>
      <c r="AV3" s="472"/>
      <c r="AW3" s="472"/>
      <c r="AX3" s="473"/>
      <c r="AY3" s="473"/>
      <c r="AZ3" s="473"/>
      <c r="BA3" s="178"/>
    </row>
    <row r="4" spans="1:53" ht="12" customHeight="1" x14ac:dyDescent="0.25">
      <c r="A4" s="206"/>
      <c r="B4" s="804"/>
      <c r="C4" s="804"/>
      <c r="D4" s="804"/>
      <c r="E4" s="804"/>
      <c r="F4" s="203"/>
      <c r="G4" s="203"/>
      <c r="H4" s="203"/>
      <c r="I4" s="472"/>
      <c r="J4" s="472"/>
      <c r="K4" s="472"/>
      <c r="L4" s="472"/>
      <c r="M4" s="472"/>
      <c r="N4" s="472"/>
      <c r="O4" s="473"/>
      <c r="P4" s="473"/>
      <c r="Q4" s="473"/>
      <c r="R4" s="474"/>
      <c r="S4" s="474"/>
      <c r="T4" s="474"/>
      <c r="U4" s="474"/>
      <c r="V4" s="474"/>
      <c r="W4" s="474"/>
      <c r="X4" s="474"/>
      <c r="Y4" s="474"/>
      <c r="Z4" s="475"/>
      <c r="AA4" s="475"/>
      <c r="AB4" s="475"/>
      <c r="AC4" s="476"/>
      <c r="AD4" s="476"/>
      <c r="AE4" s="476"/>
      <c r="AF4" s="475"/>
      <c r="AG4" s="477"/>
      <c r="AH4" s="477"/>
      <c r="AI4" s="477"/>
      <c r="AJ4" s="477"/>
      <c r="AK4" s="477"/>
      <c r="AL4" s="477"/>
      <c r="AM4" s="477"/>
      <c r="AN4" s="477"/>
      <c r="AO4" s="477"/>
      <c r="AP4" s="477"/>
      <c r="AQ4" s="473"/>
      <c r="AR4" s="472"/>
      <c r="AS4" s="472"/>
      <c r="AT4" s="472"/>
      <c r="AU4" s="472"/>
      <c r="AV4" s="472"/>
      <c r="AW4" s="472"/>
      <c r="AX4" s="473"/>
      <c r="AY4" s="473"/>
      <c r="AZ4" s="473"/>
      <c r="BA4" s="178"/>
    </row>
    <row r="5" spans="1:53" ht="16.5" thickBot="1" x14ac:dyDescent="0.3">
      <c r="A5" s="364" t="s">
        <v>3</v>
      </c>
      <c r="B5" s="195"/>
      <c r="C5" s="195"/>
      <c r="D5" s="195"/>
      <c r="E5" s="201"/>
      <c r="F5" s="201"/>
      <c r="G5" s="201"/>
      <c r="H5" s="201"/>
      <c r="I5" s="478"/>
      <c r="J5" s="478"/>
      <c r="K5" s="478"/>
      <c r="L5" s="478"/>
      <c r="M5" s="478"/>
      <c r="N5" s="478"/>
      <c r="O5" s="479"/>
      <c r="P5" s="479"/>
      <c r="Q5" s="479"/>
      <c r="R5" s="474"/>
      <c r="S5" s="474"/>
      <c r="T5" s="474"/>
      <c r="U5" s="474"/>
      <c r="V5" s="177"/>
      <c r="W5" s="474"/>
      <c r="X5" s="474"/>
      <c r="Y5" s="474"/>
      <c r="Z5" s="475"/>
      <c r="AA5" s="475"/>
      <c r="AB5" s="475"/>
      <c r="AC5" s="476"/>
      <c r="AD5" s="476"/>
      <c r="AE5" s="476"/>
      <c r="AF5" s="475"/>
      <c r="AG5" s="178"/>
      <c r="AH5" s="178"/>
      <c r="AI5" s="480"/>
      <c r="AJ5" s="480"/>
      <c r="AK5" s="480"/>
      <c r="AL5" s="480"/>
      <c r="AM5" s="480"/>
      <c r="AN5" s="480"/>
      <c r="AO5" s="480"/>
      <c r="AP5" s="480"/>
      <c r="AQ5" s="479"/>
      <c r="AR5" s="478"/>
      <c r="AS5" s="478"/>
      <c r="AT5" s="478"/>
      <c r="AU5" s="478"/>
      <c r="AV5" s="478"/>
      <c r="AW5" s="478"/>
      <c r="AX5" s="479"/>
      <c r="AY5" s="479"/>
      <c r="AZ5" s="479"/>
      <c r="BA5" s="178"/>
    </row>
    <row r="6" spans="1:53" ht="16.5" customHeight="1" x14ac:dyDescent="0.25">
      <c r="A6" s="203"/>
      <c r="B6" s="206"/>
      <c r="C6" s="206"/>
      <c r="D6" s="206"/>
      <c r="E6" s="203"/>
      <c r="F6" s="203"/>
      <c r="G6" s="203"/>
      <c r="H6" s="203"/>
      <c r="I6" s="807" t="s">
        <v>4</v>
      </c>
      <c r="J6" s="808"/>
      <c r="K6" s="808"/>
      <c r="L6" s="808"/>
      <c r="M6" s="808"/>
      <c r="N6" s="808"/>
      <c r="O6" s="808"/>
      <c r="P6" s="808"/>
      <c r="Q6" s="809"/>
      <c r="R6" s="831" t="s">
        <v>5</v>
      </c>
      <c r="S6" s="832"/>
      <c r="T6" s="832"/>
      <c r="U6" s="832"/>
      <c r="V6" s="832"/>
      <c r="W6" s="832"/>
      <c r="X6" s="832"/>
      <c r="Y6" s="832"/>
      <c r="Z6" s="832"/>
      <c r="AA6" s="832"/>
      <c r="AB6" s="832"/>
      <c r="AC6" s="832"/>
      <c r="AD6" s="832"/>
      <c r="AE6" s="832"/>
      <c r="AF6" s="832"/>
      <c r="AG6" s="832"/>
      <c r="AH6" s="832"/>
      <c r="AI6" s="832"/>
      <c r="AJ6" s="832"/>
      <c r="AK6" s="832"/>
      <c r="AL6" s="832"/>
      <c r="AM6" s="832"/>
      <c r="AN6" s="832"/>
      <c r="AO6" s="832"/>
      <c r="AP6" s="832"/>
      <c r="AQ6" s="833"/>
      <c r="AR6" s="836" t="s">
        <v>6</v>
      </c>
      <c r="AS6" s="837"/>
      <c r="AT6" s="837"/>
      <c r="AU6" s="837"/>
      <c r="AV6" s="837"/>
      <c r="AW6" s="837"/>
      <c r="AX6" s="837"/>
      <c r="AY6" s="837"/>
      <c r="AZ6" s="837"/>
      <c r="BA6" s="838"/>
    </row>
    <row r="7" spans="1:53" ht="16.5" thickBot="1" x14ac:dyDescent="0.3">
      <c r="A7" s="206"/>
      <c r="B7" s="481"/>
      <c r="C7" s="780"/>
      <c r="D7" s="482"/>
      <c r="E7" s="481"/>
      <c r="F7" s="203"/>
      <c r="G7" s="203"/>
      <c r="H7" s="203"/>
      <c r="I7" s="810"/>
      <c r="J7" s="811"/>
      <c r="K7" s="811"/>
      <c r="L7" s="811"/>
      <c r="M7" s="811"/>
      <c r="N7" s="811"/>
      <c r="O7" s="811"/>
      <c r="P7" s="811"/>
      <c r="Q7" s="812"/>
      <c r="R7" s="884" t="s">
        <v>7</v>
      </c>
      <c r="S7" s="885"/>
      <c r="T7" s="885"/>
      <c r="U7" s="885"/>
      <c r="V7" s="886"/>
      <c r="W7" s="893" t="s">
        <v>8</v>
      </c>
      <c r="X7" s="885"/>
      <c r="Y7" s="885"/>
      <c r="Z7" s="886"/>
      <c r="AA7" s="814" t="s">
        <v>9</v>
      </c>
      <c r="AB7" s="814" t="s">
        <v>10</v>
      </c>
      <c r="AC7" s="814" t="s">
        <v>11</v>
      </c>
      <c r="AD7" s="854" t="s">
        <v>12</v>
      </c>
      <c r="AE7" s="855"/>
      <c r="AF7" s="856"/>
      <c r="AG7" s="814" t="s">
        <v>13</v>
      </c>
      <c r="AH7" s="863" t="s">
        <v>14</v>
      </c>
      <c r="AI7" s="864"/>
      <c r="AJ7" s="864"/>
      <c r="AK7" s="864"/>
      <c r="AL7" s="864"/>
      <c r="AM7" s="864"/>
      <c r="AN7" s="864"/>
      <c r="AO7" s="864"/>
      <c r="AP7" s="864"/>
      <c r="AQ7" s="865"/>
      <c r="AR7" s="839"/>
      <c r="AS7" s="840"/>
      <c r="AT7" s="840"/>
      <c r="AU7" s="840"/>
      <c r="AV7" s="840"/>
      <c r="AW7" s="840"/>
      <c r="AX7" s="840"/>
      <c r="AY7" s="840"/>
      <c r="AZ7" s="840"/>
      <c r="BA7" s="841"/>
    </row>
    <row r="8" spans="1:53" ht="12" customHeight="1" x14ac:dyDescent="0.25">
      <c r="A8" s="237"/>
      <c r="B8" s="207"/>
      <c r="C8" s="207"/>
      <c r="D8" s="207"/>
      <c r="E8" s="207"/>
      <c r="F8" s="207"/>
      <c r="G8" s="207"/>
      <c r="H8" s="207"/>
      <c r="I8" s="817" t="s">
        <v>15</v>
      </c>
      <c r="J8" s="820" t="s">
        <v>16</v>
      </c>
      <c r="K8" s="821"/>
      <c r="L8" s="821"/>
      <c r="M8" s="821"/>
      <c r="N8" s="822"/>
      <c r="O8" s="826" t="s">
        <v>17</v>
      </c>
      <c r="P8" s="820" t="s">
        <v>18</v>
      </c>
      <c r="Q8" s="829"/>
      <c r="R8" s="887"/>
      <c r="S8" s="888"/>
      <c r="T8" s="888"/>
      <c r="U8" s="888"/>
      <c r="V8" s="889"/>
      <c r="W8" s="894"/>
      <c r="X8" s="888"/>
      <c r="Y8" s="888"/>
      <c r="Z8" s="889"/>
      <c r="AA8" s="815"/>
      <c r="AB8" s="815"/>
      <c r="AC8" s="815"/>
      <c r="AD8" s="857"/>
      <c r="AE8" s="858"/>
      <c r="AF8" s="859"/>
      <c r="AG8" s="815"/>
      <c r="AH8" s="866" t="s">
        <v>19</v>
      </c>
      <c r="AI8" s="867"/>
      <c r="AJ8" s="882" t="s">
        <v>20</v>
      </c>
      <c r="AK8" s="834" t="s">
        <v>21</v>
      </c>
      <c r="AL8" s="835"/>
      <c r="AM8" s="866" t="s">
        <v>22</v>
      </c>
      <c r="AN8" s="867"/>
      <c r="AO8" s="870" t="s">
        <v>23</v>
      </c>
      <c r="AP8" s="871"/>
      <c r="AQ8" s="872"/>
      <c r="AR8" s="817" t="s">
        <v>15</v>
      </c>
      <c r="AS8" s="876" t="s">
        <v>16</v>
      </c>
      <c r="AT8" s="877"/>
      <c r="AU8" s="877"/>
      <c r="AV8" s="877"/>
      <c r="AW8" s="877"/>
      <c r="AX8" s="878"/>
      <c r="AY8" s="826" t="s">
        <v>17</v>
      </c>
      <c r="AZ8" s="820" t="s">
        <v>24</v>
      </c>
      <c r="BA8" s="829"/>
    </row>
    <row r="9" spans="1:53" ht="17.25" customHeight="1" thickBot="1" x14ac:dyDescent="0.3">
      <c r="A9" s="305" t="s">
        <v>701</v>
      </c>
      <c r="B9" s="780"/>
      <c r="C9" s="780"/>
      <c r="D9" s="483"/>
      <c r="E9" s="780"/>
      <c r="F9" s="208"/>
      <c r="G9" s="484"/>
      <c r="H9" s="484"/>
      <c r="I9" s="818"/>
      <c r="J9" s="823"/>
      <c r="K9" s="824"/>
      <c r="L9" s="824"/>
      <c r="M9" s="824"/>
      <c r="N9" s="825"/>
      <c r="O9" s="827"/>
      <c r="P9" s="823"/>
      <c r="Q9" s="830"/>
      <c r="R9" s="890"/>
      <c r="S9" s="891"/>
      <c r="T9" s="891"/>
      <c r="U9" s="891"/>
      <c r="V9" s="892"/>
      <c r="W9" s="895"/>
      <c r="X9" s="891"/>
      <c r="Y9" s="891"/>
      <c r="Z9" s="892"/>
      <c r="AA9" s="815"/>
      <c r="AB9" s="815"/>
      <c r="AC9" s="815"/>
      <c r="AD9" s="860"/>
      <c r="AE9" s="861"/>
      <c r="AF9" s="862"/>
      <c r="AG9" s="815"/>
      <c r="AH9" s="868"/>
      <c r="AI9" s="869"/>
      <c r="AJ9" s="883"/>
      <c r="AK9" s="664" t="s">
        <v>26</v>
      </c>
      <c r="AL9" s="664" t="s">
        <v>27</v>
      </c>
      <c r="AM9" s="868"/>
      <c r="AN9" s="869"/>
      <c r="AO9" s="873"/>
      <c r="AP9" s="874"/>
      <c r="AQ9" s="875"/>
      <c r="AR9" s="818"/>
      <c r="AS9" s="879"/>
      <c r="AT9" s="880"/>
      <c r="AU9" s="880"/>
      <c r="AV9" s="880"/>
      <c r="AW9" s="880"/>
      <c r="AX9" s="881"/>
      <c r="AY9" s="827"/>
      <c r="AZ9" s="823"/>
      <c r="BA9" s="830"/>
    </row>
    <row r="10" spans="1:53" ht="48.75" customHeight="1" thickBot="1" x14ac:dyDescent="0.3">
      <c r="A10" s="209" t="s">
        <v>28</v>
      </c>
      <c r="B10" s="210" t="s">
        <v>29</v>
      </c>
      <c r="C10" s="210" t="s">
        <v>30</v>
      </c>
      <c r="D10" s="210" t="s">
        <v>31</v>
      </c>
      <c r="E10" s="294" t="s">
        <v>32</v>
      </c>
      <c r="F10" s="210" t="s">
        <v>33</v>
      </c>
      <c r="G10" s="485" t="s">
        <v>34</v>
      </c>
      <c r="H10" s="58" t="s">
        <v>35</v>
      </c>
      <c r="I10" s="819"/>
      <c r="J10" s="59" t="s">
        <v>36</v>
      </c>
      <c r="K10" s="59" t="s">
        <v>8</v>
      </c>
      <c r="L10" s="60" t="s">
        <v>10</v>
      </c>
      <c r="M10" s="60" t="s">
        <v>37</v>
      </c>
      <c r="N10" s="60" t="s">
        <v>38</v>
      </c>
      <c r="O10" s="828"/>
      <c r="P10" s="486" t="s">
        <v>39</v>
      </c>
      <c r="Q10" s="487" t="s">
        <v>40</v>
      </c>
      <c r="R10" s="439" t="s">
        <v>41</v>
      </c>
      <c r="S10" s="65" t="s">
        <v>20</v>
      </c>
      <c r="T10" s="65" t="s">
        <v>42</v>
      </c>
      <c r="U10" s="65" t="s">
        <v>22</v>
      </c>
      <c r="V10" s="65" t="s">
        <v>43</v>
      </c>
      <c r="W10" s="69" t="s">
        <v>44</v>
      </c>
      <c r="X10" s="69" t="s">
        <v>45</v>
      </c>
      <c r="Y10" s="65" t="s">
        <v>46</v>
      </c>
      <c r="Z10" s="65" t="s">
        <v>47</v>
      </c>
      <c r="AA10" s="816"/>
      <c r="AB10" s="816"/>
      <c r="AC10" s="816"/>
      <c r="AD10" s="65" t="s">
        <v>20</v>
      </c>
      <c r="AE10" s="65" t="s">
        <v>48</v>
      </c>
      <c r="AF10" s="65" t="s">
        <v>49</v>
      </c>
      <c r="AG10" s="816"/>
      <c r="AH10" s="488" t="s">
        <v>39</v>
      </c>
      <c r="AI10" s="489" t="s">
        <v>40</v>
      </c>
      <c r="AJ10" s="488" t="s">
        <v>39</v>
      </c>
      <c r="AK10" s="488" t="s">
        <v>39</v>
      </c>
      <c r="AL10" s="489" t="s">
        <v>40</v>
      </c>
      <c r="AM10" s="488" t="s">
        <v>39</v>
      </c>
      <c r="AN10" s="489" t="s">
        <v>40</v>
      </c>
      <c r="AO10" s="488" t="s">
        <v>39</v>
      </c>
      <c r="AP10" s="489" t="s">
        <v>40</v>
      </c>
      <c r="AQ10" s="490" t="s">
        <v>50</v>
      </c>
      <c r="AR10" s="819"/>
      <c r="AS10" s="63" t="s">
        <v>36</v>
      </c>
      <c r="AT10" s="64" t="s">
        <v>8</v>
      </c>
      <c r="AU10" s="64" t="s">
        <v>51</v>
      </c>
      <c r="AV10" s="60" t="s">
        <v>10</v>
      </c>
      <c r="AW10" s="60" t="s">
        <v>37</v>
      </c>
      <c r="AX10" s="60" t="s">
        <v>38</v>
      </c>
      <c r="AY10" s="828"/>
      <c r="AZ10" s="486" t="s">
        <v>39</v>
      </c>
      <c r="BA10" s="487" t="s">
        <v>40</v>
      </c>
    </row>
    <row r="11" spans="1:53" s="246" customFormat="1" ht="11.25" customHeight="1" thickBot="1" x14ac:dyDescent="0.25">
      <c r="A11" s="250" t="s">
        <v>52</v>
      </c>
      <c r="B11" s="251" t="s">
        <v>53</v>
      </c>
      <c r="C11" s="251" t="s">
        <v>54</v>
      </c>
      <c r="D11" s="251" t="s">
        <v>55</v>
      </c>
      <c r="E11" s="251" t="s">
        <v>56</v>
      </c>
      <c r="F11" s="251" t="s">
        <v>33</v>
      </c>
      <c r="G11" s="251" t="s">
        <v>57</v>
      </c>
      <c r="H11" s="252" t="s">
        <v>58</v>
      </c>
      <c r="I11" s="253" t="s">
        <v>59</v>
      </c>
      <c r="J11" s="254" t="s">
        <v>60</v>
      </c>
      <c r="K11" s="254" t="s">
        <v>61</v>
      </c>
      <c r="L11" s="254" t="s">
        <v>62</v>
      </c>
      <c r="M11" s="254" t="s">
        <v>63</v>
      </c>
      <c r="N11" s="254" t="s">
        <v>64</v>
      </c>
      <c r="O11" s="352" t="s">
        <v>65</v>
      </c>
      <c r="P11" s="261" t="s">
        <v>66</v>
      </c>
      <c r="Q11" s="353" t="s">
        <v>67</v>
      </c>
      <c r="R11" s="440" t="s">
        <v>68</v>
      </c>
      <c r="S11" s="440" t="s">
        <v>68</v>
      </c>
      <c r="T11" s="260" t="s">
        <v>68</v>
      </c>
      <c r="U11" s="260" t="s">
        <v>68</v>
      </c>
      <c r="V11" s="260" t="s">
        <v>68</v>
      </c>
      <c r="W11" s="260" t="s">
        <v>69</v>
      </c>
      <c r="X11" s="260" t="s">
        <v>70</v>
      </c>
      <c r="Y11" s="254" t="s">
        <v>71</v>
      </c>
      <c r="Z11" s="260" t="s">
        <v>69</v>
      </c>
      <c r="AA11" s="260" t="s">
        <v>72</v>
      </c>
      <c r="AB11" s="254" t="s">
        <v>73</v>
      </c>
      <c r="AC11" s="260" t="s">
        <v>74</v>
      </c>
      <c r="AD11" s="260" t="s">
        <v>75</v>
      </c>
      <c r="AE11" s="260" t="s">
        <v>76</v>
      </c>
      <c r="AF11" s="260" t="s">
        <v>76</v>
      </c>
      <c r="AG11" s="260" t="s">
        <v>77</v>
      </c>
      <c r="AH11" s="261" t="s">
        <v>78</v>
      </c>
      <c r="AI11" s="261" t="s">
        <v>79</v>
      </c>
      <c r="AJ11" s="261" t="s">
        <v>78</v>
      </c>
      <c r="AK11" s="261" t="s">
        <v>78</v>
      </c>
      <c r="AL11" s="261" t="s">
        <v>79</v>
      </c>
      <c r="AM11" s="261" t="s">
        <v>78</v>
      </c>
      <c r="AN11" s="261" t="s">
        <v>79</v>
      </c>
      <c r="AO11" s="261" t="s">
        <v>78</v>
      </c>
      <c r="AP11" s="261" t="s">
        <v>79</v>
      </c>
      <c r="AQ11" s="262" t="s">
        <v>80</v>
      </c>
      <c r="AR11" s="253" t="s">
        <v>59</v>
      </c>
      <c r="AS11" s="254" t="s">
        <v>60</v>
      </c>
      <c r="AT11" s="254" t="s">
        <v>61</v>
      </c>
      <c r="AU11" s="254" t="s">
        <v>71</v>
      </c>
      <c r="AV11" s="254" t="s">
        <v>62</v>
      </c>
      <c r="AW11" s="254" t="s">
        <v>63</v>
      </c>
      <c r="AX11" s="254" t="s">
        <v>64</v>
      </c>
      <c r="AY11" s="434" t="s">
        <v>65</v>
      </c>
      <c r="AZ11" s="434" t="s">
        <v>66</v>
      </c>
      <c r="BA11" s="435" t="s">
        <v>67</v>
      </c>
    </row>
    <row r="12" spans="1:53" ht="15" customHeight="1" x14ac:dyDescent="0.25">
      <c r="A12" s="104">
        <v>1</v>
      </c>
      <c r="B12" s="536">
        <v>5415</v>
      </c>
      <c r="C12" s="537">
        <v>667000135</v>
      </c>
      <c r="D12" s="536">
        <v>71011170</v>
      </c>
      <c r="E12" s="554" t="s">
        <v>702</v>
      </c>
      <c r="F12" s="536">
        <v>3111</v>
      </c>
      <c r="G12" s="555" t="s">
        <v>587</v>
      </c>
      <c r="H12" s="539" t="s">
        <v>87</v>
      </c>
      <c r="I12" s="494">
        <v>17706490</v>
      </c>
      <c r="J12" s="495">
        <v>12853041</v>
      </c>
      <c r="K12" s="496">
        <v>70000</v>
      </c>
      <c r="L12" s="431">
        <v>4367988</v>
      </c>
      <c r="M12" s="431">
        <v>257061</v>
      </c>
      <c r="N12" s="495">
        <v>158400</v>
      </c>
      <c r="O12" s="497">
        <v>30.781299999999998</v>
      </c>
      <c r="P12" s="498">
        <v>22.850999999999999</v>
      </c>
      <c r="Q12" s="499">
        <v>7.9302999999999999</v>
      </c>
      <c r="R12" s="520">
        <f>W12*-1</f>
        <v>0</v>
      </c>
      <c r="S12" s="506">
        <v>0</v>
      </c>
      <c r="T12" s="506">
        <v>0</v>
      </c>
      <c r="U12" s="506">
        <v>0</v>
      </c>
      <c r="V12" s="506">
        <f>SUM(R12:U12)</f>
        <v>0</v>
      </c>
      <c r="W12" s="506">
        <v>0</v>
      </c>
      <c r="X12" s="506">
        <v>0</v>
      </c>
      <c r="Y12" s="506">
        <v>0</v>
      </c>
      <c r="Z12" s="506">
        <f>SUM(W12:Y12)</f>
        <v>0</v>
      </c>
      <c r="AA12" s="506">
        <f>V12+Z12</f>
        <v>0</v>
      </c>
      <c r="AB12" s="322">
        <f>ROUND((V12+W12)*33.8%,0)</f>
        <v>0</v>
      </c>
      <c r="AC12" s="264">
        <f>ROUND(V12*2%,0)</f>
        <v>0</v>
      </c>
      <c r="AD12" s="506">
        <v>0</v>
      </c>
      <c r="AE12" s="506">
        <v>0</v>
      </c>
      <c r="AF12" s="506"/>
      <c r="AG12" s="506">
        <f>AA12+AB12+AC12+AF12</f>
        <v>0</v>
      </c>
      <c r="AH12" s="508">
        <v>0</v>
      </c>
      <c r="AI12" s="508">
        <v>0</v>
      </c>
      <c r="AJ12" s="508">
        <v>0</v>
      </c>
      <c r="AK12" s="508">
        <v>0</v>
      </c>
      <c r="AL12" s="508">
        <v>0</v>
      </c>
      <c r="AM12" s="508">
        <v>0</v>
      </c>
      <c r="AN12" s="508">
        <v>0</v>
      </c>
      <c r="AO12" s="522">
        <f>AH12+AJ12+AK12+AM12</f>
        <v>0</v>
      </c>
      <c r="AP12" s="522">
        <f>AI12+AL12+AN12</f>
        <v>0</v>
      </c>
      <c r="AQ12" s="509">
        <f>SUM(AO12:AP12)</f>
        <v>0</v>
      </c>
      <c r="AR12" s="505">
        <f>I12+AG12</f>
        <v>17706490</v>
      </c>
      <c r="AS12" s="506">
        <f>J12+V12</f>
        <v>12853041</v>
      </c>
      <c r="AT12" s="507">
        <f>K12+Z12</f>
        <v>70000</v>
      </c>
      <c r="AU12" s="501">
        <f>Y12</f>
        <v>0</v>
      </c>
      <c r="AV12" s="506">
        <f t="shared" ref="AV12:AW15" si="0">L12+AB12</f>
        <v>4367988</v>
      </c>
      <c r="AW12" s="506">
        <f t="shared" si="0"/>
        <v>257061</v>
      </c>
      <c r="AX12" s="506">
        <f>N12+AF12</f>
        <v>158400</v>
      </c>
      <c r="AY12" s="508">
        <f>O12+AQ12</f>
        <v>30.781299999999998</v>
      </c>
      <c r="AZ12" s="508">
        <f t="shared" ref="AZ12:BA15" si="1">P12+AO12</f>
        <v>22.850999999999999</v>
      </c>
      <c r="BA12" s="509">
        <f t="shared" si="1"/>
        <v>7.9302999999999999</v>
      </c>
    </row>
    <row r="13" spans="1:53" ht="13.5" customHeight="1" x14ac:dyDescent="0.25">
      <c r="A13" s="84">
        <v>1</v>
      </c>
      <c r="B13" s="547">
        <v>5415</v>
      </c>
      <c r="C13" s="548">
        <v>667000135</v>
      </c>
      <c r="D13" s="547">
        <v>71011170</v>
      </c>
      <c r="E13" s="554" t="s">
        <v>702</v>
      </c>
      <c r="F13" s="547">
        <v>3111</v>
      </c>
      <c r="G13" s="514" t="s">
        <v>92</v>
      </c>
      <c r="H13" s="514" t="s">
        <v>83</v>
      </c>
      <c r="I13" s="516">
        <v>169075</v>
      </c>
      <c r="J13" s="517">
        <v>124503</v>
      </c>
      <c r="K13" s="517">
        <v>0</v>
      </c>
      <c r="L13" s="517">
        <v>42082</v>
      </c>
      <c r="M13" s="517">
        <v>2490</v>
      </c>
      <c r="N13" s="517">
        <v>0</v>
      </c>
      <c r="O13" s="518">
        <v>0.5</v>
      </c>
      <c r="P13" s="432">
        <v>0.5</v>
      </c>
      <c r="Q13" s="519">
        <v>0</v>
      </c>
      <c r="R13" s="520">
        <f>W13*-1</f>
        <v>0</v>
      </c>
      <c r="S13" s="507">
        <v>56600</v>
      </c>
      <c r="T13" s="507">
        <v>0</v>
      </c>
      <c r="U13" s="507">
        <v>0</v>
      </c>
      <c r="V13" s="507">
        <f>SUM(R13:U13)</f>
        <v>56600</v>
      </c>
      <c r="W13" s="507">
        <v>0</v>
      </c>
      <c r="X13" s="507">
        <v>0</v>
      </c>
      <c r="Y13" s="507">
        <v>0</v>
      </c>
      <c r="Z13" s="507">
        <f>SUM(W13:Y13)</f>
        <v>0</v>
      </c>
      <c r="AA13" s="507">
        <f>V13+Z13</f>
        <v>56600</v>
      </c>
      <c r="AB13" s="322">
        <f>ROUND((V13+W13)*33.8%,0)</f>
        <v>19131</v>
      </c>
      <c r="AC13" s="180">
        <f>ROUND(V13*2%,0)</f>
        <v>1132</v>
      </c>
      <c r="AD13" s="507">
        <v>0</v>
      </c>
      <c r="AE13" s="507">
        <v>0</v>
      </c>
      <c r="AF13" s="507">
        <f t="shared" ref="AF13:AF76" si="2">SUM(AD13:AE13)</f>
        <v>0</v>
      </c>
      <c r="AG13" s="507">
        <f t="shared" ref="AG13:AG76" si="3">AA13+AB13+AC13+AF13</f>
        <v>76863</v>
      </c>
      <c r="AH13" s="522">
        <v>0</v>
      </c>
      <c r="AI13" s="522">
        <v>0</v>
      </c>
      <c r="AJ13" s="522">
        <v>0.17</v>
      </c>
      <c r="AK13" s="522">
        <v>0</v>
      </c>
      <c r="AL13" s="522">
        <v>0</v>
      </c>
      <c r="AM13" s="522">
        <v>0</v>
      </c>
      <c r="AN13" s="522">
        <v>0</v>
      </c>
      <c r="AO13" s="522">
        <f>AH13+AJ13+AK13+AM13</f>
        <v>0.17</v>
      </c>
      <c r="AP13" s="522">
        <f>AI13+AL13+AN13</f>
        <v>0</v>
      </c>
      <c r="AQ13" s="523">
        <f t="shared" ref="AQ13:AQ76" si="4">SUM(AO13:AP13)</f>
        <v>0.17</v>
      </c>
      <c r="AR13" s="520">
        <f>I13+AG13</f>
        <v>245938</v>
      </c>
      <c r="AS13" s="507">
        <f>J13+V13</f>
        <v>181103</v>
      </c>
      <c r="AT13" s="507">
        <f>K13+Z13</f>
        <v>0</v>
      </c>
      <c r="AU13" s="501">
        <f t="shared" ref="AU13:AU76" si="5">Y13</f>
        <v>0</v>
      </c>
      <c r="AV13" s="507">
        <f t="shared" si="0"/>
        <v>61213</v>
      </c>
      <c r="AW13" s="507">
        <f t="shared" si="0"/>
        <v>3622</v>
      </c>
      <c r="AX13" s="507">
        <f>N13+AF13</f>
        <v>0</v>
      </c>
      <c r="AY13" s="522">
        <f>O13+AQ13</f>
        <v>0.67</v>
      </c>
      <c r="AZ13" s="522">
        <f t="shared" si="1"/>
        <v>0.67</v>
      </c>
      <c r="BA13" s="523">
        <f t="shared" si="1"/>
        <v>0</v>
      </c>
    </row>
    <row r="14" spans="1:53" ht="12.95" customHeight="1" x14ac:dyDescent="0.25">
      <c r="A14" s="84">
        <v>1</v>
      </c>
      <c r="B14" s="547">
        <v>5415</v>
      </c>
      <c r="C14" s="548">
        <v>667000135</v>
      </c>
      <c r="D14" s="547">
        <v>71011170</v>
      </c>
      <c r="E14" s="554" t="s">
        <v>702</v>
      </c>
      <c r="F14" s="547">
        <v>3111</v>
      </c>
      <c r="G14" s="524" t="s">
        <v>88</v>
      </c>
      <c r="H14" s="514" t="s">
        <v>87</v>
      </c>
      <c r="I14" s="516">
        <v>486501</v>
      </c>
      <c r="J14" s="517">
        <v>358248</v>
      </c>
      <c r="K14" s="517">
        <v>0</v>
      </c>
      <c r="L14" s="517">
        <v>121088</v>
      </c>
      <c r="M14" s="517">
        <v>7165</v>
      </c>
      <c r="N14" s="517">
        <v>0</v>
      </c>
      <c r="O14" s="518">
        <v>1</v>
      </c>
      <c r="P14" s="432">
        <v>1</v>
      </c>
      <c r="Q14" s="519">
        <v>0</v>
      </c>
      <c r="R14" s="520">
        <f t="shared" ref="R14:R77" si="6">W14*-1</f>
        <v>0</v>
      </c>
      <c r="S14" s="507">
        <v>0</v>
      </c>
      <c r="T14" s="507">
        <v>0</v>
      </c>
      <c r="U14" s="507">
        <v>0</v>
      </c>
      <c r="V14" s="507">
        <f>SUM(R14:U14)</f>
        <v>0</v>
      </c>
      <c r="W14" s="507">
        <v>0</v>
      </c>
      <c r="X14" s="507">
        <v>0</v>
      </c>
      <c r="Y14" s="507">
        <v>0</v>
      </c>
      <c r="Z14" s="507">
        <f>SUM(W14:Y14)</f>
        <v>0</v>
      </c>
      <c r="AA14" s="507">
        <f>V14+Z14</f>
        <v>0</v>
      </c>
      <c r="AB14" s="322">
        <f>ROUND((V14+W14)*33.8%,0)</f>
        <v>0</v>
      </c>
      <c r="AC14" s="180">
        <f>ROUND(V14*2%,0)</f>
        <v>0</v>
      </c>
      <c r="AD14" s="507">
        <v>0</v>
      </c>
      <c r="AE14" s="507">
        <v>0</v>
      </c>
      <c r="AF14" s="507">
        <f t="shared" si="2"/>
        <v>0</v>
      </c>
      <c r="AG14" s="507">
        <f t="shared" si="3"/>
        <v>0</v>
      </c>
      <c r="AH14" s="522">
        <v>0</v>
      </c>
      <c r="AI14" s="522">
        <v>0</v>
      </c>
      <c r="AJ14" s="522">
        <v>0</v>
      </c>
      <c r="AK14" s="522">
        <v>0</v>
      </c>
      <c r="AL14" s="522">
        <v>0</v>
      </c>
      <c r="AM14" s="522">
        <v>0</v>
      </c>
      <c r="AN14" s="522">
        <v>0</v>
      </c>
      <c r="AO14" s="522">
        <f t="shared" ref="AO14:AO15" si="7">AH14+AJ14+AK14+AM14</f>
        <v>0</v>
      </c>
      <c r="AP14" s="522">
        <f t="shared" ref="AP14:AP15" si="8">AI14+AL14+AN14</f>
        <v>0</v>
      </c>
      <c r="AQ14" s="523">
        <f t="shared" si="4"/>
        <v>0</v>
      </c>
      <c r="AR14" s="520">
        <f>I14+AG14</f>
        <v>486501</v>
      </c>
      <c r="AS14" s="507">
        <f>J14+V14</f>
        <v>358248</v>
      </c>
      <c r="AT14" s="507">
        <f>K14+Z14</f>
        <v>0</v>
      </c>
      <c r="AU14" s="501">
        <f t="shared" si="5"/>
        <v>0</v>
      </c>
      <c r="AV14" s="507">
        <f t="shared" si="0"/>
        <v>121088</v>
      </c>
      <c r="AW14" s="507">
        <f t="shared" si="0"/>
        <v>7165</v>
      </c>
      <c r="AX14" s="507">
        <f>N14+AF14</f>
        <v>0</v>
      </c>
      <c r="AY14" s="522">
        <f>O14+AQ14</f>
        <v>1</v>
      </c>
      <c r="AZ14" s="522">
        <f t="shared" si="1"/>
        <v>1</v>
      </c>
      <c r="BA14" s="523">
        <f t="shared" si="1"/>
        <v>0</v>
      </c>
    </row>
    <row r="15" spans="1:53" ht="12.95" customHeight="1" x14ac:dyDescent="0.25">
      <c r="A15" s="84">
        <v>1</v>
      </c>
      <c r="B15" s="547">
        <v>5415</v>
      </c>
      <c r="C15" s="548">
        <v>667000135</v>
      </c>
      <c r="D15" s="547">
        <v>71011170</v>
      </c>
      <c r="E15" s="554" t="s">
        <v>702</v>
      </c>
      <c r="F15" s="547">
        <v>3141</v>
      </c>
      <c r="G15" s="556" t="s">
        <v>89</v>
      </c>
      <c r="H15" s="514" t="s">
        <v>83</v>
      </c>
      <c r="I15" s="516">
        <v>2512869</v>
      </c>
      <c r="J15" s="517">
        <v>1821019</v>
      </c>
      <c r="K15" s="517">
        <v>20000</v>
      </c>
      <c r="L15" s="517">
        <v>622264</v>
      </c>
      <c r="M15" s="517">
        <v>36420</v>
      </c>
      <c r="N15" s="517">
        <v>13166</v>
      </c>
      <c r="O15" s="518">
        <v>6.26</v>
      </c>
      <c r="P15" s="432">
        <v>0</v>
      </c>
      <c r="Q15" s="519">
        <v>6.26</v>
      </c>
      <c r="R15" s="520">
        <f t="shared" si="6"/>
        <v>0</v>
      </c>
      <c r="S15" s="507">
        <v>0</v>
      </c>
      <c r="T15" s="507">
        <v>0</v>
      </c>
      <c r="U15" s="507">
        <v>0</v>
      </c>
      <c r="V15" s="507">
        <f>SUM(R15:U15)</f>
        <v>0</v>
      </c>
      <c r="W15" s="507">
        <v>0</v>
      </c>
      <c r="X15" s="507">
        <v>0</v>
      </c>
      <c r="Y15" s="507">
        <v>0</v>
      </c>
      <c r="Z15" s="507">
        <f>SUM(W15:Y15)</f>
        <v>0</v>
      </c>
      <c r="AA15" s="507">
        <f>V15+Z15</f>
        <v>0</v>
      </c>
      <c r="AB15" s="322">
        <f>ROUND((V15+W15)*33.8%,0)</f>
        <v>0</v>
      </c>
      <c r="AC15" s="180">
        <f>ROUND(V15*2%,0)</f>
        <v>0</v>
      </c>
      <c r="AD15" s="507">
        <v>0</v>
      </c>
      <c r="AE15" s="507">
        <v>0</v>
      </c>
      <c r="AF15" s="507">
        <f t="shared" si="2"/>
        <v>0</v>
      </c>
      <c r="AG15" s="507">
        <f t="shared" si="3"/>
        <v>0</v>
      </c>
      <c r="AH15" s="522">
        <v>0</v>
      </c>
      <c r="AI15" s="522">
        <v>0</v>
      </c>
      <c r="AJ15" s="522">
        <v>0</v>
      </c>
      <c r="AK15" s="522">
        <v>0</v>
      </c>
      <c r="AL15" s="522">
        <v>0</v>
      </c>
      <c r="AM15" s="522">
        <v>0</v>
      </c>
      <c r="AN15" s="522">
        <v>0</v>
      </c>
      <c r="AO15" s="522">
        <f t="shared" si="7"/>
        <v>0</v>
      </c>
      <c r="AP15" s="522">
        <f t="shared" si="8"/>
        <v>0</v>
      </c>
      <c r="AQ15" s="523">
        <f t="shared" si="4"/>
        <v>0</v>
      </c>
      <c r="AR15" s="520">
        <f>I15+AG15</f>
        <v>2512869</v>
      </c>
      <c r="AS15" s="507">
        <f>J15+V15</f>
        <v>1821019</v>
      </c>
      <c r="AT15" s="507">
        <f>K15+Z15</f>
        <v>20000</v>
      </c>
      <c r="AU15" s="501">
        <f t="shared" si="5"/>
        <v>0</v>
      </c>
      <c r="AV15" s="507">
        <f t="shared" si="0"/>
        <v>622264</v>
      </c>
      <c r="AW15" s="507">
        <f t="shared" si="0"/>
        <v>36420</v>
      </c>
      <c r="AX15" s="507">
        <f>N15+AF15</f>
        <v>13166</v>
      </c>
      <c r="AY15" s="522">
        <f>O15+AQ15</f>
        <v>6.26</v>
      </c>
      <c r="AZ15" s="522">
        <f t="shared" si="1"/>
        <v>0</v>
      </c>
      <c r="BA15" s="523">
        <f t="shared" si="1"/>
        <v>6.26</v>
      </c>
    </row>
    <row r="16" spans="1:53" ht="12.95" customHeight="1" x14ac:dyDescent="0.25">
      <c r="A16" s="93">
        <v>1</v>
      </c>
      <c r="B16" s="86">
        <v>5415</v>
      </c>
      <c r="C16" s="114">
        <v>667000135</v>
      </c>
      <c r="D16" s="86">
        <v>71011170</v>
      </c>
      <c r="E16" s="90" t="s">
        <v>703</v>
      </c>
      <c r="F16" s="86"/>
      <c r="G16" s="115"/>
      <c r="H16" s="116"/>
      <c r="I16" s="131">
        <v>20874935</v>
      </c>
      <c r="J16" s="88">
        <v>15156811</v>
      </c>
      <c r="K16" s="88">
        <v>90000</v>
      </c>
      <c r="L16" s="88">
        <v>5153422</v>
      </c>
      <c r="M16" s="88">
        <v>303136</v>
      </c>
      <c r="N16" s="88">
        <v>171566</v>
      </c>
      <c r="O16" s="89">
        <v>38.5413</v>
      </c>
      <c r="P16" s="89">
        <v>24.350999999999999</v>
      </c>
      <c r="Q16" s="277">
        <v>14.190300000000001</v>
      </c>
      <c r="R16" s="142">
        <f t="shared" ref="R16:BA16" si="9">SUM(R12:R15)</f>
        <v>0</v>
      </c>
      <c r="S16" s="88">
        <f t="shared" si="9"/>
        <v>56600</v>
      </c>
      <c r="T16" s="88">
        <f t="shared" si="9"/>
        <v>0</v>
      </c>
      <c r="U16" s="88">
        <f t="shared" si="9"/>
        <v>0</v>
      </c>
      <c r="V16" s="88">
        <f t="shared" si="9"/>
        <v>56600</v>
      </c>
      <c r="W16" s="88">
        <f t="shared" si="9"/>
        <v>0</v>
      </c>
      <c r="X16" s="88">
        <f t="shared" si="9"/>
        <v>0</v>
      </c>
      <c r="Y16" s="88">
        <f t="shared" ref="Y16" si="10">SUM(Y12:Y15)</f>
        <v>0</v>
      </c>
      <c r="Z16" s="88">
        <f t="shared" si="9"/>
        <v>0</v>
      </c>
      <c r="AA16" s="88">
        <f t="shared" si="9"/>
        <v>56600</v>
      </c>
      <c r="AB16" s="88">
        <f t="shared" si="9"/>
        <v>19131</v>
      </c>
      <c r="AC16" s="88">
        <f t="shared" si="9"/>
        <v>1132</v>
      </c>
      <c r="AD16" s="88">
        <f t="shared" si="9"/>
        <v>0</v>
      </c>
      <c r="AE16" s="88">
        <f t="shared" si="9"/>
        <v>0</v>
      </c>
      <c r="AF16" s="88">
        <f t="shared" si="9"/>
        <v>0</v>
      </c>
      <c r="AG16" s="88">
        <f t="shared" si="9"/>
        <v>76863</v>
      </c>
      <c r="AH16" s="89">
        <f t="shared" si="9"/>
        <v>0</v>
      </c>
      <c r="AI16" s="89">
        <f t="shared" si="9"/>
        <v>0</v>
      </c>
      <c r="AJ16" s="89">
        <f t="shared" si="9"/>
        <v>0.17</v>
      </c>
      <c r="AK16" s="89">
        <f t="shared" ref="AK16:AL16" si="11">SUM(AK12:AK15)</f>
        <v>0</v>
      </c>
      <c r="AL16" s="89">
        <f t="shared" si="11"/>
        <v>0</v>
      </c>
      <c r="AM16" s="89">
        <f t="shared" si="9"/>
        <v>0</v>
      </c>
      <c r="AN16" s="89">
        <f t="shared" si="9"/>
        <v>0</v>
      </c>
      <c r="AO16" s="89">
        <f t="shared" si="9"/>
        <v>0.17</v>
      </c>
      <c r="AP16" s="89">
        <f t="shared" si="9"/>
        <v>0</v>
      </c>
      <c r="AQ16" s="277">
        <f t="shared" si="9"/>
        <v>0.17</v>
      </c>
      <c r="AR16" s="142">
        <f t="shared" si="9"/>
        <v>20951798</v>
      </c>
      <c r="AS16" s="88">
        <f t="shared" si="9"/>
        <v>15213411</v>
      </c>
      <c r="AT16" s="88">
        <f t="shared" si="9"/>
        <v>90000</v>
      </c>
      <c r="AU16" s="88">
        <f t="shared" si="9"/>
        <v>0</v>
      </c>
      <c r="AV16" s="88">
        <f t="shared" si="9"/>
        <v>5172553</v>
      </c>
      <c r="AW16" s="88">
        <f t="shared" si="9"/>
        <v>304268</v>
      </c>
      <c r="AX16" s="88">
        <f t="shared" si="9"/>
        <v>171566</v>
      </c>
      <c r="AY16" s="89">
        <f t="shared" si="9"/>
        <v>38.711300000000001</v>
      </c>
      <c r="AZ16" s="89">
        <f t="shared" si="9"/>
        <v>24.521000000000001</v>
      </c>
      <c r="BA16" s="277">
        <f t="shared" si="9"/>
        <v>14.190300000000001</v>
      </c>
    </row>
    <row r="17" spans="1:53" ht="12.95" customHeight="1" x14ac:dyDescent="0.25">
      <c r="A17" s="84">
        <v>2</v>
      </c>
      <c r="B17" s="547">
        <v>5416</v>
      </c>
      <c r="C17" s="548">
        <v>600099342</v>
      </c>
      <c r="D17" s="547">
        <v>854719</v>
      </c>
      <c r="E17" s="557" t="s">
        <v>704</v>
      </c>
      <c r="F17" s="547">
        <v>3113</v>
      </c>
      <c r="G17" s="556" t="s">
        <v>285</v>
      </c>
      <c r="H17" s="514" t="s">
        <v>87</v>
      </c>
      <c r="I17" s="516">
        <v>21088110</v>
      </c>
      <c r="J17" s="517">
        <v>14925324</v>
      </c>
      <c r="K17" s="517">
        <v>92616</v>
      </c>
      <c r="L17" s="431">
        <v>5076064</v>
      </c>
      <c r="M17" s="431">
        <v>298506</v>
      </c>
      <c r="N17" s="517">
        <v>695600</v>
      </c>
      <c r="O17" s="518">
        <v>27.476899999999997</v>
      </c>
      <c r="P17" s="432">
        <v>20.506700000000002</v>
      </c>
      <c r="Q17" s="519">
        <v>6.9701999999999993</v>
      </c>
      <c r="R17" s="520">
        <f t="shared" si="6"/>
        <v>0</v>
      </c>
      <c r="S17" s="507">
        <v>0</v>
      </c>
      <c r="T17" s="507">
        <v>0</v>
      </c>
      <c r="U17" s="507">
        <v>0</v>
      </c>
      <c r="V17" s="507">
        <f>SUM(R17:U17)</f>
        <v>0</v>
      </c>
      <c r="W17" s="507">
        <v>0</v>
      </c>
      <c r="X17" s="507">
        <v>0</v>
      </c>
      <c r="Y17" s="507">
        <v>48248</v>
      </c>
      <c r="Z17" s="507">
        <f>SUM(W17:Y17)</f>
        <v>48248</v>
      </c>
      <c r="AA17" s="507">
        <f>V17+Z17</f>
        <v>48248</v>
      </c>
      <c r="AB17" s="322">
        <f>ROUND((V17+W17)*33.8%,0)</f>
        <v>0</v>
      </c>
      <c r="AC17" s="180">
        <f>ROUND(V17*2%,0)</f>
        <v>0</v>
      </c>
      <c r="AD17" s="507">
        <v>0</v>
      </c>
      <c r="AE17" s="507">
        <v>0</v>
      </c>
      <c r="AF17" s="507">
        <f t="shared" si="2"/>
        <v>0</v>
      </c>
      <c r="AG17" s="507">
        <f t="shared" si="3"/>
        <v>48248</v>
      </c>
      <c r="AH17" s="522">
        <v>0</v>
      </c>
      <c r="AI17" s="522">
        <v>0</v>
      </c>
      <c r="AJ17" s="522">
        <v>0</v>
      </c>
      <c r="AK17" s="522">
        <v>0</v>
      </c>
      <c r="AL17" s="522">
        <v>0</v>
      </c>
      <c r="AM17" s="522">
        <v>0</v>
      </c>
      <c r="AN17" s="522">
        <v>0</v>
      </c>
      <c r="AO17" s="522">
        <f t="shared" ref="AO17:AO20" si="12">AH17+AJ17+AK17+AM17</f>
        <v>0</v>
      </c>
      <c r="AP17" s="522">
        <f t="shared" ref="AP17:AP20" si="13">AI17+AL17+AN17</f>
        <v>0</v>
      </c>
      <c r="AQ17" s="523">
        <f t="shared" si="4"/>
        <v>0</v>
      </c>
      <c r="AR17" s="520">
        <f>I17+AG17</f>
        <v>21136358</v>
      </c>
      <c r="AS17" s="507">
        <f>J17+V17</f>
        <v>14925324</v>
      </c>
      <c r="AT17" s="507">
        <f>K17+Z17</f>
        <v>140864</v>
      </c>
      <c r="AU17" s="501">
        <f t="shared" si="5"/>
        <v>48248</v>
      </c>
      <c r="AV17" s="507">
        <f t="shared" ref="AV17:AW20" si="14">L17+AB17</f>
        <v>5076064</v>
      </c>
      <c r="AW17" s="507">
        <f t="shared" si="14"/>
        <v>298506</v>
      </c>
      <c r="AX17" s="507">
        <f>N17+AF17</f>
        <v>695600</v>
      </c>
      <c r="AY17" s="522">
        <f>O17+AQ17</f>
        <v>27.476899999999997</v>
      </c>
      <c r="AZ17" s="522">
        <f t="shared" ref="AZ17:BA20" si="15">P17+AO17</f>
        <v>20.506700000000002</v>
      </c>
      <c r="BA17" s="523">
        <f t="shared" si="15"/>
        <v>6.9701999999999993</v>
      </c>
    </row>
    <row r="18" spans="1:53" ht="12.95" customHeight="1" x14ac:dyDescent="0.25">
      <c r="A18" s="84">
        <v>2</v>
      </c>
      <c r="B18" s="547">
        <v>5416</v>
      </c>
      <c r="C18" s="548">
        <v>600099342</v>
      </c>
      <c r="D18" s="547">
        <v>854719</v>
      </c>
      <c r="E18" s="557" t="s">
        <v>704</v>
      </c>
      <c r="F18" s="547">
        <v>3113</v>
      </c>
      <c r="G18" s="514" t="s">
        <v>92</v>
      </c>
      <c r="H18" s="514" t="s">
        <v>83</v>
      </c>
      <c r="I18" s="516">
        <v>894264</v>
      </c>
      <c r="J18" s="517">
        <v>658516</v>
      </c>
      <c r="K18" s="517">
        <v>0</v>
      </c>
      <c r="L18" s="431">
        <v>222578</v>
      </c>
      <c r="M18" s="431">
        <v>13170</v>
      </c>
      <c r="N18" s="517">
        <v>0</v>
      </c>
      <c r="O18" s="518">
        <v>1.98</v>
      </c>
      <c r="P18" s="432">
        <v>1.98</v>
      </c>
      <c r="Q18" s="519">
        <v>0</v>
      </c>
      <c r="R18" s="520">
        <f t="shared" si="6"/>
        <v>0</v>
      </c>
      <c r="S18" s="507">
        <v>92460</v>
      </c>
      <c r="T18" s="507">
        <v>0</v>
      </c>
      <c r="U18" s="507">
        <v>0</v>
      </c>
      <c r="V18" s="507">
        <f>SUM(R18:U18)</f>
        <v>92460</v>
      </c>
      <c r="W18" s="507">
        <v>0</v>
      </c>
      <c r="X18" s="507">
        <v>0</v>
      </c>
      <c r="Y18" s="507">
        <v>0</v>
      </c>
      <c r="Z18" s="507">
        <f>SUM(W18:Y18)</f>
        <v>0</v>
      </c>
      <c r="AA18" s="507">
        <f>V18+Z18</f>
        <v>92460</v>
      </c>
      <c r="AB18" s="322">
        <f>ROUND((V18+W18)*33.8%,0)</f>
        <v>31251</v>
      </c>
      <c r="AC18" s="180">
        <f>ROUND(V18*2%,0)</f>
        <v>1849</v>
      </c>
      <c r="AD18" s="507">
        <v>500</v>
      </c>
      <c r="AE18" s="507">
        <v>0</v>
      </c>
      <c r="AF18" s="507">
        <f t="shared" si="2"/>
        <v>500</v>
      </c>
      <c r="AG18" s="507">
        <f t="shared" si="3"/>
        <v>126060</v>
      </c>
      <c r="AH18" s="522">
        <v>0</v>
      </c>
      <c r="AI18" s="522">
        <v>0</v>
      </c>
      <c r="AJ18" s="522">
        <v>0.28000000000000003</v>
      </c>
      <c r="AK18" s="522">
        <v>0</v>
      </c>
      <c r="AL18" s="522">
        <v>0</v>
      </c>
      <c r="AM18" s="522">
        <v>0</v>
      </c>
      <c r="AN18" s="522">
        <v>0</v>
      </c>
      <c r="AO18" s="522">
        <f t="shared" si="12"/>
        <v>0.28000000000000003</v>
      </c>
      <c r="AP18" s="522">
        <f t="shared" si="13"/>
        <v>0</v>
      </c>
      <c r="AQ18" s="523">
        <f t="shared" si="4"/>
        <v>0.28000000000000003</v>
      </c>
      <c r="AR18" s="520">
        <f>I18+AG18</f>
        <v>1020324</v>
      </c>
      <c r="AS18" s="507">
        <f>J18+V18</f>
        <v>750976</v>
      </c>
      <c r="AT18" s="507">
        <f>K18+Z18</f>
        <v>0</v>
      </c>
      <c r="AU18" s="501">
        <f t="shared" si="5"/>
        <v>0</v>
      </c>
      <c r="AV18" s="507">
        <f t="shared" si="14"/>
        <v>253829</v>
      </c>
      <c r="AW18" s="507">
        <f t="shared" si="14"/>
        <v>15019</v>
      </c>
      <c r="AX18" s="507">
        <f>N18+AF18</f>
        <v>500</v>
      </c>
      <c r="AY18" s="522">
        <f>O18+AQ18</f>
        <v>2.2599999999999998</v>
      </c>
      <c r="AZ18" s="522">
        <f t="shared" si="15"/>
        <v>2.2599999999999998</v>
      </c>
      <c r="BA18" s="523">
        <f t="shared" si="15"/>
        <v>0</v>
      </c>
    </row>
    <row r="19" spans="1:53" ht="12.95" customHeight="1" x14ac:dyDescent="0.25">
      <c r="A19" s="84">
        <v>2</v>
      </c>
      <c r="B19" s="547">
        <v>5416</v>
      </c>
      <c r="C19" s="548">
        <v>600099342</v>
      </c>
      <c r="D19" s="547">
        <v>854719</v>
      </c>
      <c r="E19" s="557" t="s">
        <v>704</v>
      </c>
      <c r="F19" s="547">
        <v>3143</v>
      </c>
      <c r="G19" s="514" t="s">
        <v>150</v>
      </c>
      <c r="H19" s="514" t="s">
        <v>87</v>
      </c>
      <c r="I19" s="516">
        <v>1683438</v>
      </c>
      <c r="J19" s="517">
        <v>1239645</v>
      </c>
      <c r="K19" s="517">
        <v>0</v>
      </c>
      <c r="L19" s="431">
        <v>419000</v>
      </c>
      <c r="M19" s="431">
        <v>24793</v>
      </c>
      <c r="N19" s="517">
        <v>0</v>
      </c>
      <c r="O19" s="518">
        <v>2.625</v>
      </c>
      <c r="P19" s="432">
        <v>2.625</v>
      </c>
      <c r="Q19" s="519">
        <v>0</v>
      </c>
      <c r="R19" s="520">
        <f t="shared" si="6"/>
        <v>0</v>
      </c>
      <c r="S19" s="507">
        <v>0</v>
      </c>
      <c r="T19" s="507">
        <v>0</v>
      </c>
      <c r="U19" s="507">
        <v>0</v>
      </c>
      <c r="V19" s="507">
        <f>SUM(R19:U19)</f>
        <v>0</v>
      </c>
      <c r="W19" s="507">
        <v>0</v>
      </c>
      <c r="X19" s="507">
        <v>0</v>
      </c>
      <c r="Y19" s="507">
        <v>0</v>
      </c>
      <c r="Z19" s="507">
        <f>SUM(W19:Y19)</f>
        <v>0</v>
      </c>
      <c r="AA19" s="507">
        <f>V19+Z19</f>
        <v>0</v>
      </c>
      <c r="AB19" s="322">
        <f>ROUND((V19+W19)*33.8%,0)</f>
        <v>0</v>
      </c>
      <c r="AC19" s="180">
        <f>ROUND(V19*2%,0)</f>
        <v>0</v>
      </c>
      <c r="AD19" s="507">
        <v>0</v>
      </c>
      <c r="AE19" s="507">
        <v>0</v>
      </c>
      <c r="AF19" s="507">
        <f t="shared" si="2"/>
        <v>0</v>
      </c>
      <c r="AG19" s="507">
        <f t="shared" si="3"/>
        <v>0</v>
      </c>
      <c r="AH19" s="522">
        <v>0</v>
      </c>
      <c r="AI19" s="522">
        <v>0</v>
      </c>
      <c r="AJ19" s="522">
        <v>0</v>
      </c>
      <c r="AK19" s="522">
        <v>0</v>
      </c>
      <c r="AL19" s="522">
        <v>0</v>
      </c>
      <c r="AM19" s="522">
        <v>0</v>
      </c>
      <c r="AN19" s="522">
        <v>0</v>
      </c>
      <c r="AO19" s="522">
        <f t="shared" si="12"/>
        <v>0</v>
      </c>
      <c r="AP19" s="522">
        <f t="shared" si="13"/>
        <v>0</v>
      </c>
      <c r="AQ19" s="523">
        <f t="shared" si="4"/>
        <v>0</v>
      </c>
      <c r="AR19" s="520">
        <f>I19+AG19</f>
        <v>1683438</v>
      </c>
      <c r="AS19" s="507">
        <f>J19+V19</f>
        <v>1239645</v>
      </c>
      <c r="AT19" s="507">
        <f>K19+Z19</f>
        <v>0</v>
      </c>
      <c r="AU19" s="501">
        <f t="shared" si="5"/>
        <v>0</v>
      </c>
      <c r="AV19" s="507">
        <f t="shared" si="14"/>
        <v>419000</v>
      </c>
      <c r="AW19" s="507">
        <f t="shared" si="14"/>
        <v>24793</v>
      </c>
      <c r="AX19" s="507">
        <f>N19+AF19</f>
        <v>0</v>
      </c>
      <c r="AY19" s="522">
        <f>O19+AQ19</f>
        <v>2.625</v>
      </c>
      <c r="AZ19" s="522">
        <f t="shared" si="15"/>
        <v>2.625</v>
      </c>
      <c r="BA19" s="523">
        <f t="shared" si="15"/>
        <v>0</v>
      </c>
    </row>
    <row r="20" spans="1:53" ht="12.95" customHeight="1" x14ac:dyDescent="0.25">
      <c r="A20" s="84">
        <v>2</v>
      </c>
      <c r="B20" s="547">
        <v>5416</v>
      </c>
      <c r="C20" s="548">
        <v>600099342</v>
      </c>
      <c r="D20" s="547">
        <v>854719</v>
      </c>
      <c r="E20" s="557" t="s">
        <v>704</v>
      </c>
      <c r="F20" s="547">
        <v>3143</v>
      </c>
      <c r="G20" s="514" t="s">
        <v>151</v>
      </c>
      <c r="H20" s="514" t="s">
        <v>83</v>
      </c>
      <c r="I20" s="516">
        <v>56177</v>
      </c>
      <c r="J20" s="517">
        <v>39600</v>
      </c>
      <c r="K20" s="517">
        <v>0</v>
      </c>
      <c r="L20" s="431">
        <v>13385</v>
      </c>
      <c r="M20" s="431">
        <v>792</v>
      </c>
      <c r="N20" s="517">
        <v>2400</v>
      </c>
      <c r="O20" s="518">
        <v>0.17</v>
      </c>
      <c r="P20" s="432">
        <v>0</v>
      </c>
      <c r="Q20" s="519">
        <v>0.17</v>
      </c>
      <c r="R20" s="520">
        <f t="shared" si="6"/>
        <v>0</v>
      </c>
      <c r="S20" s="507">
        <v>0</v>
      </c>
      <c r="T20" s="507">
        <v>0</v>
      </c>
      <c r="U20" s="507">
        <v>0</v>
      </c>
      <c r="V20" s="507">
        <f>SUM(R20:U20)</f>
        <v>0</v>
      </c>
      <c r="W20" s="507">
        <v>0</v>
      </c>
      <c r="X20" s="507">
        <v>0</v>
      </c>
      <c r="Y20" s="507">
        <v>0</v>
      </c>
      <c r="Z20" s="507">
        <f>SUM(W20:Y20)</f>
        <v>0</v>
      </c>
      <c r="AA20" s="507">
        <f>V20+Z20</f>
        <v>0</v>
      </c>
      <c r="AB20" s="322">
        <f>ROUND((V20+W20)*33.8%,0)</f>
        <v>0</v>
      </c>
      <c r="AC20" s="180">
        <f>ROUND(V20*2%,0)</f>
        <v>0</v>
      </c>
      <c r="AD20" s="507">
        <v>0</v>
      </c>
      <c r="AE20" s="507">
        <v>0</v>
      </c>
      <c r="AF20" s="507">
        <f t="shared" si="2"/>
        <v>0</v>
      </c>
      <c r="AG20" s="507">
        <f t="shared" si="3"/>
        <v>0</v>
      </c>
      <c r="AH20" s="522">
        <v>0</v>
      </c>
      <c r="AI20" s="522">
        <v>0</v>
      </c>
      <c r="AJ20" s="522">
        <v>0</v>
      </c>
      <c r="AK20" s="522">
        <v>0</v>
      </c>
      <c r="AL20" s="522">
        <v>0</v>
      </c>
      <c r="AM20" s="522">
        <v>0</v>
      </c>
      <c r="AN20" s="522">
        <v>0</v>
      </c>
      <c r="AO20" s="522">
        <f t="shared" si="12"/>
        <v>0</v>
      </c>
      <c r="AP20" s="522">
        <f t="shared" si="13"/>
        <v>0</v>
      </c>
      <c r="AQ20" s="523">
        <f t="shared" si="4"/>
        <v>0</v>
      </c>
      <c r="AR20" s="520">
        <f>I20+AG20</f>
        <v>56177</v>
      </c>
      <c r="AS20" s="507">
        <f>J20+V20</f>
        <v>39600</v>
      </c>
      <c r="AT20" s="507">
        <f>K20+Z20</f>
        <v>0</v>
      </c>
      <c r="AU20" s="501">
        <f t="shared" si="5"/>
        <v>0</v>
      </c>
      <c r="AV20" s="507">
        <f t="shared" si="14"/>
        <v>13385</v>
      </c>
      <c r="AW20" s="507">
        <f t="shared" si="14"/>
        <v>792</v>
      </c>
      <c r="AX20" s="507">
        <f>N20+AF20</f>
        <v>2400</v>
      </c>
      <c r="AY20" s="522">
        <f>O20+AQ20</f>
        <v>0.17</v>
      </c>
      <c r="AZ20" s="522">
        <f t="shared" si="15"/>
        <v>0</v>
      </c>
      <c r="BA20" s="523">
        <f t="shared" si="15"/>
        <v>0.17</v>
      </c>
    </row>
    <row r="21" spans="1:53" ht="12.95" customHeight="1" x14ac:dyDescent="0.25">
      <c r="A21" s="93">
        <v>2</v>
      </c>
      <c r="B21" s="105">
        <v>5416</v>
      </c>
      <c r="C21" s="106">
        <v>600099342</v>
      </c>
      <c r="D21" s="105">
        <v>854719</v>
      </c>
      <c r="E21" s="120" t="s">
        <v>705</v>
      </c>
      <c r="F21" s="105"/>
      <c r="G21" s="123"/>
      <c r="H21" s="124"/>
      <c r="I21" s="131">
        <v>23721989</v>
      </c>
      <c r="J21" s="88">
        <v>16863085</v>
      </c>
      <c r="K21" s="88">
        <v>92616</v>
      </c>
      <c r="L21" s="88">
        <v>5731027</v>
      </c>
      <c r="M21" s="88">
        <v>337261</v>
      </c>
      <c r="N21" s="88">
        <v>698000</v>
      </c>
      <c r="O21" s="89">
        <v>32.251899999999999</v>
      </c>
      <c r="P21" s="89">
        <v>25.111700000000003</v>
      </c>
      <c r="Q21" s="277">
        <v>7.1401999999999992</v>
      </c>
      <c r="R21" s="142">
        <f t="shared" ref="R21:BA21" si="16">SUM(R17:R20)</f>
        <v>0</v>
      </c>
      <c r="S21" s="88">
        <f t="shared" si="16"/>
        <v>92460</v>
      </c>
      <c r="T21" s="88">
        <f t="shared" si="16"/>
        <v>0</v>
      </c>
      <c r="U21" s="88">
        <f t="shared" si="16"/>
        <v>0</v>
      </c>
      <c r="V21" s="88">
        <f t="shared" si="16"/>
        <v>92460</v>
      </c>
      <c r="W21" s="88">
        <f t="shared" si="16"/>
        <v>0</v>
      </c>
      <c r="X21" s="88">
        <f t="shared" si="16"/>
        <v>0</v>
      </c>
      <c r="Y21" s="88">
        <f t="shared" ref="Y21" si="17">SUM(Y17:Y20)</f>
        <v>48248</v>
      </c>
      <c r="Z21" s="88">
        <f t="shared" si="16"/>
        <v>48248</v>
      </c>
      <c r="AA21" s="88">
        <f t="shared" si="16"/>
        <v>140708</v>
      </c>
      <c r="AB21" s="88">
        <f t="shared" si="16"/>
        <v>31251</v>
      </c>
      <c r="AC21" s="88">
        <f t="shared" si="16"/>
        <v>1849</v>
      </c>
      <c r="AD21" s="88">
        <f t="shared" si="16"/>
        <v>500</v>
      </c>
      <c r="AE21" s="88">
        <f t="shared" si="16"/>
        <v>0</v>
      </c>
      <c r="AF21" s="88">
        <f t="shared" si="16"/>
        <v>500</v>
      </c>
      <c r="AG21" s="88">
        <f t="shared" si="16"/>
        <v>174308</v>
      </c>
      <c r="AH21" s="89">
        <f t="shared" si="16"/>
        <v>0</v>
      </c>
      <c r="AI21" s="89">
        <f t="shared" si="16"/>
        <v>0</v>
      </c>
      <c r="AJ21" s="89">
        <f t="shared" si="16"/>
        <v>0.28000000000000003</v>
      </c>
      <c r="AK21" s="89">
        <f t="shared" ref="AK21:AL21" si="18">SUM(AK17:AK20)</f>
        <v>0</v>
      </c>
      <c r="AL21" s="89">
        <f t="shared" si="18"/>
        <v>0</v>
      </c>
      <c r="AM21" s="89">
        <f t="shared" si="16"/>
        <v>0</v>
      </c>
      <c r="AN21" s="89">
        <f t="shared" si="16"/>
        <v>0</v>
      </c>
      <c r="AO21" s="89">
        <f t="shared" si="16"/>
        <v>0.28000000000000003</v>
      </c>
      <c r="AP21" s="89">
        <f t="shared" si="16"/>
        <v>0</v>
      </c>
      <c r="AQ21" s="277">
        <f t="shared" si="16"/>
        <v>0.28000000000000003</v>
      </c>
      <c r="AR21" s="142">
        <f t="shared" si="16"/>
        <v>23896297</v>
      </c>
      <c r="AS21" s="88">
        <f t="shared" si="16"/>
        <v>16955545</v>
      </c>
      <c r="AT21" s="88">
        <f t="shared" si="16"/>
        <v>140864</v>
      </c>
      <c r="AU21" s="88">
        <f t="shared" si="16"/>
        <v>48248</v>
      </c>
      <c r="AV21" s="88">
        <f t="shared" si="16"/>
        <v>5762278</v>
      </c>
      <c r="AW21" s="88">
        <f t="shared" si="16"/>
        <v>339110</v>
      </c>
      <c r="AX21" s="88">
        <f t="shared" si="16"/>
        <v>698500</v>
      </c>
      <c r="AY21" s="89">
        <f t="shared" si="16"/>
        <v>32.5319</v>
      </c>
      <c r="AZ21" s="89">
        <f t="shared" si="16"/>
        <v>25.3917</v>
      </c>
      <c r="BA21" s="277">
        <f t="shared" si="16"/>
        <v>7.1401999999999992</v>
      </c>
    </row>
    <row r="22" spans="1:53" ht="12.95" customHeight="1" x14ac:dyDescent="0.25">
      <c r="A22" s="84">
        <v>3</v>
      </c>
      <c r="B22" s="547">
        <v>5413</v>
      </c>
      <c r="C22" s="548">
        <v>600099334</v>
      </c>
      <c r="D22" s="547">
        <v>854697</v>
      </c>
      <c r="E22" s="557" t="s">
        <v>706</v>
      </c>
      <c r="F22" s="547">
        <v>3113</v>
      </c>
      <c r="G22" s="556" t="s">
        <v>285</v>
      </c>
      <c r="H22" s="514" t="s">
        <v>87</v>
      </c>
      <c r="I22" s="516">
        <v>23385476</v>
      </c>
      <c r="J22" s="517">
        <v>16598524</v>
      </c>
      <c r="K22" s="517">
        <v>60000</v>
      </c>
      <c r="L22" s="431">
        <v>5630581</v>
      </c>
      <c r="M22" s="431">
        <v>331971</v>
      </c>
      <c r="N22" s="517">
        <v>764400</v>
      </c>
      <c r="O22" s="518">
        <v>30.9983</v>
      </c>
      <c r="P22" s="432">
        <v>23.6617</v>
      </c>
      <c r="Q22" s="519">
        <v>7.3366000000000007</v>
      </c>
      <c r="R22" s="520">
        <f t="shared" si="6"/>
        <v>0</v>
      </c>
      <c r="S22" s="507">
        <v>0</v>
      </c>
      <c r="T22" s="507">
        <v>0</v>
      </c>
      <c r="U22" s="507">
        <v>0</v>
      </c>
      <c r="V22" s="507">
        <f>SUM(R22:U22)</f>
        <v>0</v>
      </c>
      <c r="W22" s="507">
        <v>0</v>
      </c>
      <c r="X22" s="507">
        <v>0</v>
      </c>
      <c r="Y22" s="507">
        <v>51948</v>
      </c>
      <c r="Z22" s="507">
        <f>SUM(W22:Y22)</f>
        <v>51948</v>
      </c>
      <c r="AA22" s="507">
        <f>V22+Z22</f>
        <v>51948</v>
      </c>
      <c r="AB22" s="322">
        <f>ROUND((V22+W22)*33.8%,0)</f>
        <v>0</v>
      </c>
      <c r="AC22" s="180">
        <f>ROUND(V22*2%,0)</f>
        <v>0</v>
      </c>
      <c r="AD22" s="507">
        <v>0</v>
      </c>
      <c r="AE22" s="507">
        <v>0</v>
      </c>
      <c r="AF22" s="507">
        <f t="shared" si="2"/>
        <v>0</v>
      </c>
      <c r="AG22" s="507">
        <f t="shared" si="3"/>
        <v>51948</v>
      </c>
      <c r="AH22" s="522">
        <v>0</v>
      </c>
      <c r="AI22" s="522">
        <v>0</v>
      </c>
      <c r="AJ22" s="522">
        <v>0</v>
      </c>
      <c r="AK22" s="522">
        <v>0</v>
      </c>
      <c r="AL22" s="522">
        <v>0</v>
      </c>
      <c r="AM22" s="522">
        <v>0</v>
      </c>
      <c r="AN22" s="522">
        <v>0</v>
      </c>
      <c r="AO22" s="522">
        <f t="shared" ref="AO22:AO26" si="19">AH22+AJ22+AK22+AM22</f>
        <v>0</v>
      </c>
      <c r="AP22" s="522">
        <f t="shared" ref="AP22:AP26" si="20">AI22+AL22+AN22</f>
        <v>0</v>
      </c>
      <c r="AQ22" s="523">
        <f t="shared" si="4"/>
        <v>0</v>
      </c>
      <c r="AR22" s="520">
        <f>I22+AG22</f>
        <v>23437424</v>
      </c>
      <c r="AS22" s="507">
        <f>J22+V22</f>
        <v>16598524</v>
      </c>
      <c r="AT22" s="507">
        <f>K22+Z22</f>
        <v>111948</v>
      </c>
      <c r="AU22" s="501">
        <f t="shared" si="5"/>
        <v>51948</v>
      </c>
      <c r="AV22" s="507">
        <f t="shared" ref="AV22:AW26" si="21">L22+AB22</f>
        <v>5630581</v>
      </c>
      <c r="AW22" s="507">
        <f t="shared" si="21"/>
        <v>331971</v>
      </c>
      <c r="AX22" s="507">
        <f>N22+AF22</f>
        <v>764400</v>
      </c>
      <c r="AY22" s="522">
        <f>O22+AQ22</f>
        <v>30.9983</v>
      </c>
      <c r="AZ22" s="522">
        <f t="shared" ref="AZ22:BA26" si="22">P22+AO22</f>
        <v>23.6617</v>
      </c>
      <c r="BA22" s="523">
        <f t="shared" si="22"/>
        <v>7.3366000000000007</v>
      </c>
    </row>
    <row r="23" spans="1:53" ht="12.95" customHeight="1" x14ac:dyDescent="0.25">
      <c r="A23" s="84">
        <v>3</v>
      </c>
      <c r="B23" s="547">
        <v>5413</v>
      </c>
      <c r="C23" s="548">
        <v>600099334</v>
      </c>
      <c r="D23" s="547">
        <v>854697</v>
      </c>
      <c r="E23" s="557" t="s">
        <v>706</v>
      </c>
      <c r="F23" s="547">
        <v>3113</v>
      </c>
      <c r="G23" s="514" t="s">
        <v>92</v>
      </c>
      <c r="H23" s="514" t="s">
        <v>83</v>
      </c>
      <c r="I23" s="516">
        <v>1341039</v>
      </c>
      <c r="J23" s="517">
        <v>985007</v>
      </c>
      <c r="K23" s="517">
        <v>0</v>
      </c>
      <c r="L23" s="431">
        <v>332932</v>
      </c>
      <c r="M23" s="431">
        <v>19700</v>
      </c>
      <c r="N23" s="517">
        <v>3400</v>
      </c>
      <c r="O23" s="518">
        <v>2.84</v>
      </c>
      <c r="P23" s="432">
        <v>2.84</v>
      </c>
      <c r="Q23" s="519">
        <v>0</v>
      </c>
      <c r="R23" s="520">
        <f t="shared" si="6"/>
        <v>0</v>
      </c>
      <c r="S23" s="507">
        <v>100021</v>
      </c>
      <c r="T23" s="507">
        <v>0</v>
      </c>
      <c r="U23" s="507">
        <v>0</v>
      </c>
      <c r="V23" s="507">
        <f>SUM(R23:U23)</f>
        <v>100021</v>
      </c>
      <c r="W23" s="507">
        <v>0</v>
      </c>
      <c r="X23" s="507">
        <v>0</v>
      </c>
      <c r="Y23" s="507">
        <v>0</v>
      </c>
      <c r="Z23" s="507">
        <f>SUM(W23:Y23)</f>
        <v>0</v>
      </c>
      <c r="AA23" s="507">
        <f>V23+Z23</f>
        <v>100021</v>
      </c>
      <c r="AB23" s="322">
        <f>ROUND((V23+W23)*33.8%,0)</f>
        <v>33807</v>
      </c>
      <c r="AC23" s="180">
        <f>ROUND(V23*2%,0)</f>
        <v>2000</v>
      </c>
      <c r="AD23" s="507">
        <v>3900</v>
      </c>
      <c r="AE23" s="507">
        <v>0</v>
      </c>
      <c r="AF23" s="507">
        <f t="shared" si="2"/>
        <v>3900</v>
      </c>
      <c r="AG23" s="507">
        <f t="shared" si="3"/>
        <v>139728</v>
      </c>
      <c r="AH23" s="522">
        <v>0</v>
      </c>
      <c r="AI23" s="522">
        <v>0</v>
      </c>
      <c r="AJ23" s="522">
        <v>0</v>
      </c>
      <c r="AK23" s="522">
        <v>0</v>
      </c>
      <c r="AL23" s="522">
        <v>0</v>
      </c>
      <c r="AM23" s="522">
        <v>0</v>
      </c>
      <c r="AN23" s="522">
        <v>0</v>
      </c>
      <c r="AO23" s="522">
        <f t="shared" si="19"/>
        <v>0</v>
      </c>
      <c r="AP23" s="522">
        <f t="shared" si="20"/>
        <v>0</v>
      </c>
      <c r="AQ23" s="523">
        <f t="shared" si="4"/>
        <v>0</v>
      </c>
      <c r="AR23" s="520">
        <f>I23+AG23</f>
        <v>1480767</v>
      </c>
      <c r="AS23" s="507">
        <f>J23+V23</f>
        <v>1085028</v>
      </c>
      <c r="AT23" s="507">
        <f>K23+Z23</f>
        <v>0</v>
      </c>
      <c r="AU23" s="501">
        <f t="shared" si="5"/>
        <v>0</v>
      </c>
      <c r="AV23" s="507">
        <f t="shared" si="21"/>
        <v>366739</v>
      </c>
      <c r="AW23" s="507">
        <f t="shared" si="21"/>
        <v>21700</v>
      </c>
      <c r="AX23" s="507">
        <f>N23+AF23</f>
        <v>7300</v>
      </c>
      <c r="AY23" s="522">
        <f>O23+AQ23</f>
        <v>2.84</v>
      </c>
      <c r="AZ23" s="522">
        <f t="shared" si="22"/>
        <v>2.84</v>
      </c>
      <c r="BA23" s="523">
        <f t="shared" si="22"/>
        <v>0</v>
      </c>
    </row>
    <row r="24" spans="1:53" ht="12.95" customHeight="1" x14ac:dyDescent="0.25">
      <c r="A24" s="84">
        <v>3</v>
      </c>
      <c r="B24" s="547">
        <v>5413</v>
      </c>
      <c r="C24" s="548">
        <v>600099334</v>
      </c>
      <c r="D24" s="547">
        <v>854697</v>
      </c>
      <c r="E24" s="557" t="s">
        <v>706</v>
      </c>
      <c r="F24" s="547">
        <v>3143</v>
      </c>
      <c r="G24" s="514" t="s">
        <v>150</v>
      </c>
      <c r="H24" s="514" t="s">
        <v>87</v>
      </c>
      <c r="I24" s="516">
        <v>1839909</v>
      </c>
      <c r="J24" s="517">
        <v>1354867</v>
      </c>
      <c r="K24" s="517">
        <v>0</v>
      </c>
      <c r="L24" s="431">
        <v>457945</v>
      </c>
      <c r="M24" s="431">
        <v>27097</v>
      </c>
      <c r="N24" s="517">
        <v>0</v>
      </c>
      <c r="O24" s="518">
        <v>2.8</v>
      </c>
      <c r="P24" s="432">
        <v>2.8</v>
      </c>
      <c r="Q24" s="519">
        <v>0</v>
      </c>
      <c r="R24" s="520">
        <f t="shared" si="6"/>
        <v>0</v>
      </c>
      <c r="S24" s="507">
        <v>0</v>
      </c>
      <c r="T24" s="507">
        <v>0</v>
      </c>
      <c r="U24" s="507">
        <v>0</v>
      </c>
      <c r="V24" s="507">
        <f>SUM(R24:U24)</f>
        <v>0</v>
      </c>
      <c r="W24" s="507">
        <v>0</v>
      </c>
      <c r="X24" s="507">
        <v>0</v>
      </c>
      <c r="Y24" s="507">
        <v>0</v>
      </c>
      <c r="Z24" s="507">
        <f>SUM(W24:Y24)</f>
        <v>0</v>
      </c>
      <c r="AA24" s="507">
        <f>V24+Z24</f>
        <v>0</v>
      </c>
      <c r="AB24" s="322">
        <f>ROUND((V24+W24)*33.8%,0)</f>
        <v>0</v>
      </c>
      <c r="AC24" s="180">
        <f>ROUND(V24*2%,0)</f>
        <v>0</v>
      </c>
      <c r="AD24" s="507">
        <v>0</v>
      </c>
      <c r="AE24" s="507">
        <v>0</v>
      </c>
      <c r="AF24" s="507">
        <f t="shared" si="2"/>
        <v>0</v>
      </c>
      <c r="AG24" s="507">
        <f t="shared" si="3"/>
        <v>0</v>
      </c>
      <c r="AH24" s="522">
        <v>0</v>
      </c>
      <c r="AI24" s="522">
        <v>0</v>
      </c>
      <c r="AJ24" s="522">
        <v>0</v>
      </c>
      <c r="AK24" s="522">
        <v>0</v>
      </c>
      <c r="AL24" s="522">
        <v>0</v>
      </c>
      <c r="AM24" s="522">
        <v>0</v>
      </c>
      <c r="AN24" s="522">
        <v>0</v>
      </c>
      <c r="AO24" s="522">
        <f t="shared" si="19"/>
        <v>0</v>
      </c>
      <c r="AP24" s="522">
        <f t="shared" si="20"/>
        <v>0</v>
      </c>
      <c r="AQ24" s="523">
        <f t="shared" si="4"/>
        <v>0</v>
      </c>
      <c r="AR24" s="520">
        <f>I24+AG24</f>
        <v>1839909</v>
      </c>
      <c r="AS24" s="507">
        <f>J24+V24</f>
        <v>1354867</v>
      </c>
      <c r="AT24" s="507">
        <f>K24+Z24</f>
        <v>0</v>
      </c>
      <c r="AU24" s="501">
        <f t="shared" si="5"/>
        <v>0</v>
      </c>
      <c r="AV24" s="507">
        <f t="shared" si="21"/>
        <v>457945</v>
      </c>
      <c r="AW24" s="507">
        <f t="shared" si="21"/>
        <v>27097</v>
      </c>
      <c r="AX24" s="507">
        <f>N24+AF24</f>
        <v>0</v>
      </c>
      <c r="AY24" s="522">
        <f>O24+AQ24</f>
        <v>2.8</v>
      </c>
      <c r="AZ24" s="522">
        <f t="shared" si="22"/>
        <v>2.8</v>
      </c>
      <c r="BA24" s="523">
        <f t="shared" si="22"/>
        <v>0</v>
      </c>
    </row>
    <row r="25" spans="1:53" ht="12.95" customHeight="1" x14ac:dyDescent="0.25">
      <c r="A25" s="84">
        <v>3</v>
      </c>
      <c r="B25" s="547">
        <v>5413</v>
      </c>
      <c r="C25" s="548">
        <v>600099334</v>
      </c>
      <c r="D25" s="547">
        <v>854697</v>
      </c>
      <c r="E25" s="557" t="s">
        <v>706</v>
      </c>
      <c r="F25" s="547">
        <v>3143</v>
      </c>
      <c r="G25" s="514" t="s">
        <v>151</v>
      </c>
      <c r="H25" s="514" t="s">
        <v>83</v>
      </c>
      <c r="I25" s="516">
        <v>62497</v>
      </c>
      <c r="J25" s="517">
        <v>44055</v>
      </c>
      <c r="K25" s="517">
        <v>0</v>
      </c>
      <c r="L25" s="431">
        <v>14891</v>
      </c>
      <c r="M25" s="431">
        <v>881</v>
      </c>
      <c r="N25" s="517">
        <v>2670</v>
      </c>
      <c r="O25" s="518">
        <v>0.19</v>
      </c>
      <c r="P25" s="432">
        <v>0</v>
      </c>
      <c r="Q25" s="519">
        <v>0.19</v>
      </c>
      <c r="R25" s="520">
        <f t="shared" si="6"/>
        <v>0</v>
      </c>
      <c r="S25" s="507">
        <v>0</v>
      </c>
      <c r="T25" s="507">
        <v>0</v>
      </c>
      <c r="U25" s="507">
        <v>0</v>
      </c>
      <c r="V25" s="507">
        <f>SUM(R25:U25)</f>
        <v>0</v>
      </c>
      <c r="W25" s="507">
        <v>0</v>
      </c>
      <c r="X25" s="507">
        <v>0</v>
      </c>
      <c r="Y25" s="507">
        <v>0</v>
      </c>
      <c r="Z25" s="507">
        <f>SUM(W25:Y25)</f>
        <v>0</v>
      </c>
      <c r="AA25" s="507">
        <f>V25+Z25</f>
        <v>0</v>
      </c>
      <c r="AB25" s="322">
        <f>ROUND((V25+W25)*33.8%,0)</f>
        <v>0</v>
      </c>
      <c r="AC25" s="180">
        <f>ROUND(V25*2%,0)</f>
        <v>0</v>
      </c>
      <c r="AD25" s="507">
        <v>0</v>
      </c>
      <c r="AE25" s="507">
        <v>0</v>
      </c>
      <c r="AF25" s="507">
        <f t="shared" si="2"/>
        <v>0</v>
      </c>
      <c r="AG25" s="507">
        <f t="shared" si="3"/>
        <v>0</v>
      </c>
      <c r="AH25" s="522">
        <v>0</v>
      </c>
      <c r="AI25" s="522">
        <v>0</v>
      </c>
      <c r="AJ25" s="522">
        <v>0</v>
      </c>
      <c r="AK25" s="522">
        <v>0</v>
      </c>
      <c r="AL25" s="522">
        <v>0</v>
      </c>
      <c r="AM25" s="522">
        <v>0</v>
      </c>
      <c r="AN25" s="522">
        <v>0</v>
      </c>
      <c r="AO25" s="522">
        <f t="shared" si="19"/>
        <v>0</v>
      </c>
      <c r="AP25" s="522">
        <f t="shared" si="20"/>
        <v>0</v>
      </c>
      <c r="AQ25" s="523">
        <f t="shared" si="4"/>
        <v>0</v>
      </c>
      <c r="AR25" s="520">
        <f>I25+AG25</f>
        <v>62497</v>
      </c>
      <c r="AS25" s="507">
        <f>J25+V25</f>
        <v>44055</v>
      </c>
      <c r="AT25" s="507">
        <f>K25+Z25</f>
        <v>0</v>
      </c>
      <c r="AU25" s="501">
        <f t="shared" si="5"/>
        <v>0</v>
      </c>
      <c r="AV25" s="507">
        <f t="shared" si="21"/>
        <v>14891</v>
      </c>
      <c r="AW25" s="507">
        <f t="shared" si="21"/>
        <v>881</v>
      </c>
      <c r="AX25" s="507">
        <f>N25+AF25</f>
        <v>2670</v>
      </c>
      <c r="AY25" s="522">
        <f>O25+AQ25</f>
        <v>0.19</v>
      </c>
      <c r="AZ25" s="522">
        <f t="shared" si="22"/>
        <v>0</v>
      </c>
      <c r="BA25" s="523">
        <f t="shared" si="22"/>
        <v>0.19</v>
      </c>
    </row>
    <row r="26" spans="1:53" ht="12.95" customHeight="1" x14ac:dyDescent="0.25">
      <c r="A26" s="84">
        <v>3</v>
      </c>
      <c r="B26" s="547">
        <v>5413</v>
      </c>
      <c r="C26" s="548">
        <v>600099334</v>
      </c>
      <c r="D26" s="547">
        <v>854697</v>
      </c>
      <c r="E26" s="557" t="s">
        <v>706</v>
      </c>
      <c r="F26" s="547">
        <v>3143</v>
      </c>
      <c r="G26" s="556" t="s">
        <v>707</v>
      </c>
      <c r="H26" s="514" t="s">
        <v>83</v>
      </c>
      <c r="I26" s="516">
        <v>580077</v>
      </c>
      <c r="J26" s="517">
        <v>424526</v>
      </c>
      <c r="K26" s="517">
        <v>0</v>
      </c>
      <c r="L26" s="431">
        <v>143490</v>
      </c>
      <c r="M26" s="431">
        <v>8491</v>
      </c>
      <c r="N26" s="517">
        <v>3570</v>
      </c>
      <c r="O26" s="518">
        <v>1.04</v>
      </c>
      <c r="P26" s="432">
        <v>0.79</v>
      </c>
      <c r="Q26" s="519">
        <v>0.25</v>
      </c>
      <c r="R26" s="520">
        <f t="shared" si="6"/>
        <v>0</v>
      </c>
      <c r="S26" s="507">
        <v>0</v>
      </c>
      <c r="T26" s="507">
        <v>0</v>
      </c>
      <c r="U26" s="507">
        <v>0</v>
      </c>
      <c r="V26" s="507">
        <f>SUM(R26:U26)</f>
        <v>0</v>
      </c>
      <c r="W26" s="507">
        <v>0</v>
      </c>
      <c r="X26" s="507">
        <v>0</v>
      </c>
      <c r="Y26" s="507">
        <v>0</v>
      </c>
      <c r="Z26" s="507">
        <f>SUM(W26:Y26)</f>
        <v>0</v>
      </c>
      <c r="AA26" s="507">
        <f>V26+Z26</f>
        <v>0</v>
      </c>
      <c r="AB26" s="322">
        <f>ROUND((V26+W26)*33.8%,0)</f>
        <v>0</v>
      </c>
      <c r="AC26" s="180">
        <f>ROUND(V26*2%,0)</f>
        <v>0</v>
      </c>
      <c r="AD26" s="507">
        <v>0</v>
      </c>
      <c r="AE26" s="507">
        <v>0</v>
      </c>
      <c r="AF26" s="507">
        <f t="shared" si="2"/>
        <v>0</v>
      </c>
      <c r="AG26" s="507">
        <f t="shared" si="3"/>
        <v>0</v>
      </c>
      <c r="AH26" s="522">
        <v>0</v>
      </c>
      <c r="AI26" s="522">
        <v>0</v>
      </c>
      <c r="AJ26" s="522">
        <v>0</v>
      </c>
      <c r="AK26" s="522">
        <v>0</v>
      </c>
      <c r="AL26" s="522">
        <v>0</v>
      </c>
      <c r="AM26" s="522">
        <v>0</v>
      </c>
      <c r="AN26" s="522">
        <v>0</v>
      </c>
      <c r="AO26" s="522">
        <f t="shared" si="19"/>
        <v>0</v>
      </c>
      <c r="AP26" s="522">
        <f t="shared" si="20"/>
        <v>0</v>
      </c>
      <c r="AQ26" s="523">
        <f t="shared" si="4"/>
        <v>0</v>
      </c>
      <c r="AR26" s="520">
        <f>I26+AG26</f>
        <v>580077</v>
      </c>
      <c r="AS26" s="507">
        <f>J26+V26</f>
        <v>424526</v>
      </c>
      <c r="AT26" s="507">
        <f>K26+Z26</f>
        <v>0</v>
      </c>
      <c r="AU26" s="501">
        <f t="shared" si="5"/>
        <v>0</v>
      </c>
      <c r="AV26" s="507">
        <f t="shared" si="21"/>
        <v>143490</v>
      </c>
      <c r="AW26" s="507">
        <f t="shared" si="21"/>
        <v>8491</v>
      </c>
      <c r="AX26" s="507">
        <f>N26+AF26</f>
        <v>3570</v>
      </c>
      <c r="AY26" s="522">
        <f>O26+AQ26</f>
        <v>1.04</v>
      </c>
      <c r="AZ26" s="522">
        <f t="shared" si="22"/>
        <v>0.79</v>
      </c>
      <c r="BA26" s="523">
        <f t="shared" si="22"/>
        <v>0.25</v>
      </c>
    </row>
    <row r="27" spans="1:53" ht="12.95" customHeight="1" x14ac:dyDescent="0.25">
      <c r="A27" s="93">
        <v>3</v>
      </c>
      <c r="B27" s="105">
        <v>5413</v>
      </c>
      <c r="C27" s="106">
        <v>600099334</v>
      </c>
      <c r="D27" s="105">
        <v>854697</v>
      </c>
      <c r="E27" s="120" t="s">
        <v>708</v>
      </c>
      <c r="F27" s="105"/>
      <c r="G27" s="123"/>
      <c r="H27" s="124"/>
      <c r="I27" s="131">
        <v>27208998</v>
      </c>
      <c r="J27" s="88">
        <v>19406979</v>
      </c>
      <c r="K27" s="88">
        <v>60000</v>
      </c>
      <c r="L27" s="88">
        <v>6579839</v>
      </c>
      <c r="M27" s="88">
        <v>388140</v>
      </c>
      <c r="N27" s="88">
        <v>774040</v>
      </c>
      <c r="O27" s="89">
        <v>37.868299999999998</v>
      </c>
      <c r="P27" s="89">
        <v>30.091699999999999</v>
      </c>
      <c r="Q27" s="277">
        <v>7.7766000000000011</v>
      </c>
      <c r="R27" s="142">
        <f t="shared" ref="R27:BA27" si="23">SUM(R22:R26)</f>
        <v>0</v>
      </c>
      <c r="S27" s="88">
        <f t="shared" si="23"/>
        <v>100021</v>
      </c>
      <c r="T27" s="88">
        <f t="shared" si="23"/>
        <v>0</v>
      </c>
      <c r="U27" s="88">
        <f t="shared" si="23"/>
        <v>0</v>
      </c>
      <c r="V27" s="88">
        <f t="shared" si="23"/>
        <v>100021</v>
      </c>
      <c r="W27" s="88">
        <f t="shared" si="23"/>
        <v>0</v>
      </c>
      <c r="X27" s="88">
        <f t="shared" si="23"/>
        <v>0</v>
      </c>
      <c r="Y27" s="88">
        <f t="shared" ref="Y27" si="24">SUM(Y22:Y26)</f>
        <v>51948</v>
      </c>
      <c r="Z27" s="88">
        <f t="shared" si="23"/>
        <v>51948</v>
      </c>
      <c r="AA27" s="88">
        <f t="shared" si="23"/>
        <v>151969</v>
      </c>
      <c r="AB27" s="88">
        <f t="shared" si="23"/>
        <v>33807</v>
      </c>
      <c r="AC27" s="88">
        <f t="shared" si="23"/>
        <v>2000</v>
      </c>
      <c r="AD27" s="88">
        <f t="shared" si="23"/>
        <v>3900</v>
      </c>
      <c r="AE27" s="88">
        <f t="shared" si="23"/>
        <v>0</v>
      </c>
      <c r="AF27" s="88">
        <f t="shared" si="23"/>
        <v>3900</v>
      </c>
      <c r="AG27" s="88">
        <f t="shared" si="23"/>
        <v>191676</v>
      </c>
      <c r="AH27" s="89">
        <f t="shared" si="23"/>
        <v>0</v>
      </c>
      <c r="AI27" s="89">
        <f t="shared" si="23"/>
        <v>0</v>
      </c>
      <c r="AJ27" s="89">
        <f t="shared" si="23"/>
        <v>0</v>
      </c>
      <c r="AK27" s="89">
        <f t="shared" ref="AK27:AL27" si="25">SUM(AK22:AK26)</f>
        <v>0</v>
      </c>
      <c r="AL27" s="89">
        <f t="shared" si="25"/>
        <v>0</v>
      </c>
      <c r="AM27" s="89">
        <f t="shared" si="23"/>
        <v>0</v>
      </c>
      <c r="AN27" s="89">
        <f t="shared" si="23"/>
        <v>0</v>
      </c>
      <c r="AO27" s="89">
        <f t="shared" si="23"/>
        <v>0</v>
      </c>
      <c r="AP27" s="89">
        <f t="shared" si="23"/>
        <v>0</v>
      </c>
      <c r="AQ27" s="277">
        <f t="shared" si="23"/>
        <v>0</v>
      </c>
      <c r="AR27" s="142">
        <f t="shared" si="23"/>
        <v>27400674</v>
      </c>
      <c r="AS27" s="88">
        <f t="shared" si="23"/>
        <v>19507000</v>
      </c>
      <c r="AT27" s="88">
        <f t="shared" si="23"/>
        <v>111948</v>
      </c>
      <c r="AU27" s="88">
        <f t="shared" si="23"/>
        <v>51948</v>
      </c>
      <c r="AV27" s="88">
        <f t="shared" si="23"/>
        <v>6613646</v>
      </c>
      <c r="AW27" s="88">
        <f t="shared" si="23"/>
        <v>390140</v>
      </c>
      <c r="AX27" s="88">
        <f t="shared" si="23"/>
        <v>777940</v>
      </c>
      <c r="AY27" s="89">
        <f t="shared" si="23"/>
        <v>37.868299999999998</v>
      </c>
      <c r="AZ27" s="89">
        <f t="shared" si="23"/>
        <v>30.091699999999999</v>
      </c>
      <c r="BA27" s="277">
        <f t="shared" si="23"/>
        <v>7.7766000000000011</v>
      </c>
    </row>
    <row r="28" spans="1:53" ht="12.95" customHeight="1" x14ac:dyDescent="0.25">
      <c r="A28" s="84">
        <v>4</v>
      </c>
      <c r="B28" s="547">
        <v>5475</v>
      </c>
      <c r="C28" s="548">
        <v>600099385</v>
      </c>
      <c r="D28" s="547">
        <v>854735</v>
      </c>
      <c r="E28" s="557" t="s">
        <v>709</v>
      </c>
      <c r="F28" s="547">
        <v>3231</v>
      </c>
      <c r="G28" s="556" t="s">
        <v>610</v>
      </c>
      <c r="H28" s="514" t="s">
        <v>87</v>
      </c>
      <c r="I28" s="516">
        <v>11895234</v>
      </c>
      <c r="J28" s="517">
        <v>8729164</v>
      </c>
      <c r="K28" s="517">
        <v>0</v>
      </c>
      <c r="L28" s="431">
        <v>2950457</v>
      </c>
      <c r="M28" s="431">
        <v>174583</v>
      </c>
      <c r="N28" s="517">
        <v>41030</v>
      </c>
      <c r="O28" s="518">
        <v>17.160900000000002</v>
      </c>
      <c r="P28" s="432">
        <v>15.240500000000001</v>
      </c>
      <c r="Q28" s="519">
        <v>1.9204000000000001</v>
      </c>
      <c r="R28" s="520">
        <f t="shared" si="6"/>
        <v>0</v>
      </c>
      <c r="S28" s="507">
        <v>0</v>
      </c>
      <c r="T28" s="507">
        <v>0</v>
      </c>
      <c r="U28" s="507">
        <v>0</v>
      </c>
      <c r="V28" s="507">
        <f>SUM(R28:U28)</f>
        <v>0</v>
      </c>
      <c r="W28" s="507">
        <v>0</v>
      </c>
      <c r="X28" s="507">
        <v>0</v>
      </c>
      <c r="Y28" s="507">
        <v>0</v>
      </c>
      <c r="Z28" s="507">
        <f>SUM(W28:Y28)</f>
        <v>0</v>
      </c>
      <c r="AA28" s="507">
        <f>V28+Z28</f>
        <v>0</v>
      </c>
      <c r="AB28" s="322">
        <f>ROUND((V28+W28)*33.8%,0)</f>
        <v>0</v>
      </c>
      <c r="AC28" s="180">
        <f>ROUND(V28*2%,0)</f>
        <v>0</v>
      </c>
      <c r="AD28" s="507">
        <v>0</v>
      </c>
      <c r="AE28" s="507">
        <v>0</v>
      </c>
      <c r="AF28" s="507">
        <f t="shared" si="2"/>
        <v>0</v>
      </c>
      <c r="AG28" s="507">
        <f t="shared" si="3"/>
        <v>0</v>
      </c>
      <c r="AH28" s="522">
        <v>0</v>
      </c>
      <c r="AI28" s="522">
        <v>0</v>
      </c>
      <c r="AJ28" s="522">
        <v>0</v>
      </c>
      <c r="AK28" s="522">
        <v>0</v>
      </c>
      <c r="AL28" s="522">
        <v>0</v>
      </c>
      <c r="AM28" s="522">
        <v>0</v>
      </c>
      <c r="AN28" s="522">
        <v>0</v>
      </c>
      <c r="AO28" s="522">
        <f>AH28+AJ28+AK28+AM28</f>
        <v>0</v>
      </c>
      <c r="AP28" s="522">
        <f>AI28+AL28+AN28</f>
        <v>0</v>
      </c>
      <c r="AQ28" s="523">
        <f t="shared" si="4"/>
        <v>0</v>
      </c>
      <c r="AR28" s="520">
        <f>I28+AG28</f>
        <v>11895234</v>
      </c>
      <c r="AS28" s="507">
        <f>J28+V28</f>
        <v>8729164</v>
      </c>
      <c r="AT28" s="507">
        <f>K28+Z28</f>
        <v>0</v>
      </c>
      <c r="AU28" s="501">
        <f t="shared" si="5"/>
        <v>0</v>
      </c>
      <c r="AV28" s="507">
        <f>L28+AB28</f>
        <v>2950457</v>
      </c>
      <c r="AW28" s="507">
        <f>M28+AC28</f>
        <v>174583</v>
      </c>
      <c r="AX28" s="507">
        <f>N28+AF28</f>
        <v>41030</v>
      </c>
      <c r="AY28" s="522">
        <f>O28+AQ28</f>
        <v>17.160900000000002</v>
      </c>
      <c r="AZ28" s="522">
        <f>P28+AO28</f>
        <v>15.240500000000001</v>
      </c>
      <c r="BA28" s="523">
        <f>Q28+AP28</f>
        <v>1.9204000000000001</v>
      </c>
    </row>
    <row r="29" spans="1:53" ht="12.95" customHeight="1" x14ac:dyDescent="0.25">
      <c r="A29" s="93">
        <v>4</v>
      </c>
      <c r="B29" s="105">
        <v>5475</v>
      </c>
      <c r="C29" s="106">
        <v>600099385</v>
      </c>
      <c r="D29" s="105">
        <v>854735</v>
      </c>
      <c r="E29" s="120" t="s">
        <v>710</v>
      </c>
      <c r="F29" s="105"/>
      <c r="G29" s="123"/>
      <c r="H29" s="124"/>
      <c r="I29" s="131">
        <v>11895234</v>
      </c>
      <c r="J29" s="88">
        <v>8729164</v>
      </c>
      <c r="K29" s="88">
        <v>0</v>
      </c>
      <c r="L29" s="88">
        <v>2950457</v>
      </c>
      <c r="M29" s="88">
        <v>174583</v>
      </c>
      <c r="N29" s="88">
        <v>41030</v>
      </c>
      <c r="O29" s="89">
        <v>17.160900000000002</v>
      </c>
      <c r="P29" s="89">
        <v>15.240500000000001</v>
      </c>
      <c r="Q29" s="277">
        <v>1.9204000000000001</v>
      </c>
      <c r="R29" s="142">
        <f t="shared" ref="R29:BA29" si="26">SUM(R28)</f>
        <v>0</v>
      </c>
      <c r="S29" s="88">
        <f t="shared" si="26"/>
        <v>0</v>
      </c>
      <c r="T29" s="88">
        <f t="shared" si="26"/>
        <v>0</v>
      </c>
      <c r="U29" s="88">
        <f t="shared" si="26"/>
        <v>0</v>
      </c>
      <c r="V29" s="88">
        <f t="shared" si="26"/>
        <v>0</v>
      </c>
      <c r="W29" s="88">
        <f t="shared" si="26"/>
        <v>0</v>
      </c>
      <c r="X29" s="88">
        <f t="shared" si="26"/>
        <v>0</v>
      </c>
      <c r="Y29" s="88">
        <f t="shared" si="26"/>
        <v>0</v>
      </c>
      <c r="Z29" s="88">
        <f t="shared" si="26"/>
        <v>0</v>
      </c>
      <c r="AA29" s="88">
        <f t="shared" si="26"/>
        <v>0</v>
      </c>
      <c r="AB29" s="88">
        <f t="shared" si="26"/>
        <v>0</v>
      </c>
      <c r="AC29" s="88">
        <f t="shared" si="26"/>
        <v>0</v>
      </c>
      <c r="AD29" s="88">
        <f t="shared" si="26"/>
        <v>0</v>
      </c>
      <c r="AE29" s="88">
        <f t="shared" si="26"/>
        <v>0</v>
      </c>
      <c r="AF29" s="88">
        <f t="shared" si="26"/>
        <v>0</v>
      </c>
      <c r="AG29" s="88">
        <f t="shared" si="26"/>
        <v>0</v>
      </c>
      <c r="AH29" s="89">
        <f t="shared" si="26"/>
        <v>0</v>
      </c>
      <c r="AI29" s="89">
        <f t="shared" si="26"/>
        <v>0</v>
      </c>
      <c r="AJ29" s="89">
        <f t="shared" si="26"/>
        <v>0</v>
      </c>
      <c r="AK29" s="89">
        <f t="shared" si="26"/>
        <v>0</v>
      </c>
      <c r="AL29" s="89">
        <f t="shared" si="26"/>
        <v>0</v>
      </c>
      <c r="AM29" s="89">
        <f t="shared" si="26"/>
        <v>0</v>
      </c>
      <c r="AN29" s="89">
        <f t="shared" si="26"/>
        <v>0</v>
      </c>
      <c r="AO29" s="89">
        <f t="shared" si="26"/>
        <v>0</v>
      </c>
      <c r="AP29" s="89">
        <f t="shared" si="26"/>
        <v>0</v>
      </c>
      <c r="AQ29" s="277">
        <f t="shared" si="26"/>
        <v>0</v>
      </c>
      <c r="AR29" s="142">
        <f t="shared" si="26"/>
        <v>11895234</v>
      </c>
      <c r="AS29" s="88">
        <f t="shared" si="26"/>
        <v>8729164</v>
      </c>
      <c r="AT29" s="88">
        <f t="shared" si="26"/>
        <v>0</v>
      </c>
      <c r="AU29" s="88">
        <f t="shared" si="26"/>
        <v>0</v>
      </c>
      <c r="AV29" s="88">
        <f t="shared" si="26"/>
        <v>2950457</v>
      </c>
      <c r="AW29" s="88">
        <f t="shared" si="26"/>
        <v>174583</v>
      </c>
      <c r="AX29" s="88">
        <f t="shared" si="26"/>
        <v>41030</v>
      </c>
      <c r="AY29" s="89">
        <f t="shared" si="26"/>
        <v>17.160900000000002</v>
      </c>
      <c r="AZ29" s="89">
        <f t="shared" si="26"/>
        <v>15.240500000000001</v>
      </c>
      <c r="BA29" s="277">
        <f t="shared" si="26"/>
        <v>1.9204000000000001</v>
      </c>
    </row>
    <row r="30" spans="1:53" ht="12.95" customHeight="1" x14ac:dyDescent="0.25">
      <c r="A30" s="84">
        <v>5</v>
      </c>
      <c r="B30" s="547">
        <v>5401</v>
      </c>
      <c r="C30" s="548">
        <v>600098397</v>
      </c>
      <c r="D30" s="547">
        <v>70983615</v>
      </c>
      <c r="E30" s="557" t="s">
        <v>711</v>
      </c>
      <c r="F30" s="547">
        <v>3111</v>
      </c>
      <c r="G30" s="556" t="s">
        <v>587</v>
      </c>
      <c r="H30" s="514" t="s">
        <v>87</v>
      </c>
      <c r="I30" s="516">
        <v>1714559</v>
      </c>
      <c r="J30" s="517">
        <v>1253799</v>
      </c>
      <c r="K30" s="517">
        <v>0</v>
      </c>
      <c r="L30" s="431">
        <v>423784</v>
      </c>
      <c r="M30" s="431">
        <v>25076</v>
      </c>
      <c r="N30" s="517">
        <v>11900</v>
      </c>
      <c r="O30" s="518">
        <v>2.7848999999999999</v>
      </c>
      <c r="P30" s="432">
        <v>2</v>
      </c>
      <c r="Q30" s="519">
        <v>0.78489999999999993</v>
      </c>
      <c r="R30" s="520">
        <f t="shared" si="6"/>
        <v>-15000</v>
      </c>
      <c r="S30" s="507">
        <v>0</v>
      </c>
      <c r="T30" s="507">
        <v>0</v>
      </c>
      <c r="U30" s="507">
        <v>0</v>
      </c>
      <c r="V30" s="507">
        <f>SUM(R30:U30)</f>
        <v>-15000</v>
      </c>
      <c r="W30" s="507">
        <v>15000</v>
      </c>
      <c r="X30" s="507">
        <v>0</v>
      </c>
      <c r="Y30" s="507">
        <v>0</v>
      </c>
      <c r="Z30" s="507">
        <f>SUM(W30:Y30)</f>
        <v>15000</v>
      </c>
      <c r="AA30" s="507">
        <f>V30+Z30</f>
        <v>0</v>
      </c>
      <c r="AB30" s="322">
        <f>ROUND((V30+W30)*33.8%,0)</f>
        <v>0</v>
      </c>
      <c r="AC30" s="180">
        <f>ROUND(V30*2%,0)</f>
        <v>-300</v>
      </c>
      <c r="AD30" s="507">
        <v>0</v>
      </c>
      <c r="AE30" s="507">
        <v>0</v>
      </c>
      <c r="AF30" s="507">
        <f t="shared" si="2"/>
        <v>0</v>
      </c>
      <c r="AG30" s="507">
        <f t="shared" si="3"/>
        <v>-300</v>
      </c>
      <c r="AH30" s="522">
        <v>0</v>
      </c>
      <c r="AI30" s="522">
        <v>-7.0000000000000007E-2</v>
      </c>
      <c r="AJ30" s="522">
        <v>0</v>
      </c>
      <c r="AK30" s="522">
        <v>0</v>
      </c>
      <c r="AL30" s="522">
        <v>0</v>
      </c>
      <c r="AM30" s="522">
        <v>0</v>
      </c>
      <c r="AN30" s="522">
        <v>0</v>
      </c>
      <c r="AO30" s="522">
        <f t="shared" ref="AO30:AO31" si="27">AH30+AJ30+AK30+AM30</f>
        <v>0</v>
      </c>
      <c r="AP30" s="522">
        <f t="shared" ref="AP30:AP31" si="28">AI30+AL30+AN30</f>
        <v>-7.0000000000000007E-2</v>
      </c>
      <c r="AQ30" s="523">
        <f t="shared" si="4"/>
        <v>-7.0000000000000007E-2</v>
      </c>
      <c r="AR30" s="520">
        <f>I30+AG30</f>
        <v>1714259</v>
      </c>
      <c r="AS30" s="507">
        <f>J30+V30</f>
        <v>1238799</v>
      </c>
      <c r="AT30" s="507">
        <f>K30+Z30</f>
        <v>15000</v>
      </c>
      <c r="AU30" s="501">
        <f t="shared" si="5"/>
        <v>0</v>
      </c>
      <c r="AV30" s="507">
        <f>L30+AB30</f>
        <v>423784</v>
      </c>
      <c r="AW30" s="507">
        <f>M30+AC30</f>
        <v>24776</v>
      </c>
      <c r="AX30" s="507">
        <f>N30+AF30</f>
        <v>11900</v>
      </c>
      <c r="AY30" s="522">
        <f>O30+AQ30</f>
        <v>2.7149000000000001</v>
      </c>
      <c r="AZ30" s="522">
        <f>P30+AO30</f>
        <v>2</v>
      </c>
      <c r="BA30" s="523">
        <f>Q30+AP30</f>
        <v>0.71489999999999987</v>
      </c>
    </row>
    <row r="31" spans="1:53" ht="12.95" customHeight="1" x14ac:dyDescent="0.25">
      <c r="A31" s="84">
        <v>5</v>
      </c>
      <c r="B31" s="547">
        <v>5401</v>
      </c>
      <c r="C31" s="548">
        <v>600098397</v>
      </c>
      <c r="D31" s="547">
        <v>70983615</v>
      </c>
      <c r="E31" s="557" t="s">
        <v>711</v>
      </c>
      <c r="F31" s="547">
        <v>3141</v>
      </c>
      <c r="G31" s="556" t="s">
        <v>89</v>
      </c>
      <c r="H31" s="514" t="s">
        <v>83</v>
      </c>
      <c r="I31" s="516">
        <v>114360</v>
      </c>
      <c r="J31" s="517">
        <v>83736</v>
      </c>
      <c r="K31" s="517">
        <v>0</v>
      </c>
      <c r="L31" s="431">
        <v>28303</v>
      </c>
      <c r="M31" s="431">
        <v>1675</v>
      </c>
      <c r="N31" s="517">
        <v>646</v>
      </c>
      <c r="O31" s="518">
        <v>0.28000000000000003</v>
      </c>
      <c r="P31" s="432">
        <v>0</v>
      </c>
      <c r="Q31" s="519">
        <v>0.28000000000000003</v>
      </c>
      <c r="R31" s="520">
        <f t="shared" si="6"/>
        <v>0</v>
      </c>
      <c r="S31" s="507">
        <v>0</v>
      </c>
      <c r="T31" s="507">
        <v>0</v>
      </c>
      <c r="U31" s="507">
        <v>0</v>
      </c>
      <c r="V31" s="507">
        <f>SUM(R31:U31)</f>
        <v>0</v>
      </c>
      <c r="W31" s="507">
        <v>0</v>
      </c>
      <c r="X31" s="507">
        <v>0</v>
      </c>
      <c r="Y31" s="507">
        <v>0</v>
      </c>
      <c r="Z31" s="507">
        <f>SUM(W31:Y31)</f>
        <v>0</v>
      </c>
      <c r="AA31" s="507">
        <f>V31+Z31</f>
        <v>0</v>
      </c>
      <c r="AB31" s="322">
        <f>ROUND((V31+W31)*33.8%,0)</f>
        <v>0</v>
      </c>
      <c r="AC31" s="180">
        <f>ROUND(V31*2%,0)</f>
        <v>0</v>
      </c>
      <c r="AD31" s="507">
        <v>0</v>
      </c>
      <c r="AE31" s="507">
        <v>0</v>
      </c>
      <c r="AF31" s="507">
        <f t="shared" si="2"/>
        <v>0</v>
      </c>
      <c r="AG31" s="507">
        <f t="shared" si="3"/>
        <v>0</v>
      </c>
      <c r="AH31" s="522">
        <v>0</v>
      </c>
      <c r="AI31" s="522">
        <v>0</v>
      </c>
      <c r="AJ31" s="522">
        <v>0</v>
      </c>
      <c r="AK31" s="522">
        <v>0</v>
      </c>
      <c r="AL31" s="522">
        <v>0</v>
      </c>
      <c r="AM31" s="522">
        <v>0</v>
      </c>
      <c r="AN31" s="522">
        <v>0</v>
      </c>
      <c r="AO31" s="522">
        <f t="shared" si="27"/>
        <v>0</v>
      </c>
      <c r="AP31" s="522">
        <f t="shared" si="28"/>
        <v>0</v>
      </c>
      <c r="AQ31" s="523">
        <f t="shared" si="4"/>
        <v>0</v>
      </c>
      <c r="AR31" s="520">
        <f>I31+AG31</f>
        <v>114360</v>
      </c>
      <c r="AS31" s="507">
        <f>J31+V31</f>
        <v>83736</v>
      </c>
      <c r="AT31" s="507">
        <f>K31+Z31</f>
        <v>0</v>
      </c>
      <c r="AU31" s="501">
        <f t="shared" si="5"/>
        <v>0</v>
      </c>
      <c r="AV31" s="507">
        <f>L31+AB31</f>
        <v>28303</v>
      </c>
      <c r="AW31" s="507">
        <f>M31+AC31</f>
        <v>1675</v>
      </c>
      <c r="AX31" s="507">
        <f>N31+AF31</f>
        <v>646</v>
      </c>
      <c r="AY31" s="522">
        <f>O31+AQ31</f>
        <v>0.28000000000000003</v>
      </c>
      <c r="AZ31" s="522">
        <f>P31+AO31</f>
        <v>0</v>
      </c>
      <c r="BA31" s="523">
        <f>Q31+AP31</f>
        <v>0.28000000000000003</v>
      </c>
    </row>
    <row r="32" spans="1:53" ht="12.95" customHeight="1" x14ac:dyDescent="0.25">
      <c r="A32" s="93">
        <v>5</v>
      </c>
      <c r="B32" s="105">
        <v>5401</v>
      </c>
      <c r="C32" s="106">
        <v>600098397</v>
      </c>
      <c r="D32" s="105">
        <v>70983615</v>
      </c>
      <c r="E32" s="120" t="s">
        <v>712</v>
      </c>
      <c r="F32" s="105"/>
      <c r="G32" s="123"/>
      <c r="H32" s="124"/>
      <c r="I32" s="131">
        <v>1828919</v>
      </c>
      <c r="J32" s="88">
        <v>1337535</v>
      </c>
      <c r="K32" s="88">
        <v>0</v>
      </c>
      <c r="L32" s="88">
        <v>452087</v>
      </c>
      <c r="M32" s="88">
        <v>26751</v>
      </c>
      <c r="N32" s="88">
        <v>12546</v>
      </c>
      <c r="O32" s="89">
        <v>3.0648999999999997</v>
      </c>
      <c r="P32" s="89">
        <v>2</v>
      </c>
      <c r="Q32" s="277">
        <v>1.0649</v>
      </c>
      <c r="R32" s="142">
        <f t="shared" ref="R32:BA32" si="29">SUM(R30:R31)</f>
        <v>-15000</v>
      </c>
      <c r="S32" s="88">
        <f t="shared" si="29"/>
        <v>0</v>
      </c>
      <c r="T32" s="88">
        <f t="shared" si="29"/>
        <v>0</v>
      </c>
      <c r="U32" s="88">
        <f t="shared" si="29"/>
        <v>0</v>
      </c>
      <c r="V32" s="88">
        <f t="shared" si="29"/>
        <v>-15000</v>
      </c>
      <c r="W32" s="88">
        <f t="shared" si="29"/>
        <v>15000</v>
      </c>
      <c r="X32" s="88">
        <f t="shared" si="29"/>
        <v>0</v>
      </c>
      <c r="Y32" s="88">
        <f t="shared" ref="Y32" si="30">SUM(Y30:Y31)</f>
        <v>0</v>
      </c>
      <c r="Z32" s="88">
        <f t="shared" si="29"/>
        <v>15000</v>
      </c>
      <c r="AA32" s="88">
        <f t="shared" si="29"/>
        <v>0</v>
      </c>
      <c r="AB32" s="88">
        <f t="shared" si="29"/>
        <v>0</v>
      </c>
      <c r="AC32" s="88">
        <f t="shared" si="29"/>
        <v>-300</v>
      </c>
      <c r="AD32" s="88">
        <f t="shared" si="29"/>
        <v>0</v>
      </c>
      <c r="AE32" s="88">
        <f t="shared" si="29"/>
        <v>0</v>
      </c>
      <c r="AF32" s="88">
        <f t="shared" si="29"/>
        <v>0</v>
      </c>
      <c r="AG32" s="88">
        <f t="shared" si="29"/>
        <v>-300</v>
      </c>
      <c r="AH32" s="89">
        <f t="shared" si="29"/>
        <v>0</v>
      </c>
      <c r="AI32" s="89">
        <f t="shared" si="29"/>
        <v>-7.0000000000000007E-2</v>
      </c>
      <c r="AJ32" s="89">
        <f t="shared" si="29"/>
        <v>0</v>
      </c>
      <c r="AK32" s="89">
        <f t="shared" ref="AK32:AL32" si="31">SUM(AK30:AK31)</f>
        <v>0</v>
      </c>
      <c r="AL32" s="89">
        <f t="shared" si="31"/>
        <v>0</v>
      </c>
      <c r="AM32" s="89">
        <f t="shared" si="29"/>
        <v>0</v>
      </c>
      <c r="AN32" s="89">
        <f t="shared" si="29"/>
        <v>0</v>
      </c>
      <c r="AO32" s="89">
        <f t="shared" si="29"/>
        <v>0</v>
      </c>
      <c r="AP32" s="89">
        <f t="shared" si="29"/>
        <v>-7.0000000000000007E-2</v>
      </c>
      <c r="AQ32" s="277">
        <f t="shared" si="29"/>
        <v>-7.0000000000000007E-2</v>
      </c>
      <c r="AR32" s="142">
        <f t="shared" si="29"/>
        <v>1828619</v>
      </c>
      <c r="AS32" s="88">
        <f t="shared" si="29"/>
        <v>1322535</v>
      </c>
      <c r="AT32" s="88">
        <f t="shared" si="29"/>
        <v>15000</v>
      </c>
      <c r="AU32" s="88">
        <f t="shared" si="29"/>
        <v>0</v>
      </c>
      <c r="AV32" s="88">
        <f t="shared" si="29"/>
        <v>452087</v>
      </c>
      <c r="AW32" s="88">
        <f t="shared" si="29"/>
        <v>26451</v>
      </c>
      <c r="AX32" s="88">
        <f t="shared" si="29"/>
        <v>12546</v>
      </c>
      <c r="AY32" s="89">
        <f t="shared" si="29"/>
        <v>2.9949000000000003</v>
      </c>
      <c r="AZ32" s="89">
        <f t="shared" si="29"/>
        <v>2</v>
      </c>
      <c r="BA32" s="277">
        <f t="shared" si="29"/>
        <v>0.9948999999999999</v>
      </c>
    </row>
    <row r="33" spans="1:53" ht="12.95" customHeight="1" x14ac:dyDescent="0.25">
      <c r="A33" s="84">
        <v>6</v>
      </c>
      <c r="B33" s="547">
        <v>5402</v>
      </c>
      <c r="C33" s="548">
        <v>600098958</v>
      </c>
      <c r="D33" s="547">
        <v>70983623</v>
      </c>
      <c r="E33" s="557" t="s">
        <v>713</v>
      </c>
      <c r="F33" s="547">
        <v>3117</v>
      </c>
      <c r="G33" s="556" t="s">
        <v>285</v>
      </c>
      <c r="H33" s="514" t="s">
        <v>87</v>
      </c>
      <c r="I33" s="516">
        <v>4802327</v>
      </c>
      <c r="J33" s="517">
        <v>3419239</v>
      </c>
      <c r="K33" s="517">
        <v>0</v>
      </c>
      <c r="L33" s="431">
        <v>1155703</v>
      </c>
      <c r="M33" s="431">
        <v>68385</v>
      </c>
      <c r="N33" s="517">
        <v>159000</v>
      </c>
      <c r="O33" s="518">
        <v>6.9793000000000003</v>
      </c>
      <c r="P33" s="432">
        <v>4.6848000000000001</v>
      </c>
      <c r="Q33" s="519">
        <v>2.2945000000000002</v>
      </c>
      <c r="R33" s="520">
        <f t="shared" si="6"/>
        <v>-6000</v>
      </c>
      <c r="S33" s="507">
        <v>0</v>
      </c>
      <c r="T33" s="507">
        <v>0</v>
      </c>
      <c r="U33" s="507">
        <v>0</v>
      </c>
      <c r="V33" s="507">
        <f>SUM(R33:U33)</f>
        <v>-6000</v>
      </c>
      <c r="W33" s="507">
        <v>6000</v>
      </c>
      <c r="X33" s="507">
        <v>0</v>
      </c>
      <c r="Y33" s="507">
        <v>7844</v>
      </c>
      <c r="Z33" s="507">
        <f>SUM(W33:Y33)</f>
        <v>13844</v>
      </c>
      <c r="AA33" s="507">
        <f>V33+Z33</f>
        <v>7844</v>
      </c>
      <c r="AB33" s="322">
        <f>ROUND((V33+W33)*33.8%,0)</f>
        <v>0</v>
      </c>
      <c r="AC33" s="180">
        <f>ROUND(V33*2%,0)</f>
        <v>-120</v>
      </c>
      <c r="AD33" s="507">
        <v>0</v>
      </c>
      <c r="AE33" s="507">
        <v>0</v>
      </c>
      <c r="AF33" s="507">
        <f t="shared" si="2"/>
        <v>0</v>
      </c>
      <c r="AG33" s="507">
        <f t="shared" si="3"/>
        <v>7724</v>
      </c>
      <c r="AH33" s="522">
        <v>-0.01</v>
      </c>
      <c r="AI33" s="522">
        <v>-0.01</v>
      </c>
      <c r="AJ33" s="522">
        <v>0</v>
      </c>
      <c r="AK33" s="522">
        <v>0</v>
      </c>
      <c r="AL33" s="522">
        <v>0</v>
      </c>
      <c r="AM33" s="522">
        <v>0</v>
      </c>
      <c r="AN33" s="522">
        <v>0</v>
      </c>
      <c r="AO33" s="522">
        <f t="shared" ref="AO33:AO37" si="32">AH33+AJ33+AK33+AM33</f>
        <v>-0.01</v>
      </c>
      <c r="AP33" s="522">
        <f t="shared" ref="AP33:AP37" si="33">AI33+AL33+AN33</f>
        <v>-0.01</v>
      </c>
      <c r="AQ33" s="523">
        <f t="shared" si="4"/>
        <v>-0.02</v>
      </c>
      <c r="AR33" s="520">
        <f>I33+AG33</f>
        <v>4810051</v>
      </c>
      <c r="AS33" s="507">
        <f>J33+V33</f>
        <v>3413239</v>
      </c>
      <c r="AT33" s="507">
        <f>K33+Z33</f>
        <v>13844</v>
      </c>
      <c r="AU33" s="501">
        <f t="shared" si="5"/>
        <v>7844</v>
      </c>
      <c r="AV33" s="507">
        <f t="shared" ref="AV33:AW37" si="34">L33+AB33</f>
        <v>1155703</v>
      </c>
      <c r="AW33" s="507">
        <f t="shared" si="34"/>
        <v>68265</v>
      </c>
      <c r="AX33" s="507">
        <f>N33+AF33</f>
        <v>159000</v>
      </c>
      <c r="AY33" s="522">
        <f>O33+AQ33</f>
        <v>6.9593000000000007</v>
      </c>
      <c r="AZ33" s="522">
        <f t="shared" ref="AZ33:BA37" si="35">P33+AO33</f>
        <v>4.6748000000000003</v>
      </c>
      <c r="BA33" s="523">
        <f t="shared" si="35"/>
        <v>2.2845000000000004</v>
      </c>
    </row>
    <row r="34" spans="1:53" ht="12.95" customHeight="1" x14ac:dyDescent="0.25">
      <c r="A34" s="84">
        <v>6</v>
      </c>
      <c r="B34" s="547">
        <v>5402</v>
      </c>
      <c r="C34" s="548">
        <v>600098958</v>
      </c>
      <c r="D34" s="547">
        <v>70983623</v>
      </c>
      <c r="E34" s="557" t="s">
        <v>713</v>
      </c>
      <c r="F34" s="547">
        <v>3117</v>
      </c>
      <c r="G34" s="514" t="s">
        <v>92</v>
      </c>
      <c r="H34" s="514" t="s">
        <v>83</v>
      </c>
      <c r="I34" s="516">
        <v>466313</v>
      </c>
      <c r="J34" s="517">
        <v>343382</v>
      </c>
      <c r="K34" s="517">
        <v>0</v>
      </c>
      <c r="L34" s="431">
        <v>116063</v>
      </c>
      <c r="M34" s="431">
        <v>6868</v>
      </c>
      <c r="N34" s="517">
        <v>0</v>
      </c>
      <c r="O34" s="518">
        <v>1.01</v>
      </c>
      <c r="P34" s="432">
        <v>1.01</v>
      </c>
      <c r="Q34" s="519">
        <v>0</v>
      </c>
      <c r="R34" s="520">
        <f t="shared" si="6"/>
        <v>0</v>
      </c>
      <c r="S34" s="507">
        <v>0</v>
      </c>
      <c r="T34" s="507">
        <v>0</v>
      </c>
      <c r="U34" s="507">
        <v>0</v>
      </c>
      <c r="V34" s="507">
        <f>SUM(R34:U34)</f>
        <v>0</v>
      </c>
      <c r="W34" s="507">
        <v>0</v>
      </c>
      <c r="X34" s="507">
        <v>0</v>
      </c>
      <c r="Y34" s="507">
        <v>0</v>
      </c>
      <c r="Z34" s="507">
        <f>SUM(W34:Y34)</f>
        <v>0</v>
      </c>
      <c r="AA34" s="507">
        <f>V34+Z34</f>
        <v>0</v>
      </c>
      <c r="AB34" s="322">
        <f>ROUND((V34+W34)*33.8%,0)</f>
        <v>0</v>
      </c>
      <c r="AC34" s="180">
        <f>ROUND(V34*2%,0)</f>
        <v>0</v>
      </c>
      <c r="AD34" s="507">
        <v>0</v>
      </c>
      <c r="AE34" s="507">
        <v>0</v>
      </c>
      <c r="AF34" s="507">
        <f t="shared" si="2"/>
        <v>0</v>
      </c>
      <c r="AG34" s="507">
        <f t="shared" si="3"/>
        <v>0</v>
      </c>
      <c r="AH34" s="522">
        <v>0</v>
      </c>
      <c r="AI34" s="522">
        <v>0</v>
      </c>
      <c r="AJ34" s="522">
        <v>0</v>
      </c>
      <c r="AK34" s="522">
        <v>0</v>
      </c>
      <c r="AL34" s="522">
        <v>0</v>
      </c>
      <c r="AM34" s="522">
        <v>0</v>
      </c>
      <c r="AN34" s="522">
        <v>0</v>
      </c>
      <c r="AO34" s="522">
        <f t="shared" si="32"/>
        <v>0</v>
      </c>
      <c r="AP34" s="522">
        <f t="shared" si="33"/>
        <v>0</v>
      </c>
      <c r="AQ34" s="523">
        <f t="shared" si="4"/>
        <v>0</v>
      </c>
      <c r="AR34" s="520">
        <f>I34+AG34</f>
        <v>466313</v>
      </c>
      <c r="AS34" s="507">
        <f>J34+V34</f>
        <v>343382</v>
      </c>
      <c r="AT34" s="507">
        <f>K34+Z34</f>
        <v>0</v>
      </c>
      <c r="AU34" s="501">
        <f t="shared" si="5"/>
        <v>0</v>
      </c>
      <c r="AV34" s="507">
        <f t="shared" si="34"/>
        <v>116063</v>
      </c>
      <c r="AW34" s="507">
        <f t="shared" si="34"/>
        <v>6868</v>
      </c>
      <c r="AX34" s="507">
        <f>N34+AF34</f>
        <v>0</v>
      </c>
      <c r="AY34" s="522">
        <f>O34+AQ34</f>
        <v>1.01</v>
      </c>
      <c r="AZ34" s="522">
        <f t="shared" si="35"/>
        <v>1.01</v>
      </c>
      <c r="BA34" s="523">
        <f t="shared" si="35"/>
        <v>0</v>
      </c>
    </row>
    <row r="35" spans="1:53" ht="12.95" customHeight="1" x14ac:dyDescent="0.25">
      <c r="A35" s="84">
        <v>6</v>
      </c>
      <c r="B35" s="547">
        <v>5402</v>
      </c>
      <c r="C35" s="548">
        <v>600098958</v>
      </c>
      <c r="D35" s="547">
        <v>70983623</v>
      </c>
      <c r="E35" s="557" t="s">
        <v>713</v>
      </c>
      <c r="F35" s="547">
        <v>3141</v>
      </c>
      <c r="G35" s="556" t="s">
        <v>89</v>
      </c>
      <c r="H35" s="514" t="s">
        <v>83</v>
      </c>
      <c r="I35" s="516">
        <v>765627</v>
      </c>
      <c r="J35" s="517">
        <v>561051</v>
      </c>
      <c r="K35" s="517">
        <v>0</v>
      </c>
      <c r="L35" s="431">
        <v>189635</v>
      </c>
      <c r="M35" s="431">
        <v>11221</v>
      </c>
      <c r="N35" s="517">
        <v>3720</v>
      </c>
      <c r="O35" s="518">
        <v>1.91</v>
      </c>
      <c r="P35" s="432">
        <v>0</v>
      </c>
      <c r="Q35" s="519">
        <v>1.91</v>
      </c>
      <c r="R35" s="520">
        <f t="shared" si="6"/>
        <v>0</v>
      </c>
      <c r="S35" s="507">
        <v>0</v>
      </c>
      <c r="T35" s="507">
        <v>0</v>
      </c>
      <c r="U35" s="507">
        <v>0</v>
      </c>
      <c r="V35" s="507">
        <f>SUM(R35:U35)</f>
        <v>0</v>
      </c>
      <c r="W35" s="507">
        <v>0</v>
      </c>
      <c r="X35" s="507">
        <v>0</v>
      </c>
      <c r="Y35" s="507">
        <v>0</v>
      </c>
      <c r="Z35" s="507">
        <f>SUM(W35:Y35)</f>
        <v>0</v>
      </c>
      <c r="AA35" s="507">
        <f>V35+Z35</f>
        <v>0</v>
      </c>
      <c r="AB35" s="322">
        <f>ROUND((V35+W35)*33.8%,0)</f>
        <v>0</v>
      </c>
      <c r="AC35" s="180">
        <f>ROUND(V35*2%,0)</f>
        <v>0</v>
      </c>
      <c r="AD35" s="507">
        <v>0</v>
      </c>
      <c r="AE35" s="507">
        <v>0</v>
      </c>
      <c r="AF35" s="507">
        <f t="shared" si="2"/>
        <v>0</v>
      </c>
      <c r="AG35" s="507">
        <f t="shared" si="3"/>
        <v>0</v>
      </c>
      <c r="AH35" s="522">
        <v>0</v>
      </c>
      <c r="AI35" s="522">
        <v>0</v>
      </c>
      <c r="AJ35" s="522">
        <v>0</v>
      </c>
      <c r="AK35" s="522">
        <v>0</v>
      </c>
      <c r="AL35" s="522">
        <v>0</v>
      </c>
      <c r="AM35" s="522">
        <v>0</v>
      </c>
      <c r="AN35" s="522">
        <v>0</v>
      </c>
      <c r="AO35" s="522">
        <f t="shared" si="32"/>
        <v>0</v>
      </c>
      <c r="AP35" s="522">
        <f t="shared" si="33"/>
        <v>0</v>
      </c>
      <c r="AQ35" s="523">
        <f t="shared" si="4"/>
        <v>0</v>
      </c>
      <c r="AR35" s="520">
        <f>I35+AG35</f>
        <v>765627</v>
      </c>
      <c r="AS35" s="507">
        <f>J35+V35</f>
        <v>561051</v>
      </c>
      <c r="AT35" s="507">
        <f>K35+Z35</f>
        <v>0</v>
      </c>
      <c r="AU35" s="501">
        <f t="shared" si="5"/>
        <v>0</v>
      </c>
      <c r="AV35" s="507">
        <f t="shared" si="34"/>
        <v>189635</v>
      </c>
      <c r="AW35" s="507">
        <f t="shared" si="34"/>
        <v>11221</v>
      </c>
      <c r="AX35" s="507">
        <f>N35+AF35</f>
        <v>3720</v>
      </c>
      <c r="AY35" s="522">
        <f>O35+AQ35</f>
        <v>1.91</v>
      </c>
      <c r="AZ35" s="522">
        <f t="shared" si="35"/>
        <v>0</v>
      </c>
      <c r="BA35" s="523">
        <f t="shared" si="35"/>
        <v>1.91</v>
      </c>
    </row>
    <row r="36" spans="1:53" ht="12.95" customHeight="1" x14ac:dyDescent="0.25">
      <c r="A36" s="84">
        <v>6</v>
      </c>
      <c r="B36" s="547">
        <v>5402</v>
      </c>
      <c r="C36" s="548">
        <v>600098958</v>
      </c>
      <c r="D36" s="547">
        <v>70983623</v>
      </c>
      <c r="E36" s="557" t="s">
        <v>713</v>
      </c>
      <c r="F36" s="547">
        <v>3143</v>
      </c>
      <c r="G36" s="514" t="s">
        <v>150</v>
      </c>
      <c r="H36" s="514" t="s">
        <v>87</v>
      </c>
      <c r="I36" s="516">
        <v>1310760</v>
      </c>
      <c r="J36" s="517">
        <v>965214</v>
      </c>
      <c r="K36" s="517">
        <v>0</v>
      </c>
      <c r="L36" s="431">
        <v>326242</v>
      </c>
      <c r="M36" s="431">
        <v>19304</v>
      </c>
      <c r="N36" s="517">
        <v>0</v>
      </c>
      <c r="O36" s="518">
        <v>2.0634000000000001</v>
      </c>
      <c r="P36" s="432">
        <v>2.0634000000000001</v>
      </c>
      <c r="Q36" s="519">
        <v>0</v>
      </c>
      <c r="R36" s="520">
        <f t="shared" si="6"/>
        <v>0</v>
      </c>
      <c r="S36" s="507">
        <v>0</v>
      </c>
      <c r="T36" s="507">
        <v>0</v>
      </c>
      <c r="U36" s="507">
        <v>0</v>
      </c>
      <c r="V36" s="507">
        <f>SUM(R36:U36)</f>
        <v>0</v>
      </c>
      <c r="W36" s="507">
        <v>0</v>
      </c>
      <c r="X36" s="507">
        <v>0</v>
      </c>
      <c r="Y36" s="507">
        <v>0</v>
      </c>
      <c r="Z36" s="507">
        <f>SUM(W36:Y36)</f>
        <v>0</v>
      </c>
      <c r="AA36" s="507">
        <f>V36+Z36</f>
        <v>0</v>
      </c>
      <c r="AB36" s="322">
        <f>ROUND((V36+W36)*33.8%,0)</f>
        <v>0</v>
      </c>
      <c r="AC36" s="180">
        <f>ROUND(V36*2%,0)</f>
        <v>0</v>
      </c>
      <c r="AD36" s="507">
        <v>0</v>
      </c>
      <c r="AE36" s="507">
        <v>0</v>
      </c>
      <c r="AF36" s="507">
        <f t="shared" si="2"/>
        <v>0</v>
      </c>
      <c r="AG36" s="507">
        <f t="shared" si="3"/>
        <v>0</v>
      </c>
      <c r="AH36" s="522">
        <v>0</v>
      </c>
      <c r="AI36" s="522">
        <v>0</v>
      </c>
      <c r="AJ36" s="522">
        <v>0</v>
      </c>
      <c r="AK36" s="522">
        <v>0</v>
      </c>
      <c r="AL36" s="522">
        <v>0</v>
      </c>
      <c r="AM36" s="522">
        <v>0</v>
      </c>
      <c r="AN36" s="522">
        <v>0</v>
      </c>
      <c r="AO36" s="522">
        <f t="shared" si="32"/>
        <v>0</v>
      </c>
      <c r="AP36" s="522">
        <f t="shared" si="33"/>
        <v>0</v>
      </c>
      <c r="AQ36" s="523">
        <f t="shared" si="4"/>
        <v>0</v>
      </c>
      <c r="AR36" s="520">
        <f>I36+AG36</f>
        <v>1310760</v>
      </c>
      <c r="AS36" s="507">
        <f>J36+V36</f>
        <v>965214</v>
      </c>
      <c r="AT36" s="507">
        <f>K36+Z36</f>
        <v>0</v>
      </c>
      <c r="AU36" s="501">
        <f t="shared" si="5"/>
        <v>0</v>
      </c>
      <c r="AV36" s="507">
        <f t="shared" si="34"/>
        <v>326242</v>
      </c>
      <c r="AW36" s="507">
        <f t="shared" si="34"/>
        <v>19304</v>
      </c>
      <c r="AX36" s="507">
        <f>N36+AF36</f>
        <v>0</v>
      </c>
      <c r="AY36" s="522">
        <f>O36+AQ36</f>
        <v>2.0634000000000001</v>
      </c>
      <c r="AZ36" s="522">
        <f t="shared" si="35"/>
        <v>2.0634000000000001</v>
      </c>
      <c r="BA36" s="523">
        <f t="shared" si="35"/>
        <v>0</v>
      </c>
    </row>
    <row r="37" spans="1:53" ht="12.95" customHeight="1" x14ac:dyDescent="0.25">
      <c r="A37" s="84">
        <v>6</v>
      </c>
      <c r="B37" s="547">
        <v>5402</v>
      </c>
      <c r="C37" s="548">
        <v>600098958</v>
      </c>
      <c r="D37" s="547">
        <v>70983623</v>
      </c>
      <c r="E37" s="557" t="s">
        <v>713</v>
      </c>
      <c r="F37" s="547">
        <v>3143</v>
      </c>
      <c r="G37" s="514" t="s">
        <v>151</v>
      </c>
      <c r="H37" s="514" t="s">
        <v>83</v>
      </c>
      <c r="I37" s="516">
        <v>37217</v>
      </c>
      <c r="J37" s="517">
        <v>26235</v>
      </c>
      <c r="K37" s="517">
        <v>0</v>
      </c>
      <c r="L37" s="431">
        <v>8867</v>
      </c>
      <c r="M37" s="431">
        <v>525</v>
      </c>
      <c r="N37" s="517">
        <v>1590</v>
      </c>
      <c r="O37" s="518">
        <v>0.11</v>
      </c>
      <c r="P37" s="432">
        <v>0</v>
      </c>
      <c r="Q37" s="519">
        <v>0.11</v>
      </c>
      <c r="R37" s="520">
        <f t="shared" si="6"/>
        <v>0</v>
      </c>
      <c r="S37" s="507">
        <v>0</v>
      </c>
      <c r="T37" s="507">
        <v>0</v>
      </c>
      <c r="U37" s="507">
        <v>0</v>
      </c>
      <c r="V37" s="507">
        <f>SUM(R37:U37)</f>
        <v>0</v>
      </c>
      <c r="W37" s="507">
        <v>0</v>
      </c>
      <c r="X37" s="507">
        <v>0</v>
      </c>
      <c r="Y37" s="507">
        <v>0</v>
      </c>
      <c r="Z37" s="507">
        <f>SUM(W37:Y37)</f>
        <v>0</v>
      </c>
      <c r="AA37" s="507">
        <f>V37+Z37</f>
        <v>0</v>
      </c>
      <c r="AB37" s="322">
        <f>ROUND((V37+W37)*33.8%,0)</f>
        <v>0</v>
      </c>
      <c r="AC37" s="180">
        <f>ROUND(V37*2%,0)</f>
        <v>0</v>
      </c>
      <c r="AD37" s="507">
        <v>0</v>
      </c>
      <c r="AE37" s="507">
        <v>0</v>
      </c>
      <c r="AF37" s="507">
        <f t="shared" si="2"/>
        <v>0</v>
      </c>
      <c r="AG37" s="507">
        <f t="shared" si="3"/>
        <v>0</v>
      </c>
      <c r="AH37" s="522">
        <v>0</v>
      </c>
      <c r="AI37" s="522">
        <v>0</v>
      </c>
      <c r="AJ37" s="522">
        <v>0</v>
      </c>
      <c r="AK37" s="522">
        <v>0</v>
      </c>
      <c r="AL37" s="522">
        <v>0</v>
      </c>
      <c r="AM37" s="522">
        <v>0</v>
      </c>
      <c r="AN37" s="522">
        <v>0</v>
      </c>
      <c r="AO37" s="522">
        <f t="shared" si="32"/>
        <v>0</v>
      </c>
      <c r="AP37" s="522">
        <f t="shared" si="33"/>
        <v>0</v>
      </c>
      <c r="AQ37" s="523">
        <f t="shared" si="4"/>
        <v>0</v>
      </c>
      <c r="AR37" s="520">
        <f>I37+AG37</f>
        <v>37217</v>
      </c>
      <c r="AS37" s="507">
        <f>J37+V37</f>
        <v>26235</v>
      </c>
      <c r="AT37" s="507">
        <f>K37+Z37</f>
        <v>0</v>
      </c>
      <c r="AU37" s="501">
        <f t="shared" si="5"/>
        <v>0</v>
      </c>
      <c r="AV37" s="507">
        <f t="shared" si="34"/>
        <v>8867</v>
      </c>
      <c r="AW37" s="507">
        <f t="shared" si="34"/>
        <v>525</v>
      </c>
      <c r="AX37" s="507">
        <f>N37+AF37</f>
        <v>1590</v>
      </c>
      <c r="AY37" s="522">
        <f>O37+AQ37</f>
        <v>0.11</v>
      </c>
      <c r="AZ37" s="522">
        <f t="shared" si="35"/>
        <v>0</v>
      </c>
      <c r="BA37" s="523">
        <f t="shared" si="35"/>
        <v>0.11</v>
      </c>
    </row>
    <row r="38" spans="1:53" ht="12.95" customHeight="1" x14ac:dyDescent="0.25">
      <c r="A38" s="93">
        <v>6</v>
      </c>
      <c r="B38" s="105">
        <v>5402</v>
      </c>
      <c r="C38" s="106">
        <v>600098958</v>
      </c>
      <c r="D38" s="105">
        <v>70983623</v>
      </c>
      <c r="E38" s="120" t="s">
        <v>714</v>
      </c>
      <c r="F38" s="105"/>
      <c r="G38" s="123"/>
      <c r="H38" s="124"/>
      <c r="I38" s="137">
        <v>7382244</v>
      </c>
      <c r="J38" s="117">
        <v>5315121</v>
      </c>
      <c r="K38" s="117">
        <v>0</v>
      </c>
      <c r="L38" s="117">
        <v>1796510</v>
      </c>
      <c r="M38" s="117">
        <v>106303</v>
      </c>
      <c r="N38" s="117">
        <v>164310</v>
      </c>
      <c r="O38" s="306">
        <v>12.072699999999999</v>
      </c>
      <c r="P38" s="306">
        <v>7.7582000000000004</v>
      </c>
      <c r="Q38" s="307">
        <v>4.3145000000000007</v>
      </c>
      <c r="R38" s="243">
        <f t="shared" ref="R38:BA38" si="36">SUM(R33:R37)</f>
        <v>-6000</v>
      </c>
      <c r="S38" s="117">
        <f t="shared" si="36"/>
        <v>0</v>
      </c>
      <c r="T38" s="117">
        <f t="shared" si="36"/>
        <v>0</v>
      </c>
      <c r="U38" s="117">
        <f t="shared" si="36"/>
        <v>0</v>
      </c>
      <c r="V38" s="117">
        <f t="shared" si="36"/>
        <v>-6000</v>
      </c>
      <c r="W38" s="117">
        <f t="shared" si="36"/>
        <v>6000</v>
      </c>
      <c r="X38" s="117">
        <f t="shared" si="36"/>
        <v>0</v>
      </c>
      <c r="Y38" s="117">
        <f t="shared" ref="Y38" si="37">SUM(Y33:Y37)</f>
        <v>7844</v>
      </c>
      <c r="Z38" s="117">
        <f t="shared" si="36"/>
        <v>13844</v>
      </c>
      <c r="AA38" s="117">
        <f t="shared" si="36"/>
        <v>7844</v>
      </c>
      <c r="AB38" s="117">
        <f t="shared" si="36"/>
        <v>0</v>
      </c>
      <c r="AC38" s="117">
        <f t="shared" si="36"/>
        <v>-120</v>
      </c>
      <c r="AD38" s="117">
        <f t="shared" si="36"/>
        <v>0</v>
      </c>
      <c r="AE38" s="117">
        <f t="shared" si="36"/>
        <v>0</v>
      </c>
      <c r="AF38" s="117">
        <f t="shared" si="36"/>
        <v>0</v>
      </c>
      <c r="AG38" s="117">
        <f t="shared" si="36"/>
        <v>7724</v>
      </c>
      <c r="AH38" s="306">
        <f t="shared" si="36"/>
        <v>-0.01</v>
      </c>
      <c r="AI38" s="306">
        <f t="shared" si="36"/>
        <v>-0.01</v>
      </c>
      <c r="AJ38" s="306">
        <f t="shared" si="36"/>
        <v>0</v>
      </c>
      <c r="AK38" s="306">
        <f t="shared" ref="AK38:AL38" si="38">SUM(AK33:AK37)</f>
        <v>0</v>
      </c>
      <c r="AL38" s="306">
        <f t="shared" si="38"/>
        <v>0</v>
      </c>
      <c r="AM38" s="306">
        <f t="shared" si="36"/>
        <v>0</v>
      </c>
      <c r="AN38" s="306">
        <f t="shared" si="36"/>
        <v>0</v>
      </c>
      <c r="AO38" s="306">
        <f t="shared" si="36"/>
        <v>-0.01</v>
      </c>
      <c r="AP38" s="306">
        <f t="shared" si="36"/>
        <v>-0.01</v>
      </c>
      <c r="AQ38" s="307">
        <f t="shared" si="36"/>
        <v>-0.02</v>
      </c>
      <c r="AR38" s="243">
        <f t="shared" si="36"/>
        <v>7389968</v>
      </c>
      <c r="AS38" s="117">
        <f t="shared" si="36"/>
        <v>5309121</v>
      </c>
      <c r="AT38" s="117">
        <f t="shared" si="36"/>
        <v>13844</v>
      </c>
      <c r="AU38" s="117">
        <f t="shared" si="36"/>
        <v>7844</v>
      </c>
      <c r="AV38" s="117">
        <f t="shared" si="36"/>
        <v>1796510</v>
      </c>
      <c r="AW38" s="117">
        <f t="shared" si="36"/>
        <v>106183</v>
      </c>
      <c r="AX38" s="117">
        <f t="shared" si="36"/>
        <v>164310</v>
      </c>
      <c r="AY38" s="306">
        <f t="shared" si="36"/>
        <v>12.0527</v>
      </c>
      <c r="AZ38" s="306">
        <f t="shared" si="36"/>
        <v>7.7482000000000006</v>
      </c>
      <c r="BA38" s="307">
        <f t="shared" si="36"/>
        <v>4.3045000000000009</v>
      </c>
    </row>
    <row r="39" spans="1:53" ht="12.95" customHeight="1" x14ac:dyDescent="0.25">
      <c r="A39" s="84">
        <v>7</v>
      </c>
      <c r="B39" s="84">
        <v>5405</v>
      </c>
      <c r="C39" s="108">
        <v>600099121</v>
      </c>
      <c r="D39" s="84">
        <v>70695521</v>
      </c>
      <c r="E39" s="513" t="s">
        <v>715</v>
      </c>
      <c r="F39" s="84">
        <v>3111</v>
      </c>
      <c r="G39" s="556" t="s">
        <v>587</v>
      </c>
      <c r="H39" s="514" t="s">
        <v>87</v>
      </c>
      <c r="I39" s="516">
        <v>1508385</v>
      </c>
      <c r="J39" s="517">
        <v>1099915</v>
      </c>
      <c r="K39" s="517">
        <v>0</v>
      </c>
      <c r="L39" s="431">
        <v>371771</v>
      </c>
      <c r="M39" s="431">
        <v>21999</v>
      </c>
      <c r="N39" s="517">
        <v>14700</v>
      </c>
      <c r="O39" s="518">
        <v>2.5108999999999999</v>
      </c>
      <c r="P39" s="432">
        <v>2</v>
      </c>
      <c r="Q39" s="519">
        <v>0.51090000000000002</v>
      </c>
      <c r="R39" s="520">
        <f t="shared" si="6"/>
        <v>0</v>
      </c>
      <c r="S39" s="507">
        <v>0</v>
      </c>
      <c r="T39" s="507">
        <v>0</v>
      </c>
      <c r="U39" s="507">
        <v>0</v>
      </c>
      <c r="V39" s="507">
        <f t="shared" ref="V39:V44" si="39">SUM(R39:U39)</f>
        <v>0</v>
      </c>
      <c r="W39" s="507">
        <v>0</v>
      </c>
      <c r="X39" s="507">
        <v>0</v>
      </c>
      <c r="Y39" s="507">
        <v>0</v>
      </c>
      <c r="Z39" s="507">
        <f t="shared" ref="Z39:Z44" si="40">SUM(W39:Y39)</f>
        <v>0</v>
      </c>
      <c r="AA39" s="507">
        <f t="shared" ref="AA39:AA44" si="41">V39+Z39</f>
        <v>0</v>
      </c>
      <c r="AB39" s="322">
        <f t="shared" ref="AB39:AB44" si="42">ROUND((V39+W39)*33.8%,0)</f>
        <v>0</v>
      </c>
      <c r="AC39" s="180">
        <f t="shared" ref="AC39:AC44" si="43">ROUND(V39*2%,0)</f>
        <v>0</v>
      </c>
      <c r="AD39" s="507">
        <v>0</v>
      </c>
      <c r="AE39" s="507">
        <v>0</v>
      </c>
      <c r="AF39" s="507">
        <f t="shared" si="2"/>
        <v>0</v>
      </c>
      <c r="AG39" s="507">
        <f t="shared" si="3"/>
        <v>0</v>
      </c>
      <c r="AH39" s="522">
        <v>0</v>
      </c>
      <c r="AI39" s="522">
        <v>0</v>
      </c>
      <c r="AJ39" s="522">
        <v>0</v>
      </c>
      <c r="AK39" s="522">
        <v>0</v>
      </c>
      <c r="AL39" s="522">
        <v>0</v>
      </c>
      <c r="AM39" s="522">
        <v>0</v>
      </c>
      <c r="AN39" s="522">
        <v>0</v>
      </c>
      <c r="AO39" s="522">
        <f t="shared" ref="AO39:AO44" si="44">AH39+AJ39+AK39+AM39</f>
        <v>0</v>
      </c>
      <c r="AP39" s="522">
        <f t="shared" ref="AP39:AP44" si="45">AI39+AL39+AN39</f>
        <v>0</v>
      </c>
      <c r="AQ39" s="523">
        <f t="shared" si="4"/>
        <v>0</v>
      </c>
      <c r="AR39" s="520">
        <f t="shared" ref="AR39:AR44" si="46">I39+AG39</f>
        <v>1508385</v>
      </c>
      <c r="AS39" s="507">
        <f t="shared" ref="AS39:AS44" si="47">J39+V39</f>
        <v>1099915</v>
      </c>
      <c r="AT39" s="507">
        <f t="shared" ref="AT39:AT44" si="48">K39+Z39</f>
        <v>0</v>
      </c>
      <c r="AU39" s="501">
        <f t="shared" si="5"/>
        <v>0</v>
      </c>
      <c r="AV39" s="507">
        <f t="shared" ref="AV39:AW44" si="49">L39+AB39</f>
        <v>371771</v>
      </c>
      <c r="AW39" s="507">
        <f t="shared" si="49"/>
        <v>21999</v>
      </c>
      <c r="AX39" s="507">
        <f t="shared" ref="AX39:AX44" si="50">N39+AF39</f>
        <v>14700</v>
      </c>
      <c r="AY39" s="522">
        <f t="shared" ref="AY39:AY44" si="51">O39+AQ39</f>
        <v>2.5108999999999999</v>
      </c>
      <c r="AZ39" s="522">
        <f t="shared" ref="AZ39:BA44" si="52">P39+AO39</f>
        <v>2</v>
      </c>
      <c r="BA39" s="523">
        <f t="shared" si="52"/>
        <v>0.51090000000000002</v>
      </c>
    </row>
    <row r="40" spans="1:53" ht="12.95" customHeight="1" x14ac:dyDescent="0.25">
      <c r="A40" s="84">
        <v>7</v>
      </c>
      <c r="B40" s="547">
        <v>5405</v>
      </c>
      <c r="C40" s="548">
        <v>600099121</v>
      </c>
      <c r="D40" s="84">
        <v>70695521</v>
      </c>
      <c r="E40" s="557" t="s">
        <v>715</v>
      </c>
      <c r="F40" s="547">
        <v>3113</v>
      </c>
      <c r="G40" s="556" t="s">
        <v>285</v>
      </c>
      <c r="H40" s="514" t="s">
        <v>87</v>
      </c>
      <c r="I40" s="516">
        <v>4572524</v>
      </c>
      <c r="J40" s="517">
        <v>3277853</v>
      </c>
      <c r="K40" s="517">
        <v>0</v>
      </c>
      <c r="L40" s="431">
        <v>1107914</v>
      </c>
      <c r="M40" s="431">
        <v>65557</v>
      </c>
      <c r="N40" s="517">
        <v>121200</v>
      </c>
      <c r="O40" s="518">
        <v>7.4430999999999994</v>
      </c>
      <c r="P40" s="432">
        <v>4.8758999999999997</v>
      </c>
      <c r="Q40" s="519">
        <v>2.5672000000000001</v>
      </c>
      <c r="R40" s="520">
        <f t="shared" si="6"/>
        <v>0</v>
      </c>
      <c r="S40" s="507">
        <v>0</v>
      </c>
      <c r="T40" s="507">
        <v>0</v>
      </c>
      <c r="U40" s="507">
        <v>0</v>
      </c>
      <c r="V40" s="507">
        <f t="shared" si="39"/>
        <v>0</v>
      </c>
      <c r="W40" s="507">
        <v>0</v>
      </c>
      <c r="X40" s="507">
        <v>0</v>
      </c>
      <c r="Y40" s="507">
        <v>7548</v>
      </c>
      <c r="Z40" s="507">
        <f t="shared" si="40"/>
        <v>7548</v>
      </c>
      <c r="AA40" s="507">
        <f t="shared" si="41"/>
        <v>7548</v>
      </c>
      <c r="AB40" s="322">
        <f t="shared" si="42"/>
        <v>0</v>
      </c>
      <c r="AC40" s="180">
        <f t="shared" si="43"/>
        <v>0</v>
      </c>
      <c r="AD40" s="507">
        <v>0</v>
      </c>
      <c r="AE40" s="507">
        <v>0</v>
      </c>
      <c r="AF40" s="507">
        <f t="shared" si="2"/>
        <v>0</v>
      </c>
      <c r="AG40" s="507">
        <f t="shared" si="3"/>
        <v>7548</v>
      </c>
      <c r="AH40" s="522">
        <v>0</v>
      </c>
      <c r="AI40" s="522">
        <v>0</v>
      </c>
      <c r="AJ40" s="522">
        <v>0</v>
      </c>
      <c r="AK40" s="522">
        <v>0</v>
      </c>
      <c r="AL40" s="522">
        <v>0</v>
      </c>
      <c r="AM40" s="522">
        <v>0</v>
      </c>
      <c r="AN40" s="522">
        <v>0</v>
      </c>
      <c r="AO40" s="522">
        <f t="shared" si="44"/>
        <v>0</v>
      </c>
      <c r="AP40" s="522">
        <f t="shared" si="45"/>
        <v>0</v>
      </c>
      <c r="AQ40" s="523">
        <f t="shared" si="4"/>
        <v>0</v>
      </c>
      <c r="AR40" s="520">
        <f t="shared" si="46"/>
        <v>4580072</v>
      </c>
      <c r="AS40" s="507">
        <f t="shared" si="47"/>
        <v>3277853</v>
      </c>
      <c r="AT40" s="507">
        <f t="shared" si="48"/>
        <v>7548</v>
      </c>
      <c r="AU40" s="501">
        <f t="shared" si="5"/>
        <v>7548</v>
      </c>
      <c r="AV40" s="507">
        <f t="shared" si="49"/>
        <v>1107914</v>
      </c>
      <c r="AW40" s="507">
        <f t="shared" si="49"/>
        <v>65557</v>
      </c>
      <c r="AX40" s="507">
        <f t="shared" si="50"/>
        <v>121200</v>
      </c>
      <c r="AY40" s="522">
        <f t="shared" si="51"/>
        <v>7.4430999999999994</v>
      </c>
      <c r="AZ40" s="522">
        <f t="shared" si="52"/>
        <v>4.8758999999999997</v>
      </c>
      <c r="BA40" s="523">
        <f t="shared" si="52"/>
        <v>2.5672000000000001</v>
      </c>
    </row>
    <row r="41" spans="1:53" ht="12.95" customHeight="1" x14ac:dyDescent="0.25">
      <c r="A41" s="84">
        <v>7</v>
      </c>
      <c r="B41" s="547">
        <v>5405</v>
      </c>
      <c r="C41" s="548">
        <v>600099121</v>
      </c>
      <c r="D41" s="84">
        <v>70695521</v>
      </c>
      <c r="E41" s="557" t="s">
        <v>715</v>
      </c>
      <c r="F41" s="547">
        <v>3113</v>
      </c>
      <c r="G41" s="514" t="s">
        <v>92</v>
      </c>
      <c r="H41" s="514" t="s">
        <v>83</v>
      </c>
      <c r="I41" s="516">
        <v>999456</v>
      </c>
      <c r="J41" s="517">
        <v>735976</v>
      </c>
      <c r="K41" s="517">
        <v>0</v>
      </c>
      <c r="L41" s="431">
        <v>248760</v>
      </c>
      <c r="M41" s="431">
        <v>14720</v>
      </c>
      <c r="N41" s="517">
        <v>0</v>
      </c>
      <c r="O41" s="518">
        <v>2.1</v>
      </c>
      <c r="P41" s="432">
        <v>2.1</v>
      </c>
      <c r="Q41" s="519">
        <v>0</v>
      </c>
      <c r="R41" s="520">
        <f t="shared" si="6"/>
        <v>0</v>
      </c>
      <c r="S41" s="507">
        <v>100624</v>
      </c>
      <c r="T41" s="507">
        <v>0</v>
      </c>
      <c r="U41" s="507">
        <v>0</v>
      </c>
      <c r="V41" s="507">
        <f t="shared" si="39"/>
        <v>100624</v>
      </c>
      <c r="W41" s="507">
        <v>0</v>
      </c>
      <c r="X41" s="507">
        <v>0</v>
      </c>
      <c r="Y41" s="507">
        <v>0</v>
      </c>
      <c r="Z41" s="507">
        <f t="shared" si="40"/>
        <v>0</v>
      </c>
      <c r="AA41" s="507">
        <f t="shared" si="41"/>
        <v>100624</v>
      </c>
      <c r="AB41" s="322">
        <f t="shared" si="42"/>
        <v>34011</v>
      </c>
      <c r="AC41" s="180">
        <f t="shared" si="43"/>
        <v>2012</v>
      </c>
      <c r="AD41" s="507">
        <v>0</v>
      </c>
      <c r="AE41" s="507">
        <v>0</v>
      </c>
      <c r="AF41" s="507">
        <f t="shared" si="2"/>
        <v>0</v>
      </c>
      <c r="AG41" s="507">
        <f t="shared" si="3"/>
        <v>136647</v>
      </c>
      <c r="AH41" s="522">
        <v>0</v>
      </c>
      <c r="AI41" s="522">
        <v>0</v>
      </c>
      <c r="AJ41" s="522">
        <v>0.3</v>
      </c>
      <c r="AK41" s="522">
        <v>0</v>
      </c>
      <c r="AL41" s="522">
        <v>0</v>
      </c>
      <c r="AM41" s="522">
        <v>0</v>
      </c>
      <c r="AN41" s="522">
        <v>0</v>
      </c>
      <c r="AO41" s="522">
        <f t="shared" si="44"/>
        <v>0.3</v>
      </c>
      <c r="AP41" s="522">
        <f t="shared" si="45"/>
        <v>0</v>
      </c>
      <c r="AQ41" s="523">
        <f t="shared" si="4"/>
        <v>0.3</v>
      </c>
      <c r="AR41" s="520">
        <f t="shared" si="46"/>
        <v>1136103</v>
      </c>
      <c r="AS41" s="507">
        <f t="shared" si="47"/>
        <v>836600</v>
      </c>
      <c r="AT41" s="507">
        <f t="shared" si="48"/>
        <v>0</v>
      </c>
      <c r="AU41" s="501">
        <f t="shared" si="5"/>
        <v>0</v>
      </c>
      <c r="AV41" s="507">
        <f t="shared" si="49"/>
        <v>282771</v>
      </c>
      <c r="AW41" s="507">
        <f t="shared" si="49"/>
        <v>16732</v>
      </c>
      <c r="AX41" s="507">
        <f t="shared" si="50"/>
        <v>0</v>
      </c>
      <c r="AY41" s="522">
        <f t="shared" si="51"/>
        <v>2.4</v>
      </c>
      <c r="AZ41" s="522">
        <f t="shared" si="52"/>
        <v>2.4</v>
      </c>
      <c r="BA41" s="523">
        <f t="shared" si="52"/>
        <v>0</v>
      </c>
    </row>
    <row r="42" spans="1:53" ht="12.95" customHeight="1" x14ac:dyDescent="0.25">
      <c r="A42" s="84">
        <v>7</v>
      </c>
      <c r="B42" s="547">
        <v>5405</v>
      </c>
      <c r="C42" s="548">
        <v>600099121</v>
      </c>
      <c r="D42" s="84">
        <v>70695521</v>
      </c>
      <c r="E42" s="557" t="s">
        <v>715</v>
      </c>
      <c r="F42" s="547">
        <v>3141</v>
      </c>
      <c r="G42" s="556" t="s">
        <v>89</v>
      </c>
      <c r="H42" s="514" t="s">
        <v>83</v>
      </c>
      <c r="I42" s="516">
        <v>832438</v>
      </c>
      <c r="J42" s="517">
        <v>609913</v>
      </c>
      <c r="K42" s="517">
        <v>0</v>
      </c>
      <c r="L42" s="431">
        <v>206151</v>
      </c>
      <c r="M42" s="431">
        <v>12198</v>
      </c>
      <c r="N42" s="517">
        <v>4176</v>
      </c>
      <c r="O42" s="518">
        <v>2.0699999999999998</v>
      </c>
      <c r="P42" s="432">
        <v>0</v>
      </c>
      <c r="Q42" s="519">
        <v>2.0699999999999998</v>
      </c>
      <c r="R42" s="520">
        <f t="shared" si="6"/>
        <v>0</v>
      </c>
      <c r="S42" s="507">
        <v>0</v>
      </c>
      <c r="T42" s="507">
        <v>0</v>
      </c>
      <c r="U42" s="507">
        <v>0</v>
      </c>
      <c r="V42" s="507">
        <f t="shared" si="39"/>
        <v>0</v>
      </c>
      <c r="W42" s="507">
        <v>0</v>
      </c>
      <c r="X42" s="507">
        <v>0</v>
      </c>
      <c r="Y42" s="507">
        <v>0</v>
      </c>
      <c r="Z42" s="507">
        <f t="shared" si="40"/>
        <v>0</v>
      </c>
      <c r="AA42" s="507">
        <f t="shared" si="41"/>
        <v>0</v>
      </c>
      <c r="AB42" s="322">
        <f t="shared" si="42"/>
        <v>0</v>
      </c>
      <c r="AC42" s="180">
        <f t="shared" si="43"/>
        <v>0</v>
      </c>
      <c r="AD42" s="507">
        <v>0</v>
      </c>
      <c r="AE42" s="507">
        <v>0</v>
      </c>
      <c r="AF42" s="507">
        <f t="shared" si="2"/>
        <v>0</v>
      </c>
      <c r="AG42" s="507">
        <f t="shared" si="3"/>
        <v>0</v>
      </c>
      <c r="AH42" s="522">
        <v>0</v>
      </c>
      <c r="AI42" s="522">
        <v>0</v>
      </c>
      <c r="AJ42" s="522">
        <v>0</v>
      </c>
      <c r="AK42" s="522">
        <v>0</v>
      </c>
      <c r="AL42" s="522">
        <v>0</v>
      </c>
      <c r="AM42" s="522">
        <v>0</v>
      </c>
      <c r="AN42" s="522">
        <v>0</v>
      </c>
      <c r="AO42" s="522">
        <f t="shared" si="44"/>
        <v>0</v>
      </c>
      <c r="AP42" s="522">
        <f t="shared" si="45"/>
        <v>0</v>
      </c>
      <c r="AQ42" s="523">
        <f t="shared" si="4"/>
        <v>0</v>
      </c>
      <c r="AR42" s="520">
        <f t="shared" si="46"/>
        <v>832438</v>
      </c>
      <c r="AS42" s="507">
        <f t="shared" si="47"/>
        <v>609913</v>
      </c>
      <c r="AT42" s="507">
        <f t="shared" si="48"/>
        <v>0</v>
      </c>
      <c r="AU42" s="501">
        <f t="shared" si="5"/>
        <v>0</v>
      </c>
      <c r="AV42" s="507">
        <f t="shared" si="49"/>
        <v>206151</v>
      </c>
      <c r="AW42" s="507">
        <f t="shared" si="49"/>
        <v>12198</v>
      </c>
      <c r="AX42" s="507">
        <f t="shared" si="50"/>
        <v>4176</v>
      </c>
      <c r="AY42" s="522">
        <f t="shared" si="51"/>
        <v>2.0699999999999998</v>
      </c>
      <c r="AZ42" s="522">
        <f t="shared" si="52"/>
        <v>0</v>
      </c>
      <c r="BA42" s="523">
        <f t="shared" si="52"/>
        <v>2.0699999999999998</v>
      </c>
    </row>
    <row r="43" spans="1:53" ht="12.95" customHeight="1" x14ac:dyDescent="0.25">
      <c r="A43" s="84">
        <v>7</v>
      </c>
      <c r="B43" s="547">
        <v>5405</v>
      </c>
      <c r="C43" s="548">
        <v>600099121</v>
      </c>
      <c r="D43" s="84">
        <v>70695521</v>
      </c>
      <c r="E43" s="557" t="s">
        <v>715</v>
      </c>
      <c r="F43" s="547">
        <v>3143</v>
      </c>
      <c r="G43" s="514" t="s">
        <v>150</v>
      </c>
      <c r="H43" s="514" t="s">
        <v>87</v>
      </c>
      <c r="I43" s="516">
        <v>519253</v>
      </c>
      <c r="J43" s="517">
        <v>382366</v>
      </c>
      <c r="K43" s="517">
        <v>0</v>
      </c>
      <c r="L43" s="431">
        <v>129240</v>
      </c>
      <c r="M43" s="431">
        <v>7647</v>
      </c>
      <c r="N43" s="517">
        <v>0</v>
      </c>
      <c r="O43" s="518">
        <v>0.85</v>
      </c>
      <c r="P43" s="432">
        <v>0.85</v>
      </c>
      <c r="Q43" s="519">
        <v>0</v>
      </c>
      <c r="R43" s="520">
        <f t="shared" si="6"/>
        <v>0</v>
      </c>
      <c r="S43" s="507">
        <v>0</v>
      </c>
      <c r="T43" s="507">
        <v>0</v>
      </c>
      <c r="U43" s="507">
        <v>0</v>
      </c>
      <c r="V43" s="507">
        <f t="shared" si="39"/>
        <v>0</v>
      </c>
      <c r="W43" s="507">
        <v>0</v>
      </c>
      <c r="X43" s="507">
        <v>0</v>
      </c>
      <c r="Y43" s="507">
        <v>0</v>
      </c>
      <c r="Z43" s="507">
        <f t="shared" si="40"/>
        <v>0</v>
      </c>
      <c r="AA43" s="507">
        <f t="shared" si="41"/>
        <v>0</v>
      </c>
      <c r="AB43" s="322">
        <f t="shared" si="42"/>
        <v>0</v>
      </c>
      <c r="AC43" s="180">
        <f t="shared" si="43"/>
        <v>0</v>
      </c>
      <c r="AD43" s="507">
        <v>0</v>
      </c>
      <c r="AE43" s="507">
        <v>0</v>
      </c>
      <c r="AF43" s="507">
        <f t="shared" si="2"/>
        <v>0</v>
      </c>
      <c r="AG43" s="507">
        <f t="shared" si="3"/>
        <v>0</v>
      </c>
      <c r="AH43" s="522">
        <v>0</v>
      </c>
      <c r="AI43" s="522">
        <v>0</v>
      </c>
      <c r="AJ43" s="522">
        <v>0</v>
      </c>
      <c r="AK43" s="522">
        <v>0</v>
      </c>
      <c r="AL43" s="522">
        <v>0</v>
      </c>
      <c r="AM43" s="522">
        <v>0</v>
      </c>
      <c r="AN43" s="522">
        <v>0</v>
      </c>
      <c r="AO43" s="522">
        <f t="shared" si="44"/>
        <v>0</v>
      </c>
      <c r="AP43" s="522">
        <f t="shared" si="45"/>
        <v>0</v>
      </c>
      <c r="AQ43" s="523">
        <f t="shared" si="4"/>
        <v>0</v>
      </c>
      <c r="AR43" s="520">
        <f t="shared" si="46"/>
        <v>519253</v>
      </c>
      <c r="AS43" s="507">
        <f t="shared" si="47"/>
        <v>382366</v>
      </c>
      <c r="AT43" s="507">
        <f t="shared" si="48"/>
        <v>0</v>
      </c>
      <c r="AU43" s="501">
        <f t="shared" si="5"/>
        <v>0</v>
      </c>
      <c r="AV43" s="507">
        <f t="shared" si="49"/>
        <v>129240</v>
      </c>
      <c r="AW43" s="507">
        <f t="shared" si="49"/>
        <v>7647</v>
      </c>
      <c r="AX43" s="507">
        <f t="shared" si="50"/>
        <v>0</v>
      </c>
      <c r="AY43" s="522">
        <f t="shared" si="51"/>
        <v>0.85</v>
      </c>
      <c r="AZ43" s="522">
        <f t="shared" si="52"/>
        <v>0.85</v>
      </c>
      <c r="BA43" s="523">
        <f t="shared" si="52"/>
        <v>0</v>
      </c>
    </row>
    <row r="44" spans="1:53" ht="12.95" customHeight="1" x14ac:dyDescent="0.25">
      <c r="A44" s="84">
        <v>7</v>
      </c>
      <c r="B44" s="547">
        <v>5405</v>
      </c>
      <c r="C44" s="548">
        <v>600099121</v>
      </c>
      <c r="D44" s="84">
        <v>70695521</v>
      </c>
      <c r="E44" s="557" t="s">
        <v>715</v>
      </c>
      <c r="F44" s="547">
        <v>3143</v>
      </c>
      <c r="G44" s="514" t="s">
        <v>151</v>
      </c>
      <c r="H44" s="514" t="s">
        <v>83</v>
      </c>
      <c r="I44" s="516">
        <v>17556</v>
      </c>
      <c r="J44" s="517">
        <v>12375</v>
      </c>
      <c r="K44" s="517">
        <v>0</v>
      </c>
      <c r="L44" s="431">
        <v>4183</v>
      </c>
      <c r="M44" s="431">
        <v>248</v>
      </c>
      <c r="N44" s="517">
        <v>750</v>
      </c>
      <c r="O44" s="518">
        <v>0.05</v>
      </c>
      <c r="P44" s="432">
        <v>0</v>
      </c>
      <c r="Q44" s="519">
        <v>0.05</v>
      </c>
      <c r="R44" s="520">
        <f t="shared" si="6"/>
        <v>0</v>
      </c>
      <c r="S44" s="507">
        <v>0</v>
      </c>
      <c r="T44" s="507">
        <v>0</v>
      </c>
      <c r="U44" s="507">
        <v>0</v>
      </c>
      <c r="V44" s="507">
        <f t="shared" si="39"/>
        <v>0</v>
      </c>
      <c r="W44" s="507">
        <v>0</v>
      </c>
      <c r="X44" s="507">
        <v>0</v>
      </c>
      <c r="Y44" s="507">
        <v>0</v>
      </c>
      <c r="Z44" s="507">
        <f t="shared" si="40"/>
        <v>0</v>
      </c>
      <c r="AA44" s="507">
        <f t="shared" si="41"/>
        <v>0</v>
      </c>
      <c r="AB44" s="322">
        <f t="shared" si="42"/>
        <v>0</v>
      </c>
      <c r="AC44" s="180">
        <f t="shared" si="43"/>
        <v>0</v>
      </c>
      <c r="AD44" s="507">
        <v>0</v>
      </c>
      <c r="AE44" s="507">
        <v>0</v>
      </c>
      <c r="AF44" s="507">
        <f t="shared" si="2"/>
        <v>0</v>
      </c>
      <c r="AG44" s="507">
        <f t="shared" si="3"/>
        <v>0</v>
      </c>
      <c r="AH44" s="522">
        <v>0</v>
      </c>
      <c r="AI44" s="522">
        <v>0</v>
      </c>
      <c r="AJ44" s="522">
        <v>0</v>
      </c>
      <c r="AK44" s="522">
        <v>0</v>
      </c>
      <c r="AL44" s="522">
        <v>0</v>
      </c>
      <c r="AM44" s="522">
        <v>0</v>
      </c>
      <c r="AN44" s="522">
        <v>0</v>
      </c>
      <c r="AO44" s="522">
        <f t="shared" si="44"/>
        <v>0</v>
      </c>
      <c r="AP44" s="522">
        <f t="shared" si="45"/>
        <v>0</v>
      </c>
      <c r="AQ44" s="523">
        <f t="shared" si="4"/>
        <v>0</v>
      </c>
      <c r="AR44" s="520">
        <f t="shared" si="46"/>
        <v>17556</v>
      </c>
      <c r="AS44" s="507">
        <f t="shared" si="47"/>
        <v>12375</v>
      </c>
      <c r="AT44" s="507">
        <f t="shared" si="48"/>
        <v>0</v>
      </c>
      <c r="AU44" s="501">
        <f t="shared" si="5"/>
        <v>0</v>
      </c>
      <c r="AV44" s="507">
        <f t="shared" si="49"/>
        <v>4183</v>
      </c>
      <c r="AW44" s="507">
        <f t="shared" si="49"/>
        <v>248</v>
      </c>
      <c r="AX44" s="507">
        <f t="shared" si="50"/>
        <v>750</v>
      </c>
      <c r="AY44" s="522">
        <f t="shared" si="51"/>
        <v>0.05</v>
      </c>
      <c r="AZ44" s="522">
        <f t="shared" si="52"/>
        <v>0</v>
      </c>
      <c r="BA44" s="523">
        <f t="shared" si="52"/>
        <v>0.05</v>
      </c>
    </row>
    <row r="45" spans="1:53" ht="12.95" customHeight="1" x14ac:dyDescent="0.25">
      <c r="A45" s="93">
        <v>7</v>
      </c>
      <c r="B45" s="118">
        <v>5405</v>
      </c>
      <c r="C45" s="119">
        <v>600099121</v>
      </c>
      <c r="D45" s="118">
        <v>70695521</v>
      </c>
      <c r="E45" s="120" t="s">
        <v>716</v>
      </c>
      <c r="F45" s="118"/>
      <c r="G45" s="121"/>
      <c r="H45" s="122"/>
      <c r="I45" s="137">
        <v>8449612</v>
      </c>
      <c r="J45" s="117">
        <v>6118398</v>
      </c>
      <c r="K45" s="117">
        <v>0</v>
      </c>
      <c r="L45" s="117">
        <v>2068019</v>
      </c>
      <c r="M45" s="117">
        <v>122369</v>
      </c>
      <c r="N45" s="117">
        <v>140826</v>
      </c>
      <c r="O45" s="306">
        <v>15.023999999999999</v>
      </c>
      <c r="P45" s="306">
        <v>9.825899999999999</v>
      </c>
      <c r="Q45" s="307">
        <v>5.1980999999999993</v>
      </c>
      <c r="R45" s="243">
        <f t="shared" ref="R45:BA45" si="53">SUM(R39:R44)</f>
        <v>0</v>
      </c>
      <c r="S45" s="117">
        <f t="shared" si="53"/>
        <v>100624</v>
      </c>
      <c r="T45" s="117">
        <f t="shared" si="53"/>
        <v>0</v>
      </c>
      <c r="U45" s="117">
        <f t="shared" si="53"/>
        <v>0</v>
      </c>
      <c r="V45" s="117">
        <f t="shared" si="53"/>
        <v>100624</v>
      </c>
      <c r="W45" s="117">
        <f t="shared" si="53"/>
        <v>0</v>
      </c>
      <c r="X45" s="117">
        <f t="shared" si="53"/>
        <v>0</v>
      </c>
      <c r="Y45" s="117">
        <f t="shared" si="53"/>
        <v>7548</v>
      </c>
      <c r="Z45" s="117">
        <f t="shared" si="53"/>
        <v>7548</v>
      </c>
      <c r="AA45" s="117">
        <f t="shared" si="53"/>
        <v>108172</v>
      </c>
      <c r="AB45" s="117">
        <f t="shared" si="53"/>
        <v>34011</v>
      </c>
      <c r="AC45" s="117">
        <f t="shared" si="53"/>
        <v>2012</v>
      </c>
      <c r="AD45" s="117">
        <f t="shared" si="53"/>
        <v>0</v>
      </c>
      <c r="AE45" s="117">
        <f t="shared" si="53"/>
        <v>0</v>
      </c>
      <c r="AF45" s="117">
        <f t="shared" si="53"/>
        <v>0</v>
      </c>
      <c r="AG45" s="117">
        <f t="shared" si="53"/>
        <v>144195</v>
      </c>
      <c r="AH45" s="306">
        <f t="shared" si="53"/>
        <v>0</v>
      </c>
      <c r="AI45" s="306">
        <f t="shared" si="53"/>
        <v>0</v>
      </c>
      <c r="AJ45" s="306">
        <f t="shared" si="53"/>
        <v>0.3</v>
      </c>
      <c r="AK45" s="306">
        <f t="shared" si="53"/>
        <v>0</v>
      </c>
      <c r="AL45" s="306">
        <f t="shared" si="53"/>
        <v>0</v>
      </c>
      <c r="AM45" s="306">
        <f t="shared" si="53"/>
        <v>0</v>
      </c>
      <c r="AN45" s="306">
        <f t="shared" si="53"/>
        <v>0</v>
      </c>
      <c r="AO45" s="306">
        <f t="shared" si="53"/>
        <v>0.3</v>
      </c>
      <c r="AP45" s="306">
        <f t="shared" si="53"/>
        <v>0</v>
      </c>
      <c r="AQ45" s="307">
        <f t="shared" si="53"/>
        <v>0.3</v>
      </c>
      <c r="AR45" s="243">
        <f t="shared" si="53"/>
        <v>8593807</v>
      </c>
      <c r="AS45" s="117">
        <f t="shared" si="53"/>
        <v>6219022</v>
      </c>
      <c r="AT45" s="117">
        <f t="shared" si="53"/>
        <v>7548</v>
      </c>
      <c r="AU45" s="117">
        <f t="shared" si="53"/>
        <v>7548</v>
      </c>
      <c r="AV45" s="117">
        <f t="shared" si="53"/>
        <v>2102030</v>
      </c>
      <c r="AW45" s="117">
        <f t="shared" si="53"/>
        <v>124381</v>
      </c>
      <c r="AX45" s="117">
        <f t="shared" si="53"/>
        <v>140826</v>
      </c>
      <c r="AY45" s="306">
        <f t="shared" si="53"/>
        <v>15.324</v>
      </c>
      <c r="AZ45" s="306">
        <f t="shared" si="53"/>
        <v>10.1259</v>
      </c>
      <c r="BA45" s="307">
        <f t="shared" si="53"/>
        <v>5.1980999999999993</v>
      </c>
    </row>
    <row r="46" spans="1:53" ht="12.95" customHeight="1" x14ac:dyDescent="0.25">
      <c r="A46" s="84">
        <v>8</v>
      </c>
      <c r="B46" s="547">
        <v>5410</v>
      </c>
      <c r="C46" s="548">
        <v>600099318</v>
      </c>
      <c r="D46" s="84">
        <v>854778</v>
      </c>
      <c r="E46" s="557" t="s">
        <v>717</v>
      </c>
      <c r="F46" s="547">
        <v>3111</v>
      </c>
      <c r="G46" s="556" t="s">
        <v>587</v>
      </c>
      <c r="H46" s="514" t="s">
        <v>87</v>
      </c>
      <c r="I46" s="516">
        <v>3360819</v>
      </c>
      <c r="J46" s="517">
        <v>2443386</v>
      </c>
      <c r="K46" s="517">
        <v>0</v>
      </c>
      <c r="L46" s="431">
        <v>825865</v>
      </c>
      <c r="M46" s="431">
        <v>48868</v>
      </c>
      <c r="N46" s="517">
        <v>42700</v>
      </c>
      <c r="O46" s="518">
        <v>6.1128</v>
      </c>
      <c r="P46" s="432">
        <v>4.7300000000000004</v>
      </c>
      <c r="Q46" s="519">
        <v>1.3828</v>
      </c>
      <c r="R46" s="520">
        <f t="shared" si="6"/>
        <v>0</v>
      </c>
      <c r="S46" s="507">
        <v>0</v>
      </c>
      <c r="T46" s="507">
        <v>0</v>
      </c>
      <c r="U46" s="507">
        <v>0</v>
      </c>
      <c r="V46" s="507">
        <f t="shared" ref="V46:V51" si="54">SUM(R46:U46)</f>
        <v>0</v>
      </c>
      <c r="W46" s="507">
        <v>0</v>
      </c>
      <c r="X46" s="507">
        <v>0</v>
      </c>
      <c r="Y46" s="507">
        <v>0</v>
      </c>
      <c r="Z46" s="507">
        <f t="shared" ref="Z46:Z51" si="55">SUM(W46:Y46)</f>
        <v>0</v>
      </c>
      <c r="AA46" s="507">
        <f t="shared" ref="AA46:AA51" si="56">V46+Z46</f>
        <v>0</v>
      </c>
      <c r="AB46" s="322">
        <f t="shared" ref="AB46:AB51" si="57">ROUND((V46+W46)*33.8%,0)</f>
        <v>0</v>
      </c>
      <c r="AC46" s="180">
        <f t="shared" ref="AC46:AC51" si="58">ROUND(V46*2%,0)</f>
        <v>0</v>
      </c>
      <c r="AD46" s="507">
        <v>0</v>
      </c>
      <c r="AE46" s="507">
        <v>0</v>
      </c>
      <c r="AF46" s="507">
        <f t="shared" si="2"/>
        <v>0</v>
      </c>
      <c r="AG46" s="507">
        <f t="shared" si="3"/>
        <v>0</v>
      </c>
      <c r="AH46" s="522">
        <v>0</v>
      </c>
      <c r="AI46" s="522">
        <v>0</v>
      </c>
      <c r="AJ46" s="522">
        <v>0</v>
      </c>
      <c r="AK46" s="522">
        <v>0</v>
      </c>
      <c r="AL46" s="522">
        <v>0</v>
      </c>
      <c r="AM46" s="522">
        <v>0</v>
      </c>
      <c r="AN46" s="522">
        <v>0</v>
      </c>
      <c r="AO46" s="522">
        <f t="shared" ref="AO46:AO51" si="59">AH46+AJ46+AK46+AM46</f>
        <v>0</v>
      </c>
      <c r="AP46" s="522">
        <f t="shared" ref="AP46:AP51" si="60">AI46+AL46+AN46</f>
        <v>0</v>
      </c>
      <c r="AQ46" s="523">
        <f t="shared" si="4"/>
        <v>0</v>
      </c>
      <c r="AR46" s="520">
        <f t="shared" ref="AR46:AR51" si="61">I46+AG46</f>
        <v>3360819</v>
      </c>
      <c r="AS46" s="507">
        <f t="shared" ref="AS46:AS51" si="62">J46+V46</f>
        <v>2443386</v>
      </c>
      <c r="AT46" s="507">
        <f t="shared" ref="AT46:AT51" si="63">K46+Z46</f>
        <v>0</v>
      </c>
      <c r="AU46" s="501">
        <f t="shared" si="5"/>
        <v>0</v>
      </c>
      <c r="AV46" s="507">
        <f t="shared" ref="AV46:AW51" si="64">L46+AB46</f>
        <v>825865</v>
      </c>
      <c r="AW46" s="507">
        <f t="shared" si="64"/>
        <v>48868</v>
      </c>
      <c r="AX46" s="507">
        <f t="shared" ref="AX46:AX51" si="65">N46+AF46</f>
        <v>42700</v>
      </c>
      <c r="AY46" s="522">
        <f t="shared" ref="AY46:AY51" si="66">O46+AQ46</f>
        <v>6.1128</v>
      </c>
      <c r="AZ46" s="522">
        <f t="shared" ref="AZ46:BA51" si="67">P46+AO46</f>
        <v>4.7300000000000004</v>
      </c>
      <c r="BA46" s="523">
        <f t="shared" si="67"/>
        <v>1.3828</v>
      </c>
    </row>
    <row r="47" spans="1:53" ht="12.95" customHeight="1" x14ac:dyDescent="0.25">
      <c r="A47" s="84">
        <v>8</v>
      </c>
      <c r="B47" s="547">
        <v>5410</v>
      </c>
      <c r="C47" s="548">
        <v>600099318</v>
      </c>
      <c r="D47" s="84">
        <v>854778</v>
      </c>
      <c r="E47" s="557" t="s">
        <v>717</v>
      </c>
      <c r="F47" s="547">
        <v>3113</v>
      </c>
      <c r="G47" s="556" t="s">
        <v>285</v>
      </c>
      <c r="H47" s="514" t="s">
        <v>87</v>
      </c>
      <c r="I47" s="516">
        <v>12991076</v>
      </c>
      <c r="J47" s="517">
        <v>9237260</v>
      </c>
      <c r="K47" s="517">
        <v>45200</v>
      </c>
      <c r="L47" s="431">
        <v>3137471</v>
      </c>
      <c r="M47" s="431">
        <v>184745</v>
      </c>
      <c r="N47" s="517">
        <v>386400</v>
      </c>
      <c r="O47" s="518">
        <v>18.634500000000003</v>
      </c>
      <c r="P47" s="432">
        <v>13.136799999999999</v>
      </c>
      <c r="Q47" s="519">
        <v>5.4977</v>
      </c>
      <c r="R47" s="520">
        <f t="shared" si="6"/>
        <v>-10000</v>
      </c>
      <c r="S47" s="507">
        <v>0</v>
      </c>
      <c r="T47" s="507">
        <v>0</v>
      </c>
      <c r="U47" s="507">
        <v>0</v>
      </c>
      <c r="V47" s="507">
        <f t="shared" si="54"/>
        <v>-10000</v>
      </c>
      <c r="W47" s="507">
        <v>10000</v>
      </c>
      <c r="X47" s="507">
        <v>0</v>
      </c>
      <c r="Y47" s="507">
        <v>70818</v>
      </c>
      <c r="Z47" s="507">
        <f t="shared" si="55"/>
        <v>80818</v>
      </c>
      <c r="AA47" s="507">
        <f t="shared" si="56"/>
        <v>70818</v>
      </c>
      <c r="AB47" s="322">
        <f t="shared" si="57"/>
        <v>0</v>
      </c>
      <c r="AC47" s="180">
        <f t="shared" si="58"/>
        <v>-200</v>
      </c>
      <c r="AD47" s="507">
        <v>0</v>
      </c>
      <c r="AE47" s="507">
        <v>0</v>
      </c>
      <c r="AF47" s="507">
        <f t="shared" si="2"/>
        <v>0</v>
      </c>
      <c r="AG47" s="507">
        <f t="shared" si="3"/>
        <v>70618</v>
      </c>
      <c r="AH47" s="522">
        <v>0</v>
      </c>
      <c r="AI47" s="522">
        <v>-0.04</v>
      </c>
      <c r="AJ47" s="522">
        <v>0</v>
      </c>
      <c r="AK47" s="522">
        <v>0</v>
      </c>
      <c r="AL47" s="522">
        <v>0</v>
      </c>
      <c r="AM47" s="522">
        <v>0</v>
      </c>
      <c r="AN47" s="522">
        <v>0</v>
      </c>
      <c r="AO47" s="522">
        <f t="shared" si="59"/>
        <v>0</v>
      </c>
      <c r="AP47" s="522">
        <f t="shared" si="60"/>
        <v>-0.04</v>
      </c>
      <c r="AQ47" s="523">
        <f t="shared" si="4"/>
        <v>-0.04</v>
      </c>
      <c r="AR47" s="520">
        <f t="shared" si="61"/>
        <v>13061694</v>
      </c>
      <c r="AS47" s="507">
        <f t="shared" si="62"/>
        <v>9227260</v>
      </c>
      <c r="AT47" s="507">
        <f t="shared" si="63"/>
        <v>126018</v>
      </c>
      <c r="AU47" s="501">
        <f t="shared" si="5"/>
        <v>70818</v>
      </c>
      <c r="AV47" s="507">
        <f t="shared" si="64"/>
        <v>3137471</v>
      </c>
      <c r="AW47" s="507">
        <f t="shared" si="64"/>
        <v>184545</v>
      </c>
      <c r="AX47" s="507">
        <f t="shared" si="65"/>
        <v>386400</v>
      </c>
      <c r="AY47" s="522">
        <f t="shared" si="66"/>
        <v>18.594500000000004</v>
      </c>
      <c r="AZ47" s="522">
        <f t="shared" si="67"/>
        <v>13.136799999999999</v>
      </c>
      <c r="BA47" s="523">
        <f t="shared" si="67"/>
        <v>5.4577</v>
      </c>
    </row>
    <row r="48" spans="1:53" ht="12.95" customHeight="1" x14ac:dyDescent="0.25">
      <c r="A48" s="84">
        <v>8</v>
      </c>
      <c r="B48" s="547">
        <v>5410</v>
      </c>
      <c r="C48" s="548">
        <v>600099318</v>
      </c>
      <c r="D48" s="84">
        <v>854778</v>
      </c>
      <c r="E48" s="557" t="s">
        <v>717</v>
      </c>
      <c r="F48" s="547">
        <v>3113</v>
      </c>
      <c r="G48" s="514" t="s">
        <v>92</v>
      </c>
      <c r="H48" s="514" t="s">
        <v>83</v>
      </c>
      <c r="I48" s="516">
        <v>362285</v>
      </c>
      <c r="J48" s="517">
        <v>266042</v>
      </c>
      <c r="K48" s="517">
        <v>0</v>
      </c>
      <c r="L48" s="431">
        <v>89922</v>
      </c>
      <c r="M48" s="431">
        <v>5321</v>
      </c>
      <c r="N48" s="517">
        <v>1000</v>
      </c>
      <c r="O48" s="518">
        <v>0.77</v>
      </c>
      <c r="P48" s="432">
        <v>0.77</v>
      </c>
      <c r="Q48" s="519">
        <v>0</v>
      </c>
      <c r="R48" s="520">
        <f t="shared" si="6"/>
        <v>0</v>
      </c>
      <c r="S48" s="507">
        <v>-84901</v>
      </c>
      <c r="T48" s="507">
        <v>0</v>
      </c>
      <c r="U48" s="507">
        <v>0</v>
      </c>
      <c r="V48" s="507">
        <f t="shared" si="54"/>
        <v>-84901</v>
      </c>
      <c r="W48" s="507">
        <v>0</v>
      </c>
      <c r="X48" s="507">
        <v>0</v>
      </c>
      <c r="Y48" s="507">
        <v>0</v>
      </c>
      <c r="Z48" s="507">
        <f t="shared" si="55"/>
        <v>0</v>
      </c>
      <c r="AA48" s="507">
        <f t="shared" si="56"/>
        <v>-84901</v>
      </c>
      <c r="AB48" s="322">
        <f t="shared" si="57"/>
        <v>-28697</v>
      </c>
      <c r="AC48" s="180">
        <f t="shared" si="58"/>
        <v>-1698</v>
      </c>
      <c r="AD48" s="507">
        <v>0</v>
      </c>
      <c r="AE48" s="507">
        <v>0</v>
      </c>
      <c r="AF48" s="507">
        <f t="shared" si="2"/>
        <v>0</v>
      </c>
      <c r="AG48" s="507">
        <f t="shared" si="3"/>
        <v>-115296</v>
      </c>
      <c r="AH48" s="522">
        <v>0</v>
      </c>
      <c r="AI48" s="522">
        <v>0</v>
      </c>
      <c r="AJ48" s="522">
        <v>-0.25</v>
      </c>
      <c r="AK48" s="522">
        <v>0</v>
      </c>
      <c r="AL48" s="522">
        <v>0</v>
      </c>
      <c r="AM48" s="522">
        <v>0</v>
      </c>
      <c r="AN48" s="522">
        <v>0</v>
      </c>
      <c r="AO48" s="522">
        <f t="shared" si="59"/>
        <v>-0.25</v>
      </c>
      <c r="AP48" s="522">
        <f t="shared" si="60"/>
        <v>0</v>
      </c>
      <c r="AQ48" s="523">
        <f t="shared" si="4"/>
        <v>-0.25</v>
      </c>
      <c r="AR48" s="520">
        <f t="shared" si="61"/>
        <v>246989</v>
      </c>
      <c r="AS48" s="507">
        <f t="shared" si="62"/>
        <v>181141</v>
      </c>
      <c r="AT48" s="507">
        <f t="shared" si="63"/>
        <v>0</v>
      </c>
      <c r="AU48" s="501">
        <f t="shared" si="5"/>
        <v>0</v>
      </c>
      <c r="AV48" s="507">
        <f t="shared" si="64"/>
        <v>61225</v>
      </c>
      <c r="AW48" s="507">
        <f t="shared" si="64"/>
        <v>3623</v>
      </c>
      <c r="AX48" s="507">
        <f t="shared" si="65"/>
        <v>1000</v>
      </c>
      <c r="AY48" s="522">
        <f t="shared" si="66"/>
        <v>0.52</v>
      </c>
      <c r="AZ48" s="522">
        <f t="shared" si="67"/>
        <v>0.52</v>
      </c>
      <c r="BA48" s="523">
        <f t="shared" si="67"/>
        <v>0</v>
      </c>
    </row>
    <row r="49" spans="1:53" ht="12.95" customHeight="1" x14ac:dyDescent="0.25">
      <c r="A49" s="84">
        <v>8</v>
      </c>
      <c r="B49" s="547">
        <v>5410</v>
      </c>
      <c r="C49" s="548">
        <v>600099318</v>
      </c>
      <c r="D49" s="84">
        <v>854778</v>
      </c>
      <c r="E49" s="557" t="s">
        <v>717</v>
      </c>
      <c r="F49" s="547">
        <v>3141</v>
      </c>
      <c r="G49" s="556" t="s">
        <v>89</v>
      </c>
      <c r="H49" s="514" t="s">
        <v>83</v>
      </c>
      <c r="I49" s="516">
        <v>1997287</v>
      </c>
      <c r="J49" s="517">
        <v>1460338</v>
      </c>
      <c r="K49" s="517">
        <v>0</v>
      </c>
      <c r="L49" s="431">
        <v>493594</v>
      </c>
      <c r="M49" s="431">
        <v>29207</v>
      </c>
      <c r="N49" s="517">
        <v>14148</v>
      </c>
      <c r="O49" s="518">
        <v>4.96</v>
      </c>
      <c r="P49" s="432">
        <v>0</v>
      </c>
      <c r="Q49" s="519">
        <v>4.96</v>
      </c>
      <c r="R49" s="520">
        <f t="shared" si="6"/>
        <v>0</v>
      </c>
      <c r="S49" s="507">
        <v>0</v>
      </c>
      <c r="T49" s="507">
        <v>0</v>
      </c>
      <c r="U49" s="507">
        <v>0</v>
      </c>
      <c r="V49" s="507">
        <f t="shared" si="54"/>
        <v>0</v>
      </c>
      <c r="W49" s="507">
        <v>0</v>
      </c>
      <c r="X49" s="507">
        <v>0</v>
      </c>
      <c r="Y49" s="507">
        <v>0</v>
      </c>
      <c r="Z49" s="507">
        <f t="shared" si="55"/>
        <v>0</v>
      </c>
      <c r="AA49" s="507">
        <f t="shared" si="56"/>
        <v>0</v>
      </c>
      <c r="AB49" s="322">
        <f t="shared" si="57"/>
        <v>0</v>
      </c>
      <c r="AC49" s="180">
        <f t="shared" si="58"/>
        <v>0</v>
      </c>
      <c r="AD49" s="507">
        <v>0</v>
      </c>
      <c r="AE49" s="507">
        <v>0</v>
      </c>
      <c r="AF49" s="507">
        <f t="shared" si="2"/>
        <v>0</v>
      </c>
      <c r="AG49" s="507">
        <f t="shared" si="3"/>
        <v>0</v>
      </c>
      <c r="AH49" s="522">
        <v>0</v>
      </c>
      <c r="AI49" s="522">
        <v>0</v>
      </c>
      <c r="AJ49" s="522">
        <v>0</v>
      </c>
      <c r="AK49" s="522">
        <v>0</v>
      </c>
      <c r="AL49" s="522">
        <v>0</v>
      </c>
      <c r="AM49" s="522">
        <v>0</v>
      </c>
      <c r="AN49" s="522">
        <v>0</v>
      </c>
      <c r="AO49" s="522">
        <f t="shared" si="59"/>
        <v>0</v>
      </c>
      <c r="AP49" s="522">
        <f t="shared" si="60"/>
        <v>0</v>
      </c>
      <c r="AQ49" s="523">
        <f t="shared" si="4"/>
        <v>0</v>
      </c>
      <c r="AR49" s="520">
        <f t="shared" si="61"/>
        <v>1997287</v>
      </c>
      <c r="AS49" s="507">
        <f t="shared" si="62"/>
        <v>1460338</v>
      </c>
      <c r="AT49" s="507">
        <f t="shared" si="63"/>
        <v>0</v>
      </c>
      <c r="AU49" s="501">
        <f t="shared" si="5"/>
        <v>0</v>
      </c>
      <c r="AV49" s="507">
        <f t="shared" si="64"/>
        <v>493594</v>
      </c>
      <c r="AW49" s="507">
        <f t="shared" si="64"/>
        <v>29207</v>
      </c>
      <c r="AX49" s="507">
        <f t="shared" si="65"/>
        <v>14148</v>
      </c>
      <c r="AY49" s="522">
        <f t="shared" si="66"/>
        <v>4.96</v>
      </c>
      <c r="AZ49" s="522">
        <f t="shared" si="67"/>
        <v>0</v>
      </c>
      <c r="BA49" s="523">
        <f t="shared" si="67"/>
        <v>4.96</v>
      </c>
    </row>
    <row r="50" spans="1:53" ht="12.95" customHeight="1" x14ac:dyDescent="0.25">
      <c r="A50" s="84">
        <v>8</v>
      </c>
      <c r="B50" s="547">
        <v>5410</v>
      </c>
      <c r="C50" s="548">
        <v>600099318</v>
      </c>
      <c r="D50" s="84">
        <v>854778</v>
      </c>
      <c r="E50" s="557" t="s">
        <v>717</v>
      </c>
      <c r="F50" s="547">
        <v>3143</v>
      </c>
      <c r="G50" s="514" t="s">
        <v>150</v>
      </c>
      <c r="H50" s="514" t="s">
        <v>87</v>
      </c>
      <c r="I50" s="516">
        <v>823479</v>
      </c>
      <c r="J50" s="517">
        <v>606391</v>
      </c>
      <c r="K50" s="517">
        <v>0</v>
      </c>
      <c r="L50" s="431">
        <v>204960</v>
      </c>
      <c r="M50" s="431">
        <v>12128</v>
      </c>
      <c r="N50" s="517">
        <v>0</v>
      </c>
      <c r="O50" s="518">
        <v>1.2942</v>
      </c>
      <c r="P50" s="432">
        <v>1.2942</v>
      </c>
      <c r="Q50" s="519">
        <v>0</v>
      </c>
      <c r="R50" s="520">
        <f t="shared" si="6"/>
        <v>0</v>
      </c>
      <c r="S50" s="507">
        <v>0</v>
      </c>
      <c r="T50" s="507">
        <v>0</v>
      </c>
      <c r="U50" s="507">
        <v>0</v>
      </c>
      <c r="V50" s="507">
        <f t="shared" si="54"/>
        <v>0</v>
      </c>
      <c r="W50" s="507">
        <v>0</v>
      </c>
      <c r="X50" s="507">
        <v>0</v>
      </c>
      <c r="Y50" s="507">
        <v>0</v>
      </c>
      <c r="Z50" s="507">
        <f t="shared" si="55"/>
        <v>0</v>
      </c>
      <c r="AA50" s="507">
        <f t="shared" si="56"/>
        <v>0</v>
      </c>
      <c r="AB50" s="322">
        <f t="shared" si="57"/>
        <v>0</v>
      </c>
      <c r="AC50" s="180">
        <f t="shared" si="58"/>
        <v>0</v>
      </c>
      <c r="AD50" s="507">
        <v>0</v>
      </c>
      <c r="AE50" s="507">
        <v>0</v>
      </c>
      <c r="AF50" s="507">
        <f t="shared" si="2"/>
        <v>0</v>
      </c>
      <c r="AG50" s="507">
        <f t="shared" si="3"/>
        <v>0</v>
      </c>
      <c r="AH50" s="522">
        <v>0</v>
      </c>
      <c r="AI50" s="522">
        <v>0</v>
      </c>
      <c r="AJ50" s="522">
        <v>0</v>
      </c>
      <c r="AK50" s="522">
        <v>0</v>
      </c>
      <c r="AL50" s="522">
        <v>0</v>
      </c>
      <c r="AM50" s="522">
        <v>0</v>
      </c>
      <c r="AN50" s="522">
        <v>0</v>
      </c>
      <c r="AO50" s="522">
        <f t="shared" si="59"/>
        <v>0</v>
      </c>
      <c r="AP50" s="522">
        <f t="shared" si="60"/>
        <v>0</v>
      </c>
      <c r="AQ50" s="523">
        <f t="shared" si="4"/>
        <v>0</v>
      </c>
      <c r="AR50" s="520">
        <f t="shared" si="61"/>
        <v>823479</v>
      </c>
      <c r="AS50" s="507">
        <f t="shared" si="62"/>
        <v>606391</v>
      </c>
      <c r="AT50" s="507">
        <f t="shared" si="63"/>
        <v>0</v>
      </c>
      <c r="AU50" s="501">
        <f t="shared" si="5"/>
        <v>0</v>
      </c>
      <c r="AV50" s="507">
        <f t="shared" si="64"/>
        <v>204960</v>
      </c>
      <c r="AW50" s="507">
        <f t="shared" si="64"/>
        <v>12128</v>
      </c>
      <c r="AX50" s="507">
        <f t="shared" si="65"/>
        <v>0</v>
      </c>
      <c r="AY50" s="522">
        <f t="shared" si="66"/>
        <v>1.2942</v>
      </c>
      <c r="AZ50" s="522">
        <f t="shared" si="67"/>
        <v>1.2942</v>
      </c>
      <c r="BA50" s="523">
        <f t="shared" si="67"/>
        <v>0</v>
      </c>
    </row>
    <row r="51" spans="1:53" ht="12.95" customHeight="1" x14ac:dyDescent="0.25">
      <c r="A51" s="84">
        <v>8</v>
      </c>
      <c r="B51" s="547">
        <v>5410</v>
      </c>
      <c r="C51" s="548">
        <v>600099318</v>
      </c>
      <c r="D51" s="84">
        <v>854778</v>
      </c>
      <c r="E51" s="557" t="s">
        <v>717</v>
      </c>
      <c r="F51" s="547">
        <v>3143</v>
      </c>
      <c r="G51" s="514" t="s">
        <v>151</v>
      </c>
      <c r="H51" s="514" t="s">
        <v>83</v>
      </c>
      <c r="I51" s="516">
        <v>25279</v>
      </c>
      <c r="J51" s="517">
        <v>17820</v>
      </c>
      <c r="K51" s="517">
        <v>0</v>
      </c>
      <c r="L51" s="431">
        <v>6023</v>
      </c>
      <c r="M51" s="431">
        <v>356</v>
      </c>
      <c r="N51" s="517">
        <v>1080</v>
      </c>
      <c r="O51" s="518">
        <v>0.08</v>
      </c>
      <c r="P51" s="432">
        <v>0</v>
      </c>
      <c r="Q51" s="519">
        <v>0.08</v>
      </c>
      <c r="R51" s="520">
        <f t="shared" si="6"/>
        <v>0</v>
      </c>
      <c r="S51" s="507">
        <v>0</v>
      </c>
      <c r="T51" s="507">
        <v>0</v>
      </c>
      <c r="U51" s="507">
        <v>0</v>
      </c>
      <c r="V51" s="507">
        <f t="shared" si="54"/>
        <v>0</v>
      </c>
      <c r="W51" s="507">
        <v>0</v>
      </c>
      <c r="X51" s="507">
        <v>0</v>
      </c>
      <c r="Y51" s="507">
        <v>0</v>
      </c>
      <c r="Z51" s="507">
        <f t="shared" si="55"/>
        <v>0</v>
      </c>
      <c r="AA51" s="507">
        <f t="shared" si="56"/>
        <v>0</v>
      </c>
      <c r="AB51" s="322">
        <f t="shared" si="57"/>
        <v>0</v>
      </c>
      <c r="AC51" s="180">
        <f t="shared" si="58"/>
        <v>0</v>
      </c>
      <c r="AD51" s="507">
        <v>0</v>
      </c>
      <c r="AE51" s="507">
        <v>0</v>
      </c>
      <c r="AF51" s="507">
        <f t="shared" si="2"/>
        <v>0</v>
      </c>
      <c r="AG51" s="507">
        <f t="shared" si="3"/>
        <v>0</v>
      </c>
      <c r="AH51" s="522">
        <v>0</v>
      </c>
      <c r="AI51" s="522">
        <v>0</v>
      </c>
      <c r="AJ51" s="522">
        <v>0</v>
      </c>
      <c r="AK51" s="522">
        <v>0</v>
      </c>
      <c r="AL51" s="522">
        <v>0</v>
      </c>
      <c r="AM51" s="522">
        <v>0</v>
      </c>
      <c r="AN51" s="522">
        <v>0</v>
      </c>
      <c r="AO51" s="522">
        <f t="shared" si="59"/>
        <v>0</v>
      </c>
      <c r="AP51" s="522">
        <f t="shared" si="60"/>
        <v>0</v>
      </c>
      <c r="AQ51" s="523">
        <f t="shared" si="4"/>
        <v>0</v>
      </c>
      <c r="AR51" s="520">
        <f t="shared" si="61"/>
        <v>25279</v>
      </c>
      <c r="AS51" s="507">
        <f t="shared" si="62"/>
        <v>17820</v>
      </c>
      <c r="AT51" s="507">
        <f t="shared" si="63"/>
        <v>0</v>
      </c>
      <c r="AU51" s="501">
        <f t="shared" si="5"/>
        <v>0</v>
      </c>
      <c r="AV51" s="507">
        <f t="shared" si="64"/>
        <v>6023</v>
      </c>
      <c r="AW51" s="507">
        <f t="shared" si="64"/>
        <v>356</v>
      </c>
      <c r="AX51" s="507">
        <f t="shared" si="65"/>
        <v>1080</v>
      </c>
      <c r="AY51" s="522">
        <f t="shared" si="66"/>
        <v>0.08</v>
      </c>
      <c r="AZ51" s="522">
        <f t="shared" si="67"/>
        <v>0</v>
      </c>
      <c r="BA51" s="523">
        <f t="shared" si="67"/>
        <v>0.08</v>
      </c>
    </row>
    <row r="52" spans="1:53" ht="12.95" customHeight="1" x14ac:dyDescent="0.25">
      <c r="A52" s="93">
        <v>8</v>
      </c>
      <c r="B52" s="105">
        <v>5410</v>
      </c>
      <c r="C52" s="106">
        <v>600099318</v>
      </c>
      <c r="D52" s="105">
        <v>854778</v>
      </c>
      <c r="E52" s="120" t="s">
        <v>718</v>
      </c>
      <c r="F52" s="105"/>
      <c r="G52" s="123"/>
      <c r="H52" s="124"/>
      <c r="I52" s="131">
        <v>19560225</v>
      </c>
      <c r="J52" s="88">
        <v>14031237</v>
      </c>
      <c r="K52" s="88">
        <v>45200</v>
      </c>
      <c r="L52" s="88">
        <v>4757835</v>
      </c>
      <c r="M52" s="88">
        <v>280625</v>
      </c>
      <c r="N52" s="88">
        <v>445328</v>
      </c>
      <c r="O52" s="89">
        <v>31.851500000000001</v>
      </c>
      <c r="P52" s="89">
        <v>19.930999999999997</v>
      </c>
      <c r="Q52" s="277">
        <v>11.920499999999999</v>
      </c>
      <c r="R52" s="142">
        <f t="shared" ref="R52:BA52" si="68">SUM(R46:R51)</f>
        <v>-10000</v>
      </c>
      <c r="S52" s="88">
        <f t="shared" si="68"/>
        <v>-84901</v>
      </c>
      <c r="T52" s="88">
        <f t="shared" si="68"/>
        <v>0</v>
      </c>
      <c r="U52" s="88">
        <f t="shared" si="68"/>
        <v>0</v>
      </c>
      <c r="V52" s="88">
        <f t="shared" si="68"/>
        <v>-94901</v>
      </c>
      <c r="W52" s="88">
        <f t="shared" si="68"/>
        <v>10000</v>
      </c>
      <c r="X52" s="88">
        <f t="shared" si="68"/>
        <v>0</v>
      </c>
      <c r="Y52" s="88">
        <f t="shared" si="68"/>
        <v>70818</v>
      </c>
      <c r="Z52" s="88">
        <f t="shared" si="68"/>
        <v>80818</v>
      </c>
      <c r="AA52" s="88">
        <f t="shared" si="68"/>
        <v>-14083</v>
      </c>
      <c r="AB52" s="88">
        <f t="shared" si="68"/>
        <v>-28697</v>
      </c>
      <c r="AC52" s="88">
        <f t="shared" si="68"/>
        <v>-1898</v>
      </c>
      <c r="AD52" s="88">
        <f t="shared" si="68"/>
        <v>0</v>
      </c>
      <c r="AE52" s="88">
        <f t="shared" si="68"/>
        <v>0</v>
      </c>
      <c r="AF52" s="88">
        <f t="shared" si="68"/>
        <v>0</v>
      </c>
      <c r="AG52" s="88">
        <f t="shared" si="68"/>
        <v>-44678</v>
      </c>
      <c r="AH52" s="89">
        <f t="shared" si="68"/>
        <v>0</v>
      </c>
      <c r="AI52" s="89">
        <f t="shared" si="68"/>
        <v>-0.04</v>
      </c>
      <c r="AJ52" s="89">
        <f t="shared" si="68"/>
        <v>-0.25</v>
      </c>
      <c r="AK52" s="89">
        <f t="shared" si="68"/>
        <v>0</v>
      </c>
      <c r="AL52" s="89">
        <f t="shared" si="68"/>
        <v>0</v>
      </c>
      <c r="AM52" s="89">
        <f t="shared" si="68"/>
        <v>0</v>
      </c>
      <c r="AN52" s="89">
        <f t="shared" si="68"/>
        <v>0</v>
      </c>
      <c r="AO52" s="89">
        <f t="shared" si="68"/>
        <v>-0.25</v>
      </c>
      <c r="AP52" s="89">
        <f t="shared" si="68"/>
        <v>-0.04</v>
      </c>
      <c r="AQ52" s="277">
        <f t="shared" si="68"/>
        <v>-0.28999999999999998</v>
      </c>
      <c r="AR52" s="142">
        <f t="shared" si="68"/>
        <v>19515547</v>
      </c>
      <c r="AS52" s="88">
        <f t="shared" si="68"/>
        <v>13936336</v>
      </c>
      <c r="AT52" s="88">
        <f t="shared" si="68"/>
        <v>126018</v>
      </c>
      <c r="AU52" s="88">
        <f t="shared" si="68"/>
        <v>70818</v>
      </c>
      <c r="AV52" s="88">
        <f t="shared" si="68"/>
        <v>4729138</v>
      </c>
      <c r="AW52" s="88">
        <f t="shared" si="68"/>
        <v>278727</v>
      </c>
      <c r="AX52" s="88">
        <f t="shared" si="68"/>
        <v>445328</v>
      </c>
      <c r="AY52" s="89">
        <f t="shared" si="68"/>
        <v>31.561500000000002</v>
      </c>
      <c r="AZ52" s="89">
        <f t="shared" si="68"/>
        <v>19.680999999999997</v>
      </c>
      <c r="BA52" s="277">
        <f t="shared" si="68"/>
        <v>11.8805</v>
      </c>
    </row>
    <row r="53" spans="1:53" ht="12.95" customHeight="1" x14ac:dyDescent="0.25">
      <c r="A53" s="84">
        <v>9</v>
      </c>
      <c r="B53" s="547">
        <v>5476</v>
      </c>
      <c r="C53" s="548">
        <v>650046072</v>
      </c>
      <c r="D53" s="84">
        <v>71002723</v>
      </c>
      <c r="E53" s="557" t="s">
        <v>719</v>
      </c>
      <c r="F53" s="547">
        <v>3111</v>
      </c>
      <c r="G53" s="556" t="s">
        <v>587</v>
      </c>
      <c r="H53" s="514" t="s">
        <v>87</v>
      </c>
      <c r="I53" s="516">
        <v>2306745</v>
      </c>
      <c r="J53" s="517">
        <v>1660888</v>
      </c>
      <c r="K53" s="517">
        <v>20000</v>
      </c>
      <c r="L53" s="431">
        <v>568140</v>
      </c>
      <c r="M53" s="431">
        <v>33217</v>
      </c>
      <c r="N53" s="517">
        <v>24500</v>
      </c>
      <c r="O53" s="518">
        <v>3.8918000000000004</v>
      </c>
      <c r="P53" s="432">
        <v>2.99</v>
      </c>
      <c r="Q53" s="519">
        <v>0.90179999999999993</v>
      </c>
      <c r="R53" s="520">
        <f t="shared" si="6"/>
        <v>10000</v>
      </c>
      <c r="S53" s="507">
        <v>0</v>
      </c>
      <c r="T53" s="507">
        <v>0</v>
      </c>
      <c r="U53" s="507">
        <v>0</v>
      </c>
      <c r="V53" s="507">
        <f t="shared" ref="V53:V59" si="69">SUM(R53:U53)</f>
        <v>10000</v>
      </c>
      <c r="W53" s="507">
        <v>-10000</v>
      </c>
      <c r="X53" s="507">
        <v>0</v>
      </c>
      <c r="Y53" s="507">
        <v>0</v>
      </c>
      <c r="Z53" s="507">
        <f t="shared" ref="Z53:Z59" si="70">SUM(W53:Y53)</f>
        <v>-10000</v>
      </c>
      <c r="AA53" s="507">
        <f t="shared" ref="AA53:AA59" si="71">V53+Z53</f>
        <v>0</v>
      </c>
      <c r="AB53" s="322">
        <f t="shared" ref="AB53:AB59" si="72">ROUND((V53+W53)*33.8%,0)</f>
        <v>0</v>
      </c>
      <c r="AC53" s="180">
        <f t="shared" ref="AC53:AC59" si="73">ROUND(V53*2%,0)</f>
        <v>200</v>
      </c>
      <c r="AD53" s="507">
        <v>0</v>
      </c>
      <c r="AE53" s="507">
        <v>0</v>
      </c>
      <c r="AF53" s="507">
        <f t="shared" si="2"/>
        <v>0</v>
      </c>
      <c r="AG53" s="507">
        <f t="shared" si="3"/>
        <v>200</v>
      </c>
      <c r="AH53" s="522">
        <v>0</v>
      </c>
      <c r="AI53" s="522">
        <v>0</v>
      </c>
      <c r="AJ53" s="522">
        <v>0</v>
      </c>
      <c r="AK53" s="522">
        <v>0</v>
      </c>
      <c r="AL53" s="522">
        <v>0</v>
      </c>
      <c r="AM53" s="522">
        <v>0</v>
      </c>
      <c r="AN53" s="522">
        <v>0</v>
      </c>
      <c r="AO53" s="522">
        <f t="shared" ref="AO53:AO59" si="74">AH53+AJ53+AK53+AM53</f>
        <v>0</v>
      </c>
      <c r="AP53" s="522">
        <f t="shared" ref="AP53:AP59" si="75">AI53+AL53+AN53</f>
        <v>0</v>
      </c>
      <c r="AQ53" s="523">
        <f t="shared" si="4"/>
        <v>0</v>
      </c>
      <c r="AR53" s="520">
        <f t="shared" ref="AR53:AR59" si="76">I53+AG53</f>
        <v>2306945</v>
      </c>
      <c r="AS53" s="507">
        <f t="shared" ref="AS53:AS59" si="77">J53+V53</f>
        <v>1670888</v>
      </c>
      <c r="AT53" s="507">
        <f t="shared" ref="AT53:AT59" si="78">K53+Z53</f>
        <v>10000</v>
      </c>
      <c r="AU53" s="501">
        <f t="shared" si="5"/>
        <v>0</v>
      </c>
      <c r="AV53" s="507">
        <f t="shared" ref="AV53:AW59" si="79">L53+AB53</f>
        <v>568140</v>
      </c>
      <c r="AW53" s="507">
        <f t="shared" si="79"/>
        <v>33417</v>
      </c>
      <c r="AX53" s="507">
        <f t="shared" ref="AX53:AX59" si="80">N53+AF53</f>
        <v>24500</v>
      </c>
      <c r="AY53" s="522">
        <f t="shared" ref="AY53:AY59" si="81">O53+AQ53</f>
        <v>3.8918000000000004</v>
      </c>
      <c r="AZ53" s="522">
        <f t="shared" ref="AZ53:BA59" si="82">P53+AO53</f>
        <v>2.99</v>
      </c>
      <c r="BA53" s="523">
        <f t="shared" si="82"/>
        <v>0.90179999999999993</v>
      </c>
    </row>
    <row r="54" spans="1:53" ht="12.95" customHeight="1" x14ac:dyDescent="0.25">
      <c r="A54" s="84">
        <v>9</v>
      </c>
      <c r="B54" s="547">
        <v>5476</v>
      </c>
      <c r="C54" s="548">
        <v>650046072</v>
      </c>
      <c r="D54" s="84">
        <v>71002723</v>
      </c>
      <c r="E54" s="557" t="s">
        <v>719</v>
      </c>
      <c r="F54" s="547">
        <v>3113</v>
      </c>
      <c r="G54" s="556" t="s">
        <v>285</v>
      </c>
      <c r="H54" s="514" t="s">
        <v>87</v>
      </c>
      <c r="I54" s="516">
        <v>10926163</v>
      </c>
      <c r="J54" s="517">
        <v>7791585</v>
      </c>
      <c r="K54" s="517">
        <v>55000</v>
      </c>
      <c r="L54" s="431">
        <v>2652146</v>
      </c>
      <c r="M54" s="431">
        <v>155832</v>
      </c>
      <c r="N54" s="517">
        <v>271600</v>
      </c>
      <c r="O54" s="518">
        <v>15.822100000000001</v>
      </c>
      <c r="P54" s="432">
        <v>11.66</v>
      </c>
      <c r="Q54" s="519">
        <v>4.1621000000000006</v>
      </c>
      <c r="R54" s="520">
        <f t="shared" si="6"/>
        <v>10000</v>
      </c>
      <c r="S54" s="507">
        <v>0</v>
      </c>
      <c r="T54" s="507">
        <v>0</v>
      </c>
      <c r="U54" s="507">
        <v>0</v>
      </c>
      <c r="V54" s="507">
        <f t="shared" si="69"/>
        <v>10000</v>
      </c>
      <c r="W54" s="507">
        <v>-10000</v>
      </c>
      <c r="X54" s="507">
        <v>0</v>
      </c>
      <c r="Y54" s="507">
        <v>17464</v>
      </c>
      <c r="Z54" s="507">
        <f t="shared" si="70"/>
        <v>7464</v>
      </c>
      <c r="AA54" s="507">
        <f t="shared" si="71"/>
        <v>17464</v>
      </c>
      <c r="AB54" s="322">
        <f t="shared" si="72"/>
        <v>0</v>
      </c>
      <c r="AC54" s="180">
        <f t="shared" si="73"/>
        <v>200</v>
      </c>
      <c r="AD54" s="507">
        <v>0</v>
      </c>
      <c r="AE54" s="507">
        <v>0</v>
      </c>
      <c r="AF54" s="507">
        <f t="shared" si="2"/>
        <v>0</v>
      </c>
      <c r="AG54" s="507">
        <f t="shared" si="3"/>
        <v>17664</v>
      </c>
      <c r="AH54" s="522">
        <v>0</v>
      </c>
      <c r="AI54" s="522">
        <v>0</v>
      </c>
      <c r="AJ54" s="522">
        <v>0</v>
      </c>
      <c r="AK54" s="522">
        <v>0</v>
      </c>
      <c r="AL54" s="522">
        <v>0</v>
      </c>
      <c r="AM54" s="522">
        <v>0</v>
      </c>
      <c r="AN54" s="522">
        <v>0</v>
      </c>
      <c r="AO54" s="522">
        <f t="shared" si="74"/>
        <v>0</v>
      </c>
      <c r="AP54" s="522">
        <f t="shared" si="75"/>
        <v>0</v>
      </c>
      <c r="AQ54" s="523">
        <f t="shared" si="4"/>
        <v>0</v>
      </c>
      <c r="AR54" s="520">
        <f t="shared" si="76"/>
        <v>10943827</v>
      </c>
      <c r="AS54" s="507">
        <f t="shared" si="77"/>
        <v>7801585</v>
      </c>
      <c r="AT54" s="507">
        <f t="shared" si="78"/>
        <v>62464</v>
      </c>
      <c r="AU54" s="501">
        <f t="shared" si="5"/>
        <v>17464</v>
      </c>
      <c r="AV54" s="507">
        <f t="shared" si="79"/>
        <v>2652146</v>
      </c>
      <c r="AW54" s="507">
        <f t="shared" si="79"/>
        <v>156032</v>
      </c>
      <c r="AX54" s="507">
        <f t="shared" si="80"/>
        <v>271600</v>
      </c>
      <c r="AY54" s="522">
        <f t="shared" si="81"/>
        <v>15.822100000000001</v>
      </c>
      <c r="AZ54" s="522">
        <f t="shared" si="82"/>
        <v>11.66</v>
      </c>
      <c r="BA54" s="523">
        <f t="shared" si="82"/>
        <v>4.1621000000000006</v>
      </c>
    </row>
    <row r="55" spans="1:53" ht="12.95" customHeight="1" x14ac:dyDescent="0.25">
      <c r="A55" s="84">
        <v>9</v>
      </c>
      <c r="B55" s="547">
        <v>5476</v>
      </c>
      <c r="C55" s="548">
        <v>650046072</v>
      </c>
      <c r="D55" s="84">
        <v>71002723</v>
      </c>
      <c r="E55" s="557" t="s">
        <v>719</v>
      </c>
      <c r="F55" s="547">
        <v>3113</v>
      </c>
      <c r="G55" s="514" t="s">
        <v>92</v>
      </c>
      <c r="H55" s="514" t="s">
        <v>83</v>
      </c>
      <c r="I55" s="516">
        <v>187660</v>
      </c>
      <c r="J55" s="517">
        <v>137821</v>
      </c>
      <c r="K55" s="517">
        <v>0</v>
      </c>
      <c r="L55" s="431">
        <v>46583</v>
      </c>
      <c r="M55" s="431">
        <v>2756</v>
      </c>
      <c r="N55" s="517">
        <v>500</v>
      </c>
      <c r="O55" s="518">
        <v>0.37</v>
      </c>
      <c r="P55" s="432">
        <v>0.37</v>
      </c>
      <c r="Q55" s="519">
        <v>0</v>
      </c>
      <c r="R55" s="520">
        <f t="shared" si="6"/>
        <v>0</v>
      </c>
      <c r="S55" s="507">
        <v>-28300</v>
      </c>
      <c r="T55" s="507">
        <v>0</v>
      </c>
      <c r="U55" s="507">
        <v>0</v>
      </c>
      <c r="V55" s="507">
        <f t="shared" si="69"/>
        <v>-28300</v>
      </c>
      <c r="W55" s="507">
        <v>0</v>
      </c>
      <c r="X55" s="507">
        <v>0</v>
      </c>
      <c r="Y55" s="507">
        <v>0</v>
      </c>
      <c r="Z55" s="507">
        <f t="shared" si="70"/>
        <v>0</v>
      </c>
      <c r="AA55" s="507">
        <f t="shared" si="71"/>
        <v>-28300</v>
      </c>
      <c r="AB55" s="322">
        <f t="shared" si="72"/>
        <v>-9565</v>
      </c>
      <c r="AC55" s="180">
        <f t="shared" si="73"/>
        <v>-566</v>
      </c>
      <c r="AD55" s="507">
        <v>1500</v>
      </c>
      <c r="AE55" s="507">
        <v>0</v>
      </c>
      <c r="AF55" s="507">
        <f t="shared" si="2"/>
        <v>1500</v>
      </c>
      <c r="AG55" s="507">
        <f t="shared" si="3"/>
        <v>-36931</v>
      </c>
      <c r="AH55" s="522">
        <v>0</v>
      </c>
      <c r="AI55" s="522">
        <v>0</v>
      </c>
      <c r="AJ55" s="522">
        <v>-0.08</v>
      </c>
      <c r="AK55" s="522">
        <v>0</v>
      </c>
      <c r="AL55" s="522">
        <v>0</v>
      </c>
      <c r="AM55" s="522">
        <v>0</v>
      </c>
      <c r="AN55" s="522">
        <v>0</v>
      </c>
      <c r="AO55" s="522">
        <f t="shared" si="74"/>
        <v>-0.08</v>
      </c>
      <c r="AP55" s="522">
        <f t="shared" si="75"/>
        <v>0</v>
      </c>
      <c r="AQ55" s="523">
        <f t="shared" si="4"/>
        <v>-0.08</v>
      </c>
      <c r="AR55" s="520">
        <f t="shared" si="76"/>
        <v>150729</v>
      </c>
      <c r="AS55" s="507">
        <f t="shared" si="77"/>
        <v>109521</v>
      </c>
      <c r="AT55" s="507">
        <f t="shared" si="78"/>
        <v>0</v>
      </c>
      <c r="AU55" s="501">
        <f t="shared" si="5"/>
        <v>0</v>
      </c>
      <c r="AV55" s="507">
        <f t="shared" si="79"/>
        <v>37018</v>
      </c>
      <c r="AW55" s="507">
        <f t="shared" si="79"/>
        <v>2190</v>
      </c>
      <c r="AX55" s="507">
        <f t="shared" si="80"/>
        <v>2000</v>
      </c>
      <c r="AY55" s="522">
        <f t="shared" si="81"/>
        <v>0.28999999999999998</v>
      </c>
      <c r="AZ55" s="522">
        <f t="shared" si="82"/>
        <v>0.28999999999999998</v>
      </c>
      <c r="BA55" s="523">
        <f t="shared" si="82"/>
        <v>0</v>
      </c>
    </row>
    <row r="56" spans="1:53" ht="12.95" customHeight="1" x14ac:dyDescent="0.25">
      <c r="A56" s="84">
        <v>9</v>
      </c>
      <c r="B56" s="547">
        <v>5476</v>
      </c>
      <c r="C56" s="548">
        <v>650046072</v>
      </c>
      <c r="D56" s="84">
        <v>71002723</v>
      </c>
      <c r="E56" s="557" t="s">
        <v>719</v>
      </c>
      <c r="F56" s="547">
        <v>3141</v>
      </c>
      <c r="G56" s="556" t="s">
        <v>89</v>
      </c>
      <c r="H56" s="514" t="s">
        <v>83</v>
      </c>
      <c r="I56" s="516">
        <v>1435342</v>
      </c>
      <c r="J56" s="517">
        <v>1045449</v>
      </c>
      <c r="K56" s="517">
        <v>5000</v>
      </c>
      <c r="L56" s="431">
        <v>355052</v>
      </c>
      <c r="M56" s="431">
        <v>20909</v>
      </c>
      <c r="N56" s="517">
        <v>8932</v>
      </c>
      <c r="O56" s="518">
        <v>3.57</v>
      </c>
      <c r="P56" s="432">
        <v>0</v>
      </c>
      <c r="Q56" s="519">
        <v>3.57</v>
      </c>
      <c r="R56" s="520">
        <f t="shared" si="6"/>
        <v>5000</v>
      </c>
      <c r="S56" s="507">
        <v>0</v>
      </c>
      <c r="T56" s="507">
        <v>0</v>
      </c>
      <c r="U56" s="507">
        <v>0</v>
      </c>
      <c r="V56" s="507">
        <f t="shared" si="69"/>
        <v>5000</v>
      </c>
      <c r="W56" s="507">
        <v>-5000</v>
      </c>
      <c r="X56" s="507">
        <v>0</v>
      </c>
      <c r="Y56" s="507">
        <v>0</v>
      </c>
      <c r="Z56" s="507">
        <f t="shared" si="70"/>
        <v>-5000</v>
      </c>
      <c r="AA56" s="507">
        <f t="shared" si="71"/>
        <v>0</v>
      </c>
      <c r="AB56" s="322">
        <f t="shared" si="72"/>
        <v>0</v>
      </c>
      <c r="AC56" s="180">
        <f t="shared" si="73"/>
        <v>100</v>
      </c>
      <c r="AD56" s="507">
        <v>0</v>
      </c>
      <c r="AE56" s="507">
        <v>0</v>
      </c>
      <c r="AF56" s="507">
        <f t="shared" si="2"/>
        <v>0</v>
      </c>
      <c r="AG56" s="507">
        <f t="shared" si="3"/>
        <v>100</v>
      </c>
      <c r="AH56" s="522">
        <v>0</v>
      </c>
      <c r="AI56" s="522">
        <v>0</v>
      </c>
      <c r="AJ56" s="522">
        <v>0</v>
      </c>
      <c r="AK56" s="522">
        <v>0</v>
      </c>
      <c r="AL56" s="522">
        <v>0</v>
      </c>
      <c r="AM56" s="522">
        <v>0</v>
      </c>
      <c r="AN56" s="522">
        <v>0</v>
      </c>
      <c r="AO56" s="522">
        <f t="shared" si="74"/>
        <v>0</v>
      </c>
      <c r="AP56" s="522">
        <f t="shared" si="75"/>
        <v>0</v>
      </c>
      <c r="AQ56" s="523">
        <f t="shared" si="4"/>
        <v>0</v>
      </c>
      <c r="AR56" s="520">
        <f t="shared" si="76"/>
        <v>1435442</v>
      </c>
      <c r="AS56" s="507">
        <f t="shared" si="77"/>
        <v>1050449</v>
      </c>
      <c r="AT56" s="507">
        <f t="shared" si="78"/>
        <v>0</v>
      </c>
      <c r="AU56" s="501">
        <f t="shared" si="5"/>
        <v>0</v>
      </c>
      <c r="AV56" s="507">
        <f t="shared" si="79"/>
        <v>355052</v>
      </c>
      <c r="AW56" s="507">
        <f t="shared" si="79"/>
        <v>21009</v>
      </c>
      <c r="AX56" s="507">
        <f t="shared" si="80"/>
        <v>8932</v>
      </c>
      <c r="AY56" s="522">
        <f t="shared" si="81"/>
        <v>3.57</v>
      </c>
      <c r="AZ56" s="522">
        <f t="shared" si="82"/>
        <v>0</v>
      </c>
      <c r="BA56" s="523">
        <f t="shared" si="82"/>
        <v>3.57</v>
      </c>
    </row>
    <row r="57" spans="1:53" ht="12.95" customHeight="1" x14ac:dyDescent="0.25">
      <c r="A57" s="84">
        <v>9</v>
      </c>
      <c r="B57" s="547">
        <v>5476</v>
      </c>
      <c r="C57" s="548">
        <v>650046072</v>
      </c>
      <c r="D57" s="84">
        <v>71002723</v>
      </c>
      <c r="E57" s="557" t="s">
        <v>719</v>
      </c>
      <c r="F57" s="547">
        <v>3143</v>
      </c>
      <c r="G57" s="514" t="s">
        <v>150</v>
      </c>
      <c r="H57" s="514" t="s">
        <v>87</v>
      </c>
      <c r="I57" s="516">
        <v>756684</v>
      </c>
      <c r="J57" s="517">
        <v>552278</v>
      </c>
      <c r="K57" s="517">
        <v>5000</v>
      </c>
      <c r="L57" s="431">
        <v>188360</v>
      </c>
      <c r="M57" s="431">
        <v>11046</v>
      </c>
      <c r="N57" s="517">
        <v>0</v>
      </c>
      <c r="O57" s="518">
        <v>1.3</v>
      </c>
      <c r="P57" s="432">
        <v>1.3</v>
      </c>
      <c r="Q57" s="519">
        <v>0</v>
      </c>
      <c r="R57" s="520">
        <f t="shared" si="6"/>
        <v>5000</v>
      </c>
      <c r="S57" s="507">
        <v>0</v>
      </c>
      <c r="T57" s="507">
        <v>0</v>
      </c>
      <c r="U57" s="507">
        <v>0</v>
      </c>
      <c r="V57" s="507">
        <f t="shared" si="69"/>
        <v>5000</v>
      </c>
      <c r="W57" s="507">
        <v>-5000</v>
      </c>
      <c r="X57" s="507">
        <v>0</v>
      </c>
      <c r="Y57" s="507">
        <v>0</v>
      </c>
      <c r="Z57" s="507">
        <f t="shared" si="70"/>
        <v>-5000</v>
      </c>
      <c r="AA57" s="507">
        <f t="shared" si="71"/>
        <v>0</v>
      </c>
      <c r="AB57" s="322">
        <f t="shared" si="72"/>
        <v>0</v>
      </c>
      <c r="AC57" s="180">
        <f t="shared" si="73"/>
        <v>100</v>
      </c>
      <c r="AD57" s="507">
        <v>0</v>
      </c>
      <c r="AE57" s="507">
        <v>0</v>
      </c>
      <c r="AF57" s="507">
        <f t="shared" si="2"/>
        <v>0</v>
      </c>
      <c r="AG57" s="507">
        <f t="shared" si="3"/>
        <v>100</v>
      </c>
      <c r="AH57" s="522">
        <v>0</v>
      </c>
      <c r="AI57" s="522">
        <v>0</v>
      </c>
      <c r="AJ57" s="522">
        <v>0</v>
      </c>
      <c r="AK57" s="522">
        <v>0</v>
      </c>
      <c r="AL57" s="522">
        <v>0</v>
      </c>
      <c r="AM57" s="522">
        <v>0</v>
      </c>
      <c r="AN57" s="522">
        <v>0</v>
      </c>
      <c r="AO57" s="522">
        <f t="shared" si="74"/>
        <v>0</v>
      </c>
      <c r="AP57" s="522">
        <f t="shared" si="75"/>
        <v>0</v>
      </c>
      <c r="AQ57" s="523">
        <f t="shared" si="4"/>
        <v>0</v>
      </c>
      <c r="AR57" s="520">
        <f t="shared" si="76"/>
        <v>756784</v>
      </c>
      <c r="AS57" s="507">
        <f t="shared" si="77"/>
        <v>557278</v>
      </c>
      <c r="AT57" s="507">
        <f t="shared" si="78"/>
        <v>0</v>
      </c>
      <c r="AU57" s="501">
        <f t="shared" si="5"/>
        <v>0</v>
      </c>
      <c r="AV57" s="507">
        <f t="shared" si="79"/>
        <v>188360</v>
      </c>
      <c r="AW57" s="507">
        <f t="shared" si="79"/>
        <v>11146</v>
      </c>
      <c r="AX57" s="507">
        <f t="shared" si="80"/>
        <v>0</v>
      </c>
      <c r="AY57" s="522">
        <f t="shared" si="81"/>
        <v>1.3</v>
      </c>
      <c r="AZ57" s="522">
        <f t="shared" si="82"/>
        <v>1.3</v>
      </c>
      <c r="BA57" s="523">
        <f t="shared" si="82"/>
        <v>0</v>
      </c>
    </row>
    <row r="58" spans="1:53" ht="12.95" customHeight="1" x14ac:dyDescent="0.25">
      <c r="A58" s="84">
        <v>9</v>
      </c>
      <c r="B58" s="547">
        <v>5476</v>
      </c>
      <c r="C58" s="548">
        <v>650046072</v>
      </c>
      <c r="D58" s="84">
        <v>71002723</v>
      </c>
      <c r="E58" s="557" t="s">
        <v>719</v>
      </c>
      <c r="F58" s="547">
        <v>3143</v>
      </c>
      <c r="G58" s="514" t="s">
        <v>151</v>
      </c>
      <c r="H58" s="514" t="s">
        <v>83</v>
      </c>
      <c r="I58" s="516">
        <v>30898</v>
      </c>
      <c r="J58" s="517">
        <v>21780</v>
      </c>
      <c r="K58" s="517">
        <v>0</v>
      </c>
      <c r="L58" s="431">
        <v>7362</v>
      </c>
      <c r="M58" s="431">
        <v>436</v>
      </c>
      <c r="N58" s="517">
        <v>1320</v>
      </c>
      <c r="O58" s="518">
        <v>0.09</v>
      </c>
      <c r="P58" s="432">
        <v>0</v>
      </c>
      <c r="Q58" s="519">
        <v>0.09</v>
      </c>
      <c r="R58" s="520">
        <f t="shared" si="6"/>
        <v>0</v>
      </c>
      <c r="S58" s="507">
        <v>0</v>
      </c>
      <c r="T58" s="507">
        <v>0</v>
      </c>
      <c r="U58" s="507">
        <v>0</v>
      </c>
      <c r="V58" s="507">
        <f t="shared" si="69"/>
        <v>0</v>
      </c>
      <c r="W58" s="507">
        <v>0</v>
      </c>
      <c r="X58" s="507">
        <v>0</v>
      </c>
      <c r="Y58" s="507">
        <v>0</v>
      </c>
      <c r="Z58" s="507">
        <f t="shared" si="70"/>
        <v>0</v>
      </c>
      <c r="AA58" s="507">
        <f t="shared" si="71"/>
        <v>0</v>
      </c>
      <c r="AB58" s="322">
        <f t="shared" si="72"/>
        <v>0</v>
      </c>
      <c r="AC58" s="180">
        <f t="shared" si="73"/>
        <v>0</v>
      </c>
      <c r="AD58" s="507">
        <v>0</v>
      </c>
      <c r="AE58" s="507">
        <v>0</v>
      </c>
      <c r="AF58" s="507">
        <f t="shared" si="2"/>
        <v>0</v>
      </c>
      <c r="AG58" s="507">
        <f t="shared" si="3"/>
        <v>0</v>
      </c>
      <c r="AH58" s="522">
        <v>0</v>
      </c>
      <c r="AI58" s="522">
        <v>0</v>
      </c>
      <c r="AJ58" s="522">
        <v>0</v>
      </c>
      <c r="AK58" s="522">
        <v>0</v>
      </c>
      <c r="AL58" s="522">
        <v>0</v>
      </c>
      <c r="AM58" s="522">
        <v>0</v>
      </c>
      <c r="AN58" s="522">
        <v>0</v>
      </c>
      <c r="AO58" s="522">
        <f t="shared" si="74"/>
        <v>0</v>
      </c>
      <c r="AP58" s="522">
        <f t="shared" si="75"/>
        <v>0</v>
      </c>
      <c r="AQ58" s="523">
        <f t="shared" si="4"/>
        <v>0</v>
      </c>
      <c r="AR58" s="520">
        <f t="shared" si="76"/>
        <v>30898</v>
      </c>
      <c r="AS58" s="507">
        <f t="shared" si="77"/>
        <v>21780</v>
      </c>
      <c r="AT58" s="507">
        <f t="shared" si="78"/>
        <v>0</v>
      </c>
      <c r="AU58" s="501">
        <f t="shared" si="5"/>
        <v>0</v>
      </c>
      <c r="AV58" s="507">
        <f t="shared" si="79"/>
        <v>7362</v>
      </c>
      <c r="AW58" s="507">
        <f t="shared" si="79"/>
        <v>436</v>
      </c>
      <c r="AX58" s="507">
        <f t="shared" si="80"/>
        <v>1320</v>
      </c>
      <c r="AY58" s="522">
        <f t="shared" si="81"/>
        <v>0.09</v>
      </c>
      <c r="AZ58" s="522">
        <f t="shared" si="82"/>
        <v>0</v>
      </c>
      <c r="BA58" s="523">
        <f t="shared" si="82"/>
        <v>0.09</v>
      </c>
    </row>
    <row r="59" spans="1:53" ht="12.95" customHeight="1" x14ac:dyDescent="0.25">
      <c r="A59" s="84">
        <v>9</v>
      </c>
      <c r="B59" s="547">
        <v>5476</v>
      </c>
      <c r="C59" s="548">
        <v>650046072</v>
      </c>
      <c r="D59" s="84">
        <v>71002723</v>
      </c>
      <c r="E59" s="557" t="s">
        <v>719</v>
      </c>
      <c r="F59" s="547">
        <v>3231</v>
      </c>
      <c r="G59" s="556" t="s">
        <v>154</v>
      </c>
      <c r="H59" s="514" t="s">
        <v>87</v>
      </c>
      <c r="I59" s="516">
        <v>6513756</v>
      </c>
      <c r="J59" s="517">
        <v>4763473</v>
      </c>
      <c r="K59" s="517">
        <v>15000</v>
      </c>
      <c r="L59" s="431">
        <v>1615124</v>
      </c>
      <c r="M59" s="431">
        <v>95269</v>
      </c>
      <c r="N59" s="517">
        <v>24890</v>
      </c>
      <c r="O59" s="518">
        <v>9.4157000000000011</v>
      </c>
      <c r="P59" s="432">
        <v>8.31</v>
      </c>
      <c r="Q59" s="519">
        <v>1.1056999999999999</v>
      </c>
      <c r="R59" s="520">
        <f t="shared" si="6"/>
        <v>10000</v>
      </c>
      <c r="S59" s="507">
        <v>0</v>
      </c>
      <c r="T59" s="507">
        <v>0</v>
      </c>
      <c r="U59" s="507">
        <v>0</v>
      </c>
      <c r="V59" s="507">
        <f t="shared" si="69"/>
        <v>10000</v>
      </c>
      <c r="W59" s="507">
        <v>-10000</v>
      </c>
      <c r="X59" s="507">
        <v>0</v>
      </c>
      <c r="Y59" s="507">
        <v>0</v>
      </c>
      <c r="Z59" s="507">
        <f t="shared" si="70"/>
        <v>-10000</v>
      </c>
      <c r="AA59" s="507">
        <f t="shared" si="71"/>
        <v>0</v>
      </c>
      <c r="AB59" s="322">
        <f t="shared" si="72"/>
        <v>0</v>
      </c>
      <c r="AC59" s="180">
        <f t="shared" si="73"/>
        <v>200</v>
      </c>
      <c r="AD59" s="507">
        <v>0</v>
      </c>
      <c r="AE59" s="507">
        <v>0</v>
      </c>
      <c r="AF59" s="507">
        <f t="shared" si="2"/>
        <v>0</v>
      </c>
      <c r="AG59" s="507">
        <f t="shared" si="3"/>
        <v>200</v>
      </c>
      <c r="AH59" s="522">
        <v>0</v>
      </c>
      <c r="AI59" s="522">
        <v>0</v>
      </c>
      <c r="AJ59" s="522">
        <v>0</v>
      </c>
      <c r="AK59" s="522">
        <v>0</v>
      </c>
      <c r="AL59" s="522">
        <v>0</v>
      </c>
      <c r="AM59" s="522">
        <v>0</v>
      </c>
      <c r="AN59" s="522">
        <v>0</v>
      </c>
      <c r="AO59" s="522">
        <f t="shared" si="74"/>
        <v>0</v>
      </c>
      <c r="AP59" s="522">
        <f t="shared" si="75"/>
        <v>0</v>
      </c>
      <c r="AQ59" s="523">
        <f t="shared" si="4"/>
        <v>0</v>
      </c>
      <c r="AR59" s="520">
        <f t="shared" si="76"/>
        <v>6513956</v>
      </c>
      <c r="AS59" s="507">
        <f t="shared" si="77"/>
        <v>4773473</v>
      </c>
      <c r="AT59" s="507">
        <f t="shared" si="78"/>
        <v>5000</v>
      </c>
      <c r="AU59" s="501">
        <f t="shared" si="5"/>
        <v>0</v>
      </c>
      <c r="AV59" s="507">
        <f t="shared" si="79"/>
        <v>1615124</v>
      </c>
      <c r="AW59" s="507">
        <f t="shared" si="79"/>
        <v>95469</v>
      </c>
      <c r="AX59" s="507">
        <f t="shared" si="80"/>
        <v>24890</v>
      </c>
      <c r="AY59" s="522">
        <f t="shared" si="81"/>
        <v>9.4157000000000011</v>
      </c>
      <c r="AZ59" s="522">
        <f t="shared" si="82"/>
        <v>8.31</v>
      </c>
      <c r="BA59" s="523">
        <f t="shared" si="82"/>
        <v>1.1056999999999999</v>
      </c>
    </row>
    <row r="60" spans="1:53" ht="12.95" customHeight="1" x14ac:dyDescent="0.25">
      <c r="A60" s="93">
        <v>9</v>
      </c>
      <c r="B60" s="105">
        <v>5476</v>
      </c>
      <c r="C60" s="106">
        <v>650046072</v>
      </c>
      <c r="D60" s="105">
        <v>71002723</v>
      </c>
      <c r="E60" s="120" t="s">
        <v>720</v>
      </c>
      <c r="F60" s="105"/>
      <c r="G60" s="123"/>
      <c r="H60" s="124"/>
      <c r="I60" s="131">
        <v>22157248</v>
      </c>
      <c r="J60" s="88">
        <v>15973274</v>
      </c>
      <c r="K60" s="88">
        <v>100000</v>
      </c>
      <c r="L60" s="88">
        <v>5432767</v>
      </c>
      <c r="M60" s="88">
        <v>319465</v>
      </c>
      <c r="N60" s="88">
        <v>331742</v>
      </c>
      <c r="O60" s="89">
        <v>34.459600000000009</v>
      </c>
      <c r="P60" s="89">
        <v>24.630000000000003</v>
      </c>
      <c r="Q60" s="277">
        <v>9.829600000000001</v>
      </c>
      <c r="R60" s="142">
        <f t="shared" ref="R60:BA60" si="83">SUM(R53:R59)</f>
        <v>40000</v>
      </c>
      <c r="S60" s="88">
        <f t="shared" si="83"/>
        <v>-28300</v>
      </c>
      <c r="T60" s="88">
        <f t="shared" si="83"/>
        <v>0</v>
      </c>
      <c r="U60" s="88">
        <f t="shared" si="83"/>
        <v>0</v>
      </c>
      <c r="V60" s="88">
        <f t="shared" si="83"/>
        <v>11700</v>
      </c>
      <c r="W60" s="88">
        <f t="shared" si="83"/>
        <v>-40000</v>
      </c>
      <c r="X60" s="88">
        <f t="shared" si="83"/>
        <v>0</v>
      </c>
      <c r="Y60" s="88">
        <f t="shared" si="83"/>
        <v>17464</v>
      </c>
      <c r="Z60" s="88">
        <f t="shared" si="83"/>
        <v>-22536</v>
      </c>
      <c r="AA60" s="88">
        <f t="shared" si="83"/>
        <v>-10836</v>
      </c>
      <c r="AB60" s="88">
        <f t="shared" si="83"/>
        <v>-9565</v>
      </c>
      <c r="AC60" s="88">
        <f t="shared" si="83"/>
        <v>234</v>
      </c>
      <c r="AD60" s="88">
        <f t="shared" si="83"/>
        <v>1500</v>
      </c>
      <c r="AE60" s="88">
        <f t="shared" si="83"/>
        <v>0</v>
      </c>
      <c r="AF60" s="88">
        <f t="shared" si="83"/>
        <v>1500</v>
      </c>
      <c r="AG60" s="88">
        <f t="shared" si="83"/>
        <v>-18667</v>
      </c>
      <c r="AH60" s="89">
        <f t="shared" si="83"/>
        <v>0</v>
      </c>
      <c r="AI60" s="89">
        <f t="shared" si="83"/>
        <v>0</v>
      </c>
      <c r="AJ60" s="89">
        <f t="shared" si="83"/>
        <v>-0.08</v>
      </c>
      <c r="AK60" s="89">
        <f t="shared" si="83"/>
        <v>0</v>
      </c>
      <c r="AL60" s="89">
        <f t="shared" si="83"/>
        <v>0</v>
      </c>
      <c r="AM60" s="89">
        <f t="shared" si="83"/>
        <v>0</v>
      </c>
      <c r="AN60" s="89">
        <f t="shared" si="83"/>
        <v>0</v>
      </c>
      <c r="AO60" s="89">
        <f t="shared" si="83"/>
        <v>-0.08</v>
      </c>
      <c r="AP60" s="89">
        <f t="shared" si="83"/>
        <v>0</v>
      </c>
      <c r="AQ60" s="277">
        <f t="shared" si="83"/>
        <v>-0.08</v>
      </c>
      <c r="AR60" s="142">
        <f t="shared" si="83"/>
        <v>22138581</v>
      </c>
      <c r="AS60" s="88">
        <f t="shared" si="83"/>
        <v>15984974</v>
      </c>
      <c r="AT60" s="88">
        <f t="shared" si="83"/>
        <v>77464</v>
      </c>
      <c r="AU60" s="88">
        <f t="shared" si="83"/>
        <v>17464</v>
      </c>
      <c r="AV60" s="88">
        <f t="shared" si="83"/>
        <v>5423202</v>
      </c>
      <c r="AW60" s="88">
        <f t="shared" si="83"/>
        <v>319699</v>
      </c>
      <c r="AX60" s="88">
        <f t="shared" si="83"/>
        <v>333242</v>
      </c>
      <c r="AY60" s="89">
        <f t="shared" si="83"/>
        <v>34.379600000000003</v>
      </c>
      <c r="AZ60" s="89">
        <f t="shared" si="83"/>
        <v>24.549999999999997</v>
      </c>
      <c r="BA60" s="277">
        <f t="shared" si="83"/>
        <v>9.829600000000001</v>
      </c>
    </row>
    <row r="61" spans="1:53" ht="12.95" customHeight="1" x14ac:dyDescent="0.25">
      <c r="A61" s="84">
        <v>10</v>
      </c>
      <c r="B61" s="547">
        <v>5414</v>
      </c>
      <c r="C61" s="548">
        <v>600099008</v>
      </c>
      <c r="D61" s="84">
        <v>70695555</v>
      </c>
      <c r="E61" s="557" t="s">
        <v>721</v>
      </c>
      <c r="F61" s="547">
        <v>3111</v>
      </c>
      <c r="G61" s="556" t="s">
        <v>587</v>
      </c>
      <c r="H61" s="514" t="s">
        <v>87</v>
      </c>
      <c r="I61" s="516">
        <v>1672152</v>
      </c>
      <c r="J61" s="517">
        <v>1222056</v>
      </c>
      <c r="K61" s="517">
        <v>0</v>
      </c>
      <c r="L61" s="431">
        <v>413055</v>
      </c>
      <c r="M61" s="431">
        <v>24441</v>
      </c>
      <c r="N61" s="517">
        <v>12600</v>
      </c>
      <c r="O61" s="518">
        <v>2.7848999999999999</v>
      </c>
      <c r="P61" s="432">
        <v>2</v>
      </c>
      <c r="Q61" s="519">
        <v>0.78489999999999993</v>
      </c>
      <c r="R61" s="520">
        <f t="shared" si="6"/>
        <v>0</v>
      </c>
      <c r="S61" s="507">
        <v>0</v>
      </c>
      <c r="T61" s="507">
        <v>0</v>
      </c>
      <c r="U61" s="507">
        <v>0</v>
      </c>
      <c r="V61" s="507">
        <f>SUM(R61:U61)</f>
        <v>0</v>
      </c>
      <c r="W61" s="507">
        <v>0</v>
      </c>
      <c r="X61" s="507">
        <v>0</v>
      </c>
      <c r="Y61" s="507">
        <v>0</v>
      </c>
      <c r="Z61" s="507">
        <f>SUM(W61:Y61)</f>
        <v>0</v>
      </c>
      <c r="AA61" s="507">
        <f>V61+Z61</f>
        <v>0</v>
      </c>
      <c r="AB61" s="322">
        <f>ROUND((V61+W61)*33.8%,0)</f>
        <v>0</v>
      </c>
      <c r="AC61" s="180">
        <f>ROUND(V61*2%,0)</f>
        <v>0</v>
      </c>
      <c r="AD61" s="507">
        <v>0</v>
      </c>
      <c r="AE61" s="507">
        <v>0</v>
      </c>
      <c r="AF61" s="507">
        <f t="shared" si="2"/>
        <v>0</v>
      </c>
      <c r="AG61" s="507">
        <f t="shared" si="3"/>
        <v>0</v>
      </c>
      <c r="AH61" s="522">
        <v>0</v>
      </c>
      <c r="AI61" s="522">
        <v>0</v>
      </c>
      <c r="AJ61" s="522">
        <v>0</v>
      </c>
      <c r="AK61" s="522">
        <v>0</v>
      </c>
      <c r="AL61" s="522">
        <v>0</v>
      </c>
      <c r="AM61" s="522">
        <v>0</v>
      </c>
      <c r="AN61" s="522">
        <v>0</v>
      </c>
      <c r="AO61" s="522">
        <f t="shared" ref="AO61:AO62" si="84">AH61+AJ61+AK61+AM61</f>
        <v>0</v>
      </c>
      <c r="AP61" s="522">
        <f t="shared" ref="AP61:AP62" si="85">AI61+AL61+AN61</f>
        <v>0</v>
      </c>
      <c r="AQ61" s="523">
        <f t="shared" si="4"/>
        <v>0</v>
      </c>
      <c r="AR61" s="520">
        <f>I61+AG61</f>
        <v>1672152</v>
      </c>
      <c r="AS61" s="507">
        <f>J61+V61</f>
        <v>1222056</v>
      </c>
      <c r="AT61" s="507">
        <f>K61+Z61</f>
        <v>0</v>
      </c>
      <c r="AU61" s="501">
        <f t="shared" si="5"/>
        <v>0</v>
      </c>
      <c r="AV61" s="507">
        <f>L61+AB61</f>
        <v>413055</v>
      </c>
      <c r="AW61" s="507">
        <f>M61+AC61</f>
        <v>24441</v>
      </c>
      <c r="AX61" s="507">
        <f>N61+AF61</f>
        <v>12600</v>
      </c>
      <c r="AY61" s="522">
        <f>O61+AQ61</f>
        <v>2.7848999999999999</v>
      </c>
      <c r="AZ61" s="522">
        <f>P61+AO61</f>
        <v>2</v>
      </c>
      <c r="BA61" s="523">
        <f>Q61+AP61</f>
        <v>0.78489999999999993</v>
      </c>
    </row>
    <row r="62" spans="1:53" ht="12.95" customHeight="1" x14ac:dyDescent="0.25">
      <c r="A62" s="84">
        <v>10</v>
      </c>
      <c r="B62" s="547">
        <v>5414</v>
      </c>
      <c r="C62" s="548">
        <v>600099008</v>
      </c>
      <c r="D62" s="84">
        <v>70695555</v>
      </c>
      <c r="E62" s="557" t="s">
        <v>721</v>
      </c>
      <c r="F62" s="547">
        <v>3141</v>
      </c>
      <c r="G62" s="556" t="s">
        <v>89</v>
      </c>
      <c r="H62" s="514" t="s">
        <v>83</v>
      </c>
      <c r="I62" s="516">
        <v>119789</v>
      </c>
      <c r="J62" s="517">
        <v>87706</v>
      </c>
      <c r="K62" s="517">
        <v>0</v>
      </c>
      <c r="L62" s="431">
        <v>29645</v>
      </c>
      <c r="M62" s="431">
        <v>1754</v>
      </c>
      <c r="N62" s="517">
        <v>684</v>
      </c>
      <c r="O62" s="518">
        <v>0.3</v>
      </c>
      <c r="P62" s="432">
        <v>0</v>
      </c>
      <c r="Q62" s="519">
        <v>0.3</v>
      </c>
      <c r="R62" s="520">
        <f t="shared" si="6"/>
        <v>0</v>
      </c>
      <c r="S62" s="507">
        <v>0</v>
      </c>
      <c r="T62" s="507">
        <v>0</v>
      </c>
      <c r="U62" s="507">
        <v>0</v>
      </c>
      <c r="V62" s="507">
        <f>SUM(R62:U62)</f>
        <v>0</v>
      </c>
      <c r="W62" s="507">
        <v>0</v>
      </c>
      <c r="X62" s="507">
        <v>0</v>
      </c>
      <c r="Y62" s="507">
        <v>0</v>
      </c>
      <c r="Z62" s="507">
        <f>SUM(W62:Y62)</f>
        <v>0</v>
      </c>
      <c r="AA62" s="507">
        <f>V62+Z62</f>
        <v>0</v>
      </c>
      <c r="AB62" s="322">
        <f>ROUND((V62+W62)*33.8%,0)</f>
        <v>0</v>
      </c>
      <c r="AC62" s="180">
        <f>ROUND(V62*2%,0)</f>
        <v>0</v>
      </c>
      <c r="AD62" s="507">
        <v>0</v>
      </c>
      <c r="AE62" s="507">
        <v>0</v>
      </c>
      <c r="AF62" s="507">
        <f t="shared" si="2"/>
        <v>0</v>
      </c>
      <c r="AG62" s="507">
        <f t="shared" si="3"/>
        <v>0</v>
      </c>
      <c r="AH62" s="522">
        <v>0</v>
      </c>
      <c r="AI62" s="522">
        <v>0</v>
      </c>
      <c r="AJ62" s="522">
        <v>0</v>
      </c>
      <c r="AK62" s="522">
        <v>0</v>
      </c>
      <c r="AL62" s="522">
        <v>0</v>
      </c>
      <c r="AM62" s="522">
        <v>0</v>
      </c>
      <c r="AN62" s="522">
        <v>0</v>
      </c>
      <c r="AO62" s="522">
        <f t="shared" si="84"/>
        <v>0</v>
      </c>
      <c r="AP62" s="522">
        <f t="shared" si="85"/>
        <v>0</v>
      </c>
      <c r="AQ62" s="523">
        <f t="shared" si="4"/>
        <v>0</v>
      </c>
      <c r="AR62" s="520">
        <f>I62+AG62</f>
        <v>119789</v>
      </c>
      <c r="AS62" s="507">
        <f>J62+V62</f>
        <v>87706</v>
      </c>
      <c r="AT62" s="507">
        <f>K62+Z62</f>
        <v>0</v>
      </c>
      <c r="AU62" s="501">
        <f t="shared" si="5"/>
        <v>0</v>
      </c>
      <c r="AV62" s="507">
        <f>L62+AB62</f>
        <v>29645</v>
      </c>
      <c r="AW62" s="507">
        <f>M62+AC62</f>
        <v>1754</v>
      </c>
      <c r="AX62" s="507">
        <f>N62+AF62</f>
        <v>684</v>
      </c>
      <c r="AY62" s="522">
        <f>O62+AQ62</f>
        <v>0.3</v>
      </c>
      <c r="AZ62" s="522">
        <f>P62+AO62</f>
        <v>0</v>
      </c>
      <c r="BA62" s="523">
        <f>Q62+AP62</f>
        <v>0.3</v>
      </c>
    </row>
    <row r="63" spans="1:53" ht="12.95" customHeight="1" x14ac:dyDescent="0.25">
      <c r="A63" s="118">
        <v>10</v>
      </c>
      <c r="B63" s="105">
        <v>5414</v>
      </c>
      <c r="C63" s="106">
        <v>600099008</v>
      </c>
      <c r="D63" s="105">
        <v>70695555</v>
      </c>
      <c r="E63" s="120" t="s">
        <v>722</v>
      </c>
      <c r="F63" s="105"/>
      <c r="G63" s="123"/>
      <c r="H63" s="124"/>
      <c r="I63" s="131">
        <v>1791941</v>
      </c>
      <c r="J63" s="88">
        <v>1309762</v>
      </c>
      <c r="K63" s="88">
        <v>0</v>
      </c>
      <c r="L63" s="88">
        <v>442700</v>
      </c>
      <c r="M63" s="88">
        <v>26195</v>
      </c>
      <c r="N63" s="88">
        <v>13284</v>
      </c>
      <c r="O63" s="89">
        <v>3.0848999999999998</v>
      </c>
      <c r="P63" s="89">
        <v>2</v>
      </c>
      <c r="Q63" s="277">
        <v>1.0849</v>
      </c>
      <c r="R63" s="142">
        <f t="shared" ref="R63:BA63" si="86">SUM(R61:R62)</f>
        <v>0</v>
      </c>
      <c r="S63" s="88">
        <f t="shared" si="86"/>
        <v>0</v>
      </c>
      <c r="T63" s="88">
        <f t="shared" si="86"/>
        <v>0</v>
      </c>
      <c r="U63" s="88">
        <f t="shared" si="86"/>
        <v>0</v>
      </c>
      <c r="V63" s="88">
        <f t="shared" si="86"/>
        <v>0</v>
      </c>
      <c r="W63" s="88">
        <f t="shared" si="86"/>
        <v>0</v>
      </c>
      <c r="X63" s="88">
        <f t="shared" si="86"/>
        <v>0</v>
      </c>
      <c r="Y63" s="88">
        <f t="shared" ref="Y63" si="87">SUM(Y61:Y62)</f>
        <v>0</v>
      </c>
      <c r="Z63" s="88">
        <f t="shared" si="86"/>
        <v>0</v>
      </c>
      <c r="AA63" s="88">
        <f t="shared" si="86"/>
        <v>0</v>
      </c>
      <c r="AB63" s="88">
        <f t="shared" si="86"/>
        <v>0</v>
      </c>
      <c r="AC63" s="88">
        <f t="shared" si="86"/>
        <v>0</v>
      </c>
      <c r="AD63" s="88">
        <f t="shared" si="86"/>
        <v>0</v>
      </c>
      <c r="AE63" s="88">
        <f t="shared" si="86"/>
        <v>0</v>
      </c>
      <c r="AF63" s="88">
        <f t="shared" si="86"/>
        <v>0</v>
      </c>
      <c r="AG63" s="88">
        <f t="shared" si="86"/>
        <v>0</v>
      </c>
      <c r="AH63" s="89">
        <f t="shared" si="86"/>
        <v>0</v>
      </c>
      <c r="AI63" s="89">
        <f t="shared" si="86"/>
        <v>0</v>
      </c>
      <c r="AJ63" s="89">
        <f t="shared" si="86"/>
        <v>0</v>
      </c>
      <c r="AK63" s="89">
        <f t="shared" ref="AK63:AL63" si="88">SUM(AK61:AK62)</f>
        <v>0</v>
      </c>
      <c r="AL63" s="89">
        <f t="shared" si="88"/>
        <v>0</v>
      </c>
      <c r="AM63" s="89">
        <f t="shared" si="86"/>
        <v>0</v>
      </c>
      <c r="AN63" s="89">
        <f t="shared" si="86"/>
        <v>0</v>
      </c>
      <c r="AO63" s="89">
        <f t="shared" si="86"/>
        <v>0</v>
      </c>
      <c r="AP63" s="89">
        <f t="shared" si="86"/>
        <v>0</v>
      </c>
      <c r="AQ63" s="277">
        <f t="shared" si="86"/>
        <v>0</v>
      </c>
      <c r="AR63" s="142">
        <f t="shared" si="86"/>
        <v>1791941</v>
      </c>
      <c r="AS63" s="88">
        <f t="shared" si="86"/>
        <v>1309762</v>
      </c>
      <c r="AT63" s="88">
        <f t="shared" si="86"/>
        <v>0</v>
      </c>
      <c r="AU63" s="88">
        <f t="shared" si="86"/>
        <v>0</v>
      </c>
      <c r="AV63" s="88">
        <f t="shared" si="86"/>
        <v>442700</v>
      </c>
      <c r="AW63" s="88">
        <f t="shared" si="86"/>
        <v>26195</v>
      </c>
      <c r="AX63" s="88">
        <f t="shared" si="86"/>
        <v>13284</v>
      </c>
      <c r="AY63" s="89">
        <f t="shared" si="86"/>
        <v>3.0848999999999998</v>
      </c>
      <c r="AZ63" s="89">
        <f t="shared" si="86"/>
        <v>2</v>
      </c>
      <c r="BA63" s="277">
        <f t="shared" si="86"/>
        <v>1.0849</v>
      </c>
    </row>
    <row r="64" spans="1:53" ht="12.95" customHeight="1" x14ac:dyDescent="0.25">
      <c r="A64" s="84">
        <v>11</v>
      </c>
      <c r="B64" s="547">
        <v>5483</v>
      </c>
      <c r="C64" s="548">
        <v>600098460</v>
      </c>
      <c r="D64" s="84">
        <v>72745207</v>
      </c>
      <c r="E64" s="557" t="s">
        <v>723</v>
      </c>
      <c r="F64" s="547">
        <v>3111</v>
      </c>
      <c r="G64" s="556" t="s">
        <v>587</v>
      </c>
      <c r="H64" s="514" t="s">
        <v>87</v>
      </c>
      <c r="I64" s="516">
        <v>1832374</v>
      </c>
      <c r="J64" s="517">
        <v>1326155</v>
      </c>
      <c r="K64" s="517">
        <v>12000</v>
      </c>
      <c r="L64" s="431">
        <v>452296</v>
      </c>
      <c r="M64" s="431">
        <v>26523</v>
      </c>
      <c r="N64" s="517">
        <v>15400</v>
      </c>
      <c r="O64" s="518">
        <v>2.9567000000000005</v>
      </c>
      <c r="P64" s="432">
        <v>2.1718000000000002</v>
      </c>
      <c r="Q64" s="519">
        <v>0.78489999999999993</v>
      </c>
      <c r="R64" s="520">
        <f t="shared" si="6"/>
        <v>-63180</v>
      </c>
      <c r="S64" s="507">
        <v>0</v>
      </c>
      <c r="T64" s="507">
        <v>0</v>
      </c>
      <c r="U64" s="507">
        <v>0</v>
      </c>
      <c r="V64" s="507">
        <f>SUM(R64:U64)</f>
        <v>-63180</v>
      </c>
      <c r="W64" s="507">
        <v>63180</v>
      </c>
      <c r="X64" s="507">
        <v>0</v>
      </c>
      <c r="Y64" s="507">
        <v>0</v>
      </c>
      <c r="Z64" s="507">
        <f>SUM(W64:Y64)</f>
        <v>63180</v>
      </c>
      <c r="AA64" s="507">
        <f>V64+Z64</f>
        <v>0</v>
      </c>
      <c r="AB64" s="322">
        <f>ROUND((V64+W64)*33.8%,0)</f>
        <v>0</v>
      </c>
      <c r="AC64" s="180">
        <f>ROUND(V64*2%,0)</f>
        <v>-1264</v>
      </c>
      <c r="AD64" s="507">
        <v>0</v>
      </c>
      <c r="AE64" s="507">
        <v>0</v>
      </c>
      <c r="AF64" s="507">
        <f t="shared" si="2"/>
        <v>0</v>
      </c>
      <c r="AG64" s="507">
        <f t="shared" si="3"/>
        <v>-1264</v>
      </c>
      <c r="AH64" s="522">
        <v>0</v>
      </c>
      <c r="AI64" s="522">
        <v>0</v>
      </c>
      <c r="AJ64" s="522">
        <v>0</v>
      </c>
      <c r="AK64" s="522">
        <v>0</v>
      </c>
      <c r="AL64" s="522">
        <v>0</v>
      </c>
      <c r="AM64" s="522">
        <v>0</v>
      </c>
      <c r="AN64" s="522">
        <v>0</v>
      </c>
      <c r="AO64" s="522">
        <f t="shared" ref="AO64:AO66" si="89">AH64+AJ64+AK64+AM64</f>
        <v>0</v>
      </c>
      <c r="AP64" s="522">
        <f t="shared" ref="AP64:AP66" si="90">AI64+AL64+AN64</f>
        <v>0</v>
      </c>
      <c r="AQ64" s="523">
        <f t="shared" si="4"/>
        <v>0</v>
      </c>
      <c r="AR64" s="520">
        <f>I64+AG64</f>
        <v>1831110</v>
      </c>
      <c r="AS64" s="507">
        <f>J64+V64</f>
        <v>1262975</v>
      </c>
      <c r="AT64" s="507">
        <f>K64+Z64</f>
        <v>75180</v>
      </c>
      <c r="AU64" s="501">
        <f t="shared" si="5"/>
        <v>0</v>
      </c>
      <c r="AV64" s="507">
        <f t="shared" ref="AV64:AW66" si="91">L64+AB64</f>
        <v>452296</v>
      </c>
      <c r="AW64" s="507">
        <f t="shared" si="91"/>
        <v>25259</v>
      </c>
      <c r="AX64" s="507">
        <f>N64+AF64</f>
        <v>15400</v>
      </c>
      <c r="AY64" s="522">
        <f>O64+AQ64</f>
        <v>2.9567000000000005</v>
      </c>
      <c r="AZ64" s="522">
        <f t="shared" ref="AZ64:BA66" si="92">P64+AO64</f>
        <v>2.1718000000000002</v>
      </c>
      <c r="BA64" s="523">
        <f t="shared" si="92"/>
        <v>0.78489999999999993</v>
      </c>
    </row>
    <row r="65" spans="1:53" ht="12.95" customHeight="1" x14ac:dyDescent="0.25">
      <c r="A65" s="84">
        <v>11</v>
      </c>
      <c r="B65" s="547">
        <v>5483</v>
      </c>
      <c r="C65" s="548">
        <v>600098460</v>
      </c>
      <c r="D65" s="84">
        <v>72745207</v>
      </c>
      <c r="E65" s="557" t="s">
        <v>723</v>
      </c>
      <c r="F65" s="547">
        <v>3111</v>
      </c>
      <c r="G65" s="514" t="s">
        <v>92</v>
      </c>
      <c r="H65" s="514" t="s">
        <v>83</v>
      </c>
      <c r="I65" s="516">
        <v>0</v>
      </c>
      <c r="J65" s="517">
        <v>0</v>
      </c>
      <c r="K65" s="517">
        <v>0</v>
      </c>
      <c r="L65" s="431">
        <v>0</v>
      </c>
      <c r="M65" s="431">
        <v>0</v>
      </c>
      <c r="N65" s="517">
        <v>0</v>
      </c>
      <c r="O65" s="518">
        <v>0</v>
      </c>
      <c r="P65" s="432">
        <v>0</v>
      </c>
      <c r="Q65" s="519">
        <v>0</v>
      </c>
      <c r="R65" s="520">
        <f t="shared" si="6"/>
        <v>0</v>
      </c>
      <c r="S65" s="507">
        <v>0</v>
      </c>
      <c r="T65" s="507">
        <v>0</v>
      </c>
      <c r="U65" s="507">
        <v>0</v>
      </c>
      <c r="V65" s="507">
        <f>SUM(R65:U65)</f>
        <v>0</v>
      </c>
      <c r="W65" s="507">
        <v>0</v>
      </c>
      <c r="X65" s="507">
        <v>0</v>
      </c>
      <c r="Y65" s="507">
        <v>0</v>
      </c>
      <c r="Z65" s="507">
        <f>SUM(W65:Y65)</f>
        <v>0</v>
      </c>
      <c r="AA65" s="507">
        <f>V65+Z65</f>
        <v>0</v>
      </c>
      <c r="AB65" s="322">
        <f>ROUND((V65+W65)*33.8%,0)</f>
        <v>0</v>
      </c>
      <c r="AC65" s="180">
        <f>ROUND(V65*2%,0)</f>
        <v>0</v>
      </c>
      <c r="AD65" s="507">
        <v>0</v>
      </c>
      <c r="AE65" s="507">
        <v>0</v>
      </c>
      <c r="AF65" s="507">
        <f t="shared" si="2"/>
        <v>0</v>
      </c>
      <c r="AG65" s="507">
        <f t="shared" si="3"/>
        <v>0</v>
      </c>
      <c r="AH65" s="522">
        <v>0</v>
      </c>
      <c r="AI65" s="522">
        <v>0</v>
      </c>
      <c r="AJ65" s="522">
        <v>0</v>
      </c>
      <c r="AK65" s="522">
        <v>0</v>
      </c>
      <c r="AL65" s="522">
        <v>0</v>
      </c>
      <c r="AM65" s="522">
        <v>0</v>
      </c>
      <c r="AN65" s="522">
        <v>0</v>
      </c>
      <c r="AO65" s="522">
        <f t="shared" si="89"/>
        <v>0</v>
      </c>
      <c r="AP65" s="522">
        <f t="shared" si="90"/>
        <v>0</v>
      </c>
      <c r="AQ65" s="523">
        <f t="shared" si="4"/>
        <v>0</v>
      </c>
      <c r="AR65" s="520">
        <f>I65+AG65</f>
        <v>0</v>
      </c>
      <c r="AS65" s="507">
        <f>J65+V65</f>
        <v>0</v>
      </c>
      <c r="AT65" s="507">
        <f>K65+Z65</f>
        <v>0</v>
      </c>
      <c r="AU65" s="501">
        <f t="shared" si="5"/>
        <v>0</v>
      </c>
      <c r="AV65" s="507">
        <f t="shared" si="91"/>
        <v>0</v>
      </c>
      <c r="AW65" s="507">
        <f t="shared" si="91"/>
        <v>0</v>
      </c>
      <c r="AX65" s="507">
        <f>N65+AF65</f>
        <v>0</v>
      </c>
      <c r="AY65" s="522">
        <f>O65+AQ65</f>
        <v>0</v>
      </c>
      <c r="AZ65" s="522">
        <f t="shared" si="92"/>
        <v>0</v>
      </c>
      <c r="BA65" s="523">
        <f t="shared" si="92"/>
        <v>0</v>
      </c>
    </row>
    <row r="66" spans="1:53" ht="12.95" customHeight="1" x14ac:dyDescent="0.25">
      <c r="A66" s="84">
        <v>11</v>
      </c>
      <c r="B66" s="547">
        <v>5483</v>
      </c>
      <c r="C66" s="548">
        <v>600098460</v>
      </c>
      <c r="D66" s="84">
        <v>72745207</v>
      </c>
      <c r="E66" s="557" t="s">
        <v>723</v>
      </c>
      <c r="F66" s="547">
        <v>3141</v>
      </c>
      <c r="G66" s="556" t="s">
        <v>89</v>
      </c>
      <c r="H66" s="514" t="s">
        <v>83</v>
      </c>
      <c r="I66" s="516">
        <v>350435</v>
      </c>
      <c r="J66" s="517">
        <v>257113</v>
      </c>
      <c r="K66" s="517">
        <v>0</v>
      </c>
      <c r="L66" s="431">
        <v>86904</v>
      </c>
      <c r="M66" s="431">
        <v>5142</v>
      </c>
      <c r="N66" s="517">
        <v>1276</v>
      </c>
      <c r="O66" s="518">
        <v>0.87</v>
      </c>
      <c r="P66" s="432">
        <v>0</v>
      </c>
      <c r="Q66" s="519">
        <v>0.87</v>
      </c>
      <c r="R66" s="520">
        <f t="shared" si="6"/>
        <v>0</v>
      </c>
      <c r="S66" s="507">
        <v>0</v>
      </c>
      <c r="T66" s="507">
        <v>0</v>
      </c>
      <c r="U66" s="507">
        <v>0</v>
      </c>
      <c r="V66" s="507">
        <f>SUM(R66:U66)</f>
        <v>0</v>
      </c>
      <c r="W66" s="507">
        <v>0</v>
      </c>
      <c r="X66" s="507">
        <v>0</v>
      </c>
      <c r="Y66" s="507">
        <v>0</v>
      </c>
      <c r="Z66" s="507">
        <f>SUM(W66:Y66)</f>
        <v>0</v>
      </c>
      <c r="AA66" s="507">
        <f>V66+Z66</f>
        <v>0</v>
      </c>
      <c r="AB66" s="322">
        <f>ROUND((V66+W66)*33.8%,0)</f>
        <v>0</v>
      </c>
      <c r="AC66" s="180">
        <f>ROUND(V66*2%,0)</f>
        <v>0</v>
      </c>
      <c r="AD66" s="507">
        <v>0</v>
      </c>
      <c r="AE66" s="507">
        <v>0</v>
      </c>
      <c r="AF66" s="507">
        <f t="shared" si="2"/>
        <v>0</v>
      </c>
      <c r="AG66" s="507">
        <f t="shared" si="3"/>
        <v>0</v>
      </c>
      <c r="AH66" s="522">
        <v>0</v>
      </c>
      <c r="AI66" s="522">
        <v>0</v>
      </c>
      <c r="AJ66" s="522">
        <v>0</v>
      </c>
      <c r="AK66" s="522">
        <v>0</v>
      </c>
      <c r="AL66" s="522">
        <v>0</v>
      </c>
      <c r="AM66" s="522">
        <v>0</v>
      </c>
      <c r="AN66" s="522">
        <v>0</v>
      </c>
      <c r="AO66" s="522">
        <f t="shared" si="89"/>
        <v>0</v>
      </c>
      <c r="AP66" s="522">
        <f t="shared" si="90"/>
        <v>0</v>
      </c>
      <c r="AQ66" s="523">
        <f t="shared" si="4"/>
        <v>0</v>
      </c>
      <c r="AR66" s="520">
        <f>I66+AG66</f>
        <v>350435</v>
      </c>
      <c r="AS66" s="507">
        <f>J66+V66</f>
        <v>257113</v>
      </c>
      <c r="AT66" s="507">
        <f>K66+Z66</f>
        <v>0</v>
      </c>
      <c r="AU66" s="501">
        <f t="shared" si="5"/>
        <v>0</v>
      </c>
      <c r="AV66" s="507">
        <f t="shared" si="91"/>
        <v>86904</v>
      </c>
      <c r="AW66" s="507">
        <f t="shared" si="91"/>
        <v>5142</v>
      </c>
      <c r="AX66" s="507">
        <f>N66+AF66</f>
        <v>1276</v>
      </c>
      <c r="AY66" s="522">
        <f>O66+AQ66</f>
        <v>0.87</v>
      </c>
      <c r="AZ66" s="522">
        <f t="shared" si="92"/>
        <v>0</v>
      </c>
      <c r="BA66" s="523">
        <f t="shared" si="92"/>
        <v>0.87</v>
      </c>
    </row>
    <row r="67" spans="1:53" ht="12.95" customHeight="1" x14ac:dyDescent="0.25">
      <c r="A67" s="93">
        <v>11</v>
      </c>
      <c r="B67" s="105">
        <v>5483</v>
      </c>
      <c r="C67" s="106">
        <v>600098460</v>
      </c>
      <c r="D67" s="105">
        <v>72745207</v>
      </c>
      <c r="E67" s="120" t="s">
        <v>724</v>
      </c>
      <c r="F67" s="105"/>
      <c r="G67" s="123"/>
      <c r="H67" s="124"/>
      <c r="I67" s="131">
        <v>2182809</v>
      </c>
      <c r="J67" s="88">
        <v>1583268</v>
      </c>
      <c r="K67" s="88">
        <v>12000</v>
      </c>
      <c r="L67" s="88">
        <v>539200</v>
      </c>
      <c r="M67" s="88">
        <v>31665</v>
      </c>
      <c r="N67" s="88">
        <v>16676</v>
      </c>
      <c r="O67" s="89">
        <v>3.8267000000000007</v>
      </c>
      <c r="P67" s="89">
        <v>2.1718000000000002</v>
      </c>
      <c r="Q67" s="277">
        <v>1.6549</v>
      </c>
      <c r="R67" s="142">
        <f t="shared" ref="R67:BA67" si="93">SUM(R64:R66)</f>
        <v>-63180</v>
      </c>
      <c r="S67" s="88">
        <f t="shared" si="93"/>
        <v>0</v>
      </c>
      <c r="T67" s="88">
        <f t="shared" si="93"/>
        <v>0</v>
      </c>
      <c r="U67" s="88">
        <f t="shared" si="93"/>
        <v>0</v>
      </c>
      <c r="V67" s="88">
        <f t="shared" si="93"/>
        <v>-63180</v>
      </c>
      <c r="W67" s="88">
        <f t="shared" si="93"/>
        <v>63180</v>
      </c>
      <c r="X67" s="88">
        <f t="shared" si="93"/>
        <v>0</v>
      </c>
      <c r="Y67" s="88">
        <f t="shared" ref="Y67" si="94">SUM(Y64:Y66)</f>
        <v>0</v>
      </c>
      <c r="Z67" s="88">
        <f t="shared" si="93"/>
        <v>63180</v>
      </c>
      <c r="AA67" s="88">
        <f t="shared" si="93"/>
        <v>0</v>
      </c>
      <c r="AB67" s="88">
        <f t="shared" si="93"/>
        <v>0</v>
      </c>
      <c r="AC67" s="88">
        <f t="shared" si="93"/>
        <v>-1264</v>
      </c>
      <c r="AD67" s="88">
        <f t="shared" si="93"/>
        <v>0</v>
      </c>
      <c r="AE67" s="88">
        <f t="shared" si="93"/>
        <v>0</v>
      </c>
      <c r="AF67" s="88">
        <f t="shared" si="93"/>
        <v>0</v>
      </c>
      <c r="AG67" s="88">
        <f t="shared" si="93"/>
        <v>-1264</v>
      </c>
      <c r="AH67" s="89">
        <f t="shared" si="93"/>
        <v>0</v>
      </c>
      <c r="AI67" s="89">
        <f t="shared" si="93"/>
        <v>0</v>
      </c>
      <c r="AJ67" s="89">
        <f t="shared" si="93"/>
        <v>0</v>
      </c>
      <c r="AK67" s="89">
        <f t="shared" ref="AK67:AL67" si="95">SUM(AK64:AK66)</f>
        <v>0</v>
      </c>
      <c r="AL67" s="89">
        <f t="shared" si="95"/>
        <v>0</v>
      </c>
      <c r="AM67" s="89">
        <f t="shared" si="93"/>
        <v>0</v>
      </c>
      <c r="AN67" s="89">
        <f t="shared" si="93"/>
        <v>0</v>
      </c>
      <c r="AO67" s="89">
        <f t="shared" si="93"/>
        <v>0</v>
      </c>
      <c r="AP67" s="89">
        <f t="shared" si="93"/>
        <v>0</v>
      </c>
      <c r="AQ67" s="277">
        <f t="shared" si="93"/>
        <v>0</v>
      </c>
      <c r="AR67" s="142">
        <f t="shared" si="93"/>
        <v>2181545</v>
      </c>
      <c r="AS67" s="88">
        <f t="shared" si="93"/>
        <v>1520088</v>
      </c>
      <c r="AT67" s="88">
        <f t="shared" si="93"/>
        <v>75180</v>
      </c>
      <c r="AU67" s="88">
        <f t="shared" si="93"/>
        <v>0</v>
      </c>
      <c r="AV67" s="88">
        <f t="shared" si="93"/>
        <v>539200</v>
      </c>
      <c r="AW67" s="88">
        <f t="shared" si="93"/>
        <v>30401</v>
      </c>
      <c r="AX67" s="88">
        <f t="shared" si="93"/>
        <v>16676</v>
      </c>
      <c r="AY67" s="89">
        <f t="shared" si="93"/>
        <v>3.8267000000000007</v>
      </c>
      <c r="AZ67" s="89">
        <f t="shared" si="93"/>
        <v>2.1718000000000002</v>
      </c>
      <c r="BA67" s="277">
        <f t="shared" si="93"/>
        <v>1.6549</v>
      </c>
    </row>
    <row r="68" spans="1:53" ht="12.95" customHeight="1" x14ac:dyDescent="0.25">
      <c r="A68" s="84">
        <v>12</v>
      </c>
      <c r="B68" s="547">
        <v>5430</v>
      </c>
      <c r="C68" s="548">
        <v>650026144</v>
      </c>
      <c r="D68" s="84">
        <v>70695148</v>
      </c>
      <c r="E68" s="557" t="s">
        <v>725</v>
      </c>
      <c r="F68" s="547">
        <v>3111</v>
      </c>
      <c r="G68" s="556" t="s">
        <v>587</v>
      </c>
      <c r="H68" s="514" t="s">
        <v>87</v>
      </c>
      <c r="I68" s="516">
        <v>2111656</v>
      </c>
      <c r="J68" s="517">
        <v>1541058</v>
      </c>
      <c r="K68" s="517">
        <v>0</v>
      </c>
      <c r="L68" s="431">
        <v>520877</v>
      </c>
      <c r="M68" s="431">
        <v>30821</v>
      </c>
      <c r="N68" s="517">
        <v>18900</v>
      </c>
      <c r="O68" s="518">
        <v>3.9218000000000002</v>
      </c>
      <c r="P68" s="432">
        <v>3</v>
      </c>
      <c r="Q68" s="519">
        <v>0.92179999999999995</v>
      </c>
      <c r="R68" s="520">
        <f t="shared" si="6"/>
        <v>0</v>
      </c>
      <c r="S68" s="507">
        <v>0</v>
      </c>
      <c r="T68" s="507">
        <v>0</v>
      </c>
      <c r="U68" s="507">
        <v>0</v>
      </c>
      <c r="V68" s="507">
        <f t="shared" ref="V68:V73" si="96">SUM(R68:U68)</f>
        <v>0</v>
      </c>
      <c r="W68" s="507">
        <v>0</v>
      </c>
      <c r="X68" s="507">
        <v>0</v>
      </c>
      <c r="Y68" s="507">
        <v>0</v>
      </c>
      <c r="Z68" s="507">
        <f t="shared" ref="Z68:Z73" si="97">SUM(W68:Y68)</f>
        <v>0</v>
      </c>
      <c r="AA68" s="507">
        <f t="shared" ref="AA68:AA73" si="98">V68+Z68</f>
        <v>0</v>
      </c>
      <c r="AB68" s="322">
        <f t="shared" ref="AB68:AB73" si="99">ROUND((V68+W68)*33.8%,0)</f>
        <v>0</v>
      </c>
      <c r="AC68" s="180">
        <f t="shared" ref="AC68:AC73" si="100">ROUND(V68*2%,0)</f>
        <v>0</v>
      </c>
      <c r="AD68" s="507">
        <v>0</v>
      </c>
      <c r="AE68" s="507">
        <v>0</v>
      </c>
      <c r="AF68" s="507">
        <f t="shared" si="2"/>
        <v>0</v>
      </c>
      <c r="AG68" s="507">
        <f t="shared" si="3"/>
        <v>0</v>
      </c>
      <c r="AH68" s="522">
        <v>0</v>
      </c>
      <c r="AI68" s="522">
        <v>0</v>
      </c>
      <c r="AJ68" s="522">
        <v>0</v>
      </c>
      <c r="AK68" s="522">
        <v>0</v>
      </c>
      <c r="AL68" s="522">
        <v>0</v>
      </c>
      <c r="AM68" s="522">
        <v>0</v>
      </c>
      <c r="AN68" s="522">
        <v>0</v>
      </c>
      <c r="AO68" s="522">
        <f t="shared" ref="AO68:AO73" si="101">AH68+AJ68+AK68+AM68</f>
        <v>0</v>
      </c>
      <c r="AP68" s="522">
        <f t="shared" ref="AP68:AP73" si="102">AI68+AL68+AN68</f>
        <v>0</v>
      </c>
      <c r="AQ68" s="523">
        <f t="shared" si="4"/>
        <v>0</v>
      </c>
      <c r="AR68" s="520">
        <f t="shared" ref="AR68:AR73" si="103">I68+AG68</f>
        <v>2111656</v>
      </c>
      <c r="AS68" s="507">
        <f t="shared" ref="AS68:AS73" si="104">J68+V68</f>
        <v>1541058</v>
      </c>
      <c r="AT68" s="507">
        <f t="shared" ref="AT68:AT73" si="105">K68+Z68</f>
        <v>0</v>
      </c>
      <c r="AU68" s="501">
        <f t="shared" si="5"/>
        <v>0</v>
      </c>
      <c r="AV68" s="507">
        <f t="shared" ref="AV68:AW73" si="106">L68+AB68</f>
        <v>520877</v>
      </c>
      <c r="AW68" s="507">
        <f t="shared" si="106"/>
        <v>30821</v>
      </c>
      <c r="AX68" s="507">
        <f t="shared" ref="AX68:AX73" si="107">N68+AF68</f>
        <v>18900</v>
      </c>
      <c r="AY68" s="522">
        <f t="shared" ref="AY68:AY73" si="108">O68+AQ68</f>
        <v>3.9218000000000002</v>
      </c>
      <c r="AZ68" s="522">
        <f t="shared" ref="AZ68:BA73" si="109">P68+AO68</f>
        <v>3</v>
      </c>
      <c r="BA68" s="523">
        <f t="shared" si="109"/>
        <v>0.92179999999999995</v>
      </c>
    </row>
    <row r="69" spans="1:53" ht="12.95" customHeight="1" x14ac:dyDescent="0.25">
      <c r="A69" s="84">
        <v>12</v>
      </c>
      <c r="B69" s="547">
        <v>5430</v>
      </c>
      <c r="C69" s="548">
        <v>650026144</v>
      </c>
      <c r="D69" s="84">
        <v>70695148</v>
      </c>
      <c r="E69" s="557" t="s">
        <v>725</v>
      </c>
      <c r="F69" s="547">
        <v>3117</v>
      </c>
      <c r="G69" s="556" t="s">
        <v>285</v>
      </c>
      <c r="H69" s="514" t="s">
        <v>87</v>
      </c>
      <c r="I69" s="516">
        <v>3223670</v>
      </c>
      <c r="J69" s="517">
        <v>2316399</v>
      </c>
      <c r="K69" s="517">
        <v>0</v>
      </c>
      <c r="L69" s="431">
        <v>782943</v>
      </c>
      <c r="M69" s="431">
        <v>46328</v>
      </c>
      <c r="N69" s="517">
        <v>78000</v>
      </c>
      <c r="O69" s="518">
        <v>4.7325999999999997</v>
      </c>
      <c r="P69" s="432">
        <v>2.9091</v>
      </c>
      <c r="Q69" s="519">
        <v>1.8234999999999999</v>
      </c>
      <c r="R69" s="520">
        <f t="shared" si="6"/>
        <v>0</v>
      </c>
      <c r="S69" s="507">
        <v>0</v>
      </c>
      <c r="T69" s="507">
        <v>0</v>
      </c>
      <c r="U69" s="507">
        <v>0</v>
      </c>
      <c r="V69" s="507">
        <f t="shared" si="96"/>
        <v>0</v>
      </c>
      <c r="W69" s="507">
        <v>0</v>
      </c>
      <c r="X69" s="507">
        <v>0</v>
      </c>
      <c r="Y69" s="507">
        <v>3848</v>
      </c>
      <c r="Z69" s="507">
        <f t="shared" si="97"/>
        <v>3848</v>
      </c>
      <c r="AA69" s="507">
        <f t="shared" si="98"/>
        <v>3848</v>
      </c>
      <c r="AB69" s="322">
        <f t="shared" si="99"/>
        <v>0</v>
      </c>
      <c r="AC69" s="180">
        <f t="shared" si="100"/>
        <v>0</v>
      </c>
      <c r="AD69" s="507">
        <v>0</v>
      </c>
      <c r="AE69" s="507">
        <v>0</v>
      </c>
      <c r="AF69" s="507">
        <f t="shared" si="2"/>
        <v>0</v>
      </c>
      <c r="AG69" s="507">
        <f t="shared" si="3"/>
        <v>3848</v>
      </c>
      <c r="AH69" s="522">
        <v>0</v>
      </c>
      <c r="AI69" s="522">
        <v>0</v>
      </c>
      <c r="AJ69" s="522">
        <v>0</v>
      </c>
      <c r="AK69" s="522">
        <v>0</v>
      </c>
      <c r="AL69" s="522">
        <v>0</v>
      </c>
      <c r="AM69" s="522">
        <v>0</v>
      </c>
      <c r="AN69" s="522">
        <v>0</v>
      </c>
      <c r="AO69" s="522">
        <f t="shared" si="101"/>
        <v>0</v>
      </c>
      <c r="AP69" s="522">
        <f t="shared" si="102"/>
        <v>0</v>
      </c>
      <c r="AQ69" s="523">
        <f t="shared" si="4"/>
        <v>0</v>
      </c>
      <c r="AR69" s="520">
        <f t="shared" si="103"/>
        <v>3227518</v>
      </c>
      <c r="AS69" s="507">
        <f t="shared" si="104"/>
        <v>2316399</v>
      </c>
      <c r="AT69" s="507">
        <f t="shared" si="105"/>
        <v>3848</v>
      </c>
      <c r="AU69" s="501">
        <f t="shared" si="5"/>
        <v>3848</v>
      </c>
      <c r="AV69" s="507">
        <f t="shared" si="106"/>
        <v>782943</v>
      </c>
      <c r="AW69" s="507">
        <f t="shared" si="106"/>
        <v>46328</v>
      </c>
      <c r="AX69" s="507">
        <f t="shared" si="107"/>
        <v>78000</v>
      </c>
      <c r="AY69" s="522">
        <f t="shared" si="108"/>
        <v>4.7325999999999997</v>
      </c>
      <c r="AZ69" s="522">
        <f t="shared" si="109"/>
        <v>2.9091</v>
      </c>
      <c r="BA69" s="523">
        <f t="shared" si="109"/>
        <v>1.8234999999999999</v>
      </c>
    </row>
    <row r="70" spans="1:53" ht="12.95" customHeight="1" x14ac:dyDescent="0.25">
      <c r="A70" s="84">
        <v>12</v>
      </c>
      <c r="B70" s="547">
        <v>5430</v>
      </c>
      <c r="C70" s="548">
        <v>650026144</v>
      </c>
      <c r="D70" s="84">
        <v>70695148</v>
      </c>
      <c r="E70" s="557" t="s">
        <v>725</v>
      </c>
      <c r="F70" s="547">
        <v>3117</v>
      </c>
      <c r="G70" s="514" t="s">
        <v>92</v>
      </c>
      <c r="H70" s="514" t="s">
        <v>83</v>
      </c>
      <c r="I70" s="516">
        <v>336414</v>
      </c>
      <c r="J70" s="517">
        <v>247212</v>
      </c>
      <c r="K70" s="517">
        <v>0</v>
      </c>
      <c r="L70" s="431">
        <v>83558</v>
      </c>
      <c r="M70" s="431">
        <v>4944</v>
      </c>
      <c r="N70" s="517">
        <v>700</v>
      </c>
      <c r="O70" s="518">
        <v>0.7</v>
      </c>
      <c r="P70" s="432">
        <v>0.7</v>
      </c>
      <c r="Q70" s="519">
        <v>0</v>
      </c>
      <c r="R70" s="520">
        <f t="shared" si="6"/>
        <v>0</v>
      </c>
      <c r="S70" s="507">
        <v>0</v>
      </c>
      <c r="T70" s="507">
        <v>0</v>
      </c>
      <c r="U70" s="507">
        <v>0</v>
      </c>
      <c r="V70" s="507">
        <f t="shared" si="96"/>
        <v>0</v>
      </c>
      <c r="W70" s="507">
        <v>0</v>
      </c>
      <c r="X70" s="507">
        <v>0</v>
      </c>
      <c r="Y70" s="507">
        <v>0</v>
      </c>
      <c r="Z70" s="507">
        <f t="shared" si="97"/>
        <v>0</v>
      </c>
      <c r="AA70" s="507">
        <f t="shared" si="98"/>
        <v>0</v>
      </c>
      <c r="AB70" s="322">
        <f t="shared" si="99"/>
        <v>0</v>
      </c>
      <c r="AC70" s="180">
        <f t="shared" si="100"/>
        <v>0</v>
      </c>
      <c r="AD70" s="507">
        <v>0</v>
      </c>
      <c r="AE70" s="507">
        <v>0</v>
      </c>
      <c r="AF70" s="507">
        <f t="shared" si="2"/>
        <v>0</v>
      </c>
      <c r="AG70" s="507">
        <f t="shared" si="3"/>
        <v>0</v>
      </c>
      <c r="AH70" s="522">
        <v>0</v>
      </c>
      <c r="AI70" s="522">
        <v>0</v>
      </c>
      <c r="AJ70" s="522">
        <v>0</v>
      </c>
      <c r="AK70" s="522">
        <v>0</v>
      </c>
      <c r="AL70" s="522">
        <v>0</v>
      </c>
      <c r="AM70" s="522">
        <v>0</v>
      </c>
      <c r="AN70" s="522">
        <v>0</v>
      </c>
      <c r="AO70" s="522">
        <f t="shared" si="101"/>
        <v>0</v>
      </c>
      <c r="AP70" s="522">
        <f t="shared" si="102"/>
        <v>0</v>
      </c>
      <c r="AQ70" s="523">
        <f t="shared" si="4"/>
        <v>0</v>
      </c>
      <c r="AR70" s="520">
        <f t="shared" si="103"/>
        <v>336414</v>
      </c>
      <c r="AS70" s="507">
        <f t="shared" si="104"/>
        <v>247212</v>
      </c>
      <c r="AT70" s="507">
        <f t="shared" si="105"/>
        <v>0</v>
      </c>
      <c r="AU70" s="501">
        <f t="shared" si="5"/>
        <v>0</v>
      </c>
      <c r="AV70" s="507">
        <f t="shared" si="106"/>
        <v>83558</v>
      </c>
      <c r="AW70" s="507">
        <f t="shared" si="106"/>
        <v>4944</v>
      </c>
      <c r="AX70" s="507">
        <f t="shared" si="107"/>
        <v>700</v>
      </c>
      <c r="AY70" s="522">
        <f t="shared" si="108"/>
        <v>0.7</v>
      </c>
      <c r="AZ70" s="522">
        <f t="shared" si="109"/>
        <v>0.7</v>
      </c>
      <c r="BA70" s="523">
        <f t="shared" si="109"/>
        <v>0</v>
      </c>
    </row>
    <row r="71" spans="1:53" ht="12.95" customHeight="1" x14ac:dyDescent="0.25">
      <c r="A71" s="84">
        <v>12</v>
      </c>
      <c r="B71" s="84">
        <v>5430</v>
      </c>
      <c r="C71" s="108">
        <v>650026144</v>
      </c>
      <c r="D71" s="84">
        <v>70695148</v>
      </c>
      <c r="E71" s="513" t="s">
        <v>725</v>
      </c>
      <c r="F71" s="84">
        <v>3141</v>
      </c>
      <c r="G71" s="556" t="s">
        <v>89</v>
      </c>
      <c r="H71" s="514" t="s">
        <v>83</v>
      </c>
      <c r="I71" s="516">
        <v>701623</v>
      </c>
      <c r="J71" s="517">
        <v>514395</v>
      </c>
      <c r="K71" s="517">
        <v>0</v>
      </c>
      <c r="L71" s="431">
        <v>173866</v>
      </c>
      <c r="M71" s="431">
        <v>10288</v>
      </c>
      <c r="N71" s="517">
        <v>3074</v>
      </c>
      <c r="O71" s="518">
        <v>1.75</v>
      </c>
      <c r="P71" s="432">
        <v>0</v>
      </c>
      <c r="Q71" s="519">
        <v>1.75</v>
      </c>
      <c r="R71" s="520">
        <f t="shared" si="6"/>
        <v>0</v>
      </c>
      <c r="S71" s="507">
        <v>0</v>
      </c>
      <c r="T71" s="507">
        <v>0</v>
      </c>
      <c r="U71" s="507">
        <v>0</v>
      </c>
      <c r="V71" s="507">
        <f t="shared" si="96"/>
        <v>0</v>
      </c>
      <c r="W71" s="507">
        <v>0</v>
      </c>
      <c r="X71" s="507">
        <v>0</v>
      </c>
      <c r="Y71" s="507">
        <v>0</v>
      </c>
      <c r="Z71" s="507">
        <f t="shared" si="97"/>
        <v>0</v>
      </c>
      <c r="AA71" s="507">
        <f t="shared" si="98"/>
        <v>0</v>
      </c>
      <c r="AB71" s="322">
        <f t="shared" si="99"/>
        <v>0</v>
      </c>
      <c r="AC71" s="180">
        <f t="shared" si="100"/>
        <v>0</v>
      </c>
      <c r="AD71" s="507">
        <v>0</v>
      </c>
      <c r="AE71" s="507">
        <v>0</v>
      </c>
      <c r="AF71" s="507">
        <f t="shared" si="2"/>
        <v>0</v>
      </c>
      <c r="AG71" s="507">
        <f t="shared" si="3"/>
        <v>0</v>
      </c>
      <c r="AH71" s="522">
        <v>0</v>
      </c>
      <c r="AI71" s="522">
        <v>0</v>
      </c>
      <c r="AJ71" s="522">
        <v>0</v>
      </c>
      <c r="AK71" s="522">
        <v>0</v>
      </c>
      <c r="AL71" s="522">
        <v>0</v>
      </c>
      <c r="AM71" s="522">
        <v>0</v>
      </c>
      <c r="AN71" s="522">
        <v>0</v>
      </c>
      <c r="AO71" s="522">
        <f t="shared" si="101"/>
        <v>0</v>
      </c>
      <c r="AP71" s="522">
        <f t="shared" si="102"/>
        <v>0</v>
      </c>
      <c r="AQ71" s="523">
        <f t="shared" si="4"/>
        <v>0</v>
      </c>
      <c r="AR71" s="520">
        <f t="shared" si="103"/>
        <v>701623</v>
      </c>
      <c r="AS71" s="507">
        <f t="shared" si="104"/>
        <v>514395</v>
      </c>
      <c r="AT71" s="507">
        <f t="shared" si="105"/>
        <v>0</v>
      </c>
      <c r="AU71" s="501">
        <f t="shared" si="5"/>
        <v>0</v>
      </c>
      <c r="AV71" s="507">
        <f t="shared" si="106"/>
        <v>173866</v>
      </c>
      <c r="AW71" s="507">
        <f t="shared" si="106"/>
        <v>10288</v>
      </c>
      <c r="AX71" s="507">
        <f t="shared" si="107"/>
        <v>3074</v>
      </c>
      <c r="AY71" s="522">
        <f t="shared" si="108"/>
        <v>1.75</v>
      </c>
      <c r="AZ71" s="522">
        <f t="shared" si="109"/>
        <v>0</v>
      </c>
      <c r="BA71" s="523">
        <f t="shared" si="109"/>
        <v>1.75</v>
      </c>
    </row>
    <row r="72" spans="1:53" ht="12.95" customHeight="1" x14ac:dyDescent="0.25">
      <c r="A72" s="84">
        <v>12</v>
      </c>
      <c r="B72" s="547">
        <v>5430</v>
      </c>
      <c r="C72" s="548">
        <v>650026144</v>
      </c>
      <c r="D72" s="84">
        <v>70695148</v>
      </c>
      <c r="E72" s="557" t="s">
        <v>725</v>
      </c>
      <c r="F72" s="547">
        <v>3143</v>
      </c>
      <c r="G72" s="514" t="s">
        <v>150</v>
      </c>
      <c r="H72" s="514" t="s">
        <v>87</v>
      </c>
      <c r="I72" s="516">
        <v>597511</v>
      </c>
      <c r="J72" s="517">
        <v>439993</v>
      </c>
      <c r="K72" s="517">
        <v>0</v>
      </c>
      <c r="L72" s="431">
        <v>148718</v>
      </c>
      <c r="M72" s="431">
        <v>8800</v>
      </c>
      <c r="N72" s="517">
        <v>0</v>
      </c>
      <c r="O72" s="518">
        <v>0.88070000000000004</v>
      </c>
      <c r="P72" s="432">
        <v>0.88070000000000004</v>
      </c>
      <c r="Q72" s="519">
        <v>0</v>
      </c>
      <c r="R72" s="520">
        <f t="shared" si="6"/>
        <v>0</v>
      </c>
      <c r="S72" s="507">
        <v>0</v>
      </c>
      <c r="T72" s="507">
        <v>0</v>
      </c>
      <c r="U72" s="507">
        <v>0</v>
      </c>
      <c r="V72" s="507">
        <f t="shared" si="96"/>
        <v>0</v>
      </c>
      <c r="W72" s="507">
        <v>0</v>
      </c>
      <c r="X72" s="507">
        <v>0</v>
      </c>
      <c r="Y72" s="507">
        <v>0</v>
      </c>
      <c r="Z72" s="507">
        <f t="shared" si="97"/>
        <v>0</v>
      </c>
      <c r="AA72" s="507">
        <f t="shared" si="98"/>
        <v>0</v>
      </c>
      <c r="AB72" s="322">
        <f t="shared" si="99"/>
        <v>0</v>
      </c>
      <c r="AC72" s="180">
        <f t="shared" si="100"/>
        <v>0</v>
      </c>
      <c r="AD72" s="507">
        <v>0</v>
      </c>
      <c r="AE72" s="507">
        <v>0</v>
      </c>
      <c r="AF72" s="507">
        <f t="shared" si="2"/>
        <v>0</v>
      </c>
      <c r="AG72" s="507">
        <f t="shared" si="3"/>
        <v>0</v>
      </c>
      <c r="AH72" s="522">
        <v>0</v>
      </c>
      <c r="AI72" s="522">
        <v>0</v>
      </c>
      <c r="AJ72" s="522">
        <v>0</v>
      </c>
      <c r="AK72" s="522">
        <v>0</v>
      </c>
      <c r="AL72" s="522">
        <v>0</v>
      </c>
      <c r="AM72" s="522">
        <v>0</v>
      </c>
      <c r="AN72" s="522">
        <v>0</v>
      </c>
      <c r="AO72" s="522">
        <f t="shared" si="101"/>
        <v>0</v>
      </c>
      <c r="AP72" s="522">
        <f t="shared" si="102"/>
        <v>0</v>
      </c>
      <c r="AQ72" s="523">
        <f t="shared" si="4"/>
        <v>0</v>
      </c>
      <c r="AR72" s="520">
        <f t="shared" si="103"/>
        <v>597511</v>
      </c>
      <c r="AS72" s="507">
        <f t="shared" si="104"/>
        <v>439993</v>
      </c>
      <c r="AT72" s="507">
        <f t="shared" si="105"/>
        <v>0</v>
      </c>
      <c r="AU72" s="501">
        <f t="shared" si="5"/>
        <v>0</v>
      </c>
      <c r="AV72" s="507">
        <f t="shared" si="106"/>
        <v>148718</v>
      </c>
      <c r="AW72" s="507">
        <f t="shared" si="106"/>
        <v>8800</v>
      </c>
      <c r="AX72" s="507">
        <f t="shared" si="107"/>
        <v>0</v>
      </c>
      <c r="AY72" s="522">
        <f t="shared" si="108"/>
        <v>0.88070000000000004</v>
      </c>
      <c r="AZ72" s="522">
        <f t="shared" si="109"/>
        <v>0.88070000000000004</v>
      </c>
      <c r="BA72" s="523">
        <f t="shared" si="109"/>
        <v>0</v>
      </c>
    </row>
    <row r="73" spans="1:53" ht="12.95" customHeight="1" x14ac:dyDescent="0.25">
      <c r="A73" s="84">
        <v>12</v>
      </c>
      <c r="B73" s="547">
        <v>5430</v>
      </c>
      <c r="C73" s="548">
        <v>650026144</v>
      </c>
      <c r="D73" s="84">
        <v>70695148</v>
      </c>
      <c r="E73" s="557" t="s">
        <v>725</v>
      </c>
      <c r="F73" s="547">
        <v>3143</v>
      </c>
      <c r="G73" s="514" t="s">
        <v>151</v>
      </c>
      <c r="H73" s="514" t="s">
        <v>83</v>
      </c>
      <c r="I73" s="516">
        <v>17556</v>
      </c>
      <c r="J73" s="517">
        <v>12375</v>
      </c>
      <c r="K73" s="517">
        <v>0</v>
      </c>
      <c r="L73" s="431">
        <v>4183</v>
      </c>
      <c r="M73" s="431">
        <v>248</v>
      </c>
      <c r="N73" s="517">
        <v>750</v>
      </c>
      <c r="O73" s="518">
        <v>0.05</v>
      </c>
      <c r="P73" s="432">
        <v>0</v>
      </c>
      <c r="Q73" s="519">
        <v>0.05</v>
      </c>
      <c r="R73" s="520">
        <f t="shared" si="6"/>
        <v>0</v>
      </c>
      <c r="S73" s="507">
        <v>0</v>
      </c>
      <c r="T73" s="507">
        <v>0</v>
      </c>
      <c r="U73" s="507">
        <v>0</v>
      </c>
      <c r="V73" s="507">
        <f t="shared" si="96"/>
        <v>0</v>
      </c>
      <c r="W73" s="507">
        <v>0</v>
      </c>
      <c r="X73" s="507">
        <v>0</v>
      </c>
      <c r="Y73" s="507">
        <v>0</v>
      </c>
      <c r="Z73" s="507">
        <f t="shared" si="97"/>
        <v>0</v>
      </c>
      <c r="AA73" s="507">
        <f t="shared" si="98"/>
        <v>0</v>
      </c>
      <c r="AB73" s="322">
        <f t="shared" si="99"/>
        <v>0</v>
      </c>
      <c r="AC73" s="180">
        <f t="shared" si="100"/>
        <v>0</v>
      </c>
      <c r="AD73" s="507">
        <v>0</v>
      </c>
      <c r="AE73" s="507">
        <v>0</v>
      </c>
      <c r="AF73" s="507">
        <f t="shared" si="2"/>
        <v>0</v>
      </c>
      <c r="AG73" s="507">
        <f t="shared" si="3"/>
        <v>0</v>
      </c>
      <c r="AH73" s="522">
        <v>0</v>
      </c>
      <c r="AI73" s="522">
        <v>0</v>
      </c>
      <c r="AJ73" s="522">
        <v>0</v>
      </c>
      <c r="AK73" s="522">
        <v>0</v>
      </c>
      <c r="AL73" s="522">
        <v>0</v>
      </c>
      <c r="AM73" s="522">
        <v>0</v>
      </c>
      <c r="AN73" s="522">
        <v>0</v>
      </c>
      <c r="AO73" s="522">
        <f t="shared" si="101"/>
        <v>0</v>
      </c>
      <c r="AP73" s="522">
        <f t="shared" si="102"/>
        <v>0</v>
      </c>
      <c r="AQ73" s="523">
        <f t="shared" si="4"/>
        <v>0</v>
      </c>
      <c r="AR73" s="520">
        <f t="shared" si="103"/>
        <v>17556</v>
      </c>
      <c r="AS73" s="507">
        <f t="shared" si="104"/>
        <v>12375</v>
      </c>
      <c r="AT73" s="507">
        <f t="shared" si="105"/>
        <v>0</v>
      </c>
      <c r="AU73" s="501">
        <f t="shared" si="5"/>
        <v>0</v>
      </c>
      <c r="AV73" s="507">
        <f t="shared" si="106"/>
        <v>4183</v>
      </c>
      <c r="AW73" s="507">
        <f t="shared" si="106"/>
        <v>248</v>
      </c>
      <c r="AX73" s="507">
        <f t="shared" si="107"/>
        <v>750</v>
      </c>
      <c r="AY73" s="522">
        <f t="shared" si="108"/>
        <v>0.05</v>
      </c>
      <c r="AZ73" s="522">
        <f t="shared" si="109"/>
        <v>0</v>
      </c>
      <c r="BA73" s="523">
        <f t="shared" si="109"/>
        <v>0.05</v>
      </c>
    </row>
    <row r="74" spans="1:53" ht="12.95" customHeight="1" x14ac:dyDescent="0.25">
      <c r="A74" s="93">
        <v>12</v>
      </c>
      <c r="B74" s="105">
        <v>5430</v>
      </c>
      <c r="C74" s="106">
        <v>650026144</v>
      </c>
      <c r="D74" s="105">
        <v>70695148</v>
      </c>
      <c r="E74" s="120" t="s">
        <v>726</v>
      </c>
      <c r="F74" s="105"/>
      <c r="G74" s="123"/>
      <c r="H74" s="124"/>
      <c r="I74" s="131">
        <v>6988430</v>
      </c>
      <c r="J74" s="88">
        <v>5071432</v>
      </c>
      <c r="K74" s="88">
        <v>0</v>
      </c>
      <c r="L74" s="88">
        <v>1714145</v>
      </c>
      <c r="M74" s="88">
        <v>101429</v>
      </c>
      <c r="N74" s="88">
        <v>101424</v>
      </c>
      <c r="O74" s="89">
        <v>12.0351</v>
      </c>
      <c r="P74" s="89">
        <v>7.4898000000000007</v>
      </c>
      <c r="Q74" s="277">
        <v>4.5453000000000001</v>
      </c>
      <c r="R74" s="142">
        <f t="shared" ref="R74:BA74" si="110">SUM(R68:R73)</f>
        <v>0</v>
      </c>
      <c r="S74" s="88">
        <f t="shared" si="110"/>
        <v>0</v>
      </c>
      <c r="T74" s="88">
        <f t="shared" si="110"/>
        <v>0</v>
      </c>
      <c r="U74" s="88">
        <f t="shared" si="110"/>
        <v>0</v>
      </c>
      <c r="V74" s="88">
        <f t="shared" si="110"/>
        <v>0</v>
      </c>
      <c r="W74" s="88">
        <f t="shared" si="110"/>
        <v>0</v>
      </c>
      <c r="X74" s="88">
        <f t="shared" si="110"/>
        <v>0</v>
      </c>
      <c r="Y74" s="88">
        <f t="shared" si="110"/>
        <v>3848</v>
      </c>
      <c r="Z74" s="88">
        <f t="shared" si="110"/>
        <v>3848</v>
      </c>
      <c r="AA74" s="88">
        <f t="shared" si="110"/>
        <v>3848</v>
      </c>
      <c r="AB74" s="88">
        <f t="shared" si="110"/>
        <v>0</v>
      </c>
      <c r="AC74" s="88">
        <f t="shared" si="110"/>
        <v>0</v>
      </c>
      <c r="AD74" s="88">
        <f t="shared" si="110"/>
        <v>0</v>
      </c>
      <c r="AE74" s="88">
        <f t="shared" si="110"/>
        <v>0</v>
      </c>
      <c r="AF74" s="88">
        <f t="shared" si="110"/>
        <v>0</v>
      </c>
      <c r="AG74" s="88">
        <f t="shared" si="110"/>
        <v>3848</v>
      </c>
      <c r="AH74" s="89">
        <f t="shared" si="110"/>
        <v>0</v>
      </c>
      <c r="AI74" s="89">
        <f t="shared" si="110"/>
        <v>0</v>
      </c>
      <c r="AJ74" s="89">
        <f t="shared" si="110"/>
        <v>0</v>
      </c>
      <c r="AK74" s="89">
        <f t="shared" si="110"/>
        <v>0</v>
      </c>
      <c r="AL74" s="89">
        <f t="shared" si="110"/>
        <v>0</v>
      </c>
      <c r="AM74" s="89">
        <f t="shared" si="110"/>
        <v>0</v>
      </c>
      <c r="AN74" s="89">
        <f t="shared" si="110"/>
        <v>0</v>
      </c>
      <c r="AO74" s="89">
        <f t="shared" si="110"/>
        <v>0</v>
      </c>
      <c r="AP74" s="89">
        <f t="shared" si="110"/>
        <v>0</v>
      </c>
      <c r="AQ74" s="277">
        <f t="shared" si="110"/>
        <v>0</v>
      </c>
      <c r="AR74" s="142">
        <f t="shared" si="110"/>
        <v>6992278</v>
      </c>
      <c r="AS74" s="88">
        <f t="shared" si="110"/>
        <v>5071432</v>
      </c>
      <c r="AT74" s="88">
        <f t="shared" si="110"/>
        <v>3848</v>
      </c>
      <c r="AU74" s="88">
        <f t="shared" si="110"/>
        <v>3848</v>
      </c>
      <c r="AV74" s="88">
        <f t="shared" si="110"/>
        <v>1714145</v>
      </c>
      <c r="AW74" s="88">
        <f t="shared" si="110"/>
        <v>101429</v>
      </c>
      <c r="AX74" s="88">
        <f t="shared" si="110"/>
        <v>101424</v>
      </c>
      <c r="AY74" s="89">
        <f t="shared" si="110"/>
        <v>12.0351</v>
      </c>
      <c r="AZ74" s="89">
        <f t="shared" si="110"/>
        <v>7.4898000000000007</v>
      </c>
      <c r="BA74" s="277">
        <f t="shared" si="110"/>
        <v>4.5453000000000001</v>
      </c>
    </row>
    <row r="75" spans="1:53" ht="12.95" customHeight="1" x14ac:dyDescent="0.25">
      <c r="A75" s="84">
        <v>13</v>
      </c>
      <c r="B75" s="547">
        <v>5431</v>
      </c>
      <c r="C75" s="548">
        <v>600099016</v>
      </c>
      <c r="D75" s="84">
        <v>70698112</v>
      </c>
      <c r="E75" s="557" t="s">
        <v>727</v>
      </c>
      <c r="F75" s="547">
        <v>3111</v>
      </c>
      <c r="G75" s="556" t="s">
        <v>587</v>
      </c>
      <c r="H75" s="514" t="s">
        <v>87</v>
      </c>
      <c r="I75" s="516">
        <v>1574378</v>
      </c>
      <c r="J75" s="517">
        <v>1146965</v>
      </c>
      <c r="K75" s="517">
        <v>0</v>
      </c>
      <c r="L75" s="431">
        <v>387674</v>
      </c>
      <c r="M75" s="431">
        <v>22939</v>
      </c>
      <c r="N75" s="517">
        <v>16800</v>
      </c>
      <c r="O75" s="518">
        <v>2.4464000000000001</v>
      </c>
      <c r="P75" s="432">
        <v>1.9355</v>
      </c>
      <c r="Q75" s="519">
        <v>0.51090000000000002</v>
      </c>
      <c r="R75" s="520">
        <f t="shared" si="6"/>
        <v>0</v>
      </c>
      <c r="S75" s="507">
        <v>0</v>
      </c>
      <c r="T75" s="507">
        <v>0</v>
      </c>
      <c r="U75" s="507">
        <v>0</v>
      </c>
      <c r="V75" s="507">
        <f t="shared" ref="V75:V80" si="111">SUM(R75:U75)</f>
        <v>0</v>
      </c>
      <c r="W75" s="507">
        <v>0</v>
      </c>
      <c r="X75" s="507">
        <v>0</v>
      </c>
      <c r="Y75" s="507">
        <v>0</v>
      </c>
      <c r="Z75" s="507">
        <f t="shared" ref="Z75:Z80" si="112">SUM(W75:Y75)</f>
        <v>0</v>
      </c>
      <c r="AA75" s="507">
        <f t="shared" ref="AA75:AA80" si="113">V75+Z75</f>
        <v>0</v>
      </c>
      <c r="AB75" s="322">
        <f t="shared" ref="AB75:AB80" si="114">ROUND((V75+W75)*33.8%,0)</f>
        <v>0</v>
      </c>
      <c r="AC75" s="180">
        <f t="shared" ref="AC75:AC80" si="115">ROUND(V75*2%,0)</f>
        <v>0</v>
      </c>
      <c r="AD75" s="507">
        <v>0</v>
      </c>
      <c r="AE75" s="507">
        <v>0</v>
      </c>
      <c r="AF75" s="507">
        <f t="shared" si="2"/>
        <v>0</v>
      </c>
      <c r="AG75" s="507">
        <f t="shared" si="3"/>
        <v>0</v>
      </c>
      <c r="AH75" s="522">
        <v>0</v>
      </c>
      <c r="AI75" s="522">
        <v>0</v>
      </c>
      <c r="AJ75" s="522">
        <v>0</v>
      </c>
      <c r="AK75" s="522">
        <v>0</v>
      </c>
      <c r="AL75" s="522">
        <v>0</v>
      </c>
      <c r="AM75" s="522">
        <v>0</v>
      </c>
      <c r="AN75" s="522">
        <v>0</v>
      </c>
      <c r="AO75" s="522">
        <f t="shared" ref="AO75:AO80" si="116">AH75+AJ75+AK75+AM75</f>
        <v>0</v>
      </c>
      <c r="AP75" s="522">
        <f t="shared" ref="AP75:AP80" si="117">AI75+AL75+AN75</f>
        <v>0</v>
      </c>
      <c r="AQ75" s="523">
        <f t="shared" si="4"/>
        <v>0</v>
      </c>
      <c r="AR75" s="520">
        <f t="shared" ref="AR75:AR80" si="118">I75+AG75</f>
        <v>1574378</v>
      </c>
      <c r="AS75" s="507">
        <f t="shared" ref="AS75:AS80" si="119">J75+V75</f>
        <v>1146965</v>
      </c>
      <c r="AT75" s="507">
        <f t="shared" ref="AT75:AT80" si="120">K75+Z75</f>
        <v>0</v>
      </c>
      <c r="AU75" s="501">
        <f t="shared" si="5"/>
        <v>0</v>
      </c>
      <c r="AV75" s="507">
        <f t="shared" ref="AV75:AW80" si="121">L75+AB75</f>
        <v>387674</v>
      </c>
      <c r="AW75" s="507">
        <f t="shared" si="121"/>
        <v>22939</v>
      </c>
      <c r="AX75" s="507">
        <f t="shared" ref="AX75:AX80" si="122">N75+AF75</f>
        <v>16800</v>
      </c>
      <c r="AY75" s="522">
        <f t="shared" ref="AY75:AY80" si="123">O75+AQ75</f>
        <v>2.4464000000000001</v>
      </c>
      <c r="AZ75" s="522">
        <f t="shared" ref="AZ75:BA80" si="124">P75+AO75</f>
        <v>1.9355</v>
      </c>
      <c r="BA75" s="523">
        <f t="shared" si="124"/>
        <v>0.51090000000000002</v>
      </c>
    </row>
    <row r="76" spans="1:53" ht="12.95" customHeight="1" x14ac:dyDescent="0.25">
      <c r="A76" s="84">
        <v>13</v>
      </c>
      <c r="B76" s="547">
        <v>5431</v>
      </c>
      <c r="C76" s="548">
        <v>600099016</v>
      </c>
      <c r="D76" s="84">
        <v>70698112</v>
      </c>
      <c r="E76" s="557" t="s">
        <v>727</v>
      </c>
      <c r="F76" s="547">
        <v>3117</v>
      </c>
      <c r="G76" s="556" t="s">
        <v>285</v>
      </c>
      <c r="H76" s="514" t="s">
        <v>87</v>
      </c>
      <c r="I76" s="516">
        <v>3525761</v>
      </c>
      <c r="J76" s="517">
        <v>2513535</v>
      </c>
      <c r="K76" s="517">
        <v>10000</v>
      </c>
      <c r="L76" s="431">
        <v>852955</v>
      </c>
      <c r="M76" s="431">
        <v>50271</v>
      </c>
      <c r="N76" s="517">
        <v>99000</v>
      </c>
      <c r="O76" s="518">
        <v>5.1660000000000004</v>
      </c>
      <c r="P76" s="432">
        <v>3.5909</v>
      </c>
      <c r="Q76" s="519">
        <v>1.5751000000000002</v>
      </c>
      <c r="R76" s="520">
        <f t="shared" si="6"/>
        <v>0</v>
      </c>
      <c r="S76" s="507">
        <v>0</v>
      </c>
      <c r="T76" s="507">
        <v>0</v>
      </c>
      <c r="U76" s="507">
        <v>0</v>
      </c>
      <c r="V76" s="507">
        <f t="shared" si="111"/>
        <v>0</v>
      </c>
      <c r="W76" s="507">
        <v>0</v>
      </c>
      <c r="X76" s="507">
        <v>0</v>
      </c>
      <c r="Y76" s="507">
        <v>4884</v>
      </c>
      <c r="Z76" s="507">
        <f t="shared" si="112"/>
        <v>4884</v>
      </c>
      <c r="AA76" s="507">
        <f t="shared" si="113"/>
        <v>4884</v>
      </c>
      <c r="AB76" s="322">
        <f t="shared" si="114"/>
        <v>0</v>
      </c>
      <c r="AC76" s="180">
        <f t="shared" si="115"/>
        <v>0</v>
      </c>
      <c r="AD76" s="507">
        <v>0</v>
      </c>
      <c r="AE76" s="507">
        <v>0</v>
      </c>
      <c r="AF76" s="507">
        <f t="shared" si="2"/>
        <v>0</v>
      </c>
      <c r="AG76" s="507">
        <f t="shared" si="3"/>
        <v>4884</v>
      </c>
      <c r="AH76" s="522">
        <v>0</v>
      </c>
      <c r="AI76" s="522">
        <v>0</v>
      </c>
      <c r="AJ76" s="522">
        <v>0</v>
      </c>
      <c r="AK76" s="522">
        <v>0</v>
      </c>
      <c r="AL76" s="522">
        <v>0</v>
      </c>
      <c r="AM76" s="522">
        <v>0</v>
      </c>
      <c r="AN76" s="522">
        <v>0</v>
      </c>
      <c r="AO76" s="522">
        <f t="shared" si="116"/>
        <v>0</v>
      </c>
      <c r="AP76" s="522">
        <f t="shared" si="117"/>
        <v>0</v>
      </c>
      <c r="AQ76" s="523">
        <f t="shared" si="4"/>
        <v>0</v>
      </c>
      <c r="AR76" s="520">
        <f t="shared" si="118"/>
        <v>3530645</v>
      </c>
      <c r="AS76" s="507">
        <f t="shared" si="119"/>
        <v>2513535</v>
      </c>
      <c r="AT76" s="507">
        <f t="shared" si="120"/>
        <v>14884</v>
      </c>
      <c r="AU76" s="501">
        <f t="shared" si="5"/>
        <v>4884</v>
      </c>
      <c r="AV76" s="507">
        <f t="shared" si="121"/>
        <v>852955</v>
      </c>
      <c r="AW76" s="507">
        <f t="shared" si="121"/>
        <v>50271</v>
      </c>
      <c r="AX76" s="507">
        <f t="shared" si="122"/>
        <v>99000</v>
      </c>
      <c r="AY76" s="522">
        <f t="shared" si="123"/>
        <v>5.1660000000000004</v>
      </c>
      <c r="AZ76" s="522">
        <f t="shared" si="124"/>
        <v>3.5909</v>
      </c>
      <c r="BA76" s="523">
        <f t="shared" si="124"/>
        <v>1.5751000000000002</v>
      </c>
    </row>
    <row r="77" spans="1:53" ht="12.95" customHeight="1" x14ac:dyDescent="0.25">
      <c r="A77" s="84">
        <v>13</v>
      </c>
      <c r="B77" s="547">
        <v>5431</v>
      </c>
      <c r="C77" s="548">
        <v>600099016</v>
      </c>
      <c r="D77" s="84">
        <v>70698112</v>
      </c>
      <c r="E77" s="557" t="s">
        <v>727</v>
      </c>
      <c r="F77" s="547">
        <v>3117</v>
      </c>
      <c r="G77" s="514" t="s">
        <v>92</v>
      </c>
      <c r="H77" s="514" t="s">
        <v>83</v>
      </c>
      <c r="I77" s="516">
        <v>476579</v>
      </c>
      <c r="J77" s="517">
        <v>350942</v>
      </c>
      <c r="K77" s="517">
        <v>0</v>
      </c>
      <c r="L77" s="431">
        <v>118618</v>
      </c>
      <c r="M77" s="431">
        <v>7019</v>
      </c>
      <c r="N77" s="517">
        <v>0</v>
      </c>
      <c r="O77" s="518">
        <v>1.03</v>
      </c>
      <c r="P77" s="432">
        <v>1.03</v>
      </c>
      <c r="Q77" s="519">
        <v>0</v>
      </c>
      <c r="R77" s="520">
        <f t="shared" si="6"/>
        <v>0</v>
      </c>
      <c r="S77" s="507">
        <v>0</v>
      </c>
      <c r="T77" s="507">
        <v>0</v>
      </c>
      <c r="U77" s="507">
        <v>0</v>
      </c>
      <c r="V77" s="507">
        <f t="shared" si="111"/>
        <v>0</v>
      </c>
      <c r="W77" s="507">
        <v>0</v>
      </c>
      <c r="X77" s="507">
        <v>0</v>
      </c>
      <c r="Y77" s="507">
        <v>0</v>
      </c>
      <c r="Z77" s="507">
        <f t="shared" si="112"/>
        <v>0</v>
      </c>
      <c r="AA77" s="507">
        <f t="shared" si="113"/>
        <v>0</v>
      </c>
      <c r="AB77" s="322">
        <f t="shared" si="114"/>
        <v>0</v>
      </c>
      <c r="AC77" s="180">
        <f t="shared" si="115"/>
        <v>0</v>
      </c>
      <c r="AD77" s="507">
        <v>0</v>
      </c>
      <c r="AE77" s="507">
        <v>0</v>
      </c>
      <c r="AF77" s="507">
        <f t="shared" ref="AF77:AF139" si="125">SUM(AD77:AE77)</f>
        <v>0</v>
      </c>
      <c r="AG77" s="507">
        <f t="shared" ref="AG77:AG139" si="126">AA77+AB77+AC77+AF77</f>
        <v>0</v>
      </c>
      <c r="AH77" s="522">
        <v>0</v>
      </c>
      <c r="AI77" s="522">
        <v>0</v>
      </c>
      <c r="AJ77" s="522">
        <v>0</v>
      </c>
      <c r="AK77" s="522">
        <v>0</v>
      </c>
      <c r="AL77" s="522">
        <v>0</v>
      </c>
      <c r="AM77" s="522">
        <v>0</v>
      </c>
      <c r="AN77" s="522">
        <v>0</v>
      </c>
      <c r="AO77" s="522">
        <f t="shared" si="116"/>
        <v>0</v>
      </c>
      <c r="AP77" s="522">
        <f t="shared" si="117"/>
        <v>0</v>
      </c>
      <c r="AQ77" s="523">
        <f t="shared" ref="AQ77:AQ139" si="127">SUM(AO77:AP77)</f>
        <v>0</v>
      </c>
      <c r="AR77" s="520">
        <f t="shared" si="118"/>
        <v>476579</v>
      </c>
      <c r="AS77" s="507">
        <f t="shared" si="119"/>
        <v>350942</v>
      </c>
      <c r="AT77" s="507">
        <f t="shared" si="120"/>
        <v>0</v>
      </c>
      <c r="AU77" s="501">
        <f t="shared" ref="AU77:AU139" si="128">Y77</f>
        <v>0</v>
      </c>
      <c r="AV77" s="507">
        <f t="shared" si="121"/>
        <v>118618</v>
      </c>
      <c r="AW77" s="507">
        <f t="shared" si="121"/>
        <v>7019</v>
      </c>
      <c r="AX77" s="507">
        <f t="shared" si="122"/>
        <v>0</v>
      </c>
      <c r="AY77" s="522">
        <f t="shared" si="123"/>
        <v>1.03</v>
      </c>
      <c r="AZ77" s="522">
        <f t="shared" si="124"/>
        <v>1.03</v>
      </c>
      <c r="BA77" s="523">
        <f t="shared" si="124"/>
        <v>0</v>
      </c>
    </row>
    <row r="78" spans="1:53" ht="12.95" customHeight="1" x14ac:dyDescent="0.25">
      <c r="A78" s="84">
        <v>13</v>
      </c>
      <c r="B78" s="547">
        <v>5431</v>
      </c>
      <c r="C78" s="548">
        <v>600099016</v>
      </c>
      <c r="D78" s="84">
        <v>70698112</v>
      </c>
      <c r="E78" s="557" t="s">
        <v>727</v>
      </c>
      <c r="F78" s="547">
        <v>3141</v>
      </c>
      <c r="G78" s="556" t="s">
        <v>89</v>
      </c>
      <c r="H78" s="514" t="s">
        <v>83</v>
      </c>
      <c r="I78" s="516">
        <v>737467</v>
      </c>
      <c r="J78" s="517">
        <v>520914</v>
      </c>
      <c r="K78" s="517">
        <v>20000</v>
      </c>
      <c r="L78" s="431">
        <v>182829</v>
      </c>
      <c r="M78" s="431">
        <v>10418</v>
      </c>
      <c r="N78" s="517">
        <v>3306</v>
      </c>
      <c r="O78" s="518">
        <v>1.77</v>
      </c>
      <c r="P78" s="432">
        <v>0</v>
      </c>
      <c r="Q78" s="519">
        <v>1.77</v>
      </c>
      <c r="R78" s="520">
        <f t="shared" ref="R78:R80" si="129">W78*-1</f>
        <v>0</v>
      </c>
      <c r="S78" s="507">
        <v>0</v>
      </c>
      <c r="T78" s="507">
        <v>0</v>
      </c>
      <c r="U78" s="507">
        <v>0</v>
      </c>
      <c r="V78" s="507">
        <f t="shared" si="111"/>
        <v>0</v>
      </c>
      <c r="W78" s="507">
        <v>0</v>
      </c>
      <c r="X78" s="507">
        <v>0</v>
      </c>
      <c r="Y78" s="507">
        <v>0</v>
      </c>
      <c r="Z78" s="507">
        <f t="shared" si="112"/>
        <v>0</v>
      </c>
      <c r="AA78" s="507">
        <f t="shared" si="113"/>
        <v>0</v>
      </c>
      <c r="AB78" s="322">
        <f t="shared" si="114"/>
        <v>0</v>
      </c>
      <c r="AC78" s="180">
        <f t="shared" si="115"/>
        <v>0</v>
      </c>
      <c r="AD78" s="507">
        <v>0</v>
      </c>
      <c r="AE78" s="507">
        <v>0</v>
      </c>
      <c r="AF78" s="507">
        <f t="shared" si="125"/>
        <v>0</v>
      </c>
      <c r="AG78" s="507">
        <f t="shared" si="126"/>
        <v>0</v>
      </c>
      <c r="AH78" s="522">
        <v>0</v>
      </c>
      <c r="AI78" s="522">
        <v>0</v>
      </c>
      <c r="AJ78" s="522">
        <v>0</v>
      </c>
      <c r="AK78" s="522">
        <v>0</v>
      </c>
      <c r="AL78" s="522">
        <v>0</v>
      </c>
      <c r="AM78" s="522">
        <v>0</v>
      </c>
      <c r="AN78" s="522">
        <v>0</v>
      </c>
      <c r="AO78" s="522">
        <f t="shared" si="116"/>
        <v>0</v>
      </c>
      <c r="AP78" s="522">
        <f t="shared" si="117"/>
        <v>0</v>
      </c>
      <c r="AQ78" s="523">
        <f t="shared" si="127"/>
        <v>0</v>
      </c>
      <c r="AR78" s="520">
        <f t="shared" si="118"/>
        <v>737467</v>
      </c>
      <c r="AS78" s="507">
        <f t="shared" si="119"/>
        <v>520914</v>
      </c>
      <c r="AT78" s="507">
        <f t="shared" si="120"/>
        <v>20000</v>
      </c>
      <c r="AU78" s="501">
        <f t="shared" si="128"/>
        <v>0</v>
      </c>
      <c r="AV78" s="507">
        <f t="shared" si="121"/>
        <v>182829</v>
      </c>
      <c r="AW78" s="507">
        <f t="shared" si="121"/>
        <v>10418</v>
      </c>
      <c r="AX78" s="507">
        <f t="shared" si="122"/>
        <v>3306</v>
      </c>
      <c r="AY78" s="522">
        <f t="shared" si="123"/>
        <v>1.77</v>
      </c>
      <c r="AZ78" s="522">
        <f t="shared" si="124"/>
        <v>0</v>
      </c>
      <c r="BA78" s="523">
        <f t="shared" si="124"/>
        <v>1.77</v>
      </c>
    </row>
    <row r="79" spans="1:53" ht="12.95" customHeight="1" x14ac:dyDescent="0.25">
      <c r="A79" s="84">
        <v>13</v>
      </c>
      <c r="B79" s="547">
        <v>5431</v>
      </c>
      <c r="C79" s="548">
        <v>600099016</v>
      </c>
      <c r="D79" s="84">
        <v>70698112</v>
      </c>
      <c r="E79" s="557" t="s">
        <v>727</v>
      </c>
      <c r="F79" s="547">
        <v>3143</v>
      </c>
      <c r="G79" s="514" t="s">
        <v>150</v>
      </c>
      <c r="H79" s="514" t="s">
        <v>87</v>
      </c>
      <c r="I79" s="516">
        <v>437231</v>
      </c>
      <c r="J79" s="517">
        <v>321967</v>
      </c>
      <c r="K79" s="517">
        <v>0</v>
      </c>
      <c r="L79" s="431">
        <v>108825</v>
      </c>
      <c r="M79" s="431">
        <v>6439</v>
      </c>
      <c r="N79" s="517">
        <v>0</v>
      </c>
      <c r="O79" s="518">
        <v>0.71430000000000005</v>
      </c>
      <c r="P79" s="432">
        <v>0.71430000000000005</v>
      </c>
      <c r="Q79" s="519">
        <v>0</v>
      </c>
      <c r="R79" s="520">
        <f t="shared" si="129"/>
        <v>0</v>
      </c>
      <c r="S79" s="507">
        <v>0</v>
      </c>
      <c r="T79" s="507">
        <v>0</v>
      </c>
      <c r="U79" s="507">
        <v>0</v>
      </c>
      <c r="V79" s="507">
        <f t="shared" si="111"/>
        <v>0</v>
      </c>
      <c r="W79" s="507">
        <v>0</v>
      </c>
      <c r="X79" s="507">
        <v>0</v>
      </c>
      <c r="Y79" s="507">
        <v>0</v>
      </c>
      <c r="Z79" s="507">
        <f t="shared" si="112"/>
        <v>0</v>
      </c>
      <c r="AA79" s="507">
        <f t="shared" si="113"/>
        <v>0</v>
      </c>
      <c r="AB79" s="322">
        <f t="shared" si="114"/>
        <v>0</v>
      </c>
      <c r="AC79" s="180">
        <f t="shared" si="115"/>
        <v>0</v>
      </c>
      <c r="AD79" s="507">
        <v>0</v>
      </c>
      <c r="AE79" s="507">
        <v>0</v>
      </c>
      <c r="AF79" s="507">
        <f t="shared" si="125"/>
        <v>0</v>
      </c>
      <c r="AG79" s="507">
        <f t="shared" si="126"/>
        <v>0</v>
      </c>
      <c r="AH79" s="522">
        <v>0</v>
      </c>
      <c r="AI79" s="522">
        <v>0</v>
      </c>
      <c r="AJ79" s="522">
        <v>0</v>
      </c>
      <c r="AK79" s="522">
        <v>0</v>
      </c>
      <c r="AL79" s="522">
        <v>0</v>
      </c>
      <c r="AM79" s="522">
        <v>0</v>
      </c>
      <c r="AN79" s="522">
        <v>0</v>
      </c>
      <c r="AO79" s="522">
        <f t="shared" si="116"/>
        <v>0</v>
      </c>
      <c r="AP79" s="522">
        <f t="shared" si="117"/>
        <v>0</v>
      </c>
      <c r="AQ79" s="523">
        <f t="shared" si="127"/>
        <v>0</v>
      </c>
      <c r="AR79" s="520">
        <f t="shared" si="118"/>
        <v>437231</v>
      </c>
      <c r="AS79" s="507">
        <f t="shared" si="119"/>
        <v>321967</v>
      </c>
      <c r="AT79" s="507">
        <f t="shared" si="120"/>
        <v>0</v>
      </c>
      <c r="AU79" s="501">
        <f t="shared" si="128"/>
        <v>0</v>
      </c>
      <c r="AV79" s="507">
        <f t="shared" si="121"/>
        <v>108825</v>
      </c>
      <c r="AW79" s="507">
        <f t="shared" si="121"/>
        <v>6439</v>
      </c>
      <c r="AX79" s="507">
        <f t="shared" si="122"/>
        <v>0</v>
      </c>
      <c r="AY79" s="522">
        <f t="shared" si="123"/>
        <v>0.71430000000000005</v>
      </c>
      <c r="AZ79" s="522">
        <f t="shared" si="124"/>
        <v>0.71430000000000005</v>
      </c>
      <c r="BA79" s="523">
        <f t="shared" si="124"/>
        <v>0</v>
      </c>
    </row>
    <row r="80" spans="1:53" ht="12.95" customHeight="1" x14ac:dyDescent="0.25">
      <c r="A80" s="84">
        <v>13</v>
      </c>
      <c r="B80" s="547">
        <v>5431</v>
      </c>
      <c r="C80" s="548">
        <v>600099016</v>
      </c>
      <c r="D80" s="84">
        <v>70698112</v>
      </c>
      <c r="E80" s="557" t="s">
        <v>727</v>
      </c>
      <c r="F80" s="547">
        <v>3143</v>
      </c>
      <c r="G80" s="514" t="s">
        <v>151</v>
      </c>
      <c r="H80" s="514" t="s">
        <v>83</v>
      </c>
      <c r="I80" s="516">
        <v>14044</v>
      </c>
      <c r="J80" s="517">
        <v>9900</v>
      </c>
      <c r="K80" s="517">
        <v>0</v>
      </c>
      <c r="L80" s="431">
        <v>3346</v>
      </c>
      <c r="M80" s="431">
        <v>198</v>
      </c>
      <c r="N80" s="517">
        <v>600</v>
      </c>
      <c r="O80" s="518">
        <v>0.04</v>
      </c>
      <c r="P80" s="432">
        <v>0</v>
      </c>
      <c r="Q80" s="519">
        <v>0.04</v>
      </c>
      <c r="R80" s="520">
        <f t="shared" si="129"/>
        <v>0</v>
      </c>
      <c r="S80" s="507">
        <v>0</v>
      </c>
      <c r="T80" s="507">
        <v>0</v>
      </c>
      <c r="U80" s="507">
        <v>0</v>
      </c>
      <c r="V80" s="507">
        <f t="shared" si="111"/>
        <v>0</v>
      </c>
      <c r="W80" s="507">
        <v>0</v>
      </c>
      <c r="X80" s="507">
        <v>0</v>
      </c>
      <c r="Y80" s="507">
        <v>0</v>
      </c>
      <c r="Z80" s="507">
        <f t="shared" si="112"/>
        <v>0</v>
      </c>
      <c r="AA80" s="507">
        <f t="shared" si="113"/>
        <v>0</v>
      </c>
      <c r="AB80" s="322">
        <f t="shared" si="114"/>
        <v>0</v>
      </c>
      <c r="AC80" s="180">
        <f t="shared" si="115"/>
        <v>0</v>
      </c>
      <c r="AD80" s="507">
        <v>0</v>
      </c>
      <c r="AE80" s="507">
        <v>0</v>
      </c>
      <c r="AF80" s="507">
        <f t="shared" si="125"/>
        <v>0</v>
      </c>
      <c r="AG80" s="507">
        <f t="shared" si="126"/>
        <v>0</v>
      </c>
      <c r="AH80" s="522">
        <v>0</v>
      </c>
      <c r="AI80" s="522">
        <v>0</v>
      </c>
      <c r="AJ80" s="522">
        <v>0</v>
      </c>
      <c r="AK80" s="522">
        <v>0</v>
      </c>
      <c r="AL80" s="522">
        <v>0</v>
      </c>
      <c r="AM80" s="522">
        <v>0</v>
      </c>
      <c r="AN80" s="522">
        <v>0</v>
      </c>
      <c r="AO80" s="522">
        <f t="shared" si="116"/>
        <v>0</v>
      </c>
      <c r="AP80" s="522">
        <f t="shared" si="117"/>
        <v>0</v>
      </c>
      <c r="AQ80" s="523">
        <f t="shared" si="127"/>
        <v>0</v>
      </c>
      <c r="AR80" s="520">
        <f t="shared" si="118"/>
        <v>14044</v>
      </c>
      <c r="AS80" s="507">
        <f t="shared" si="119"/>
        <v>9900</v>
      </c>
      <c r="AT80" s="507">
        <f t="shared" si="120"/>
        <v>0</v>
      </c>
      <c r="AU80" s="501">
        <f t="shared" si="128"/>
        <v>0</v>
      </c>
      <c r="AV80" s="507">
        <f t="shared" si="121"/>
        <v>3346</v>
      </c>
      <c r="AW80" s="507">
        <f t="shared" si="121"/>
        <v>198</v>
      </c>
      <c r="AX80" s="507">
        <f t="shared" si="122"/>
        <v>600</v>
      </c>
      <c r="AY80" s="522">
        <f t="shared" si="123"/>
        <v>0.04</v>
      </c>
      <c r="AZ80" s="522">
        <f t="shared" si="124"/>
        <v>0</v>
      </c>
      <c r="BA80" s="523">
        <f t="shared" si="124"/>
        <v>0.04</v>
      </c>
    </row>
    <row r="81" spans="1:53" ht="12.95" customHeight="1" x14ac:dyDescent="0.25">
      <c r="A81" s="93">
        <v>13</v>
      </c>
      <c r="B81" s="105">
        <v>5431</v>
      </c>
      <c r="C81" s="106">
        <v>600099016</v>
      </c>
      <c r="D81" s="105">
        <v>70698112</v>
      </c>
      <c r="E81" s="120" t="s">
        <v>728</v>
      </c>
      <c r="F81" s="118"/>
      <c r="G81" s="121"/>
      <c r="H81" s="122"/>
      <c r="I81" s="137">
        <v>6765460</v>
      </c>
      <c r="J81" s="117">
        <v>4864223</v>
      </c>
      <c r="K81" s="117">
        <v>30000</v>
      </c>
      <c r="L81" s="117">
        <v>1654247</v>
      </c>
      <c r="M81" s="117">
        <v>97284</v>
      </c>
      <c r="N81" s="117">
        <v>119706</v>
      </c>
      <c r="O81" s="306">
        <v>11.166699999999999</v>
      </c>
      <c r="P81" s="306">
        <v>7.2706999999999997</v>
      </c>
      <c r="Q81" s="307">
        <v>3.8960000000000004</v>
      </c>
      <c r="R81" s="243">
        <f t="shared" ref="R81:BA81" si="130">SUM(R75:R80)</f>
        <v>0</v>
      </c>
      <c r="S81" s="117">
        <f t="shared" si="130"/>
        <v>0</v>
      </c>
      <c r="T81" s="117">
        <f t="shared" si="130"/>
        <v>0</v>
      </c>
      <c r="U81" s="117">
        <f t="shared" si="130"/>
        <v>0</v>
      </c>
      <c r="V81" s="117">
        <f t="shared" si="130"/>
        <v>0</v>
      </c>
      <c r="W81" s="117">
        <f t="shared" si="130"/>
        <v>0</v>
      </c>
      <c r="X81" s="117">
        <f t="shared" si="130"/>
        <v>0</v>
      </c>
      <c r="Y81" s="117">
        <f t="shared" ref="Y81" si="131">SUM(Y75:Y80)</f>
        <v>4884</v>
      </c>
      <c r="Z81" s="117">
        <f t="shared" si="130"/>
        <v>4884</v>
      </c>
      <c r="AA81" s="117">
        <f t="shared" si="130"/>
        <v>4884</v>
      </c>
      <c r="AB81" s="117">
        <f t="shared" si="130"/>
        <v>0</v>
      </c>
      <c r="AC81" s="117">
        <f t="shared" si="130"/>
        <v>0</v>
      </c>
      <c r="AD81" s="117">
        <f t="shared" si="130"/>
        <v>0</v>
      </c>
      <c r="AE81" s="117">
        <f t="shared" si="130"/>
        <v>0</v>
      </c>
      <c r="AF81" s="117">
        <f t="shared" si="130"/>
        <v>0</v>
      </c>
      <c r="AG81" s="117">
        <f t="shared" si="130"/>
        <v>4884</v>
      </c>
      <c r="AH81" s="306">
        <f t="shared" si="130"/>
        <v>0</v>
      </c>
      <c r="AI81" s="306">
        <f t="shared" si="130"/>
        <v>0</v>
      </c>
      <c r="AJ81" s="306">
        <f t="shared" si="130"/>
        <v>0</v>
      </c>
      <c r="AK81" s="306">
        <f t="shared" ref="AK81:AL81" si="132">SUM(AK75:AK80)</f>
        <v>0</v>
      </c>
      <c r="AL81" s="306">
        <f t="shared" si="132"/>
        <v>0</v>
      </c>
      <c r="AM81" s="306">
        <f t="shared" si="130"/>
        <v>0</v>
      </c>
      <c r="AN81" s="306">
        <f t="shared" si="130"/>
        <v>0</v>
      </c>
      <c r="AO81" s="306">
        <f t="shared" si="130"/>
        <v>0</v>
      </c>
      <c r="AP81" s="306">
        <f t="shared" si="130"/>
        <v>0</v>
      </c>
      <c r="AQ81" s="307">
        <f t="shared" si="130"/>
        <v>0</v>
      </c>
      <c r="AR81" s="243">
        <f t="shared" si="130"/>
        <v>6770344</v>
      </c>
      <c r="AS81" s="117">
        <f t="shared" si="130"/>
        <v>4864223</v>
      </c>
      <c r="AT81" s="117">
        <f t="shared" si="130"/>
        <v>34884</v>
      </c>
      <c r="AU81" s="117">
        <f t="shared" si="130"/>
        <v>4884</v>
      </c>
      <c r="AV81" s="117">
        <f t="shared" si="130"/>
        <v>1654247</v>
      </c>
      <c r="AW81" s="117">
        <f t="shared" si="130"/>
        <v>97284</v>
      </c>
      <c r="AX81" s="117">
        <f t="shared" si="130"/>
        <v>119706</v>
      </c>
      <c r="AY81" s="306">
        <f t="shared" si="130"/>
        <v>11.166699999999999</v>
      </c>
      <c r="AZ81" s="306">
        <f t="shared" si="130"/>
        <v>7.2706999999999997</v>
      </c>
      <c r="BA81" s="307">
        <f t="shared" si="130"/>
        <v>3.8960000000000004</v>
      </c>
    </row>
    <row r="82" spans="1:53" ht="12.95" customHeight="1" x14ac:dyDescent="0.25">
      <c r="A82" s="84">
        <v>14</v>
      </c>
      <c r="B82" s="547">
        <v>5487</v>
      </c>
      <c r="C82" s="548">
        <v>600098796</v>
      </c>
      <c r="D82" s="84">
        <v>71006753</v>
      </c>
      <c r="E82" s="557" t="s">
        <v>729</v>
      </c>
      <c r="F82" s="547">
        <v>3111</v>
      </c>
      <c r="G82" s="556" t="s">
        <v>587</v>
      </c>
      <c r="H82" s="514" t="s">
        <v>87</v>
      </c>
      <c r="I82" s="516">
        <v>1275558</v>
      </c>
      <c r="J82" s="517">
        <v>934137</v>
      </c>
      <c r="K82" s="517">
        <v>0</v>
      </c>
      <c r="L82" s="431">
        <v>315738</v>
      </c>
      <c r="M82" s="431">
        <v>18683</v>
      </c>
      <c r="N82" s="517">
        <v>7000</v>
      </c>
      <c r="O82" s="518">
        <v>2.4541000000000004</v>
      </c>
      <c r="P82" s="432">
        <v>1.7755000000000001</v>
      </c>
      <c r="Q82" s="519">
        <v>0.67860000000000009</v>
      </c>
      <c r="R82" s="520">
        <f t="shared" ref="R82:R84" si="133">W82*-1</f>
        <v>0</v>
      </c>
      <c r="S82" s="507">
        <v>0</v>
      </c>
      <c r="T82" s="507">
        <v>0</v>
      </c>
      <c r="U82" s="507">
        <v>0</v>
      </c>
      <c r="V82" s="507">
        <f>SUM(R82:U82)</f>
        <v>0</v>
      </c>
      <c r="W82" s="507">
        <v>0</v>
      </c>
      <c r="X82" s="507">
        <v>0</v>
      </c>
      <c r="Y82" s="507">
        <v>0</v>
      </c>
      <c r="Z82" s="507">
        <f>SUM(W82:Y82)</f>
        <v>0</v>
      </c>
      <c r="AA82" s="507">
        <f>V82+Z82</f>
        <v>0</v>
      </c>
      <c r="AB82" s="322">
        <f>ROUND((V82+W82)*33.8%,0)</f>
        <v>0</v>
      </c>
      <c r="AC82" s="180">
        <f>ROUND(V82*2%,0)</f>
        <v>0</v>
      </c>
      <c r="AD82" s="507">
        <v>0</v>
      </c>
      <c r="AE82" s="507">
        <v>0</v>
      </c>
      <c r="AF82" s="507">
        <f t="shared" si="125"/>
        <v>0</v>
      </c>
      <c r="AG82" s="507">
        <f t="shared" si="126"/>
        <v>0</v>
      </c>
      <c r="AH82" s="522">
        <v>0</v>
      </c>
      <c r="AI82" s="522">
        <v>0</v>
      </c>
      <c r="AJ82" s="522">
        <v>0</v>
      </c>
      <c r="AK82" s="522">
        <v>0</v>
      </c>
      <c r="AL82" s="522">
        <v>0</v>
      </c>
      <c r="AM82" s="522">
        <v>0</v>
      </c>
      <c r="AN82" s="522">
        <v>0</v>
      </c>
      <c r="AO82" s="522">
        <f t="shared" ref="AO82:AO84" si="134">AH82+AJ82+AK82+AM82</f>
        <v>0</v>
      </c>
      <c r="AP82" s="522">
        <f t="shared" ref="AP82:AP84" si="135">AI82+AL82+AN82</f>
        <v>0</v>
      </c>
      <c r="AQ82" s="523">
        <f t="shared" si="127"/>
        <v>0</v>
      </c>
      <c r="AR82" s="520">
        <f>I82+AG82</f>
        <v>1275558</v>
      </c>
      <c r="AS82" s="507">
        <f>J82+V82</f>
        <v>934137</v>
      </c>
      <c r="AT82" s="507">
        <f>K82+Z82</f>
        <v>0</v>
      </c>
      <c r="AU82" s="501">
        <f t="shared" si="128"/>
        <v>0</v>
      </c>
      <c r="AV82" s="507">
        <f t="shared" ref="AV82:AW84" si="136">L82+AB82</f>
        <v>315738</v>
      </c>
      <c r="AW82" s="507">
        <f t="shared" si="136"/>
        <v>18683</v>
      </c>
      <c r="AX82" s="507">
        <f>N82+AF82</f>
        <v>7000</v>
      </c>
      <c r="AY82" s="522">
        <f>O82+AQ82</f>
        <v>2.4541000000000004</v>
      </c>
      <c r="AZ82" s="522">
        <f t="shared" ref="AZ82:BA84" si="137">P82+AO82</f>
        <v>1.7755000000000001</v>
      </c>
      <c r="BA82" s="523">
        <f t="shared" si="137"/>
        <v>0.67860000000000009</v>
      </c>
    </row>
    <row r="83" spans="1:53" ht="12.95" customHeight="1" x14ac:dyDescent="0.25">
      <c r="A83" s="84">
        <v>14</v>
      </c>
      <c r="B83" s="547">
        <v>5487</v>
      </c>
      <c r="C83" s="548">
        <v>600098796</v>
      </c>
      <c r="D83" s="84">
        <v>71006753</v>
      </c>
      <c r="E83" s="557" t="s">
        <v>729</v>
      </c>
      <c r="F83" s="547">
        <v>3111</v>
      </c>
      <c r="G83" s="514" t="s">
        <v>92</v>
      </c>
      <c r="H83" s="514" t="s">
        <v>83</v>
      </c>
      <c r="I83" s="516">
        <v>230590</v>
      </c>
      <c r="J83" s="517">
        <v>169801</v>
      </c>
      <c r="K83" s="517">
        <v>0</v>
      </c>
      <c r="L83" s="431">
        <v>57393</v>
      </c>
      <c r="M83" s="431">
        <v>3396</v>
      </c>
      <c r="N83" s="517">
        <v>0</v>
      </c>
      <c r="O83" s="518">
        <v>0.5</v>
      </c>
      <c r="P83" s="432">
        <v>0.5</v>
      </c>
      <c r="Q83" s="519">
        <v>0</v>
      </c>
      <c r="R83" s="520">
        <f t="shared" si="133"/>
        <v>0</v>
      </c>
      <c r="S83" s="507">
        <v>0</v>
      </c>
      <c r="T83" s="507">
        <v>0</v>
      </c>
      <c r="U83" s="507">
        <v>0</v>
      </c>
      <c r="V83" s="507">
        <f>SUM(R83:U83)</f>
        <v>0</v>
      </c>
      <c r="W83" s="507">
        <v>0</v>
      </c>
      <c r="X83" s="507">
        <v>0</v>
      </c>
      <c r="Y83" s="507">
        <v>0</v>
      </c>
      <c r="Z83" s="507">
        <f>SUM(W83:Y83)</f>
        <v>0</v>
      </c>
      <c r="AA83" s="507">
        <f>V83+Z83</f>
        <v>0</v>
      </c>
      <c r="AB83" s="322">
        <f>ROUND((V83+W83)*33.8%,0)</f>
        <v>0</v>
      </c>
      <c r="AC83" s="180">
        <f>ROUND(V83*2%,0)</f>
        <v>0</v>
      </c>
      <c r="AD83" s="507">
        <v>0</v>
      </c>
      <c r="AE83" s="507">
        <v>0</v>
      </c>
      <c r="AF83" s="507">
        <f t="shared" si="125"/>
        <v>0</v>
      </c>
      <c r="AG83" s="507">
        <f t="shared" si="126"/>
        <v>0</v>
      </c>
      <c r="AH83" s="522">
        <v>0</v>
      </c>
      <c r="AI83" s="522">
        <v>0</v>
      </c>
      <c r="AJ83" s="522">
        <v>0</v>
      </c>
      <c r="AK83" s="522">
        <v>0</v>
      </c>
      <c r="AL83" s="522">
        <v>0</v>
      </c>
      <c r="AM83" s="522">
        <v>0</v>
      </c>
      <c r="AN83" s="522">
        <v>0</v>
      </c>
      <c r="AO83" s="522">
        <f t="shared" si="134"/>
        <v>0</v>
      </c>
      <c r="AP83" s="522">
        <f t="shared" si="135"/>
        <v>0</v>
      </c>
      <c r="AQ83" s="523">
        <f t="shared" si="127"/>
        <v>0</v>
      </c>
      <c r="AR83" s="520">
        <f>I83+AG83</f>
        <v>230590</v>
      </c>
      <c r="AS83" s="507">
        <f>J83+V83</f>
        <v>169801</v>
      </c>
      <c r="AT83" s="507">
        <f>K83+Z83</f>
        <v>0</v>
      </c>
      <c r="AU83" s="501">
        <f t="shared" si="128"/>
        <v>0</v>
      </c>
      <c r="AV83" s="507">
        <f t="shared" si="136"/>
        <v>57393</v>
      </c>
      <c r="AW83" s="507">
        <f t="shared" si="136"/>
        <v>3396</v>
      </c>
      <c r="AX83" s="507">
        <f>N83+AF83</f>
        <v>0</v>
      </c>
      <c r="AY83" s="522">
        <f>O83+AQ83</f>
        <v>0.5</v>
      </c>
      <c r="AZ83" s="522">
        <f t="shared" si="137"/>
        <v>0.5</v>
      </c>
      <c r="BA83" s="523">
        <f t="shared" si="137"/>
        <v>0</v>
      </c>
    </row>
    <row r="84" spans="1:53" ht="12.95" customHeight="1" x14ac:dyDescent="0.25">
      <c r="A84" s="84">
        <v>14</v>
      </c>
      <c r="B84" s="547">
        <v>5487</v>
      </c>
      <c r="C84" s="548">
        <v>600098796</v>
      </c>
      <c r="D84" s="84">
        <v>71006753</v>
      </c>
      <c r="E84" s="557" t="s">
        <v>729</v>
      </c>
      <c r="F84" s="547">
        <v>3141</v>
      </c>
      <c r="G84" s="556" t="s">
        <v>89</v>
      </c>
      <c r="H84" s="514" t="s">
        <v>83</v>
      </c>
      <c r="I84" s="516">
        <v>173810</v>
      </c>
      <c r="J84" s="517">
        <v>117710</v>
      </c>
      <c r="K84" s="517">
        <v>10000</v>
      </c>
      <c r="L84" s="431">
        <v>43166</v>
      </c>
      <c r="M84" s="431">
        <v>2354</v>
      </c>
      <c r="N84" s="517">
        <v>580</v>
      </c>
      <c r="O84" s="518">
        <v>0.43</v>
      </c>
      <c r="P84" s="432">
        <v>0</v>
      </c>
      <c r="Q84" s="519">
        <v>0.43</v>
      </c>
      <c r="R84" s="520">
        <f t="shared" si="133"/>
        <v>10000</v>
      </c>
      <c r="S84" s="507">
        <v>0</v>
      </c>
      <c r="T84" s="507">
        <v>0</v>
      </c>
      <c r="U84" s="507">
        <v>0</v>
      </c>
      <c r="V84" s="507">
        <f>SUM(R84:U84)</f>
        <v>10000</v>
      </c>
      <c r="W84" s="507">
        <v>-10000</v>
      </c>
      <c r="X84" s="507">
        <v>0</v>
      </c>
      <c r="Y84" s="507">
        <v>0</v>
      </c>
      <c r="Z84" s="507">
        <f>SUM(W84:Y84)</f>
        <v>-10000</v>
      </c>
      <c r="AA84" s="507">
        <f>V84+Z84</f>
        <v>0</v>
      </c>
      <c r="AB84" s="322">
        <f>ROUND((V84+W84)*33.8%,0)</f>
        <v>0</v>
      </c>
      <c r="AC84" s="180">
        <f>ROUND(V84*2%,0)</f>
        <v>200</v>
      </c>
      <c r="AD84" s="507">
        <v>0</v>
      </c>
      <c r="AE84" s="507">
        <v>0</v>
      </c>
      <c r="AF84" s="507">
        <f t="shared" si="125"/>
        <v>0</v>
      </c>
      <c r="AG84" s="507">
        <f t="shared" si="126"/>
        <v>200</v>
      </c>
      <c r="AH84" s="522">
        <v>0</v>
      </c>
      <c r="AI84" s="522">
        <v>0</v>
      </c>
      <c r="AJ84" s="522">
        <v>0</v>
      </c>
      <c r="AK84" s="522">
        <v>0</v>
      </c>
      <c r="AL84" s="522">
        <v>0</v>
      </c>
      <c r="AM84" s="522">
        <v>0</v>
      </c>
      <c r="AN84" s="522">
        <v>0</v>
      </c>
      <c r="AO84" s="522">
        <f t="shared" si="134"/>
        <v>0</v>
      </c>
      <c r="AP84" s="522">
        <f t="shared" si="135"/>
        <v>0</v>
      </c>
      <c r="AQ84" s="523">
        <f t="shared" si="127"/>
        <v>0</v>
      </c>
      <c r="AR84" s="520">
        <f>I84+AG84</f>
        <v>174010</v>
      </c>
      <c r="AS84" s="507">
        <f>J84+V84</f>
        <v>127710</v>
      </c>
      <c r="AT84" s="507">
        <f>K84+Z84</f>
        <v>0</v>
      </c>
      <c r="AU84" s="501">
        <f t="shared" si="128"/>
        <v>0</v>
      </c>
      <c r="AV84" s="507">
        <f t="shared" si="136"/>
        <v>43166</v>
      </c>
      <c r="AW84" s="507">
        <f t="shared" si="136"/>
        <v>2554</v>
      </c>
      <c r="AX84" s="507">
        <f>N84+AF84</f>
        <v>580</v>
      </c>
      <c r="AY84" s="522">
        <f>O84+AQ84</f>
        <v>0.43</v>
      </c>
      <c r="AZ84" s="522">
        <f t="shared" si="137"/>
        <v>0</v>
      </c>
      <c r="BA84" s="523">
        <f t="shared" si="137"/>
        <v>0.43</v>
      </c>
    </row>
    <row r="85" spans="1:53" ht="12.95" customHeight="1" x14ac:dyDescent="0.25">
      <c r="A85" s="93">
        <v>14</v>
      </c>
      <c r="B85" s="105">
        <v>5487</v>
      </c>
      <c r="C85" s="106">
        <v>600098796</v>
      </c>
      <c r="D85" s="105">
        <v>71006753</v>
      </c>
      <c r="E85" s="120" t="s">
        <v>730</v>
      </c>
      <c r="F85" s="105"/>
      <c r="G85" s="123"/>
      <c r="H85" s="124"/>
      <c r="I85" s="131">
        <v>1679958</v>
      </c>
      <c r="J85" s="88">
        <v>1221648</v>
      </c>
      <c r="K85" s="88">
        <v>10000</v>
      </c>
      <c r="L85" s="88">
        <v>416297</v>
      </c>
      <c r="M85" s="88">
        <v>24433</v>
      </c>
      <c r="N85" s="88">
        <v>7580</v>
      </c>
      <c r="O85" s="89">
        <v>3.3841000000000006</v>
      </c>
      <c r="P85" s="89">
        <v>2.2755000000000001</v>
      </c>
      <c r="Q85" s="277">
        <v>1.1086</v>
      </c>
      <c r="R85" s="142">
        <f t="shared" ref="R85:BA85" si="138">SUM(R82:R84)</f>
        <v>10000</v>
      </c>
      <c r="S85" s="88">
        <f t="shared" si="138"/>
        <v>0</v>
      </c>
      <c r="T85" s="88">
        <f t="shared" si="138"/>
        <v>0</v>
      </c>
      <c r="U85" s="88">
        <f t="shared" si="138"/>
        <v>0</v>
      </c>
      <c r="V85" s="88">
        <f t="shared" si="138"/>
        <v>10000</v>
      </c>
      <c r="W85" s="88">
        <f t="shared" si="138"/>
        <v>-10000</v>
      </c>
      <c r="X85" s="88">
        <f t="shared" si="138"/>
        <v>0</v>
      </c>
      <c r="Y85" s="88">
        <f t="shared" ref="Y85" si="139">SUM(Y82:Y84)</f>
        <v>0</v>
      </c>
      <c r="Z85" s="88">
        <f t="shared" si="138"/>
        <v>-10000</v>
      </c>
      <c r="AA85" s="88">
        <f t="shared" si="138"/>
        <v>0</v>
      </c>
      <c r="AB85" s="88">
        <f t="shared" si="138"/>
        <v>0</v>
      </c>
      <c r="AC85" s="88">
        <f t="shared" si="138"/>
        <v>200</v>
      </c>
      <c r="AD85" s="88">
        <f t="shared" si="138"/>
        <v>0</v>
      </c>
      <c r="AE85" s="88">
        <f t="shared" si="138"/>
        <v>0</v>
      </c>
      <c r="AF85" s="88">
        <f t="shared" si="138"/>
        <v>0</v>
      </c>
      <c r="AG85" s="88">
        <f t="shared" si="138"/>
        <v>200</v>
      </c>
      <c r="AH85" s="89">
        <f t="shared" si="138"/>
        <v>0</v>
      </c>
      <c r="AI85" s="89">
        <f t="shared" si="138"/>
        <v>0</v>
      </c>
      <c r="AJ85" s="89">
        <f t="shared" si="138"/>
        <v>0</v>
      </c>
      <c r="AK85" s="89">
        <f t="shared" ref="AK85:AL85" si="140">SUM(AK82:AK84)</f>
        <v>0</v>
      </c>
      <c r="AL85" s="89">
        <f t="shared" si="140"/>
        <v>0</v>
      </c>
      <c r="AM85" s="89">
        <f t="shared" si="138"/>
        <v>0</v>
      </c>
      <c r="AN85" s="89">
        <f t="shared" si="138"/>
        <v>0</v>
      </c>
      <c r="AO85" s="89">
        <f t="shared" si="138"/>
        <v>0</v>
      </c>
      <c r="AP85" s="89">
        <f t="shared" si="138"/>
        <v>0</v>
      </c>
      <c r="AQ85" s="277">
        <f t="shared" si="138"/>
        <v>0</v>
      </c>
      <c r="AR85" s="142">
        <f t="shared" si="138"/>
        <v>1680158</v>
      </c>
      <c r="AS85" s="88">
        <f t="shared" si="138"/>
        <v>1231648</v>
      </c>
      <c r="AT85" s="88">
        <f t="shared" si="138"/>
        <v>0</v>
      </c>
      <c r="AU85" s="88">
        <f t="shared" si="138"/>
        <v>0</v>
      </c>
      <c r="AV85" s="88">
        <f t="shared" si="138"/>
        <v>416297</v>
      </c>
      <c r="AW85" s="88">
        <f t="shared" si="138"/>
        <v>24633</v>
      </c>
      <c r="AX85" s="88">
        <f t="shared" si="138"/>
        <v>7580</v>
      </c>
      <c r="AY85" s="89">
        <f t="shared" si="138"/>
        <v>3.3841000000000006</v>
      </c>
      <c r="AZ85" s="89">
        <f t="shared" si="138"/>
        <v>2.2755000000000001</v>
      </c>
      <c r="BA85" s="277">
        <f t="shared" si="138"/>
        <v>1.1086</v>
      </c>
    </row>
    <row r="86" spans="1:53" ht="12.95" customHeight="1" x14ac:dyDescent="0.25">
      <c r="A86" s="84">
        <v>15</v>
      </c>
      <c r="B86" s="547">
        <v>5436</v>
      </c>
      <c r="C86" s="548">
        <v>600098800</v>
      </c>
      <c r="D86" s="84">
        <v>72742992</v>
      </c>
      <c r="E86" s="557" t="s">
        <v>731</v>
      </c>
      <c r="F86" s="547">
        <v>3111</v>
      </c>
      <c r="G86" s="556" t="s">
        <v>587</v>
      </c>
      <c r="H86" s="514" t="s">
        <v>87</v>
      </c>
      <c r="I86" s="516">
        <v>3430599</v>
      </c>
      <c r="J86" s="517">
        <v>2501987</v>
      </c>
      <c r="K86" s="517">
        <v>0</v>
      </c>
      <c r="L86" s="431">
        <v>845672</v>
      </c>
      <c r="M86" s="431">
        <v>50040</v>
      </c>
      <c r="N86" s="517">
        <v>32900</v>
      </c>
      <c r="O86" s="518">
        <v>5.6827999999999994</v>
      </c>
      <c r="P86" s="432">
        <v>4.1929999999999996</v>
      </c>
      <c r="Q86" s="519">
        <v>1.4898</v>
      </c>
      <c r="R86" s="520">
        <f t="shared" ref="R86:R87" si="141">W86*-1</f>
        <v>0</v>
      </c>
      <c r="S86" s="507">
        <v>0</v>
      </c>
      <c r="T86" s="507">
        <v>0</v>
      </c>
      <c r="U86" s="507">
        <v>0</v>
      </c>
      <c r="V86" s="507">
        <f>SUM(R86:U86)</f>
        <v>0</v>
      </c>
      <c r="W86" s="507">
        <v>0</v>
      </c>
      <c r="X86" s="507">
        <v>0</v>
      </c>
      <c r="Y86" s="507">
        <v>0</v>
      </c>
      <c r="Z86" s="507">
        <f>SUM(W86:Y86)</f>
        <v>0</v>
      </c>
      <c r="AA86" s="507">
        <f>V86+Z86</f>
        <v>0</v>
      </c>
      <c r="AB86" s="322">
        <f>ROUND((V86+W86)*33.8%,0)</f>
        <v>0</v>
      </c>
      <c r="AC86" s="180">
        <f>ROUND(V86*2%,0)</f>
        <v>0</v>
      </c>
      <c r="AD86" s="507">
        <v>0</v>
      </c>
      <c r="AE86" s="507">
        <v>0</v>
      </c>
      <c r="AF86" s="507">
        <f t="shared" si="125"/>
        <v>0</v>
      </c>
      <c r="AG86" s="507">
        <f t="shared" si="126"/>
        <v>0</v>
      </c>
      <c r="AH86" s="522">
        <v>0</v>
      </c>
      <c r="AI86" s="522">
        <v>0</v>
      </c>
      <c r="AJ86" s="522">
        <v>0</v>
      </c>
      <c r="AK86" s="522">
        <v>0</v>
      </c>
      <c r="AL86" s="522">
        <v>0</v>
      </c>
      <c r="AM86" s="522">
        <v>0</v>
      </c>
      <c r="AN86" s="522">
        <v>0</v>
      </c>
      <c r="AO86" s="522">
        <f t="shared" ref="AO86:AO87" si="142">AH86+AJ86+AK86+AM86</f>
        <v>0</v>
      </c>
      <c r="AP86" s="522">
        <f t="shared" ref="AP86:AP87" si="143">AI86+AL86+AN86</f>
        <v>0</v>
      </c>
      <c r="AQ86" s="523">
        <f t="shared" si="127"/>
        <v>0</v>
      </c>
      <c r="AR86" s="520">
        <f>I86+AG86</f>
        <v>3430599</v>
      </c>
      <c r="AS86" s="507">
        <f>J86+V86</f>
        <v>2501987</v>
      </c>
      <c r="AT86" s="507">
        <f>K86+Z86</f>
        <v>0</v>
      </c>
      <c r="AU86" s="501">
        <f t="shared" si="128"/>
        <v>0</v>
      </c>
      <c r="AV86" s="507">
        <f>L86+AB86</f>
        <v>845672</v>
      </c>
      <c r="AW86" s="507">
        <f>M86+AC86</f>
        <v>50040</v>
      </c>
      <c r="AX86" s="507">
        <f>N86+AF86</f>
        <v>32900</v>
      </c>
      <c r="AY86" s="522">
        <f>O86+AQ86</f>
        <v>5.6827999999999994</v>
      </c>
      <c r="AZ86" s="522">
        <f>P86+AO86</f>
        <v>4.1929999999999996</v>
      </c>
      <c r="BA86" s="523">
        <f>Q86+AP86</f>
        <v>1.4898</v>
      </c>
    </row>
    <row r="87" spans="1:53" ht="12.95" customHeight="1" x14ac:dyDescent="0.25">
      <c r="A87" s="84">
        <v>15</v>
      </c>
      <c r="B87" s="84">
        <v>5436</v>
      </c>
      <c r="C87" s="108">
        <v>600098800</v>
      </c>
      <c r="D87" s="84">
        <v>72742992</v>
      </c>
      <c r="E87" s="513" t="s">
        <v>731</v>
      </c>
      <c r="F87" s="84">
        <v>3141</v>
      </c>
      <c r="G87" s="556" t="s">
        <v>89</v>
      </c>
      <c r="H87" s="514" t="s">
        <v>83</v>
      </c>
      <c r="I87" s="516">
        <v>610527</v>
      </c>
      <c r="J87" s="517">
        <v>447571</v>
      </c>
      <c r="K87" s="517">
        <v>0</v>
      </c>
      <c r="L87" s="431">
        <v>151279</v>
      </c>
      <c r="M87" s="431">
        <v>8951</v>
      </c>
      <c r="N87" s="517">
        <v>2726</v>
      </c>
      <c r="O87" s="518">
        <v>1.52</v>
      </c>
      <c r="P87" s="432">
        <v>0</v>
      </c>
      <c r="Q87" s="519">
        <v>1.52</v>
      </c>
      <c r="R87" s="520">
        <f t="shared" si="141"/>
        <v>0</v>
      </c>
      <c r="S87" s="507">
        <v>0</v>
      </c>
      <c r="T87" s="507">
        <v>0</v>
      </c>
      <c r="U87" s="507">
        <v>0</v>
      </c>
      <c r="V87" s="507">
        <f>SUM(R87:U87)</f>
        <v>0</v>
      </c>
      <c r="W87" s="507">
        <v>0</v>
      </c>
      <c r="X87" s="507">
        <v>0</v>
      </c>
      <c r="Y87" s="507">
        <v>0</v>
      </c>
      <c r="Z87" s="507">
        <f>SUM(W87:Y87)</f>
        <v>0</v>
      </c>
      <c r="AA87" s="507">
        <f>V87+Z87</f>
        <v>0</v>
      </c>
      <c r="AB87" s="322">
        <f>ROUND((V87+W87)*33.8%,0)</f>
        <v>0</v>
      </c>
      <c r="AC87" s="180">
        <f>ROUND(V87*2%,0)</f>
        <v>0</v>
      </c>
      <c r="AD87" s="507">
        <v>0</v>
      </c>
      <c r="AE87" s="507">
        <v>0</v>
      </c>
      <c r="AF87" s="507">
        <f t="shared" si="125"/>
        <v>0</v>
      </c>
      <c r="AG87" s="507">
        <f t="shared" si="126"/>
        <v>0</v>
      </c>
      <c r="AH87" s="522">
        <v>0</v>
      </c>
      <c r="AI87" s="522">
        <v>0</v>
      </c>
      <c r="AJ87" s="522">
        <v>0</v>
      </c>
      <c r="AK87" s="522">
        <v>0</v>
      </c>
      <c r="AL87" s="522">
        <v>0</v>
      </c>
      <c r="AM87" s="522">
        <v>0</v>
      </c>
      <c r="AN87" s="522">
        <v>0</v>
      </c>
      <c r="AO87" s="522">
        <f t="shared" si="142"/>
        <v>0</v>
      </c>
      <c r="AP87" s="522">
        <f t="shared" si="143"/>
        <v>0</v>
      </c>
      <c r="AQ87" s="523">
        <f t="shared" si="127"/>
        <v>0</v>
      </c>
      <c r="AR87" s="520">
        <f>I87+AG87</f>
        <v>610527</v>
      </c>
      <c r="AS87" s="507">
        <f>J87+V87</f>
        <v>447571</v>
      </c>
      <c r="AT87" s="507">
        <f>K87+Z87</f>
        <v>0</v>
      </c>
      <c r="AU87" s="501">
        <f t="shared" si="128"/>
        <v>0</v>
      </c>
      <c r="AV87" s="507">
        <f>L87+AB87</f>
        <v>151279</v>
      </c>
      <c r="AW87" s="507">
        <f>M87+AC87</f>
        <v>8951</v>
      </c>
      <c r="AX87" s="507">
        <f>N87+AF87</f>
        <v>2726</v>
      </c>
      <c r="AY87" s="522">
        <f>O87+AQ87</f>
        <v>1.52</v>
      </c>
      <c r="AZ87" s="522">
        <f>P87+AO87</f>
        <v>0</v>
      </c>
      <c r="BA87" s="523">
        <f>Q87+AP87</f>
        <v>1.52</v>
      </c>
    </row>
    <row r="88" spans="1:53" ht="12.95" customHeight="1" x14ac:dyDescent="0.25">
      <c r="A88" s="93">
        <v>15</v>
      </c>
      <c r="B88" s="86">
        <v>5436</v>
      </c>
      <c r="C88" s="114">
        <v>600098800</v>
      </c>
      <c r="D88" s="86">
        <v>72742992</v>
      </c>
      <c r="E88" s="90" t="s">
        <v>732</v>
      </c>
      <c r="F88" s="86"/>
      <c r="G88" s="115"/>
      <c r="H88" s="116"/>
      <c r="I88" s="131">
        <v>4041126</v>
      </c>
      <c r="J88" s="88">
        <v>2949558</v>
      </c>
      <c r="K88" s="88">
        <v>0</v>
      </c>
      <c r="L88" s="88">
        <v>996951</v>
      </c>
      <c r="M88" s="88">
        <v>58991</v>
      </c>
      <c r="N88" s="88">
        <v>35626</v>
      </c>
      <c r="O88" s="89">
        <v>7.2027999999999999</v>
      </c>
      <c r="P88" s="89">
        <v>4.1929999999999996</v>
      </c>
      <c r="Q88" s="277">
        <v>3.0098000000000003</v>
      </c>
      <c r="R88" s="142">
        <f t="shared" ref="R88:BA88" si="144">SUM(R86:R87)</f>
        <v>0</v>
      </c>
      <c r="S88" s="88">
        <f t="shared" si="144"/>
        <v>0</v>
      </c>
      <c r="T88" s="88">
        <f t="shared" si="144"/>
        <v>0</v>
      </c>
      <c r="U88" s="88">
        <f t="shared" si="144"/>
        <v>0</v>
      </c>
      <c r="V88" s="88">
        <f t="shared" si="144"/>
        <v>0</v>
      </c>
      <c r="W88" s="88">
        <f t="shared" si="144"/>
        <v>0</v>
      </c>
      <c r="X88" s="88">
        <f t="shared" si="144"/>
        <v>0</v>
      </c>
      <c r="Y88" s="88">
        <f t="shared" ref="Y88" si="145">SUM(Y86:Y87)</f>
        <v>0</v>
      </c>
      <c r="Z88" s="88">
        <f t="shared" si="144"/>
        <v>0</v>
      </c>
      <c r="AA88" s="88">
        <f t="shared" si="144"/>
        <v>0</v>
      </c>
      <c r="AB88" s="88">
        <f t="shared" si="144"/>
        <v>0</v>
      </c>
      <c r="AC88" s="88">
        <f t="shared" si="144"/>
        <v>0</v>
      </c>
      <c r="AD88" s="88">
        <f t="shared" si="144"/>
        <v>0</v>
      </c>
      <c r="AE88" s="88">
        <f t="shared" si="144"/>
        <v>0</v>
      </c>
      <c r="AF88" s="88">
        <f t="shared" si="144"/>
        <v>0</v>
      </c>
      <c r="AG88" s="88">
        <f t="shared" si="144"/>
        <v>0</v>
      </c>
      <c r="AH88" s="89">
        <f t="shared" si="144"/>
        <v>0</v>
      </c>
      <c r="AI88" s="89">
        <f t="shared" si="144"/>
        <v>0</v>
      </c>
      <c r="AJ88" s="89">
        <f t="shared" si="144"/>
        <v>0</v>
      </c>
      <c r="AK88" s="89">
        <f t="shared" ref="AK88:AL88" si="146">SUM(AK86:AK87)</f>
        <v>0</v>
      </c>
      <c r="AL88" s="89">
        <f t="shared" si="146"/>
        <v>0</v>
      </c>
      <c r="AM88" s="89">
        <f t="shared" si="144"/>
        <v>0</v>
      </c>
      <c r="AN88" s="89">
        <f t="shared" si="144"/>
        <v>0</v>
      </c>
      <c r="AO88" s="89">
        <f t="shared" si="144"/>
        <v>0</v>
      </c>
      <c r="AP88" s="89">
        <f t="shared" si="144"/>
        <v>0</v>
      </c>
      <c r="AQ88" s="277">
        <f t="shared" si="144"/>
        <v>0</v>
      </c>
      <c r="AR88" s="142">
        <f t="shared" si="144"/>
        <v>4041126</v>
      </c>
      <c r="AS88" s="88">
        <f t="shared" si="144"/>
        <v>2949558</v>
      </c>
      <c r="AT88" s="88">
        <f t="shared" si="144"/>
        <v>0</v>
      </c>
      <c r="AU88" s="88">
        <f t="shared" si="144"/>
        <v>0</v>
      </c>
      <c r="AV88" s="88">
        <f t="shared" si="144"/>
        <v>996951</v>
      </c>
      <c r="AW88" s="88">
        <f t="shared" si="144"/>
        <v>58991</v>
      </c>
      <c r="AX88" s="88">
        <f t="shared" si="144"/>
        <v>35626</v>
      </c>
      <c r="AY88" s="89">
        <f t="shared" si="144"/>
        <v>7.2027999999999999</v>
      </c>
      <c r="AZ88" s="89">
        <f t="shared" si="144"/>
        <v>4.1929999999999996</v>
      </c>
      <c r="BA88" s="277">
        <f t="shared" si="144"/>
        <v>3.0098000000000003</v>
      </c>
    </row>
    <row r="89" spans="1:53" ht="12.95" customHeight="1" x14ac:dyDescent="0.25">
      <c r="A89" s="84">
        <v>16</v>
      </c>
      <c r="B89" s="547">
        <v>5435</v>
      </c>
      <c r="C89" s="548">
        <v>600099199</v>
      </c>
      <c r="D89" s="84">
        <v>72743077</v>
      </c>
      <c r="E89" s="557" t="s">
        <v>733</v>
      </c>
      <c r="F89" s="547">
        <v>3113</v>
      </c>
      <c r="G89" s="556" t="s">
        <v>285</v>
      </c>
      <c r="H89" s="514" t="s">
        <v>87</v>
      </c>
      <c r="I89" s="516">
        <v>7368568</v>
      </c>
      <c r="J89" s="517">
        <v>5271111</v>
      </c>
      <c r="K89" s="517">
        <v>0</v>
      </c>
      <c r="L89" s="431">
        <v>1781635</v>
      </c>
      <c r="M89" s="431">
        <v>105422</v>
      </c>
      <c r="N89" s="517">
        <v>210400</v>
      </c>
      <c r="O89" s="518">
        <v>10.770099999999999</v>
      </c>
      <c r="P89" s="432">
        <v>7.7558999999999996</v>
      </c>
      <c r="Q89" s="519">
        <v>3.0141999999999998</v>
      </c>
      <c r="R89" s="520">
        <f t="shared" ref="R89:R93" si="147">W89*-1</f>
        <v>0</v>
      </c>
      <c r="S89" s="507">
        <v>0</v>
      </c>
      <c r="T89" s="507">
        <v>0</v>
      </c>
      <c r="U89" s="507">
        <v>0</v>
      </c>
      <c r="V89" s="507">
        <f>SUM(R89:U89)</f>
        <v>0</v>
      </c>
      <c r="W89" s="507">
        <v>0</v>
      </c>
      <c r="X89" s="507">
        <v>0</v>
      </c>
      <c r="Y89" s="507">
        <v>39057</v>
      </c>
      <c r="Z89" s="507">
        <f>SUM(W89:Y89)</f>
        <v>39057</v>
      </c>
      <c r="AA89" s="507">
        <f>V89+Z89</f>
        <v>39057</v>
      </c>
      <c r="AB89" s="322">
        <f>ROUND((V89+W89)*33.8%,0)</f>
        <v>0</v>
      </c>
      <c r="AC89" s="180">
        <f>ROUND(V89*2%,0)</f>
        <v>0</v>
      </c>
      <c r="AD89" s="507">
        <v>0</v>
      </c>
      <c r="AE89" s="507">
        <v>0</v>
      </c>
      <c r="AF89" s="507">
        <f t="shared" si="125"/>
        <v>0</v>
      </c>
      <c r="AG89" s="507">
        <f t="shared" si="126"/>
        <v>39057</v>
      </c>
      <c r="AH89" s="522">
        <v>0</v>
      </c>
      <c r="AI89" s="522">
        <v>0</v>
      </c>
      <c r="AJ89" s="522">
        <v>0</v>
      </c>
      <c r="AK89" s="522">
        <v>0</v>
      </c>
      <c r="AL89" s="522">
        <v>0</v>
      </c>
      <c r="AM89" s="522">
        <v>0</v>
      </c>
      <c r="AN89" s="522">
        <v>0</v>
      </c>
      <c r="AO89" s="522">
        <f t="shared" ref="AO89:AO93" si="148">AH89+AJ89+AK89+AM89</f>
        <v>0</v>
      </c>
      <c r="AP89" s="522">
        <f t="shared" ref="AP89:AP93" si="149">AI89+AL89+AN89</f>
        <v>0</v>
      </c>
      <c r="AQ89" s="523">
        <f t="shared" si="127"/>
        <v>0</v>
      </c>
      <c r="AR89" s="520">
        <f>I89+AG89</f>
        <v>7407625</v>
      </c>
      <c r="AS89" s="507">
        <f>J89+V89</f>
        <v>5271111</v>
      </c>
      <c r="AT89" s="507">
        <f>K89+Z89</f>
        <v>39057</v>
      </c>
      <c r="AU89" s="501">
        <f t="shared" si="128"/>
        <v>39057</v>
      </c>
      <c r="AV89" s="507">
        <f t="shared" ref="AV89:AW93" si="150">L89+AB89</f>
        <v>1781635</v>
      </c>
      <c r="AW89" s="507">
        <f t="shared" si="150"/>
        <v>105422</v>
      </c>
      <c r="AX89" s="507">
        <f>N89+AF89</f>
        <v>210400</v>
      </c>
      <c r="AY89" s="522">
        <f>O89+AQ89</f>
        <v>10.770099999999999</v>
      </c>
      <c r="AZ89" s="522">
        <f t="shared" ref="AZ89:BA93" si="151">P89+AO89</f>
        <v>7.7558999999999996</v>
      </c>
      <c r="BA89" s="523">
        <f t="shared" si="151"/>
        <v>3.0141999999999998</v>
      </c>
    </row>
    <row r="90" spans="1:53" ht="12.95" customHeight="1" x14ac:dyDescent="0.25">
      <c r="A90" s="84">
        <v>16</v>
      </c>
      <c r="B90" s="547">
        <v>5435</v>
      </c>
      <c r="C90" s="548">
        <v>600099199</v>
      </c>
      <c r="D90" s="84">
        <v>72743077</v>
      </c>
      <c r="E90" s="557" t="s">
        <v>733</v>
      </c>
      <c r="F90" s="547">
        <v>3113</v>
      </c>
      <c r="G90" s="514" t="s">
        <v>92</v>
      </c>
      <c r="H90" s="514" t="s">
        <v>83</v>
      </c>
      <c r="I90" s="516">
        <v>10266</v>
      </c>
      <c r="J90" s="517">
        <v>7560</v>
      </c>
      <c r="K90" s="517">
        <v>0</v>
      </c>
      <c r="L90" s="431">
        <v>2555</v>
      </c>
      <c r="M90" s="431">
        <v>151</v>
      </c>
      <c r="N90" s="517">
        <v>0</v>
      </c>
      <c r="O90" s="518">
        <v>0.02</v>
      </c>
      <c r="P90" s="432">
        <v>0.02</v>
      </c>
      <c r="Q90" s="519">
        <v>0</v>
      </c>
      <c r="R90" s="520">
        <f t="shared" si="147"/>
        <v>0</v>
      </c>
      <c r="S90" s="507">
        <v>0</v>
      </c>
      <c r="T90" s="507">
        <v>0</v>
      </c>
      <c r="U90" s="507">
        <v>0</v>
      </c>
      <c r="V90" s="507">
        <f>SUM(R90:U90)</f>
        <v>0</v>
      </c>
      <c r="W90" s="507">
        <v>0</v>
      </c>
      <c r="X90" s="507">
        <v>0</v>
      </c>
      <c r="Y90" s="507">
        <v>0</v>
      </c>
      <c r="Z90" s="507">
        <f>SUM(W90:Y90)</f>
        <v>0</v>
      </c>
      <c r="AA90" s="507">
        <f>V90+Z90</f>
        <v>0</v>
      </c>
      <c r="AB90" s="322">
        <f>ROUND((V90+W90)*33.8%,0)</f>
        <v>0</v>
      </c>
      <c r="AC90" s="180">
        <f>ROUND(V90*2%,0)</f>
        <v>0</v>
      </c>
      <c r="AD90" s="507">
        <v>0</v>
      </c>
      <c r="AE90" s="507">
        <v>0</v>
      </c>
      <c r="AF90" s="507">
        <f t="shared" si="125"/>
        <v>0</v>
      </c>
      <c r="AG90" s="507">
        <f t="shared" si="126"/>
        <v>0</v>
      </c>
      <c r="AH90" s="522">
        <v>0</v>
      </c>
      <c r="AI90" s="522">
        <v>0</v>
      </c>
      <c r="AJ90" s="522">
        <v>0</v>
      </c>
      <c r="AK90" s="522">
        <v>0</v>
      </c>
      <c r="AL90" s="522">
        <v>0</v>
      </c>
      <c r="AM90" s="522">
        <v>0</v>
      </c>
      <c r="AN90" s="522">
        <v>0</v>
      </c>
      <c r="AO90" s="522">
        <f t="shared" si="148"/>
        <v>0</v>
      </c>
      <c r="AP90" s="522">
        <f t="shared" si="149"/>
        <v>0</v>
      </c>
      <c r="AQ90" s="523">
        <f t="shared" si="127"/>
        <v>0</v>
      </c>
      <c r="AR90" s="520">
        <f>I90+AG90</f>
        <v>10266</v>
      </c>
      <c r="AS90" s="507">
        <f>J90+V90</f>
        <v>7560</v>
      </c>
      <c r="AT90" s="507">
        <f>K90+Z90</f>
        <v>0</v>
      </c>
      <c r="AU90" s="501">
        <f t="shared" si="128"/>
        <v>0</v>
      </c>
      <c r="AV90" s="507">
        <f t="shared" si="150"/>
        <v>2555</v>
      </c>
      <c r="AW90" s="507">
        <f t="shared" si="150"/>
        <v>151</v>
      </c>
      <c r="AX90" s="507">
        <f>N90+AF90</f>
        <v>0</v>
      </c>
      <c r="AY90" s="522">
        <f>O90+AQ90</f>
        <v>0.02</v>
      </c>
      <c r="AZ90" s="522">
        <f t="shared" si="151"/>
        <v>0.02</v>
      </c>
      <c r="BA90" s="523">
        <f t="shared" si="151"/>
        <v>0</v>
      </c>
    </row>
    <row r="91" spans="1:53" ht="12.95" customHeight="1" x14ac:dyDescent="0.25">
      <c r="A91" s="84">
        <v>16</v>
      </c>
      <c r="B91" s="547">
        <v>5435</v>
      </c>
      <c r="C91" s="548">
        <v>600099199</v>
      </c>
      <c r="D91" s="84">
        <v>72743077</v>
      </c>
      <c r="E91" s="557" t="s">
        <v>733</v>
      </c>
      <c r="F91" s="547">
        <v>3141</v>
      </c>
      <c r="G91" s="556" t="s">
        <v>89</v>
      </c>
      <c r="H91" s="514" t="s">
        <v>83</v>
      </c>
      <c r="I91" s="516">
        <v>761229</v>
      </c>
      <c r="J91" s="517">
        <v>556665</v>
      </c>
      <c r="K91" s="517">
        <v>0</v>
      </c>
      <c r="L91" s="431">
        <v>188153</v>
      </c>
      <c r="M91" s="431">
        <v>11133</v>
      </c>
      <c r="N91" s="517">
        <v>5278</v>
      </c>
      <c r="O91" s="518">
        <v>1.89</v>
      </c>
      <c r="P91" s="432">
        <v>0</v>
      </c>
      <c r="Q91" s="519">
        <v>1.89</v>
      </c>
      <c r="R91" s="520">
        <f t="shared" si="147"/>
        <v>0</v>
      </c>
      <c r="S91" s="507">
        <v>0</v>
      </c>
      <c r="T91" s="507">
        <v>0</v>
      </c>
      <c r="U91" s="507">
        <v>0</v>
      </c>
      <c r="V91" s="507">
        <f>SUM(R91:U91)</f>
        <v>0</v>
      </c>
      <c r="W91" s="507">
        <v>0</v>
      </c>
      <c r="X91" s="507">
        <v>0</v>
      </c>
      <c r="Y91" s="507">
        <v>0</v>
      </c>
      <c r="Z91" s="507">
        <f>SUM(W91:Y91)</f>
        <v>0</v>
      </c>
      <c r="AA91" s="507">
        <f>V91+Z91</f>
        <v>0</v>
      </c>
      <c r="AB91" s="322">
        <f>ROUND((V91+W91)*33.8%,0)</f>
        <v>0</v>
      </c>
      <c r="AC91" s="180">
        <f>ROUND(V91*2%,0)</f>
        <v>0</v>
      </c>
      <c r="AD91" s="507">
        <v>0</v>
      </c>
      <c r="AE91" s="507">
        <v>0</v>
      </c>
      <c r="AF91" s="507">
        <f t="shared" si="125"/>
        <v>0</v>
      </c>
      <c r="AG91" s="507">
        <f t="shared" si="126"/>
        <v>0</v>
      </c>
      <c r="AH91" s="522">
        <v>0</v>
      </c>
      <c r="AI91" s="522">
        <v>0</v>
      </c>
      <c r="AJ91" s="522">
        <v>0</v>
      </c>
      <c r="AK91" s="522">
        <v>0</v>
      </c>
      <c r="AL91" s="522">
        <v>0</v>
      </c>
      <c r="AM91" s="522">
        <v>0</v>
      </c>
      <c r="AN91" s="522">
        <v>0</v>
      </c>
      <c r="AO91" s="522">
        <f t="shared" si="148"/>
        <v>0</v>
      </c>
      <c r="AP91" s="522">
        <f t="shared" si="149"/>
        <v>0</v>
      </c>
      <c r="AQ91" s="523">
        <f t="shared" si="127"/>
        <v>0</v>
      </c>
      <c r="AR91" s="520">
        <f>I91+AG91</f>
        <v>761229</v>
      </c>
      <c r="AS91" s="507">
        <f>J91+V91</f>
        <v>556665</v>
      </c>
      <c r="AT91" s="507">
        <f>K91+Z91</f>
        <v>0</v>
      </c>
      <c r="AU91" s="501">
        <f t="shared" si="128"/>
        <v>0</v>
      </c>
      <c r="AV91" s="507">
        <f t="shared" si="150"/>
        <v>188153</v>
      </c>
      <c r="AW91" s="507">
        <f t="shared" si="150"/>
        <v>11133</v>
      </c>
      <c r="AX91" s="507">
        <f>N91+AF91</f>
        <v>5278</v>
      </c>
      <c r="AY91" s="522">
        <f>O91+AQ91</f>
        <v>1.89</v>
      </c>
      <c r="AZ91" s="522">
        <f t="shared" si="151"/>
        <v>0</v>
      </c>
      <c r="BA91" s="523">
        <f t="shared" si="151"/>
        <v>1.89</v>
      </c>
    </row>
    <row r="92" spans="1:53" ht="12.95" customHeight="1" x14ac:dyDescent="0.25">
      <c r="A92" s="84">
        <v>16</v>
      </c>
      <c r="B92" s="547">
        <v>5435</v>
      </c>
      <c r="C92" s="548">
        <v>600099199</v>
      </c>
      <c r="D92" s="84">
        <v>72743077</v>
      </c>
      <c r="E92" s="557" t="s">
        <v>733</v>
      </c>
      <c r="F92" s="547">
        <v>3143</v>
      </c>
      <c r="G92" s="514" t="s">
        <v>150</v>
      </c>
      <c r="H92" s="514" t="s">
        <v>87</v>
      </c>
      <c r="I92" s="516">
        <v>575100</v>
      </c>
      <c r="J92" s="517">
        <v>423490</v>
      </c>
      <c r="K92" s="517">
        <v>0</v>
      </c>
      <c r="L92" s="431">
        <v>143140</v>
      </c>
      <c r="M92" s="431">
        <v>8470</v>
      </c>
      <c r="N92" s="517">
        <v>0</v>
      </c>
      <c r="O92" s="518">
        <v>0.875</v>
      </c>
      <c r="P92" s="432">
        <v>0.875</v>
      </c>
      <c r="Q92" s="519">
        <v>0</v>
      </c>
      <c r="R92" s="520">
        <f t="shared" si="147"/>
        <v>0</v>
      </c>
      <c r="S92" s="507">
        <v>0</v>
      </c>
      <c r="T92" s="507">
        <v>0</v>
      </c>
      <c r="U92" s="507">
        <v>0</v>
      </c>
      <c r="V92" s="507">
        <f>SUM(R92:U92)</f>
        <v>0</v>
      </c>
      <c r="W92" s="507">
        <v>0</v>
      </c>
      <c r="X92" s="507">
        <v>0</v>
      </c>
      <c r="Y92" s="507">
        <v>0</v>
      </c>
      <c r="Z92" s="507">
        <f>SUM(W92:Y92)</f>
        <v>0</v>
      </c>
      <c r="AA92" s="507">
        <f>V92+Z92</f>
        <v>0</v>
      </c>
      <c r="AB92" s="322">
        <f>ROUND((V92+W92)*33.8%,0)</f>
        <v>0</v>
      </c>
      <c r="AC92" s="180">
        <f>ROUND(V92*2%,0)</f>
        <v>0</v>
      </c>
      <c r="AD92" s="507">
        <v>0</v>
      </c>
      <c r="AE92" s="507">
        <v>0</v>
      </c>
      <c r="AF92" s="507">
        <f t="shared" si="125"/>
        <v>0</v>
      </c>
      <c r="AG92" s="507">
        <f t="shared" si="126"/>
        <v>0</v>
      </c>
      <c r="AH92" s="522">
        <v>0</v>
      </c>
      <c r="AI92" s="522">
        <v>0</v>
      </c>
      <c r="AJ92" s="522">
        <v>0</v>
      </c>
      <c r="AK92" s="522">
        <v>0</v>
      </c>
      <c r="AL92" s="522">
        <v>0</v>
      </c>
      <c r="AM92" s="522">
        <v>0</v>
      </c>
      <c r="AN92" s="522">
        <v>0</v>
      </c>
      <c r="AO92" s="522">
        <f t="shared" si="148"/>
        <v>0</v>
      </c>
      <c r="AP92" s="522">
        <f t="shared" si="149"/>
        <v>0</v>
      </c>
      <c r="AQ92" s="523">
        <f t="shared" si="127"/>
        <v>0</v>
      </c>
      <c r="AR92" s="520">
        <f>I92+AG92</f>
        <v>575100</v>
      </c>
      <c r="AS92" s="507">
        <f>J92+V92</f>
        <v>423490</v>
      </c>
      <c r="AT92" s="507">
        <f>K92+Z92</f>
        <v>0</v>
      </c>
      <c r="AU92" s="501">
        <f t="shared" si="128"/>
        <v>0</v>
      </c>
      <c r="AV92" s="507">
        <f t="shared" si="150"/>
        <v>143140</v>
      </c>
      <c r="AW92" s="507">
        <f t="shared" si="150"/>
        <v>8470</v>
      </c>
      <c r="AX92" s="507">
        <f>N92+AF92</f>
        <v>0</v>
      </c>
      <c r="AY92" s="522">
        <f>O92+AQ92</f>
        <v>0.875</v>
      </c>
      <c r="AZ92" s="522">
        <f t="shared" si="151"/>
        <v>0.875</v>
      </c>
      <c r="BA92" s="523">
        <f t="shared" si="151"/>
        <v>0</v>
      </c>
    </row>
    <row r="93" spans="1:53" ht="12.95" customHeight="1" x14ac:dyDescent="0.25">
      <c r="A93" s="84">
        <v>16</v>
      </c>
      <c r="B93" s="547">
        <v>5435</v>
      </c>
      <c r="C93" s="548">
        <v>600099199</v>
      </c>
      <c r="D93" s="84">
        <v>72743077</v>
      </c>
      <c r="E93" s="557" t="s">
        <v>733</v>
      </c>
      <c r="F93" s="547">
        <v>3143</v>
      </c>
      <c r="G93" s="514" t="s">
        <v>151</v>
      </c>
      <c r="H93" s="514" t="s">
        <v>83</v>
      </c>
      <c r="I93" s="516">
        <v>21066</v>
      </c>
      <c r="J93" s="517">
        <v>14850</v>
      </c>
      <c r="K93" s="517">
        <v>0</v>
      </c>
      <c r="L93" s="431">
        <v>5019</v>
      </c>
      <c r="M93" s="431">
        <v>297</v>
      </c>
      <c r="N93" s="517">
        <v>900</v>
      </c>
      <c r="O93" s="518">
        <v>0.06</v>
      </c>
      <c r="P93" s="432">
        <v>0</v>
      </c>
      <c r="Q93" s="519">
        <v>0.06</v>
      </c>
      <c r="R93" s="520">
        <f t="shared" si="147"/>
        <v>0</v>
      </c>
      <c r="S93" s="507">
        <v>0</v>
      </c>
      <c r="T93" s="507">
        <v>0</v>
      </c>
      <c r="U93" s="507">
        <v>0</v>
      </c>
      <c r="V93" s="507">
        <f>SUM(R93:U93)</f>
        <v>0</v>
      </c>
      <c r="W93" s="507">
        <v>0</v>
      </c>
      <c r="X93" s="507">
        <v>0</v>
      </c>
      <c r="Y93" s="507">
        <v>0</v>
      </c>
      <c r="Z93" s="507">
        <f>SUM(W93:Y93)</f>
        <v>0</v>
      </c>
      <c r="AA93" s="507">
        <f>V93+Z93</f>
        <v>0</v>
      </c>
      <c r="AB93" s="322">
        <f>ROUND((V93+W93)*33.8%,0)</f>
        <v>0</v>
      </c>
      <c r="AC93" s="180">
        <f>ROUND(V93*2%,0)</f>
        <v>0</v>
      </c>
      <c r="AD93" s="507">
        <v>0</v>
      </c>
      <c r="AE93" s="507">
        <v>0</v>
      </c>
      <c r="AF93" s="507">
        <f t="shared" si="125"/>
        <v>0</v>
      </c>
      <c r="AG93" s="507">
        <f t="shared" si="126"/>
        <v>0</v>
      </c>
      <c r="AH93" s="522">
        <v>0</v>
      </c>
      <c r="AI93" s="522">
        <v>0</v>
      </c>
      <c r="AJ93" s="522">
        <v>0</v>
      </c>
      <c r="AK93" s="522">
        <v>0</v>
      </c>
      <c r="AL93" s="522">
        <v>0</v>
      </c>
      <c r="AM93" s="522">
        <v>0</v>
      </c>
      <c r="AN93" s="522">
        <v>0</v>
      </c>
      <c r="AO93" s="522">
        <f t="shared" si="148"/>
        <v>0</v>
      </c>
      <c r="AP93" s="522">
        <f t="shared" si="149"/>
        <v>0</v>
      </c>
      <c r="AQ93" s="523">
        <f t="shared" si="127"/>
        <v>0</v>
      </c>
      <c r="AR93" s="520">
        <f>I93+AG93</f>
        <v>21066</v>
      </c>
      <c r="AS93" s="507">
        <f>J93+V93</f>
        <v>14850</v>
      </c>
      <c r="AT93" s="507">
        <f>K93+Z93</f>
        <v>0</v>
      </c>
      <c r="AU93" s="501">
        <f t="shared" si="128"/>
        <v>0</v>
      </c>
      <c r="AV93" s="507">
        <f t="shared" si="150"/>
        <v>5019</v>
      </c>
      <c r="AW93" s="507">
        <f t="shared" si="150"/>
        <v>297</v>
      </c>
      <c r="AX93" s="507">
        <f>N93+AF93</f>
        <v>900</v>
      </c>
      <c r="AY93" s="522">
        <f>O93+AQ93</f>
        <v>0.06</v>
      </c>
      <c r="AZ93" s="522">
        <f t="shared" si="151"/>
        <v>0</v>
      </c>
      <c r="BA93" s="523">
        <f t="shared" si="151"/>
        <v>0.06</v>
      </c>
    </row>
    <row r="94" spans="1:53" ht="12.95" customHeight="1" x14ac:dyDescent="0.25">
      <c r="A94" s="93">
        <v>16</v>
      </c>
      <c r="B94" s="105">
        <v>5435</v>
      </c>
      <c r="C94" s="106">
        <v>600099199</v>
      </c>
      <c r="D94" s="105">
        <v>72743077</v>
      </c>
      <c r="E94" s="120" t="s">
        <v>734</v>
      </c>
      <c r="F94" s="105"/>
      <c r="G94" s="123"/>
      <c r="H94" s="124"/>
      <c r="I94" s="131">
        <v>8736229</v>
      </c>
      <c r="J94" s="88">
        <v>6273676</v>
      </c>
      <c r="K94" s="88">
        <v>0</v>
      </c>
      <c r="L94" s="88">
        <v>2120502</v>
      </c>
      <c r="M94" s="88">
        <v>125473</v>
      </c>
      <c r="N94" s="88">
        <v>216578</v>
      </c>
      <c r="O94" s="89">
        <v>13.6151</v>
      </c>
      <c r="P94" s="89">
        <v>8.6509</v>
      </c>
      <c r="Q94" s="277">
        <v>4.9641999999999991</v>
      </c>
      <c r="R94" s="142">
        <f t="shared" ref="R94:BA94" si="152">SUM(R89:R93)</f>
        <v>0</v>
      </c>
      <c r="S94" s="88">
        <f t="shared" si="152"/>
        <v>0</v>
      </c>
      <c r="T94" s="88">
        <f t="shared" si="152"/>
        <v>0</v>
      </c>
      <c r="U94" s="88">
        <f t="shared" si="152"/>
        <v>0</v>
      </c>
      <c r="V94" s="88">
        <f t="shared" si="152"/>
        <v>0</v>
      </c>
      <c r="W94" s="88">
        <f t="shared" si="152"/>
        <v>0</v>
      </c>
      <c r="X94" s="88">
        <f t="shared" si="152"/>
        <v>0</v>
      </c>
      <c r="Y94" s="88">
        <f t="shared" ref="Y94" si="153">SUM(Y89:Y93)</f>
        <v>39057</v>
      </c>
      <c r="Z94" s="88">
        <f t="shared" si="152"/>
        <v>39057</v>
      </c>
      <c r="AA94" s="88">
        <f t="shared" si="152"/>
        <v>39057</v>
      </c>
      <c r="AB94" s="88">
        <f t="shared" si="152"/>
        <v>0</v>
      </c>
      <c r="AC94" s="88">
        <f t="shared" si="152"/>
        <v>0</v>
      </c>
      <c r="AD94" s="88">
        <f t="shared" si="152"/>
        <v>0</v>
      </c>
      <c r="AE94" s="88">
        <f t="shared" si="152"/>
        <v>0</v>
      </c>
      <c r="AF94" s="88">
        <f t="shared" si="152"/>
        <v>0</v>
      </c>
      <c r="AG94" s="88">
        <f t="shared" si="152"/>
        <v>39057</v>
      </c>
      <c r="AH94" s="89">
        <f t="shared" si="152"/>
        <v>0</v>
      </c>
      <c r="AI94" s="89">
        <f t="shared" si="152"/>
        <v>0</v>
      </c>
      <c r="AJ94" s="89">
        <f t="shared" si="152"/>
        <v>0</v>
      </c>
      <c r="AK94" s="89">
        <f t="shared" ref="AK94:AL94" si="154">SUM(AK89:AK93)</f>
        <v>0</v>
      </c>
      <c r="AL94" s="89">
        <f t="shared" si="154"/>
        <v>0</v>
      </c>
      <c r="AM94" s="89">
        <f t="shared" si="152"/>
        <v>0</v>
      </c>
      <c r="AN94" s="89">
        <f t="shared" si="152"/>
        <v>0</v>
      </c>
      <c r="AO94" s="89">
        <f t="shared" si="152"/>
        <v>0</v>
      </c>
      <c r="AP94" s="89">
        <f t="shared" si="152"/>
        <v>0</v>
      </c>
      <c r="AQ94" s="277">
        <f t="shared" si="152"/>
        <v>0</v>
      </c>
      <c r="AR94" s="142">
        <f t="shared" si="152"/>
        <v>8775286</v>
      </c>
      <c r="AS94" s="88">
        <f t="shared" si="152"/>
        <v>6273676</v>
      </c>
      <c r="AT94" s="88">
        <f t="shared" si="152"/>
        <v>39057</v>
      </c>
      <c r="AU94" s="88">
        <f t="shared" si="152"/>
        <v>39057</v>
      </c>
      <c r="AV94" s="88">
        <f t="shared" si="152"/>
        <v>2120502</v>
      </c>
      <c r="AW94" s="88">
        <f t="shared" si="152"/>
        <v>125473</v>
      </c>
      <c r="AX94" s="88">
        <f t="shared" si="152"/>
        <v>216578</v>
      </c>
      <c r="AY94" s="89">
        <f t="shared" si="152"/>
        <v>13.6151</v>
      </c>
      <c r="AZ94" s="89">
        <f t="shared" si="152"/>
        <v>8.6509</v>
      </c>
      <c r="BA94" s="277">
        <f t="shared" si="152"/>
        <v>4.9641999999999991</v>
      </c>
    </row>
    <row r="95" spans="1:53" ht="12.95" customHeight="1" x14ac:dyDescent="0.25">
      <c r="A95" s="84">
        <v>17</v>
      </c>
      <c r="B95" s="547">
        <v>5474</v>
      </c>
      <c r="C95" s="84">
        <v>600099539</v>
      </c>
      <c r="D95" s="84">
        <v>70151504</v>
      </c>
      <c r="E95" s="557" t="s">
        <v>735</v>
      </c>
      <c r="F95" s="547">
        <v>3233</v>
      </c>
      <c r="G95" s="556" t="s">
        <v>82</v>
      </c>
      <c r="H95" s="514" t="s">
        <v>83</v>
      </c>
      <c r="I95" s="516">
        <v>2480569</v>
      </c>
      <c r="J95" s="517">
        <v>1812101</v>
      </c>
      <c r="K95" s="517">
        <v>0</v>
      </c>
      <c r="L95" s="431">
        <v>612490</v>
      </c>
      <c r="M95" s="431">
        <v>36242</v>
      </c>
      <c r="N95" s="517">
        <v>19736</v>
      </c>
      <c r="O95" s="518">
        <v>4.12</v>
      </c>
      <c r="P95" s="432">
        <v>2.9</v>
      </c>
      <c r="Q95" s="519">
        <v>1.22</v>
      </c>
      <c r="R95" s="520">
        <f t="shared" ref="R95" si="155">W95*-1</f>
        <v>0</v>
      </c>
      <c r="S95" s="507">
        <v>0</v>
      </c>
      <c r="T95" s="507">
        <v>0</v>
      </c>
      <c r="U95" s="507">
        <v>0</v>
      </c>
      <c r="V95" s="507">
        <f>SUM(R95:U95)</f>
        <v>0</v>
      </c>
      <c r="W95" s="507">
        <v>0</v>
      </c>
      <c r="X95" s="507">
        <v>0</v>
      </c>
      <c r="Y95" s="507">
        <v>0</v>
      </c>
      <c r="Z95" s="507">
        <f>SUM(W95:Y95)</f>
        <v>0</v>
      </c>
      <c r="AA95" s="507">
        <f>V95+Z95</f>
        <v>0</v>
      </c>
      <c r="AB95" s="322">
        <f>ROUND((V95+W95)*33.8%,0)</f>
        <v>0</v>
      </c>
      <c r="AC95" s="180">
        <f>ROUND(V95*2%,0)</f>
        <v>0</v>
      </c>
      <c r="AD95" s="507">
        <v>0</v>
      </c>
      <c r="AE95" s="507">
        <v>0</v>
      </c>
      <c r="AF95" s="507">
        <f t="shared" si="125"/>
        <v>0</v>
      </c>
      <c r="AG95" s="507">
        <f t="shared" si="126"/>
        <v>0</v>
      </c>
      <c r="AH95" s="522">
        <v>0</v>
      </c>
      <c r="AI95" s="522">
        <v>0</v>
      </c>
      <c r="AJ95" s="522">
        <v>0</v>
      </c>
      <c r="AK95" s="522">
        <v>0</v>
      </c>
      <c r="AL95" s="522">
        <v>0</v>
      </c>
      <c r="AM95" s="522">
        <v>0</v>
      </c>
      <c r="AN95" s="522">
        <v>0</v>
      </c>
      <c r="AO95" s="522">
        <f>AH95+AJ95+AK95+AM95</f>
        <v>0</v>
      </c>
      <c r="AP95" s="522">
        <f>AI95+AL95+AN95</f>
        <v>0</v>
      </c>
      <c r="AQ95" s="523">
        <f t="shared" si="127"/>
        <v>0</v>
      </c>
      <c r="AR95" s="520">
        <f>I95+AG95</f>
        <v>2480569</v>
      </c>
      <c r="AS95" s="507">
        <f>J95+V95</f>
        <v>1812101</v>
      </c>
      <c r="AT95" s="507">
        <f>K95+Z95</f>
        <v>0</v>
      </c>
      <c r="AU95" s="501">
        <f t="shared" si="128"/>
        <v>0</v>
      </c>
      <c r="AV95" s="507">
        <f>L95+AB95</f>
        <v>612490</v>
      </c>
      <c r="AW95" s="507">
        <f>M95+AC95</f>
        <v>36242</v>
      </c>
      <c r="AX95" s="507">
        <f>N95+AF95</f>
        <v>19736</v>
      </c>
      <c r="AY95" s="522">
        <f>O95+AQ95</f>
        <v>4.12</v>
      </c>
      <c r="AZ95" s="522">
        <f>P95+AO95</f>
        <v>2.9</v>
      </c>
      <c r="BA95" s="523">
        <f>Q95+AP95</f>
        <v>1.22</v>
      </c>
    </row>
    <row r="96" spans="1:53" ht="12.95" customHeight="1" x14ac:dyDescent="0.25">
      <c r="A96" s="93">
        <v>17</v>
      </c>
      <c r="B96" s="105">
        <v>5474</v>
      </c>
      <c r="C96" s="106">
        <v>600099539</v>
      </c>
      <c r="D96" s="105">
        <v>70151504</v>
      </c>
      <c r="E96" s="120" t="s">
        <v>736</v>
      </c>
      <c r="F96" s="105"/>
      <c r="G96" s="123"/>
      <c r="H96" s="124"/>
      <c r="I96" s="137">
        <v>2480569</v>
      </c>
      <c r="J96" s="117">
        <v>1812101</v>
      </c>
      <c r="K96" s="117">
        <v>0</v>
      </c>
      <c r="L96" s="117">
        <v>612490</v>
      </c>
      <c r="M96" s="117">
        <v>36242</v>
      </c>
      <c r="N96" s="117">
        <v>19736</v>
      </c>
      <c r="O96" s="306">
        <v>4.12</v>
      </c>
      <c r="P96" s="306">
        <v>2.9</v>
      </c>
      <c r="Q96" s="307">
        <v>1.22</v>
      </c>
      <c r="R96" s="243">
        <f t="shared" ref="R96:BA96" si="156">SUM(R95)</f>
        <v>0</v>
      </c>
      <c r="S96" s="117">
        <f t="shared" si="156"/>
        <v>0</v>
      </c>
      <c r="T96" s="117">
        <f t="shared" si="156"/>
        <v>0</v>
      </c>
      <c r="U96" s="117">
        <f t="shared" si="156"/>
        <v>0</v>
      </c>
      <c r="V96" s="117">
        <f t="shared" si="156"/>
        <v>0</v>
      </c>
      <c r="W96" s="117">
        <f t="shared" si="156"/>
        <v>0</v>
      </c>
      <c r="X96" s="117">
        <f t="shared" si="156"/>
        <v>0</v>
      </c>
      <c r="Y96" s="117">
        <f t="shared" si="156"/>
        <v>0</v>
      </c>
      <c r="Z96" s="117">
        <f t="shared" si="156"/>
        <v>0</v>
      </c>
      <c r="AA96" s="117">
        <f t="shared" si="156"/>
        <v>0</v>
      </c>
      <c r="AB96" s="117">
        <f t="shared" si="156"/>
        <v>0</v>
      </c>
      <c r="AC96" s="117">
        <f t="shared" si="156"/>
        <v>0</v>
      </c>
      <c r="AD96" s="117">
        <f t="shared" si="156"/>
        <v>0</v>
      </c>
      <c r="AE96" s="117">
        <f t="shared" si="156"/>
        <v>0</v>
      </c>
      <c r="AF96" s="117">
        <f t="shared" si="156"/>
        <v>0</v>
      </c>
      <c r="AG96" s="117">
        <f t="shared" si="156"/>
        <v>0</v>
      </c>
      <c r="AH96" s="306">
        <f t="shared" si="156"/>
        <v>0</v>
      </c>
      <c r="AI96" s="306">
        <f t="shared" si="156"/>
        <v>0</v>
      </c>
      <c r="AJ96" s="306">
        <f t="shared" si="156"/>
        <v>0</v>
      </c>
      <c r="AK96" s="306">
        <f t="shared" si="156"/>
        <v>0</v>
      </c>
      <c r="AL96" s="306">
        <f t="shared" si="156"/>
        <v>0</v>
      </c>
      <c r="AM96" s="306">
        <f t="shared" si="156"/>
        <v>0</v>
      </c>
      <c r="AN96" s="306">
        <f t="shared" si="156"/>
        <v>0</v>
      </c>
      <c r="AO96" s="306">
        <f t="shared" si="156"/>
        <v>0</v>
      </c>
      <c r="AP96" s="306">
        <f t="shared" si="156"/>
        <v>0</v>
      </c>
      <c r="AQ96" s="307">
        <f t="shared" si="156"/>
        <v>0</v>
      </c>
      <c r="AR96" s="243">
        <f t="shared" si="156"/>
        <v>2480569</v>
      </c>
      <c r="AS96" s="117">
        <f t="shared" si="156"/>
        <v>1812101</v>
      </c>
      <c r="AT96" s="117">
        <f t="shared" si="156"/>
        <v>0</v>
      </c>
      <c r="AU96" s="117">
        <f t="shared" si="156"/>
        <v>0</v>
      </c>
      <c r="AV96" s="117">
        <f t="shared" si="156"/>
        <v>612490</v>
      </c>
      <c r="AW96" s="117">
        <f t="shared" si="156"/>
        <v>36242</v>
      </c>
      <c r="AX96" s="117">
        <f t="shared" si="156"/>
        <v>19736</v>
      </c>
      <c r="AY96" s="306">
        <f t="shared" si="156"/>
        <v>4.12</v>
      </c>
      <c r="AZ96" s="306">
        <f t="shared" si="156"/>
        <v>2.9</v>
      </c>
      <c r="BA96" s="307">
        <f t="shared" si="156"/>
        <v>1.22</v>
      </c>
    </row>
    <row r="97" spans="1:53" ht="12.95" customHeight="1" x14ac:dyDescent="0.25">
      <c r="A97" s="84">
        <v>18</v>
      </c>
      <c r="B97" s="547">
        <v>5477</v>
      </c>
      <c r="C97" s="548">
        <v>600098541</v>
      </c>
      <c r="D97" s="84">
        <v>70698040</v>
      </c>
      <c r="E97" s="557" t="s">
        <v>737</v>
      </c>
      <c r="F97" s="547">
        <v>3111</v>
      </c>
      <c r="G97" s="556" t="s">
        <v>587</v>
      </c>
      <c r="H97" s="514" t="s">
        <v>87</v>
      </c>
      <c r="I97" s="516">
        <v>4796928</v>
      </c>
      <c r="J97" s="517">
        <v>3497812</v>
      </c>
      <c r="K97" s="517">
        <v>0</v>
      </c>
      <c r="L97" s="431">
        <v>1182260</v>
      </c>
      <c r="M97" s="431">
        <v>69956</v>
      </c>
      <c r="N97" s="517">
        <v>46900</v>
      </c>
      <c r="O97" s="518">
        <v>8.2792999999999992</v>
      </c>
      <c r="P97" s="432">
        <v>6.1451000000000002</v>
      </c>
      <c r="Q97" s="519">
        <v>2.1341999999999999</v>
      </c>
      <c r="R97" s="520">
        <f t="shared" ref="R97:R98" si="157">W97*-1</f>
        <v>0</v>
      </c>
      <c r="S97" s="507">
        <v>0</v>
      </c>
      <c r="T97" s="507">
        <v>0</v>
      </c>
      <c r="U97" s="507">
        <v>0</v>
      </c>
      <c r="V97" s="507">
        <f>SUM(R97:U97)</f>
        <v>0</v>
      </c>
      <c r="W97" s="507">
        <v>0</v>
      </c>
      <c r="X97" s="507">
        <v>0</v>
      </c>
      <c r="Y97" s="507">
        <v>0</v>
      </c>
      <c r="Z97" s="507">
        <f>SUM(W97:Y97)</f>
        <v>0</v>
      </c>
      <c r="AA97" s="507">
        <f>V97+Z97</f>
        <v>0</v>
      </c>
      <c r="AB97" s="322">
        <f>ROUND((V97+W97)*33.8%,0)</f>
        <v>0</v>
      </c>
      <c r="AC97" s="180">
        <f>ROUND(V97*2%,0)</f>
        <v>0</v>
      </c>
      <c r="AD97" s="507">
        <v>0</v>
      </c>
      <c r="AE97" s="507">
        <v>0</v>
      </c>
      <c r="AF97" s="507">
        <f t="shared" si="125"/>
        <v>0</v>
      </c>
      <c r="AG97" s="507">
        <f t="shared" si="126"/>
        <v>0</v>
      </c>
      <c r="AH97" s="522">
        <v>0</v>
      </c>
      <c r="AI97" s="522">
        <v>0</v>
      </c>
      <c r="AJ97" s="522">
        <v>0</v>
      </c>
      <c r="AK97" s="522">
        <v>0</v>
      </c>
      <c r="AL97" s="522">
        <v>0</v>
      </c>
      <c r="AM97" s="522">
        <v>0</v>
      </c>
      <c r="AN97" s="522">
        <v>0</v>
      </c>
      <c r="AO97" s="522">
        <f t="shared" ref="AO97:AO98" si="158">AH97+AJ97+AK97+AM97</f>
        <v>0</v>
      </c>
      <c r="AP97" s="522">
        <f t="shared" ref="AP97:AP98" si="159">AI97+AL97+AN97</f>
        <v>0</v>
      </c>
      <c r="AQ97" s="523">
        <f t="shared" si="127"/>
        <v>0</v>
      </c>
      <c r="AR97" s="520">
        <f>I97+AG97</f>
        <v>4796928</v>
      </c>
      <c r="AS97" s="507">
        <f>J97+V97</f>
        <v>3497812</v>
      </c>
      <c r="AT97" s="507">
        <f>K97+Z97</f>
        <v>0</v>
      </c>
      <c r="AU97" s="501">
        <f t="shared" si="128"/>
        <v>0</v>
      </c>
      <c r="AV97" s="507">
        <f>L97+AB97</f>
        <v>1182260</v>
      </c>
      <c r="AW97" s="507">
        <f>M97+AC97</f>
        <v>69956</v>
      </c>
      <c r="AX97" s="507">
        <f>N97+AF97</f>
        <v>46900</v>
      </c>
      <c r="AY97" s="522">
        <f>O97+AQ97</f>
        <v>8.2792999999999992</v>
      </c>
      <c r="AZ97" s="522">
        <f>P97+AO97</f>
        <v>6.1451000000000002</v>
      </c>
      <c r="BA97" s="523">
        <f>Q97+AP97</f>
        <v>2.1341999999999999</v>
      </c>
    </row>
    <row r="98" spans="1:53" ht="12.95" customHeight="1" x14ac:dyDescent="0.25">
      <c r="A98" s="84">
        <v>18</v>
      </c>
      <c r="B98" s="547">
        <v>5477</v>
      </c>
      <c r="C98" s="548">
        <v>600098541</v>
      </c>
      <c r="D98" s="84">
        <v>70698040</v>
      </c>
      <c r="E98" s="557" t="s">
        <v>737</v>
      </c>
      <c r="F98" s="547">
        <v>3141</v>
      </c>
      <c r="G98" s="556" t="s">
        <v>89</v>
      </c>
      <c r="H98" s="514" t="s">
        <v>83</v>
      </c>
      <c r="I98" s="516">
        <v>776439</v>
      </c>
      <c r="J98" s="517">
        <v>563964</v>
      </c>
      <c r="K98" s="517">
        <v>5000</v>
      </c>
      <c r="L98" s="431">
        <v>192310</v>
      </c>
      <c r="M98" s="431">
        <v>11279</v>
      </c>
      <c r="N98" s="517">
        <v>3886</v>
      </c>
      <c r="O98" s="518">
        <v>1.94</v>
      </c>
      <c r="P98" s="432">
        <v>0</v>
      </c>
      <c r="Q98" s="519">
        <v>1.94</v>
      </c>
      <c r="R98" s="520">
        <f t="shared" si="157"/>
        <v>0</v>
      </c>
      <c r="S98" s="507">
        <v>0</v>
      </c>
      <c r="T98" s="507">
        <v>0</v>
      </c>
      <c r="U98" s="507">
        <v>0</v>
      </c>
      <c r="V98" s="507">
        <f>SUM(R98:U98)</f>
        <v>0</v>
      </c>
      <c r="W98" s="507">
        <v>0</v>
      </c>
      <c r="X98" s="507">
        <v>0</v>
      </c>
      <c r="Y98" s="507">
        <v>0</v>
      </c>
      <c r="Z98" s="507">
        <f>SUM(W98:Y98)</f>
        <v>0</v>
      </c>
      <c r="AA98" s="507">
        <f>V98+Z98</f>
        <v>0</v>
      </c>
      <c r="AB98" s="322">
        <f>ROUND((V98+W98)*33.8%,0)</f>
        <v>0</v>
      </c>
      <c r="AC98" s="180">
        <f>ROUND(V98*2%,0)</f>
        <v>0</v>
      </c>
      <c r="AD98" s="507">
        <v>0</v>
      </c>
      <c r="AE98" s="507">
        <v>0</v>
      </c>
      <c r="AF98" s="507">
        <f t="shared" si="125"/>
        <v>0</v>
      </c>
      <c r="AG98" s="507">
        <f t="shared" si="126"/>
        <v>0</v>
      </c>
      <c r="AH98" s="522">
        <v>0</v>
      </c>
      <c r="AI98" s="522">
        <v>0</v>
      </c>
      <c r="AJ98" s="522">
        <v>0</v>
      </c>
      <c r="AK98" s="522">
        <v>0</v>
      </c>
      <c r="AL98" s="522">
        <v>0</v>
      </c>
      <c r="AM98" s="522">
        <v>0</v>
      </c>
      <c r="AN98" s="522">
        <v>0</v>
      </c>
      <c r="AO98" s="522">
        <f t="shared" si="158"/>
        <v>0</v>
      </c>
      <c r="AP98" s="522">
        <f t="shared" si="159"/>
        <v>0</v>
      </c>
      <c r="AQ98" s="523">
        <f t="shared" si="127"/>
        <v>0</v>
      </c>
      <c r="AR98" s="520">
        <f>I98+AG98</f>
        <v>776439</v>
      </c>
      <c r="AS98" s="507">
        <f>J98+V98</f>
        <v>563964</v>
      </c>
      <c r="AT98" s="507">
        <f>K98+Z98</f>
        <v>5000</v>
      </c>
      <c r="AU98" s="501">
        <f t="shared" si="128"/>
        <v>0</v>
      </c>
      <c r="AV98" s="507">
        <f>L98+AB98</f>
        <v>192310</v>
      </c>
      <c r="AW98" s="507">
        <f>M98+AC98</f>
        <v>11279</v>
      </c>
      <c r="AX98" s="507">
        <f>N98+AF98</f>
        <v>3886</v>
      </c>
      <c r="AY98" s="522">
        <f>O98+AQ98</f>
        <v>1.94</v>
      </c>
      <c r="AZ98" s="522">
        <f>P98+AO98</f>
        <v>0</v>
      </c>
      <c r="BA98" s="523">
        <f>Q98+AP98</f>
        <v>1.94</v>
      </c>
    </row>
    <row r="99" spans="1:53" ht="12.95" customHeight="1" x14ac:dyDescent="0.25">
      <c r="A99" s="93">
        <v>18</v>
      </c>
      <c r="B99" s="105">
        <v>5477</v>
      </c>
      <c r="C99" s="106">
        <v>600098541</v>
      </c>
      <c r="D99" s="105">
        <v>70698040</v>
      </c>
      <c r="E99" s="120" t="s">
        <v>738</v>
      </c>
      <c r="F99" s="105"/>
      <c r="G99" s="123"/>
      <c r="H99" s="124"/>
      <c r="I99" s="137">
        <v>5573367</v>
      </c>
      <c r="J99" s="117">
        <v>4061776</v>
      </c>
      <c r="K99" s="117">
        <v>5000</v>
      </c>
      <c r="L99" s="117">
        <v>1374570</v>
      </c>
      <c r="M99" s="117">
        <v>81235</v>
      </c>
      <c r="N99" s="117">
        <v>50786</v>
      </c>
      <c r="O99" s="306">
        <v>10.219299999999999</v>
      </c>
      <c r="P99" s="306">
        <v>6.1451000000000002</v>
      </c>
      <c r="Q99" s="307">
        <v>4.0741999999999994</v>
      </c>
      <c r="R99" s="243">
        <f t="shared" ref="R99:BA99" si="160">SUM(R97:R98)</f>
        <v>0</v>
      </c>
      <c r="S99" s="117">
        <f t="shared" si="160"/>
        <v>0</v>
      </c>
      <c r="T99" s="117">
        <f t="shared" si="160"/>
        <v>0</v>
      </c>
      <c r="U99" s="117">
        <f t="shared" si="160"/>
        <v>0</v>
      </c>
      <c r="V99" s="117">
        <f t="shared" si="160"/>
        <v>0</v>
      </c>
      <c r="W99" s="117">
        <f t="shared" si="160"/>
        <v>0</v>
      </c>
      <c r="X99" s="117">
        <f t="shared" si="160"/>
        <v>0</v>
      </c>
      <c r="Y99" s="117">
        <f t="shared" ref="Y99" si="161">SUM(Y97:Y98)</f>
        <v>0</v>
      </c>
      <c r="Z99" s="117">
        <f t="shared" si="160"/>
        <v>0</v>
      </c>
      <c r="AA99" s="117">
        <f t="shared" si="160"/>
        <v>0</v>
      </c>
      <c r="AB99" s="117">
        <f t="shared" si="160"/>
        <v>0</v>
      </c>
      <c r="AC99" s="117">
        <f t="shared" si="160"/>
        <v>0</v>
      </c>
      <c r="AD99" s="117">
        <f t="shared" si="160"/>
        <v>0</v>
      </c>
      <c r="AE99" s="117">
        <f t="shared" si="160"/>
        <v>0</v>
      </c>
      <c r="AF99" s="117">
        <f t="shared" si="160"/>
        <v>0</v>
      </c>
      <c r="AG99" s="117">
        <f t="shared" si="160"/>
        <v>0</v>
      </c>
      <c r="AH99" s="306">
        <f t="shared" si="160"/>
        <v>0</v>
      </c>
      <c r="AI99" s="306">
        <f t="shared" si="160"/>
        <v>0</v>
      </c>
      <c r="AJ99" s="306">
        <f t="shared" si="160"/>
        <v>0</v>
      </c>
      <c r="AK99" s="306">
        <f t="shared" ref="AK99:AL99" si="162">SUM(AK97:AK98)</f>
        <v>0</v>
      </c>
      <c r="AL99" s="306">
        <f t="shared" si="162"/>
        <v>0</v>
      </c>
      <c r="AM99" s="306">
        <f t="shared" si="160"/>
        <v>0</v>
      </c>
      <c r="AN99" s="306">
        <f t="shared" si="160"/>
        <v>0</v>
      </c>
      <c r="AO99" s="306">
        <f t="shared" si="160"/>
        <v>0</v>
      </c>
      <c r="AP99" s="306">
        <f t="shared" si="160"/>
        <v>0</v>
      </c>
      <c r="AQ99" s="307">
        <f t="shared" si="160"/>
        <v>0</v>
      </c>
      <c r="AR99" s="243">
        <f t="shared" si="160"/>
        <v>5573367</v>
      </c>
      <c r="AS99" s="117">
        <f t="shared" si="160"/>
        <v>4061776</v>
      </c>
      <c r="AT99" s="117">
        <f t="shared" si="160"/>
        <v>5000</v>
      </c>
      <c r="AU99" s="117">
        <f t="shared" si="160"/>
        <v>0</v>
      </c>
      <c r="AV99" s="117">
        <f t="shared" si="160"/>
        <v>1374570</v>
      </c>
      <c r="AW99" s="117">
        <f t="shared" si="160"/>
        <v>81235</v>
      </c>
      <c r="AX99" s="117">
        <f t="shared" si="160"/>
        <v>50786</v>
      </c>
      <c r="AY99" s="306">
        <f t="shared" si="160"/>
        <v>10.219299999999999</v>
      </c>
      <c r="AZ99" s="306">
        <f t="shared" si="160"/>
        <v>6.1451000000000002</v>
      </c>
      <c r="BA99" s="307">
        <f t="shared" si="160"/>
        <v>4.0741999999999994</v>
      </c>
    </row>
    <row r="100" spans="1:53" ht="12.95" customHeight="1" x14ac:dyDescent="0.25">
      <c r="A100" s="84">
        <v>19</v>
      </c>
      <c r="B100" s="547">
        <v>5478</v>
      </c>
      <c r="C100" s="548">
        <v>600098818</v>
      </c>
      <c r="D100" s="84">
        <v>70698031</v>
      </c>
      <c r="E100" s="557" t="s">
        <v>739</v>
      </c>
      <c r="F100" s="547">
        <v>3111</v>
      </c>
      <c r="G100" s="556" t="s">
        <v>587</v>
      </c>
      <c r="H100" s="514" t="s">
        <v>87</v>
      </c>
      <c r="I100" s="516">
        <v>3425793</v>
      </c>
      <c r="J100" s="517">
        <v>2495356</v>
      </c>
      <c r="K100" s="517">
        <v>0</v>
      </c>
      <c r="L100" s="431">
        <v>843430</v>
      </c>
      <c r="M100" s="431">
        <v>49907</v>
      </c>
      <c r="N100" s="517">
        <v>37100</v>
      </c>
      <c r="O100" s="518">
        <v>5.5219999999999994</v>
      </c>
      <c r="P100" s="432">
        <v>4.0321999999999996</v>
      </c>
      <c r="Q100" s="519">
        <v>1.4898</v>
      </c>
      <c r="R100" s="520">
        <f t="shared" ref="R100:R101" si="163">W100*-1</f>
        <v>0</v>
      </c>
      <c r="S100" s="507">
        <v>0</v>
      </c>
      <c r="T100" s="507">
        <v>0</v>
      </c>
      <c r="U100" s="507">
        <v>0</v>
      </c>
      <c r="V100" s="507">
        <f>SUM(R100:U100)</f>
        <v>0</v>
      </c>
      <c r="W100" s="507">
        <v>0</v>
      </c>
      <c r="X100" s="507">
        <v>0</v>
      </c>
      <c r="Y100" s="507">
        <v>0</v>
      </c>
      <c r="Z100" s="507">
        <f>SUM(W100:Y100)</f>
        <v>0</v>
      </c>
      <c r="AA100" s="507">
        <f>V100+Z100</f>
        <v>0</v>
      </c>
      <c r="AB100" s="322">
        <f>ROUND((V100+W100)*33.8%,0)</f>
        <v>0</v>
      </c>
      <c r="AC100" s="180">
        <f>ROUND(V100*2%,0)</f>
        <v>0</v>
      </c>
      <c r="AD100" s="507">
        <v>0</v>
      </c>
      <c r="AE100" s="507">
        <v>0</v>
      </c>
      <c r="AF100" s="507">
        <f t="shared" si="125"/>
        <v>0</v>
      </c>
      <c r="AG100" s="507">
        <f t="shared" si="126"/>
        <v>0</v>
      </c>
      <c r="AH100" s="522">
        <v>0</v>
      </c>
      <c r="AI100" s="522">
        <v>0</v>
      </c>
      <c r="AJ100" s="522">
        <v>0</v>
      </c>
      <c r="AK100" s="522">
        <v>0</v>
      </c>
      <c r="AL100" s="522">
        <v>0</v>
      </c>
      <c r="AM100" s="522">
        <v>0</v>
      </c>
      <c r="AN100" s="522">
        <v>0</v>
      </c>
      <c r="AO100" s="522">
        <f t="shared" ref="AO100:AO101" si="164">AH100+AJ100+AK100+AM100</f>
        <v>0</v>
      </c>
      <c r="AP100" s="522">
        <f t="shared" ref="AP100:AP101" si="165">AI100+AL100+AN100</f>
        <v>0</v>
      </c>
      <c r="AQ100" s="523">
        <f t="shared" si="127"/>
        <v>0</v>
      </c>
      <c r="AR100" s="520">
        <f>I100+AG100</f>
        <v>3425793</v>
      </c>
      <c r="AS100" s="507">
        <f>J100+V100</f>
        <v>2495356</v>
      </c>
      <c r="AT100" s="507">
        <f>K100+Z100</f>
        <v>0</v>
      </c>
      <c r="AU100" s="501">
        <f t="shared" si="128"/>
        <v>0</v>
      </c>
      <c r="AV100" s="507">
        <f>L100+AB100</f>
        <v>843430</v>
      </c>
      <c r="AW100" s="507">
        <f>M100+AC100</f>
        <v>49907</v>
      </c>
      <c r="AX100" s="507">
        <f>N100+AF100</f>
        <v>37100</v>
      </c>
      <c r="AY100" s="522">
        <f>O100+AQ100</f>
        <v>5.5219999999999994</v>
      </c>
      <c r="AZ100" s="522">
        <f>P100+AO100</f>
        <v>4.0321999999999996</v>
      </c>
      <c r="BA100" s="523">
        <f>Q100+AP100</f>
        <v>1.4898</v>
      </c>
    </row>
    <row r="101" spans="1:53" ht="12.95" customHeight="1" x14ac:dyDescent="0.25">
      <c r="A101" s="84">
        <v>19</v>
      </c>
      <c r="B101" s="84">
        <v>5478</v>
      </c>
      <c r="C101" s="108">
        <v>600098818</v>
      </c>
      <c r="D101" s="84">
        <v>70698031</v>
      </c>
      <c r="E101" s="513" t="s">
        <v>739</v>
      </c>
      <c r="F101" s="84">
        <v>3141</v>
      </c>
      <c r="G101" s="556" t="s">
        <v>89</v>
      </c>
      <c r="H101" s="514" t="s">
        <v>83</v>
      </c>
      <c r="I101" s="516">
        <v>662794</v>
      </c>
      <c r="J101" s="517">
        <v>485803</v>
      </c>
      <c r="K101" s="517">
        <v>0</v>
      </c>
      <c r="L101" s="431">
        <v>164201</v>
      </c>
      <c r="M101" s="431">
        <v>9716</v>
      </c>
      <c r="N101" s="517">
        <v>3074</v>
      </c>
      <c r="O101" s="518">
        <v>1.63</v>
      </c>
      <c r="P101" s="432">
        <v>0</v>
      </c>
      <c r="Q101" s="519">
        <v>1.63</v>
      </c>
      <c r="R101" s="520">
        <f t="shared" si="163"/>
        <v>0</v>
      </c>
      <c r="S101" s="507">
        <v>0</v>
      </c>
      <c r="T101" s="507">
        <v>0</v>
      </c>
      <c r="U101" s="507">
        <v>0</v>
      </c>
      <c r="V101" s="507">
        <f>SUM(R101:U101)</f>
        <v>0</v>
      </c>
      <c r="W101" s="507">
        <v>0</v>
      </c>
      <c r="X101" s="507">
        <v>0</v>
      </c>
      <c r="Y101" s="507">
        <v>0</v>
      </c>
      <c r="Z101" s="507">
        <f>SUM(W101:Y101)</f>
        <v>0</v>
      </c>
      <c r="AA101" s="507">
        <f>V101+Z101</f>
        <v>0</v>
      </c>
      <c r="AB101" s="322">
        <f>ROUND((V101+W101)*33.8%,0)</f>
        <v>0</v>
      </c>
      <c r="AC101" s="180">
        <f>ROUND(V101*2%,0)</f>
        <v>0</v>
      </c>
      <c r="AD101" s="507">
        <v>0</v>
      </c>
      <c r="AE101" s="507">
        <v>0</v>
      </c>
      <c r="AF101" s="507">
        <f t="shared" si="125"/>
        <v>0</v>
      </c>
      <c r="AG101" s="507">
        <f t="shared" si="126"/>
        <v>0</v>
      </c>
      <c r="AH101" s="522">
        <v>0</v>
      </c>
      <c r="AI101" s="522">
        <v>0</v>
      </c>
      <c r="AJ101" s="522">
        <v>0</v>
      </c>
      <c r="AK101" s="522">
        <v>0</v>
      </c>
      <c r="AL101" s="522">
        <v>0</v>
      </c>
      <c r="AM101" s="522">
        <v>0</v>
      </c>
      <c r="AN101" s="522">
        <v>0</v>
      </c>
      <c r="AO101" s="522">
        <f t="shared" si="164"/>
        <v>0</v>
      </c>
      <c r="AP101" s="522">
        <f t="shared" si="165"/>
        <v>0</v>
      </c>
      <c r="AQ101" s="523">
        <f t="shared" si="127"/>
        <v>0</v>
      </c>
      <c r="AR101" s="520">
        <f>I101+AG101</f>
        <v>662794</v>
      </c>
      <c r="AS101" s="507">
        <f>J101+V101</f>
        <v>485803</v>
      </c>
      <c r="AT101" s="507">
        <f>K101+Z101</f>
        <v>0</v>
      </c>
      <c r="AU101" s="501">
        <f t="shared" si="128"/>
        <v>0</v>
      </c>
      <c r="AV101" s="507">
        <f>L101+AB101</f>
        <v>164201</v>
      </c>
      <c r="AW101" s="507">
        <f>M101+AC101</f>
        <v>9716</v>
      </c>
      <c r="AX101" s="507">
        <f>N101+AF101</f>
        <v>3074</v>
      </c>
      <c r="AY101" s="522">
        <f>O101+AQ101</f>
        <v>1.63</v>
      </c>
      <c r="AZ101" s="522">
        <f>P101+AO101</f>
        <v>0</v>
      </c>
      <c r="BA101" s="523">
        <f>Q101+AP101</f>
        <v>1.63</v>
      </c>
    </row>
    <row r="102" spans="1:53" ht="12.95" customHeight="1" x14ac:dyDescent="0.25">
      <c r="A102" s="93">
        <v>19</v>
      </c>
      <c r="B102" s="86">
        <v>5478</v>
      </c>
      <c r="C102" s="114">
        <v>600098818</v>
      </c>
      <c r="D102" s="86">
        <v>70698031</v>
      </c>
      <c r="E102" s="90" t="s">
        <v>740</v>
      </c>
      <c r="F102" s="86"/>
      <c r="G102" s="115"/>
      <c r="H102" s="116"/>
      <c r="I102" s="137">
        <v>4088587</v>
      </c>
      <c r="J102" s="444">
        <v>2981159</v>
      </c>
      <c r="K102" s="444">
        <v>0</v>
      </c>
      <c r="L102" s="444">
        <v>1007631</v>
      </c>
      <c r="M102" s="444">
        <v>59623</v>
      </c>
      <c r="N102" s="444">
        <v>40174</v>
      </c>
      <c r="O102" s="306">
        <v>7.1519999999999992</v>
      </c>
      <c r="P102" s="306">
        <v>4.0321999999999996</v>
      </c>
      <c r="Q102" s="307">
        <v>3.1197999999999997</v>
      </c>
      <c r="R102" s="243">
        <f t="shared" ref="R102:BA102" si="166">SUM(R100:R101)</f>
        <v>0</v>
      </c>
      <c r="S102" s="117">
        <f t="shared" si="166"/>
        <v>0</v>
      </c>
      <c r="T102" s="117">
        <f t="shared" si="166"/>
        <v>0</v>
      </c>
      <c r="U102" s="117">
        <f t="shared" si="166"/>
        <v>0</v>
      </c>
      <c r="V102" s="117">
        <f t="shared" si="166"/>
        <v>0</v>
      </c>
      <c r="W102" s="117">
        <f t="shared" si="166"/>
        <v>0</v>
      </c>
      <c r="X102" s="117">
        <f t="shared" si="166"/>
        <v>0</v>
      </c>
      <c r="Y102" s="117">
        <f t="shared" ref="Y102" si="167">SUM(Y100:Y101)</f>
        <v>0</v>
      </c>
      <c r="Z102" s="117">
        <f t="shared" si="166"/>
        <v>0</v>
      </c>
      <c r="AA102" s="117">
        <f t="shared" si="166"/>
        <v>0</v>
      </c>
      <c r="AB102" s="117">
        <f t="shared" si="166"/>
        <v>0</v>
      </c>
      <c r="AC102" s="117">
        <f t="shared" si="166"/>
        <v>0</v>
      </c>
      <c r="AD102" s="117">
        <f t="shared" si="166"/>
        <v>0</v>
      </c>
      <c r="AE102" s="117">
        <f t="shared" si="166"/>
        <v>0</v>
      </c>
      <c r="AF102" s="117">
        <f t="shared" si="166"/>
        <v>0</v>
      </c>
      <c r="AG102" s="117">
        <f t="shared" si="166"/>
        <v>0</v>
      </c>
      <c r="AH102" s="306">
        <f t="shared" si="166"/>
        <v>0</v>
      </c>
      <c r="AI102" s="306">
        <f t="shared" si="166"/>
        <v>0</v>
      </c>
      <c r="AJ102" s="306">
        <f t="shared" si="166"/>
        <v>0</v>
      </c>
      <c r="AK102" s="306">
        <f t="shared" ref="AK102:AL102" si="168">SUM(AK100:AK101)</f>
        <v>0</v>
      </c>
      <c r="AL102" s="306">
        <f t="shared" si="168"/>
        <v>0</v>
      </c>
      <c r="AM102" s="306">
        <f t="shared" si="166"/>
        <v>0</v>
      </c>
      <c r="AN102" s="306">
        <f t="shared" si="166"/>
        <v>0</v>
      </c>
      <c r="AO102" s="306">
        <f t="shared" si="166"/>
        <v>0</v>
      </c>
      <c r="AP102" s="306">
        <f t="shared" si="166"/>
        <v>0</v>
      </c>
      <c r="AQ102" s="307">
        <f t="shared" si="166"/>
        <v>0</v>
      </c>
      <c r="AR102" s="243">
        <f t="shared" si="166"/>
        <v>4088587</v>
      </c>
      <c r="AS102" s="117">
        <f t="shared" si="166"/>
        <v>2981159</v>
      </c>
      <c r="AT102" s="117">
        <f t="shared" si="166"/>
        <v>0</v>
      </c>
      <c r="AU102" s="117">
        <f t="shared" si="166"/>
        <v>0</v>
      </c>
      <c r="AV102" s="117">
        <f t="shared" si="166"/>
        <v>1007631</v>
      </c>
      <c r="AW102" s="117">
        <f t="shared" si="166"/>
        <v>59623</v>
      </c>
      <c r="AX102" s="117">
        <f t="shared" si="166"/>
        <v>40174</v>
      </c>
      <c r="AY102" s="306">
        <f t="shared" si="166"/>
        <v>7.1519999999999992</v>
      </c>
      <c r="AZ102" s="306">
        <f t="shared" si="166"/>
        <v>4.0321999999999996</v>
      </c>
      <c r="BA102" s="307">
        <f t="shared" si="166"/>
        <v>3.1197999999999997</v>
      </c>
    </row>
    <row r="103" spans="1:53" ht="12.95" customHeight="1" x14ac:dyDescent="0.25">
      <c r="A103" s="84">
        <v>20</v>
      </c>
      <c r="B103" s="547">
        <v>5479</v>
      </c>
      <c r="C103" s="548">
        <v>600099105</v>
      </c>
      <c r="D103" s="84">
        <v>70910600</v>
      </c>
      <c r="E103" s="557" t="s">
        <v>741</v>
      </c>
      <c r="F103" s="547">
        <v>3113</v>
      </c>
      <c r="G103" s="556" t="s">
        <v>285</v>
      </c>
      <c r="H103" s="514" t="s">
        <v>87</v>
      </c>
      <c r="I103" s="516">
        <v>14838422</v>
      </c>
      <c r="J103" s="517">
        <v>10601693</v>
      </c>
      <c r="K103" s="517">
        <v>4800</v>
      </c>
      <c r="L103" s="431">
        <v>3584995</v>
      </c>
      <c r="M103" s="431">
        <v>212034</v>
      </c>
      <c r="N103" s="517">
        <v>434900</v>
      </c>
      <c r="O103" s="518">
        <v>19.9176</v>
      </c>
      <c r="P103" s="432">
        <v>15</v>
      </c>
      <c r="Q103" s="519">
        <v>4.9176000000000002</v>
      </c>
      <c r="R103" s="520">
        <f t="shared" ref="R103:R108" si="169">W103*-1</f>
        <v>0</v>
      </c>
      <c r="S103" s="507">
        <v>0</v>
      </c>
      <c r="T103" s="507">
        <v>0</v>
      </c>
      <c r="U103" s="507">
        <v>0</v>
      </c>
      <c r="V103" s="507">
        <f t="shared" ref="V103:V108" si="170">SUM(R103:U103)</f>
        <v>0</v>
      </c>
      <c r="W103" s="507">
        <v>0</v>
      </c>
      <c r="X103" s="507">
        <v>0</v>
      </c>
      <c r="Y103" s="507">
        <v>59910</v>
      </c>
      <c r="Z103" s="507">
        <f t="shared" ref="Z103:Z108" si="171">SUM(W103:Y103)</f>
        <v>59910</v>
      </c>
      <c r="AA103" s="507">
        <f t="shared" ref="AA103:AA108" si="172">V103+Z103</f>
        <v>59910</v>
      </c>
      <c r="AB103" s="322">
        <f t="shared" ref="AB103:AB108" si="173">ROUND((V103+W103)*33.8%,0)</f>
        <v>0</v>
      </c>
      <c r="AC103" s="180">
        <f t="shared" ref="AC103:AC108" si="174">ROUND(V103*2%,0)</f>
        <v>0</v>
      </c>
      <c r="AD103" s="507">
        <v>0</v>
      </c>
      <c r="AE103" s="507">
        <v>0</v>
      </c>
      <c r="AF103" s="507">
        <f t="shared" si="125"/>
        <v>0</v>
      </c>
      <c r="AG103" s="507">
        <f t="shared" si="126"/>
        <v>59910</v>
      </c>
      <c r="AH103" s="522">
        <v>0</v>
      </c>
      <c r="AI103" s="522">
        <v>0</v>
      </c>
      <c r="AJ103" s="522">
        <v>0</v>
      </c>
      <c r="AK103" s="522">
        <v>0</v>
      </c>
      <c r="AL103" s="522">
        <v>0</v>
      </c>
      <c r="AM103" s="522">
        <v>0</v>
      </c>
      <c r="AN103" s="522">
        <v>0</v>
      </c>
      <c r="AO103" s="522">
        <f t="shared" ref="AO103:AO108" si="175">AH103+AJ103+AK103+AM103</f>
        <v>0</v>
      </c>
      <c r="AP103" s="522">
        <f t="shared" ref="AP103:AP108" si="176">AI103+AL103+AN103</f>
        <v>0</v>
      </c>
      <c r="AQ103" s="523">
        <f t="shared" si="127"/>
        <v>0</v>
      </c>
      <c r="AR103" s="520">
        <f t="shared" ref="AR103:AR108" si="177">I103+AG103</f>
        <v>14898332</v>
      </c>
      <c r="AS103" s="507">
        <f t="shared" ref="AS103:AS108" si="178">J103+V103</f>
        <v>10601693</v>
      </c>
      <c r="AT103" s="507">
        <f t="shared" ref="AT103:AT108" si="179">K103+Z103</f>
        <v>64710</v>
      </c>
      <c r="AU103" s="501">
        <f t="shared" si="128"/>
        <v>59910</v>
      </c>
      <c r="AV103" s="507">
        <f t="shared" ref="AV103:AW108" si="180">L103+AB103</f>
        <v>3584995</v>
      </c>
      <c r="AW103" s="507">
        <f t="shared" si="180"/>
        <v>212034</v>
      </c>
      <c r="AX103" s="507">
        <f t="shared" ref="AX103:AX108" si="181">N103+AF103</f>
        <v>434900</v>
      </c>
      <c r="AY103" s="522">
        <f t="shared" ref="AY103:AY108" si="182">O103+AQ103</f>
        <v>19.9176</v>
      </c>
      <c r="AZ103" s="522">
        <f t="shared" ref="AZ103:BA108" si="183">P103+AO103</f>
        <v>15</v>
      </c>
      <c r="BA103" s="523">
        <f t="shared" si="183"/>
        <v>4.9176000000000002</v>
      </c>
    </row>
    <row r="104" spans="1:53" ht="12.95" customHeight="1" x14ac:dyDescent="0.25">
      <c r="A104" s="84">
        <v>20</v>
      </c>
      <c r="B104" s="547">
        <v>5479</v>
      </c>
      <c r="C104" s="548">
        <v>600099105</v>
      </c>
      <c r="D104" s="84">
        <v>70910600</v>
      </c>
      <c r="E104" s="557" t="s">
        <v>741</v>
      </c>
      <c r="F104" s="547">
        <v>3113</v>
      </c>
      <c r="G104" s="524" t="s">
        <v>88</v>
      </c>
      <c r="H104" s="514" t="s">
        <v>87</v>
      </c>
      <c r="I104" s="516">
        <v>453338</v>
      </c>
      <c r="J104" s="517">
        <v>333828</v>
      </c>
      <c r="K104" s="517">
        <v>0</v>
      </c>
      <c r="L104" s="431">
        <v>112833</v>
      </c>
      <c r="M104" s="431">
        <v>6677</v>
      </c>
      <c r="N104" s="517">
        <v>0</v>
      </c>
      <c r="O104" s="518">
        <v>0.86109999999999998</v>
      </c>
      <c r="P104" s="432">
        <v>0.86109999999999998</v>
      </c>
      <c r="Q104" s="519">
        <v>0</v>
      </c>
      <c r="R104" s="520">
        <f t="shared" si="169"/>
        <v>0</v>
      </c>
      <c r="S104" s="507">
        <v>0</v>
      </c>
      <c r="T104" s="507">
        <v>0</v>
      </c>
      <c r="U104" s="507">
        <v>0</v>
      </c>
      <c r="V104" s="507">
        <f t="shared" si="170"/>
        <v>0</v>
      </c>
      <c r="W104" s="507">
        <v>0</v>
      </c>
      <c r="X104" s="507">
        <v>0</v>
      </c>
      <c r="Y104" s="507">
        <v>0</v>
      </c>
      <c r="Z104" s="507">
        <f t="shared" si="171"/>
        <v>0</v>
      </c>
      <c r="AA104" s="507">
        <f t="shared" si="172"/>
        <v>0</v>
      </c>
      <c r="AB104" s="322">
        <f t="shared" si="173"/>
        <v>0</v>
      </c>
      <c r="AC104" s="180">
        <f t="shared" si="174"/>
        <v>0</v>
      </c>
      <c r="AD104" s="507">
        <v>0</v>
      </c>
      <c r="AE104" s="507">
        <v>0</v>
      </c>
      <c r="AF104" s="507">
        <f t="shared" si="125"/>
        <v>0</v>
      </c>
      <c r="AG104" s="507">
        <f t="shared" si="126"/>
        <v>0</v>
      </c>
      <c r="AH104" s="522">
        <v>0</v>
      </c>
      <c r="AI104" s="522">
        <v>0</v>
      </c>
      <c r="AJ104" s="522">
        <v>0</v>
      </c>
      <c r="AK104" s="522">
        <v>0</v>
      </c>
      <c r="AL104" s="522">
        <v>0</v>
      </c>
      <c r="AM104" s="522">
        <v>0</v>
      </c>
      <c r="AN104" s="522">
        <v>0</v>
      </c>
      <c r="AO104" s="522">
        <f t="shared" si="175"/>
        <v>0</v>
      </c>
      <c r="AP104" s="522">
        <f t="shared" si="176"/>
        <v>0</v>
      </c>
      <c r="AQ104" s="523">
        <f t="shared" si="127"/>
        <v>0</v>
      </c>
      <c r="AR104" s="520">
        <f t="shared" si="177"/>
        <v>453338</v>
      </c>
      <c r="AS104" s="507">
        <f t="shared" si="178"/>
        <v>333828</v>
      </c>
      <c r="AT104" s="507">
        <f t="shared" si="179"/>
        <v>0</v>
      </c>
      <c r="AU104" s="501">
        <f t="shared" si="128"/>
        <v>0</v>
      </c>
      <c r="AV104" s="507">
        <f t="shared" si="180"/>
        <v>112833</v>
      </c>
      <c r="AW104" s="507">
        <f t="shared" si="180"/>
        <v>6677</v>
      </c>
      <c r="AX104" s="507">
        <f t="shared" si="181"/>
        <v>0</v>
      </c>
      <c r="AY104" s="522">
        <f t="shared" si="182"/>
        <v>0.86109999999999998</v>
      </c>
      <c r="AZ104" s="522">
        <f t="shared" si="183"/>
        <v>0.86109999999999998</v>
      </c>
      <c r="BA104" s="523">
        <f t="shared" si="183"/>
        <v>0</v>
      </c>
    </row>
    <row r="105" spans="1:53" ht="12.95" customHeight="1" x14ac:dyDescent="0.25">
      <c r="A105" s="84">
        <v>20</v>
      </c>
      <c r="B105" s="547">
        <v>5479</v>
      </c>
      <c r="C105" s="548">
        <v>600099105</v>
      </c>
      <c r="D105" s="84">
        <v>70910600</v>
      </c>
      <c r="E105" s="557" t="s">
        <v>741</v>
      </c>
      <c r="F105" s="547">
        <v>3113</v>
      </c>
      <c r="G105" s="514" t="s">
        <v>92</v>
      </c>
      <c r="H105" s="514" t="s">
        <v>83</v>
      </c>
      <c r="I105" s="516">
        <v>597801</v>
      </c>
      <c r="J105" s="517">
        <v>440207</v>
      </c>
      <c r="K105" s="517">
        <v>0</v>
      </c>
      <c r="L105" s="431">
        <v>148790</v>
      </c>
      <c r="M105" s="431">
        <v>8804</v>
      </c>
      <c r="N105" s="517">
        <v>0</v>
      </c>
      <c r="O105" s="518">
        <v>1.3</v>
      </c>
      <c r="P105" s="432">
        <v>1.3</v>
      </c>
      <c r="Q105" s="519">
        <v>0</v>
      </c>
      <c r="R105" s="520">
        <f t="shared" si="169"/>
        <v>0</v>
      </c>
      <c r="S105" s="507">
        <v>0</v>
      </c>
      <c r="T105" s="507">
        <v>0</v>
      </c>
      <c r="U105" s="507">
        <v>0</v>
      </c>
      <c r="V105" s="507">
        <f t="shared" si="170"/>
        <v>0</v>
      </c>
      <c r="W105" s="507">
        <v>0</v>
      </c>
      <c r="X105" s="507">
        <v>0</v>
      </c>
      <c r="Y105" s="507">
        <v>0</v>
      </c>
      <c r="Z105" s="507">
        <f t="shared" si="171"/>
        <v>0</v>
      </c>
      <c r="AA105" s="507">
        <f t="shared" si="172"/>
        <v>0</v>
      </c>
      <c r="AB105" s="322">
        <f t="shared" si="173"/>
        <v>0</v>
      </c>
      <c r="AC105" s="180">
        <f t="shared" si="174"/>
        <v>0</v>
      </c>
      <c r="AD105" s="507">
        <v>0</v>
      </c>
      <c r="AE105" s="507">
        <v>0</v>
      </c>
      <c r="AF105" s="507">
        <f t="shared" si="125"/>
        <v>0</v>
      </c>
      <c r="AG105" s="507">
        <f t="shared" si="126"/>
        <v>0</v>
      </c>
      <c r="AH105" s="522">
        <v>0</v>
      </c>
      <c r="AI105" s="522">
        <v>0</v>
      </c>
      <c r="AJ105" s="522">
        <v>0</v>
      </c>
      <c r="AK105" s="522">
        <v>0</v>
      </c>
      <c r="AL105" s="522">
        <v>0</v>
      </c>
      <c r="AM105" s="522">
        <v>0</v>
      </c>
      <c r="AN105" s="522">
        <v>0</v>
      </c>
      <c r="AO105" s="522">
        <f t="shared" si="175"/>
        <v>0</v>
      </c>
      <c r="AP105" s="522">
        <f t="shared" si="176"/>
        <v>0</v>
      </c>
      <c r="AQ105" s="523">
        <f t="shared" si="127"/>
        <v>0</v>
      </c>
      <c r="AR105" s="520">
        <f t="shared" si="177"/>
        <v>597801</v>
      </c>
      <c r="AS105" s="507">
        <f t="shared" si="178"/>
        <v>440207</v>
      </c>
      <c r="AT105" s="507">
        <f t="shared" si="179"/>
        <v>0</v>
      </c>
      <c r="AU105" s="501">
        <f t="shared" si="128"/>
        <v>0</v>
      </c>
      <c r="AV105" s="507">
        <f t="shared" si="180"/>
        <v>148790</v>
      </c>
      <c r="AW105" s="507">
        <f t="shared" si="180"/>
        <v>8804</v>
      </c>
      <c r="AX105" s="507">
        <f t="shared" si="181"/>
        <v>0</v>
      </c>
      <c r="AY105" s="522">
        <f t="shared" si="182"/>
        <v>1.3</v>
      </c>
      <c r="AZ105" s="522">
        <f t="shared" si="183"/>
        <v>1.3</v>
      </c>
      <c r="BA105" s="523">
        <f t="shared" si="183"/>
        <v>0</v>
      </c>
    </row>
    <row r="106" spans="1:53" ht="12.95" customHeight="1" x14ac:dyDescent="0.25">
      <c r="A106" s="84">
        <v>20</v>
      </c>
      <c r="B106" s="547">
        <v>5479</v>
      </c>
      <c r="C106" s="548">
        <v>600099105</v>
      </c>
      <c r="D106" s="84">
        <v>70910600</v>
      </c>
      <c r="E106" s="557" t="s">
        <v>741</v>
      </c>
      <c r="F106" s="547">
        <v>3141</v>
      </c>
      <c r="G106" s="556" t="s">
        <v>89</v>
      </c>
      <c r="H106" s="514" t="s">
        <v>83</v>
      </c>
      <c r="I106" s="516">
        <v>1302793</v>
      </c>
      <c r="J106" s="517">
        <v>951574</v>
      </c>
      <c r="K106" s="517">
        <v>0</v>
      </c>
      <c r="L106" s="431">
        <v>321632</v>
      </c>
      <c r="M106" s="431">
        <v>19031</v>
      </c>
      <c r="N106" s="517">
        <v>10556</v>
      </c>
      <c r="O106" s="518">
        <v>3.24</v>
      </c>
      <c r="P106" s="432">
        <v>0</v>
      </c>
      <c r="Q106" s="519">
        <v>3.24</v>
      </c>
      <c r="R106" s="520">
        <f t="shared" si="169"/>
        <v>0</v>
      </c>
      <c r="S106" s="507">
        <v>0</v>
      </c>
      <c r="T106" s="507">
        <v>0</v>
      </c>
      <c r="U106" s="507">
        <v>0</v>
      </c>
      <c r="V106" s="507">
        <f t="shared" si="170"/>
        <v>0</v>
      </c>
      <c r="W106" s="507">
        <v>0</v>
      </c>
      <c r="X106" s="507">
        <v>0</v>
      </c>
      <c r="Y106" s="507">
        <v>0</v>
      </c>
      <c r="Z106" s="507">
        <f t="shared" si="171"/>
        <v>0</v>
      </c>
      <c r="AA106" s="507">
        <f t="shared" si="172"/>
        <v>0</v>
      </c>
      <c r="AB106" s="322">
        <f t="shared" si="173"/>
        <v>0</v>
      </c>
      <c r="AC106" s="180">
        <f t="shared" si="174"/>
        <v>0</v>
      </c>
      <c r="AD106" s="507">
        <v>0</v>
      </c>
      <c r="AE106" s="507">
        <v>0</v>
      </c>
      <c r="AF106" s="507">
        <f t="shared" si="125"/>
        <v>0</v>
      </c>
      <c r="AG106" s="507">
        <f t="shared" si="126"/>
        <v>0</v>
      </c>
      <c r="AH106" s="522">
        <v>0</v>
      </c>
      <c r="AI106" s="522">
        <v>0</v>
      </c>
      <c r="AJ106" s="522">
        <v>0</v>
      </c>
      <c r="AK106" s="522">
        <v>0</v>
      </c>
      <c r="AL106" s="522">
        <v>0</v>
      </c>
      <c r="AM106" s="522">
        <v>0</v>
      </c>
      <c r="AN106" s="522">
        <v>0</v>
      </c>
      <c r="AO106" s="522">
        <f t="shared" si="175"/>
        <v>0</v>
      </c>
      <c r="AP106" s="522">
        <f t="shared" si="176"/>
        <v>0</v>
      </c>
      <c r="AQ106" s="523">
        <f t="shared" si="127"/>
        <v>0</v>
      </c>
      <c r="AR106" s="520">
        <f t="shared" si="177"/>
        <v>1302793</v>
      </c>
      <c r="AS106" s="507">
        <f t="shared" si="178"/>
        <v>951574</v>
      </c>
      <c r="AT106" s="507">
        <f t="shared" si="179"/>
        <v>0</v>
      </c>
      <c r="AU106" s="501">
        <f t="shared" si="128"/>
        <v>0</v>
      </c>
      <c r="AV106" s="507">
        <f t="shared" si="180"/>
        <v>321632</v>
      </c>
      <c r="AW106" s="507">
        <f t="shared" si="180"/>
        <v>19031</v>
      </c>
      <c r="AX106" s="507">
        <f t="shared" si="181"/>
        <v>10556</v>
      </c>
      <c r="AY106" s="522">
        <f t="shared" si="182"/>
        <v>3.24</v>
      </c>
      <c r="AZ106" s="522">
        <f t="shared" si="183"/>
        <v>0</v>
      </c>
      <c r="BA106" s="523">
        <f t="shared" si="183"/>
        <v>3.24</v>
      </c>
    </row>
    <row r="107" spans="1:53" ht="12.95" customHeight="1" x14ac:dyDescent="0.25">
      <c r="A107" s="84">
        <v>20</v>
      </c>
      <c r="B107" s="547">
        <v>5479</v>
      </c>
      <c r="C107" s="548">
        <v>600099105</v>
      </c>
      <c r="D107" s="84">
        <v>70910600</v>
      </c>
      <c r="E107" s="557" t="s">
        <v>741</v>
      </c>
      <c r="F107" s="547">
        <v>3143</v>
      </c>
      <c r="G107" s="514" t="s">
        <v>150</v>
      </c>
      <c r="H107" s="514" t="s">
        <v>87</v>
      </c>
      <c r="I107" s="516">
        <v>1412408</v>
      </c>
      <c r="J107" s="517">
        <v>1040065</v>
      </c>
      <c r="K107" s="517">
        <v>0</v>
      </c>
      <c r="L107" s="431">
        <v>351542</v>
      </c>
      <c r="M107" s="431">
        <v>20801</v>
      </c>
      <c r="N107" s="517">
        <v>0</v>
      </c>
      <c r="O107" s="518">
        <v>2.1667000000000001</v>
      </c>
      <c r="P107" s="432">
        <v>2.1667000000000001</v>
      </c>
      <c r="Q107" s="519">
        <v>0</v>
      </c>
      <c r="R107" s="520">
        <f t="shared" si="169"/>
        <v>0</v>
      </c>
      <c r="S107" s="507">
        <v>0</v>
      </c>
      <c r="T107" s="507">
        <v>0</v>
      </c>
      <c r="U107" s="507">
        <v>0</v>
      </c>
      <c r="V107" s="507">
        <f t="shared" si="170"/>
        <v>0</v>
      </c>
      <c r="W107" s="507">
        <v>0</v>
      </c>
      <c r="X107" s="507">
        <v>0</v>
      </c>
      <c r="Y107" s="507">
        <v>0</v>
      </c>
      <c r="Z107" s="507">
        <f t="shared" si="171"/>
        <v>0</v>
      </c>
      <c r="AA107" s="507">
        <f t="shared" si="172"/>
        <v>0</v>
      </c>
      <c r="AB107" s="322">
        <f t="shared" si="173"/>
        <v>0</v>
      </c>
      <c r="AC107" s="180">
        <f t="shared" si="174"/>
        <v>0</v>
      </c>
      <c r="AD107" s="507">
        <v>0</v>
      </c>
      <c r="AE107" s="507">
        <v>0</v>
      </c>
      <c r="AF107" s="507">
        <f t="shared" si="125"/>
        <v>0</v>
      </c>
      <c r="AG107" s="507">
        <f t="shared" si="126"/>
        <v>0</v>
      </c>
      <c r="AH107" s="522">
        <v>0</v>
      </c>
      <c r="AI107" s="522">
        <v>0</v>
      </c>
      <c r="AJ107" s="522">
        <v>0</v>
      </c>
      <c r="AK107" s="522">
        <v>0</v>
      </c>
      <c r="AL107" s="522">
        <v>0</v>
      </c>
      <c r="AM107" s="522">
        <v>0</v>
      </c>
      <c r="AN107" s="522">
        <v>0</v>
      </c>
      <c r="AO107" s="522">
        <f t="shared" si="175"/>
        <v>0</v>
      </c>
      <c r="AP107" s="522">
        <f t="shared" si="176"/>
        <v>0</v>
      </c>
      <c r="AQ107" s="523">
        <f t="shared" si="127"/>
        <v>0</v>
      </c>
      <c r="AR107" s="520">
        <f t="shared" si="177"/>
        <v>1412408</v>
      </c>
      <c r="AS107" s="507">
        <f t="shared" si="178"/>
        <v>1040065</v>
      </c>
      <c r="AT107" s="507">
        <f t="shared" si="179"/>
        <v>0</v>
      </c>
      <c r="AU107" s="501">
        <f t="shared" si="128"/>
        <v>0</v>
      </c>
      <c r="AV107" s="507">
        <f t="shared" si="180"/>
        <v>351542</v>
      </c>
      <c r="AW107" s="507">
        <f t="shared" si="180"/>
        <v>20801</v>
      </c>
      <c r="AX107" s="507">
        <f t="shared" si="181"/>
        <v>0</v>
      </c>
      <c r="AY107" s="522">
        <f t="shared" si="182"/>
        <v>2.1667000000000001</v>
      </c>
      <c r="AZ107" s="522">
        <f t="shared" si="183"/>
        <v>2.1667000000000001</v>
      </c>
      <c r="BA107" s="523">
        <f t="shared" si="183"/>
        <v>0</v>
      </c>
    </row>
    <row r="108" spans="1:53" ht="12.95" customHeight="1" x14ac:dyDescent="0.25">
      <c r="A108" s="84">
        <v>20</v>
      </c>
      <c r="B108" s="547">
        <v>5479</v>
      </c>
      <c r="C108" s="548">
        <v>600099105</v>
      </c>
      <c r="D108" s="84">
        <v>70910600</v>
      </c>
      <c r="E108" s="557" t="s">
        <v>741</v>
      </c>
      <c r="F108" s="547">
        <v>3143</v>
      </c>
      <c r="G108" s="514" t="s">
        <v>151</v>
      </c>
      <c r="H108" s="514" t="s">
        <v>83</v>
      </c>
      <c r="I108" s="516">
        <v>48452</v>
      </c>
      <c r="J108" s="517">
        <v>34155</v>
      </c>
      <c r="K108" s="517">
        <v>0</v>
      </c>
      <c r="L108" s="431">
        <v>11544</v>
      </c>
      <c r="M108" s="431">
        <v>683</v>
      </c>
      <c r="N108" s="517">
        <v>2070</v>
      </c>
      <c r="O108" s="518">
        <v>0.14000000000000001</v>
      </c>
      <c r="P108" s="432">
        <v>0</v>
      </c>
      <c r="Q108" s="519">
        <v>0.14000000000000001</v>
      </c>
      <c r="R108" s="520">
        <f t="shared" si="169"/>
        <v>0</v>
      </c>
      <c r="S108" s="507">
        <v>0</v>
      </c>
      <c r="T108" s="507">
        <v>0</v>
      </c>
      <c r="U108" s="507">
        <v>0</v>
      </c>
      <c r="V108" s="507">
        <f t="shared" si="170"/>
        <v>0</v>
      </c>
      <c r="W108" s="507">
        <v>0</v>
      </c>
      <c r="X108" s="507">
        <v>0</v>
      </c>
      <c r="Y108" s="507">
        <v>0</v>
      </c>
      <c r="Z108" s="507">
        <f t="shared" si="171"/>
        <v>0</v>
      </c>
      <c r="AA108" s="507">
        <f t="shared" si="172"/>
        <v>0</v>
      </c>
      <c r="AB108" s="322">
        <f t="shared" si="173"/>
        <v>0</v>
      </c>
      <c r="AC108" s="180">
        <f t="shared" si="174"/>
        <v>0</v>
      </c>
      <c r="AD108" s="507">
        <v>0</v>
      </c>
      <c r="AE108" s="507">
        <v>0</v>
      </c>
      <c r="AF108" s="507">
        <f t="shared" si="125"/>
        <v>0</v>
      </c>
      <c r="AG108" s="507">
        <f t="shared" si="126"/>
        <v>0</v>
      </c>
      <c r="AH108" s="522">
        <v>0</v>
      </c>
      <c r="AI108" s="522">
        <v>0</v>
      </c>
      <c r="AJ108" s="522">
        <v>0</v>
      </c>
      <c r="AK108" s="522">
        <v>0</v>
      </c>
      <c r="AL108" s="522">
        <v>0</v>
      </c>
      <c r="AM108" s="522">
        <v>0</v>
      </c>
      <c r="AN108" s="522">
        <v>0</v>
      </c>
      <c r="AO108" s="522">
        <f t="shared" si="175"/>
        <v>0</v>
      </c>
      <c r="AP108" s="522">
        <f t="shared" si="176"/>
        <v>0</v>
      </c>
      <c r="AQ108" s="523">
        <f t="shared" si="127"/>
        <v>0</v>
      </c>
      <c r="AR108" s="520">
        <f t="shared" si="177"/>
        <v>48452</v>
      </c>
      <c r="AS108" s="507">
        <f t="shared" si="178"/>
        <v>34155</v>
      </c>
      <c r="AT108" s="507">
        <f t="shared" si="179"/>
        <v>0</v>
      </c>
      <c r="AU108" s="501">
        <f t="shared" si="128"/>
        <v>0</v>
      </c>
      <c r="AV108" s="507">
        <f t="shared" si="180"/>
        <v>11544</v>
      </c>
      <c r="AW108" s="507">
        <f t="shared" si="180"/>
        <v>683</v>
      </c>
      <c r="AX108" s="507">
        <f t="shared" si="181"/>
        <v>2070</v>
      </c>
      <c r="AY108" s="522">
        <f t="shared" si="182"/>
        <v>0.14000000000000001</v>
      </c>
      <c r="AZ108" s="522">
        <f t="shared" si="183"/>
        <v>0</v>
      </c>
      <c r="BA108" s="523">
        <f t="shared" si="183"/>
        <v>0.14000000000000001</v>
      </c>
    </row>
    <row r="109" spans="1:53" ht="12.95" customHeight="1" x14ac:dyDescent="0.25">
      <c r="A109" s="93">
        <v>20</v>
      </c>
      <c r="B109" s="105">
        <v>5479</v>
      </c>
      <c r="C109" s="106">
        <v>600099105</v>
      </c>
      <c r="D109" s="105">
        <v>70910600</v>
      </c>
      <c r="E109" s="120" t="s">
        <v>742</v>
      </c>
      <c r="F109" s="105"/>
      <c r="G109" s="123"/>
      <c r="H109" s="124"/>
      <c r="I109" s="131">
        <v>18653214</v>
      </c>
      <c r="J109" s="88">
        <v>13401522</v>
      </c>
      <c r="K109" s="88">
        <v>4800</v>
      </c>
      <c r="L109" s="88">
        <v>4531336</v>
      </c>
      <c r="M109" s="88">
        <v>268030</v>
      </c>
      <c r="N109" s="88">
        <v>447526</v>
      </c>
      <c r="O109" s="89">
        <v>27.625399999999999</v>
      </c>
      <c r="P109" s="89">
        <v>19.3278</v>
      </c>
      <c r="Q109" s="277">
        <v>8.297600000000001</v>
      </c>
      <c r="R109" s="142">
        <f t="shared" ref="R109:BA109" si="184">SUM(R103:R108)</f>
        <v>0</v>
      </c>
      <c r="S109" s="88">
        <f t="shared" si="184"/>
        <v>0</v>
      </c>
      <c r="T109" s="88">
        <f t="shared" si="184"/>
        <v>0</v>
      </c>
      <c r="U109" s="88">
        <f t="shared" si="184"/>
        <v>0</v>
      </c>
      <c r="V109" s="88">
        <f t="shared" si="184"/>
        <v>0</v>
      </c>
      <c r="W109" s="88">
        <f t="shared" si="184"/>
        <v>0</v>
      </c>
      <c r="X109" s="88">
        <f t="shared" si="184"/>
        <v>0</v>
      </c>
      <c r="Y109" s="88">
        <f t="shared" si="184"/>
        <v>59910</v>
      </c>
      <c r="Z109" s="88">
        <f t="shared" si="184"/>
        <v>59910</v>
      </c>
      <c r="AA109" s="88">
        <f t="shared" si="184"/>
        <v>59910</v>
      </c>
      <c r="AB109" s="88">
        <f t="shared" si="184"/>
        <v>0</v>
      </c>
      <c r="AC109" s="88">
        <f t="shared" si="184"/>
        <v>0</v>
      </c>
      <c r="AD109" s="88">
        <f t="shared" si="184"/>
        <v>0</v>
      </c>
      <c r="AE109" s="88">
        <f t="shared" si="184"/>
        <v>0</v>
      </c>
      <c r="AF109" s="88">
        <f t="shared" si="184"/>
        <v>0</v>
      </c>
      <c r="AG109" s="88">
        <f t="shared" si="184"/>
        <v>59910</v>
      </c>
      <c r="AH109" s="89">
        <f t="shared" si="184"/>
        <v>0</v>
      </c>
      <c r="AI109" s="89">
        <f t="shared" si="184"/>
        <v>0</v>
      </c>
      <c r="AJ109" s="89">
        <f t="shared" si="184"/>
        <v>0</v>
      </c>
      <c r="AK109" s="89">
        <f t="shared" si="184"/>
        <v>0</v>
      </c>
      <c r="AL109" s="89">
        <f t="shared" si="184"/>
        <v>0</v>
      </c>
      <c r="AM109" s="89">
        <f t="shared" si="184"/>
        <v>0</v>
      </c>
      <c r="AN109" s="89">
        <f t="shared" si="184"/>
        <v>0</v>
      </c>
      <c r="AO109" s="89">
        <f t="shared" si="184"/>
        <v>0</v>
      </c>
      <c r="AP109" s="89">
        <f t="shared" si="184"/>
        <v>0</v>
      </c>
      <c r="AQ109" s="277">
        <f t="shared" si="184"/>
        <v>0</v>
      </c>
      <c r="AR109" s="142">
        <f t="shared" si="184"/>
        <v>18713124</v>
      </c>
      <c r="AS109" s="88">
        <f t="shared" si="184"/>
        <v>13401522</v>
      </c>
      <c r="AT109" s="88">
        <f t="shared" si="184"/>
        <v>64710</v>
      </c>
      <c r="AU109" s="88">
        <f t="shared" si="184"/>
        <v>59910</v>
      </c>
      <c r="AV109" s="88">
        <f t="shared" si="184"/>
        <v>4531336</v>
      </c>
      <c r="AW109" s="88">
        <f t="shared" si="184"/>
        <v>268030</v>
      </c>
      <c r="AX109" s="88">
        <f t="shared" si="184"/>
        <v>447526</v>
      </c>
      <c r="AY109" s="89">
        <f t="shared" si="184"/>
        <v>27.625399999999999</v>
      </c>
      <c r="AZ109" s="89">
        <f t="shared" si="184"/>
        <v>19.3278</v>
      </c>
      <c r="BA109" s="277">
        <f t="shared" si="184"/>
        <v>8.297600000000001</v>
      </c>
    </row>
    <row r="110" spans="1:53" ht="12.95" customHeight="1" x14ac:dyDescent="0.25">
      <c r="A110" s="84">
        <v>21</v>
      </c>
      <c r="B110" s="547">
        <v>5442</v>
      </c>
      <c r="C110" s="548">
        <v>650030541</v>
      </c>
      <c r="D110" s="84">
        <v>75017512</v>
      </c>
      <c r="E110" s="557" t="s">
        <v>743</v>
      </c>
      <c r="F110" s="547">
        <v>3111</v>
      </c>
      <c r="G110" s="556" t="s">
        <v>587</v>
      </c>
      <c r="H110" s="514" t="s">
        <v>87</v>
      </c>
      <c r="I110" s="516">
        <v>2540462</v>
      </c>
      <c r="J110" s="517">
        <v>1850119</v>
      </c>
      <c r="K110" s="517">
        <v>0</v>
      </c>
      <c r="L110" s="431">
        <v>625341</v>
      </c>
      <c r="M110" s="431">
        <v>37002</v>
      </c>
      <c r="N110" s="517">
        <v>28000</v>
      </c>
      <c r="O110" s="518">
        <v>4.4057000000000004</v>
      </c>
      <c r="P110" s="432">
        <v>3.4839000000000002</v>
      </c>
      <c r="Q110" s="519">
        <v>0.92179999999999995</v>
      </c>
      <c r="R110" s="520">
        <f t="shared" ref="R110:R115" si="185">W110*-1</f>
        <v>0</v>
      </c>
      <c r="S110" s="507">
        <v>0</v>
      </c>
      <c r="T110" s="507">
        <v>0</v>
      </c>
      <c r="U110" s="507">
        <v>0</v>
      </c>
      <c r="V110" s="507">
        <f t="shared" ref="V110:V115" si="186">SUM(R110:U110)</f>
        <v>0</v>
      </c>
      <c r="W110" s="507">
        <v>0</v>
      </c>
      <c r="X110" s="507">
        <v>0</v>
      </c>
      <c r="Y110" s="507">
        <v>0</v>
      </c>
      <c r="Z110" s="507">
        <f t="shared" ref="Z110:Z115" si="187">SUM(W110:Y110)</f>
        <v>0</v>
      </c>
      <c r="AA110" s="507">
        <f t="shared" ref="AA110:AA115" si="188">V110+Z110</f>
        <v>0</v>
      </c>
      <c r="AB110" s="322">
        <f t="shared" ref="AB110:AB115" si="189">ROUND((V110+W110)*33.8%,0)</f>
        <v>0</v>
      </c>
      <c r="AC110" s="180">
        <f t="shared" ref="AC110:AC115" si="190">ROUND(V110*2%,0)</f>
        <v>0</v>
      </c>
      <c r="AD110" s="507">
        <v>0</v>
      </c>
      <c r="AE110" s="507">
        <v>0</v>
      </c>
      <c r="AF110" s="507">
        <f t="shared" si="125"/>
        <v>0</v>
      </c>
      <c r="AG110" s="507">
        <f t="shared" si="126"/>
        <v>0</v>
      </c>
      <c r="AH110" s="522">
        <v>0</v>
      </c>
      <c r="AI110" s="522">
        <v>0</v>
      </c>
      <c r="AJ110" s="522">
        <v>0</v>
      </c>
      <c r="AK110" s="522">
        <v>0</v>
      </c>
      <c r="AL110" s="522">
        <v>0</v>
      </c>
      <c r="AM110" s="522">
        <v>0</v>
      </c>
      <c r="AN110" s="522">
        <v>0</v>
      </c>
      <c r="AO110" s="522">
        <f t="shared" ref="AO110:AO115" si="191">AH110+AJ110+AK110+AM110</f>
        <v>0</v>
      </c>
      <c r="AP110" s="522">
        <f t="shared" ref="AP110:AP115" si="192">AI110+AL110+AN110</f>
        <v>0</v>
      </c>
      <c r="AQ110" s="523">
        <f t="shared" si="127"/>
        <v>0</v>
      </c>
      <c r="AR110" s="520">
        <f t="shared" ref="AR110:AR115" si="193">I110+AG110</f>
        <v>2540462</v>
      </c>
      <c r="AS110" s="507">
        <f t="shared" ref="AS110:AS115" si="194">J110+V110</f>
        <v>1850119</v>
      </c>
      <c r="AT110" s="507">
        <f t="shared" ref="AT110:AT115" si="195">K110+Z110</f>
        <v>0</v>
      </c>
      <c r="AU110" s="501">
        <f t="shared" si="128"/>
        <v>0</v>
      </c>
      <c r="AV110" s="507">
        <f t="shared" ref="AV110:AW115" si="196">L110+AB110</f>
        <v>625341</v>
      </c>
      <c r="AW110" s="507">
        <f t="shared" si="196"/>
        <v>37002</v>
      </c>
      <c r="AX110" s="507">
        <f t="shared" ref="AX110:AX115" si="197">N110+AF110</f>
        <v>28000</v>
      </c>
      <c r="AY110" s="522">
        <f t="shared" ref="AY110:AY115" si="198">O110+AQ110</f>
        <v>4.4057000000000004</v>
      </c>
      <c r="AZ110" s="522">
        <f t="shared" ref="AZ110:BA115" si="199">P110+AO110</f>
        <v>3.4839000000000002</v>
      </c>
      <c r="BA110" s="523">
        <f t="shared" si="199"/>
        <v>0.92179999999999995</v>
      </c>
    </row>
    <row r="111" spans="1:53" ht="12.95" customHeight="1" x14ac:dyDescent="0.25">
      <c r="A111" s="84">
        <v>21</v>
      </c>
      <c r="B111" s="547">
        <v>5442</v>
      </c>
      <c r="C111" s="548">
        <v>650030541</v>
      </c>
      <c r="D111" s="84">
        <v>75017512</v>
      </c>
      <c r="E111" s="557" t="s">
        <v>743</v>
      </c>
      <c r="F111" s="547">
        <v>3113</v>
      </c>
      <c r="G111" s="556" t="s">
        <v>285</v>
      </c>
      <c r="H111" s="514" t="s">
        <v>87</v>
      </c>
      <c r="I111" s="516">
        <v>10486622</v>
      </c>
      <c r="J111" s="517">
        <v>7484319</v>
      </c>
      <c r="K111" s="517">
        <v>25200</v>
      </c>
      <c r="L111" s="431">
        <v>2538217</v>
      </c>
      <c r="M111" s="431">
        <v>149686</v>
      </c>
      <c r="N111" s="517">
        <v>289200</v>
      </c>
      <c r="O111" s="518">
        <v>15.751300000000001</v>
      </c>
      <c r="P111" s="432">
        <v>11.610900000000001</v>
      </c>
      <c r="Q111" s="519">
        <v>4.1403999999999996</v>
      </c>
      <c r="R111" s="520">
        <f t="shared" si="185"/>
        <v>0</v>
      </c>
      <c r="S111" s="507">
        <v>0</v>
      </c>
      <c r="T111" s="507">
        <v>0</v>
      </c>
      <c r="U111" s="507">
        <v>0</v>
      </c>
      <c r="V111" s="507">
        <f t="shared" si="186"/>
        <v>0</v>
      </c>
      <c r="W111" s="507">
        <v>0</v>
      </c>
      <c r="X111" s="507">
        <v>0</v>
      </c>
      <c r="Y111" s="507">
        <v>18648</v>
      </c>
      <c r="Z111" s="507">
        <f t="shared" si="187"/>
        <v>18648</v>
      </c>
      <c r="AA111" s="507">
        <f t="shared" si="188"/>
        <v>18648</v>
      </c>
      <c r="AB111" s="322">
        <f t="shared" si="189"/>
        <v>0</v>
      </c>
      <c r="AC111" s="180">
        <f t="shared" si="190"/>
        <v>0</v>
      </c>
      <c r="AD111" s="507">
        <v>0</v>
      </c>
      <c r="AE111" s="507">
        <v>0</v>
      </c>
      <c r="AF111" s="507">
        <f t="shared" si="125"/>
        <v>0</v>
      </c>
      <c r="AG111" s="507">
        <f t="shared" si="126"/>
        <v>18648</v>
      </c>
      <c r="AH111" s="522">
        <v>0</v>
      </c>
      <c r="AI111" s="522">
        <v>0</v>
      </c>
      <c r="AJ111" s="522">
        <v>0</v>
      </c>
      <c r="AK111" s="522">
        <v>0</v>
      </c>
      <c r="AL111" s="522">
        <v>0</v>
      </c>
      <c r="AM111" s="522">
        <v>0</v>
      </c>
      <c r="AN111" s="522">
        <v>0</v>
      </c>
      <c r="AO111" s="522">
        <f t="shared" si="191"/>
        <v>0</v>
      </c>
      <c r="AP111" s="522">
        <f t="shared" si="192"/>
        <v>0</v>
      </c>
      <c r="AQ111" s="523">
        <f t="shared" si="127"/>
        <v>0</v>
      </c>
      <c r="AR111" s="520">
        <f t="shared" si="193"/>
        <v>10505270</v>
      </c>
      <c r="AS111" s="507">
        <f t="shared" si="194"/>
        <v>7484319</v>
      </c>
      <c r="AT111" s="507">
        <f t="shared" si="195"/>
        <v>43848</v>
      </c>
      <c r="AU111" s="501">
        <f t="shared" si="128"/>
        <v>18648</v>
      </c>
      <c r="AV111" s="507">
        <f t="shared" si="196"/>
        <v>2538217</v>
      </c>
      <c r="AW111" s="507">
        <f t="shared" si="196"/>
        <v>149686</v>
      </c>
      <c r="AX111" s="507">
        <f t="shared" si="197"/>
        <v>289200</v>
      </c>
      <c r="AY111" s="522">
        <f t="shared" si="198"/>
        <v>15.751300000000001</v>
      </c>
      <c r="AZ111" s="522">
        <f t="shared" si="199"/>
        <v>11.610900000000001</v>
      </c>
      <c r="BA111" s="523">
        <f t="shared" si="199"/>
        <v>4.1403999999999996</v>
      </c>
    </row>
    <row r="112" spans="1:53" ht="12.95" customHeight="1" x14ac:dyDescent="0.25">
      <c r="A112" s="84">
        <v>21</v>
      </c>
      <c r="B112" s="547">
        <v>5442</v>
      </c>
      <c r="C112" s="548">
        <v>650030541</v>
      </c>
      <c r="D112" s="84">
        <v>75017512</v>
      </c>
      <c r="E112" s="557" t="s">
        <v>743</v>
      </c>
      <c r="F112" s="547">
        <v>3113</v>
      </c>
      <c r="G112" s="514" t="s">
        <v>92</v>
      </c>
      <c r="H112" s="514" t="s">
        <v>83</v>
      </c>
      <c r="I112" s="516">
        <v>750358</v>
      </c>
      <c r="J112" s="517">
        <v>549085</v>
      </c>
      <c r="K112" s="517">
        <v>0</v>
      </c>
      <c r="L112" s="431">
        <v>185591</v>
      </c>
      <c r="M112" s="431">
        <v>10982</v>
      </c>
      <c r="N112" s="517">
        <v>4700</v>
      </c>
      <c r="O112" s="518">
        <v>1.64</v>
      </c>
      <c r="P112" s="432">
        <v>1.64</v>
      </c>
      <c r="Q112" s="519">
        <v>0</v>
      </c>
      <c r="R112" s="520">
        <f t="shared" si="185"/>
        <v>0</v>
      </c>
      <c r="S112" s="507">
        <v>56600</v>
      </c>
      <c r="T112" s="507">
        <v>0</v>
      </c>
      <c r="U112" s="507">
        <v>0</v>
      </c>
      <c r="V112" s="507">
        <f t="shared" si="186"/>
        <v>56600</v>
      </c>
      <c r="W112" s="507">
        <v>0</v>
      </c>
      <c r="X112" s="507">
        <v>0</v>
      </c>
      <c r="Y112" s="507">
        <v>0</v>
      </c>
      <c r="Z112" s="507">
        <f t="shared" si="187"/>
        <v>0</v>
      </c>
      <c r="AA112" s="507">
        <f t="shared" si="188"/>
        <v>56600</v>
      </c>
      <c r="AB112" s="322">
        <f t="shared" si="189"/>
        <v>19131</v>
      </c>
      <c r="AC112" s="180">
        <f t="shared" si="190"/>
        <v>1132</v>
      </c>
      <c r="AD112" s="507">
        <v>2250</v>
      </c>
      <c r="AE112" s="507">
        <v>0</v>
      </c>
      <c r="AF112" s="507">
        <f t="shared" si="125"/>
        <v>2250</v>
      </c>
      <c r="AG112" s="507">
        <f t="shared" si="126"/>
        <v>79113</v>
      </c>
      <c r="AH112" s="522">
        <v>0</v>
      </c>
      <c r="AI112" s="522">
        <v>0</v>
      </c>
      <c r="AJ112" s="522">
        <v>0.21</v>
      </c>
      <c r="AK112" s="522">
        <v>0</v>
      </c>
      <c r="AL112" s="522">
        <v>0</v>
      </c>
      <c r="AM112" s="522">
        <v>0</v>
      </c>
      <c r="AN112" s="522">
        <v>0</v>
      </c>
      <c r="AO112" s="522">
        <f t="shared" si="191"/>
        <v>0.21</v>
      </c>
      <c r="AP112" s="522">
        <f t="shared" si="192"/>
        <v>0</v>
      </c>
      <c r="AQ112" s="523">
        <f t="shared" si="127"/>
        <v>0.21</v>
      </c>
      <c r="AR112" s="520">
        <f t="shared" si="193"/>
        <v>829471</v>
      </c>
      <c r="AS112" s="507">
        <f t="shared" si="194"/>
        <v>605685</v>
      </c>
      <c r="AT112" s="507">
        <f t="shared" si="195"/>
        <v>0</v>
      </c>
      <c r="AU112" s="501">
        <f t="shared" si="128"/>
        <v>0</v>
      </c>
      <c r="AV112" s="507">
        <f t="shared" si="196"/>
        <v>204722</v>
      </c>
      <c r="AW112" s="507">
        <f t="shared" si="196"/>
        <v>12114</v>
      </c>
      <c r="AX112" s="507">
        <f t="shared" si="197"/>
        <v>6950</v>
      </c>
      <c r="AY112" s="522">
        <f t="shared" si="198"/>
        <v>1.8499999999999999</v>
      </c>
      <c r="AZ112" s="522">
        <f t="shared" si="199"/>
        <v>1.8499999999999999</v>
      </c>
      <c r="BA112" s="523">
        <f t="shared" si="199"/>
        <v>0</v>
      </c>
    </row>
    <row r="113" spans="1:53" ht="12.95" customHeight="1" x14ac:dyDescent="0.25">
      <c r="A113" s="84">
        <v>21</v>
      </c>
      <c r="B113" s="547">
        <v>5442</v>
      </c>
      <c r="C113" s="548">
        <v>650030541</v>
      </c>
      <c r="D113" s="84">
        <v>75017512</v>
      </c>
      <c r="E113" s="557" t="s">
        <v>743</v>
      </c>
      <c r="F113" s="547">
        <v>3141</v>
      </c>
      <c r="G113" s="556" t="s">
        <v>89</v>
      </c>
      <c r="H113" s="514" t="s">
        <v>83</v>
      </c>
      <c r="I113" s="516">
        <v>218887</v>
      </c>
      <c r="J113" s="517">
        <v>160064</v>
      </c>
      <c r="K113" s="517">
        <v>0</v>
      </c>
      <c r="L113" s="431">
        <v>54102</v>
      </c>
      <c r="M113" s="431">
        <v>3201</v>
      </c>
      <c r="N113" s="517">
        <v>1520</v>
      </c>
      <c r="O113" s="518">
        <v>0.54</v>
      </c>
      <c r="P113" s="432">
        <v>0</v>
      </c>
      <c r="Q113" s="519">
        <v>0.54</v>
      </c>
      <c r="R113" s="520">
        <f t="shared" si="185"/>
        <v>0</v>
      </c>
      <c r="S113" s="507">
        <v>0</v>
      </c>
      <c r="T113" s="507">
        <v>0</v>
      </c>
      <c r="U113" s="507">
        <v>0</v>
      </c>
      <c r="V113" s="507">
        <f t="shared" si="186"/>
        <v>0</v>
      </c>
      <c r="W113" s="507">
        <v>0</v>
      </c>
      <c r="X113" s="507">
        <v>0</v>
      </c>
      <c r="Y113" s="507">
        <v>0</v>
      </c>
      <c r="Z113" s="507">
        <f t="shared" si="187"/>
        <v>0</v>
      </c>
      <c r="AA113" s="507">
        <f t="shared" si="188"/>
        <v>0</v>
      </c>
      <c r="AB113" s="322">
        <f t="shared" si="189"/>
        <v>0</v>
      </c>
      <c r="AC113" s="180">
        <f t="shared" si="190"/>
        <v>0</v>
      </c>
      <c r="AD113" s="507">
        <v>0</v>
      </c>
      <c r="AE113" s="507">
        <v>0</v>
      </c>
      <c r="AF113" s="507">
        <f t="shared" si="125"/>
        <v>0</v>
      </c>
      <c r="AG113" s="507">
        <f t="shared" si="126"/>
        <v>0</v>
      </c>
      <c r="AH113" s="522">
        <v>0</v>
      </c>
      <c r="AI113" s="522">
        <v>0</v>
      </c>
      <c r="AJ113" s="522">
        <v>0</v>
      </c>
      <c r="AK113" s="522">
        <v>0</v>
      </c>
      <c r="AL113" s="522">
        <v>0</v>
      </c>
      <c r="AM113" s="522">
        <v>0</v>
      </c>
      <c r="AN113" s="522">
        <v>0</v>
      </c>
      <c r="AO113" s="522">
        <f t="shared" si="191"/>
        <v>0</v>
      </c>
      <c r="AP113" s="522">
        <f t="shared" si="192"/>
        <v>0</v>
      </c>
      <c r="AQ113" s="523">
        <f t="shared" si="127"/>
        <v>0</v>
      </c>
      <c r="AR113" s="520">
        <f t="shared" si="193"/>
        <v>218887</v>
      </c>
      <c r="AS113" s="507">
        <f t="shared" si="194"/>
        <v>160064</v>
      </c>
      <c r="AT113" s="507">
        <f t="shared" si="195"/>
        <v>0</v>
      </c>
      <c r="AU113" s="501">
        <f t="shared" si="128"/>
        <v>0</v>
      </c>
      <c r="AV113" s="507">
        <f t="shared" si="196"/>
        <v>54102</v>
      </c>
      <c r="AW113" s="507">
        <f t="shared" si="196"/>
        <v>3201</v>
      </c>
      <c r="AX113" s="507">
        <f t="shared" si="197"/>
        <v>1520</v>
      </c>
      <c r="AY113" s="522">
        <f t="shared" si="198"/>
        <v>0.54</v>
      </c>
      <c r="AZ113" s="522">
        <f t="shared" si="199"/>
        <v>0</v>
      </c>
      <c r="BA113" s="523">
        <f t="shared" si="199"/>
        <v>0.54</v>
      </c>
    </row>
    <row r="114" spans="1:53" ht="12.95" customHeight="1" x14ac:dyDescent="0.25">
      <c r="A114" s="84">
        <v>21</v>
      </c>
      <c r="B114" s="547">
        <v>5442</v>
      </c>
      <c r="C114" s="548">
        <v>650030541</v>
      </c>
      <c r="D114" s="84">
        <v>75017512</v>
      </c>
      <c r="E114" s="557" t="s">
        <v>743</v>
      </c>
      <c r="F114" s="547">
        <v>3143</v>
      </c>
      <c r="G114" s="514" t="s">
        <v>150</v>
      </c>
      <c r="H114" s="514" t="s">
        <v>87</v>
      </c>
      <c r="I114" s="516">
        <v>1126575</v>
      </c>
      <c r="J114" s="517">
        <v>829584</v>
      </c>
      <c r="K114" s="517">
        <v>0</v>
      </c>
      <c r="L114" s="431">
        <v>280399</v>
      </c>
      <c r="M114" s="431">
        <v>16592</v>
      </c>
      <c r="N114" s="517">
        <v>0</v>
      </c>
      <c r="O114" s="518">
        <v>1.9213</v>
      </c>
      <c r="P114" s="432">
        <v>1.9213</v>
      </c>
      <c r="Q114" s="519">
        <v>0</v>
      </c>
      <c r="R114" s="520">
        <f t="shared" si="185"/>
        <v>0</v>
      </c>
      <c r="S114" s="507">
        <v>0</v>
      </c>
      <c r="T114" s="507">
        <v>0</v>
      </c>
      <c r="U114" s="507">
        <v>0</v>
      </c>
      <c r="V114" s="507">
        <f t="shared" si="186"/>
        <v>0</v>
      </c>
      <c r="W114" s="507">
        <v>0</v>
      </c>
      <c r="X114" s="507">
        <v>0</v>
      </c>
      <c r="Y114" s="507">
        <v>0</v>
      </c>
      <c r="Z114" s="507">
        <f t="shared" si="187"/>
        <v>0</v>
      </c>
      <c r="AA114" s="507">
        <f t="shared" si="188"/>
        <v>0</v>
      </c>
      <c r="AB114" s="322">
        <f t="shared" si="189"/>
        <v>0</v>
      </c>
      <c r="AC114" s="180">
        <f t="shared" si="190"/>
        <v>0</v>
      </c>
      <c r="AD114" s="507">
        <v>0</v>
      </c>
      <c r="AE114" s="507">
        <v>0</v>
      </c>
      <c r="AF114" s="507">
        <f t="shared" si="125"/>
        <v>0</v>
      </c>
      <c r="AG114" s="507">
        <f t="shared" si="126"/>
        <v>0</v>
      </c>
      <c r="AH114" s="522">
        <v>0</v>
      </c>
      <c r="AI114" s="522">
        <v>0</v>
      </c>
      <c r="AJ114" s="522">
        <v>0</v>
      </c>
      <c r="AK114" s="522">
        <v>0</v>
      </c>
      <c r="AL114" s="522">
        <v>0</v>
      </c>
      <c r="AM114" s="522">
        <v>0</v>
      </c>
      <c r="AN114" s="522">
        <v>0</v>
      </c>
      <c r="AO114" s="522">
        <f t="shared" si="191"/>
        <v>0</v>
      </c>
      <c r="AP114" s="522">
        <f t="shared" si="192"/>
        <v>0</v>
      </c>
      <c r="AQ114" s="523">
        <f t="shared" si="127"/>
        <v>0</v>
      </c>
      <c r="AR114" s="520">
        <f t="shared" si="193"/>
        <v>1126575</v>
      </c>
      <c r="AS114" s="507">
        <f t="shared" si="194"/>
        <v>829584</v>
      </c>
      <c r="AT114" s="507">
        <f t="shared" si="195"/>
        <v>0</v>
      </c>
      <c r="AU114" s="501">
        <f t="shared" si="128"/>
        <v>0</v>
      </c>
      <c r="AV114" s="507">
        <f t="shared" si="196"/>
        <v>280399</v>
      </c>
      <c r="AW114" s="507">
        <f t="shared" si="196"/>
        <v>16592</v>
      </c>
      <c r="AX114" s="507">
        <f t="shared" si="197"/>
        <v>0</v>
      </c>
      <c r="AY114" s="522">
        <f t="shared" si="198"/>
        <v>1.9213</v>
      </c>
      <c r="AZ114" s="522">
        <f t="shared" si="199"/>
        <v>1.9213</v>
      </c>
      <c r="BA114" s="523">
        <f t="shared" si="199"/>
        <v>0</v>
      </c>
    </row>
    <row r="115" spans="1:53" ht="12.95" customHeight="1" x14ac:dyDescent="0.25">
      <c r="A115" s="84">
        <v>21</v>
      </c>
      <c r="B115" s="547">
        <v>5442</v>
      </c>
      <c r="C115" s="548">
        <v>650030541</v>
      </c>
      <c r="D115" s="84">
        <v>75017512</v>
      </c>
      <c r="E115" s="557" t="s">
        <v>743</v>
      </c>
      <c r="F115" s="547">
        <v>3143</v>
      </c>
      <c r="G115" s="514" t="s">
        <v>151</v>
      </c>
      <c r="H115" s="514" t="s">
        <v>83</v>
      </c>
      <c r="I115" s="516">
        <v>28088</v>
      </c>
      <c r="J115" s="517">
        <v>19800</v>
      </c>
      <c r="K115" s="517">
        <v>0</v>
      </c>
      <c r="L115" s="431">
        <v>6692</v>
      </c>
      <c r="M115" s="431">
        <v>396</v>
      </c>
      <c r="N115" s="517">
        <v>1200</v>
      </c>
      <c r="O115" s="518">
        <v>0.08</v>
      </c>
      <c r="P115" s="432">
        <v>0</v>
      </c>
      <c r="Q115" s="519">
        <v>0.08</v>
      </c>
      <c r="R115" s="520">
        <f t="shared" si="185"/>
        <v>0</v>
      </c>
      <c r="S115" s="507">
        <v>0</v>
      </c>
      <c r="T115" s="507">
        <v>0</v>
      </c>
      <c r="U115" s="507">
        <v>0</v>
      </c>
      <c r="V115" s="507">
        <f t="shared" si="186"/>
        <v>0</v>
      </c>
      <c r="W115" s="507">
        <v>0</v>
      </c>
      <c r="X115" s="507">
        <v>0</v>
      </c>
      <c r="Y115" s="507">
        <v>0</v>
      </c>
      <c r="Z115" s="507">
        <f t="shared" si="187"/>
        <v>0</v>
      </c>
      <c r="AA115" s="507">
        <f t="shared" si="188"/>
        <v>0</v>
      </c>
      <c r="AB115" s="322">
        <f t="shared" si="189"/>
        <v>0</v>
      </c>
      <c r="AC115" s="180">
        <f t="shared" si="190"/>
        <v>0</v>
      </c>
      <c r="AD115" s="507">
        <v>0</v>
      </c>
      <c r="AE115" s="507">
        <v>0</v>
      </c>
      <c r="AF115" s="507">
        <f t="shared" si="125"/>
        <v>0</v>
      </c>
      <c r="AG115" s="507">
        <f t="shared" si="126"/>
        <v>0</v>
      </c>
      <c r="AH115" s="522">
        <v>0</v>
      </c>
      <c r="AI115" s="522">
        <v>0</v>
      </c>
      <c r="AJ115" s="522">
        <v>0</v>
      </c>
      <c r="AK115" s="522">
        <v>0</v>
      </c>
      <c r="AL115" s="522">
        <v>0</v>
      </c>
      <c r="AM115" s="522">
        <v>0</v>
      </c>
      <c r="AN115" s="522">
        <v>0</v>
      </c>
      <c r="AO115" s="522">
        <f t="shared" si="191"/>
        <v>0</v>
      </c>
      <c r="AP115" s="522">
        <f t="shared" si="192"/>
        <v>0</v>
      </c>
      <c r="AQ115" s="523">
        <f t="shared" si="127"/>
        <v>0</v>
      </c>
      <c r="AR115" s="520">
        <f t="shared" si="193"/>
        <v>28088</v>
      </c>
      <c r="AS115" s="507">
        <f t="shared" si="194"/>
        <v>19800</v>
      </c>
      <c r="AT115" s="507">
        <f t="shared" si="195"/>
        <v>0</v>
      </c>
      <c r="AU115" s="501">
        <f t="shared" si="128"/>
        <v>0</v>
      </c>
      <c r="AV115" s="507">
        <f t="shared" si="196"/>
        <v>6692</v>
      </c>
      <c r="AW115" s="507">
        <f t="shared" si="196"/>
        <v>396</v>
      </c>
      <c r="AX115" s="507">
        <f t="shared" si="197"/>
        <v>1200</v>
      </c>
      <c r="AY115" s="522">
        <f t="shared" si="198"/>
        <v>0.08</v>
      </c>
      <c r="AZ115" s="522">
        <f t="shared" si="199"/>
        <v>0</v>
      </c>
      <c r="BA115" s="523">
        <f t="shared" si="199"/>
        <v>0.08</v>
      </c>
    </row>
    <row r="116" spans="1:53" ht="12.95" customHeight="1" x14ac:dyDescent="0.25">
      <c r="A116" s="93">
        <v>21</v>
      </c>
      <c r="B116" s="105">
        <v>5442</v>
      </c>
      <c r="C116" s="106">
        <v>650030541</v>
      </c>
      <c r="D116" s="105">
        <v>75017512</v>
      </c>
      <c r="E116" s="120" t="s">
        <v>744</v>
      </c>
      <c r="F116" s="105"/>
      <c r="G116" s="123"/>
      <c r="H116" s="124"/>
      <c r="I116" s="137">
        <v>15150992</v>
      </c>
      <c r="J116" s="117">
        <v>10892971</v>
      </c>
      <c r="K116" s="117">
        <v>25200</v>
      </c>
      <c r="L116" s="117">
        <v>3690342</v>
      </c>
      <c r="M116" s="117">
        <v>217859</v>
      </c>
      <c r="N116" s="117">
        <v>324620</v>
      </c>
      <c r="O116" s="306">
        <v>24.338299999999997</v>
      </c>
      <c r="P116" s="306">
        <v>18.656099999999999</v>
      </c>
      <c r="Q116" s="307">
        <v>5.6821999999999999</v>
      </c>
      <c r="R116" s="243">
        <f t="shared" ref="R116:BA116" si="200">SUM(R110:R115)</f>
        <v>0</v>
      </c>
      <c r="S116" s="117">
        <f t="shared" si="200"/>
        <v>56600</v>
      </c>
      <c r="T116" s="117">
        <f t="shared" si="200"/>
        <v>0</v>
      </c>
      <c r="U116" s="117">
        <f t="shared" si="200"/>
        <v>0</v>
      </c>
      <c r="V116" s="117">
        <f t="shared" si="200"/>
        <v>56600</v>
      </c>
      <c r="W116" s="117">
        <f t="shared" si="200"/>
        <v>0</v>
      </c>
      <c r="X116" s="117">
        <f t="shared" si="200"/>
        <v>0</v>
      </c>
      <c r="Y116" s="117">
        <f t="shared" si="200"/>
        <v>18648</v>
      </c>
      <c r="Z116" s="117">
        <f t="shared" si="200"/>
        <v>18648</v>
      </c>
      <c r="AA116" s="117">
        <f t="shared" si="200"/>
        <v>75248</v>
      </c>
      <c r="AB116" s="117">
        <f t="shared" si="200"/>
        <v>19131</v>
      </c>
      <c r="AC116" s="117">
        <f t="shared" si="200"/>
        <v>1132</v>
      </c>
      <c r="AD116" s="117">
        <f t="shared" si="200"/>
        <v>2250</v>
      </c>
      <c r="AE116" s="117">
        <f t="shared" si="200"/>
        <v>0</v>
      </c>
      <c r="AF116" s="117">
        <f t="shared" si="200"/>
        <v>2250</v>
      </c>
      <c r="AG116" s="117">
        <f t="shared" si="200"/>
        <v>97761</v>
      </c>
      <c r="AH116" s="306">
        <f t="shared" si="200"/>
        <v>0</v>
      </c>
      <c r="AI116" s="306">
        <f t="shared" si="200"/>
        <v>0</v>
      </c>
      <c r="AJ116" s="306">
        <f t="shared" si="200"/>
        <v>0.21</v>
      </c>
      <c r="AK116" s="306">
        <f t="shared" si="200"/>
        <v>0</v>
      </c>
      <c r="AL116" s="306">
        <f t="shared" si="200"/>
        <v>0</v>
      </c>
      <c r="AM116" s="306">
        <f t="shared" si="200"/>
        <v>0</v>
      </c>
      <c r="AN116" s="306">
        <f t="shared" si="200"/>
        <v>0</v>
      </c>
      <c r="AO116" s="306">
        <f t="shared" si="200"/>
        <v>0.21</v>
      </c>
      <c r="AP116" s="306">
        <f t="shared" si="200"/>
        <v>0</v>
      </c>
      <c r="AQ116" s="307">
        <f t="shared" si="200"/>
        <v>0.21</v>
      </c>
      <c r="AR116" s="243">
        <f t="shared" si="200"/>
        <v>15248753</v>
      </c>
      <c r="AS116" s="117">
        <f t="shared" si="200"/>
        <v>10949571</v>
      </c>
      <c r="AT116" s="117">
        <f t="shared" si="200"/>
        <v>43848</v>
      </c>
      <c r="AU116" s="117">
        <f t="shared" si="200"/>
        <v>18648</v>
      </c>
      <c r="AV116" s="117">
        <f t="shared" si="200"/>
        <v>3709473</v>
      </c>
      <c r="AW116" s="117">
        <f t="shared" si="200"/>
        <v>218991</v>
      </c>
      <c r="AX116" s="117">
        <f t="shared" si="200"/>
        <v>326870</v>
      </c>
      <c r="AY116" s="306">
        <f t="shared" si="200"/>
        <v>24.548299999999998</v>
      </c>
      <c r="AZ116" s="306">
        <f t="shared" si="200"/>
        <v>18.866099999999999</v>
      </c>
      <c r="BA116" s="307">
        <f t="shared" si="200"/>
        <v>5.6821999999999999</v>
      </c>
    </row>
    <row r="117" spans="1:53" ht="12.95" customHeight="1" x14ac:dyDescent="0.25">
      <c r="A117" s="84">
        <v>22</v>
      </c>
      <c r="B117" s="547">
        <v>5453</v>
      </c>
      <c r="C117" s="548">
        <v>600099211</v>
      </c>
      <c r="D117" s="84">
        <v>854760</v>
      </c>
      <c r="E117" s="557" t="s">
        <v>745</v>
      </c>
      <c r="F117" s="547">
        <v>3111</v>
      </c>
      <c r="G117" s="556" t="s">
        <v>587</v>
      </c>
      <c r="H117" s="514" t="s">
        <v>87</v>
      </c>
      <c r="I117" s="516">
        <v>6452662</v>
      </c>
      <c r="J117" s="517">
        <v>4701305</v>
      </c>
      <c r="K117" s="517">
        <v>5000</v>
      </c>
      <c r="L117" s="431">
        <v>1590731</v>
      </c>
      <c r="M117" s="431">
        <v>94026</v>
      </c>
      <c r="N117" s="517">
        <v>61600</v>
      </c>
      <c r="O117" s="518">
        <v>11.478200000000001</v>
      </c>
      <c r="P117" s="432">
        <v>9.1936</v>
      </c>
      <c r="Q117" s="519">
        <v>2.2846000000000002</v>
      </c>
      <c r="R117" s="520">
        <f t="shared" ref="R117:R123" si="201">W117*-1</f>
        <v>0</v>
      </c>
      <c r="S117" s="507">
        <v>0</v>
      </c>
      <c r="T117" s="507">
        <v>0</v>
      </c>
      <c r="U117" s="507">
        <v>0</v>
      </c>
      <c r="V117" s="507">
        <f t="shared" ref="V117:V123" si="202">SUM(R117:U117)</f>
        <v>0</v>
      </c>
      <c r="W117" s="507">
        <v>0</v>
      </c>
      <c r="X117" s="507">
        <v>0</v>
      </c>
      <c r="Y117" s="507">
        <v>0</v>
      </c>
      <c r="Z117" s="507">
        <f t="shared" ref="Z117:Z123" si="203">SUM(W117:Y117)</f>
        <v>0</v>
      </c>
      <c r="AA117" s="507">
        <f t="shared" ref="AA117:AA123" si="204">V117+Z117</f>
        <v>0</v>
      </c>
      <c r="AB117" s="322">
        <f t="shared" ref="AB117:AB123" si="205">ROUND((V117+W117)*33.8%,0)</f>
        <v>0</v>
      </c>
      <c r="AC117" s="180">
        <f t="shared" ref="AC117:AC123" si="206">ROUND(V117*2%,0)</f>
        <v>0</v>
      </c>
      <c r="AD117" s="507">
        <v>0</v>
      </c>
      <c r="AE117" s="507">
        <v>0</v>
      </c>
      <c r="AF117" s="507">
        <f t="shared" si="125"/>
        <v>0</v>
      </c>
      <c r="AG117" s="507">
        <f t="shared" si="126"/>
        <v>0</v>
      </c>
      <c r="AH117" s="522">
        <v>0</v>
      </c>
      <c r="AI117" s="522">
        <v>0</v>
      </c>
      <c r="AJ117" s="522">
        <v>0</v>
      </c>
      <c r="AK117" s="522">
        <v>0</v>
      </c>
      <c r="AL117" s="522">
        <v>0</v>
      </c>
      <c r="AM117" s="522">
        <v>0</v>
      </c>
      <c r="AN117" s="522">
        <v>0</v>
      </c>
      <c r="AO117" s="522">
        <f t="shared" ref="AO117:AO123" si="207">AH117+AJ117+AK117+AM117</f>
        <v>0</v>
      </c>
      <c r="AP117" s="522">
        <f t="shared" ref="AP117:AP123" si="208">AI117+AL117+AN117</f>
        <v>0</v>
      </c>
      <c r="AQ117" s="523">
        <f t="shared" si="127"/>
        <v>0</v>
      </c>
      <c r="AR117" s="520">
        <f t="shared" ref="AR117:AR123" si="209">I117+AG117</f>
        <v>6452662</v>
      </c>
      <c r="AS117" s="507">
        <f t="shared" ref="AS117:AS123" si="210">J117+V117</f>
        <v>4701305</v>
      </c>
      <c r="AT117" s="507">
        <f t="shared" ref="AT117:AT123" si="211">K117+Z117</f>
        <v>5000</v>
      </c>
      <c r="AU117" s="501">
        <f t="shared" si="128"/>
        <v>0</v>
      </c>
      <c r="AV117" s="507">
        <f t="shared" ref="AV117:AW123" si="212">L117+AB117</f>
        <v>1590731</v>
      </c>
      <c r="AW117" s="507">
        <f t="shared" si="212"/>
        <v>94026</v>
      </c>
      <c r="AX117" s="507">
        <f t="shared" ref="AX117:AX123" si="213">N117+AF117</f>
        <v>61600</v>
      </c>
      <c r="AY117" s="522">
        <f t="shared" ref="AY117:AY123" si="214">O117+AQ117</f>
        <v>11.478200000000001</v>
      </c>
      <c r="AZ117" s="522">
        <f t="shared" ref="AZ117:BA123" si="215">P117+AO117</f>
        <v>9.1936</v>
      </c>
      <c r="BA117" s="523">
        <f t="shared" si="215"/>
        <v>2.2846000000000002</v>
      </c>
    </row>
    <row r="118" spans="1:53" ht="12.95" customHeight="1" x14ac:dyDescent="0.25">
      <c r="A118" s="84">
        <v>22</v>
      </c>
      <c r="B118" s="547">
        <v>5453</v>
      </c>
      <c r="C118" s="548">
        <v>600099211</v>
      </c>
      <c r="D118" s="84">
        <v>854760</v>
      </c>
      <c r="E118" s="557" t="s">
        <v>745</v>
      </c>
      <c r="F118" s="547">
        <v>3113</v>
      </c>
      <c r="G118" s="556" t="s">
        <v>285</v>
      </c>
      <c r="H118" s="514" t="s">
        <v>87</v>
      </c>
      <c r="I118" s="516">
        <v>22689901</v>
      </c>
      <c r="J118" s="517">
        <v>16187332</v>
      </c>
      <c r="K118" s="517">
        <v>8000</v>
      </c>
      <c r="L118" s="431">
        <v>5474022</v>
      </c>
      <c r="M118" s="431">
        <v>323747</v>
      </c>
      <c r="N118" s="517">
        <v>696800</v>
      </c>
      <c r="O118" s="518">
        <v>31.560199999999998</v>
      </c>
      <c r="P118" s="432">
        <v>23.718399999999999</v>
      </c>
      <c r="Q118" s="519">
        <v>7.8418000000000001</v>
      </c>
      <c r="R118" s="520">
        <v>0</v>
      </c>
      <c r="S118" s="507">
        <v>0</v>
      </c>
      <c r="T118" s="507">
        <v>0</v>
      </c>
      <c r="U118" s="507">
        <v>0</v>
      </c>
      <c r="V118" s="507">
        <f t="shared" si="202"/>
        <v>0</v>
      </c>
      <c r="W118" s="507">
        <v>0</v>
      </c>
      <c r="X118" s="507">
        <v>0</v>
      </c>
      <c r="Y118" s="507">
        <v>181241</v>
      </c>
      <c r="Z118" s="507">
        <f t="shared" si="203"/>
        <v>181241</v>
      </c>
      <c r="AA118" s="507">
        <f t="shared" si="204"/>
        <v>181241</v>
      </c>
      <c r="AB118" s="322">
        <f t="shared" si="205"/>
        <v>0</v>
      </c>
      <c r="AC118" s="180">
        <f t="shared" si="206"/>
        <v>0</v>
      </c>
      <c r="AD118" s="507">
        <v>0</v>
      </c>
      <c r="AE118" s="507">
        <v>0</v>
      </c>
      <c r="AF118" s="507">
        <f t="shared" si="125"/>
        <v>0</v>
      </c>
      <c r="AG118" s="507">
        <f t="shared" si="126"/>
        <v>181241</v>
      </c>
      <c r="AH118" s="522">
        <v>0</v>
      </c>
      <c r="AI118" s="522">
        <v>0</v>
      </c>
      <c r="AJ118" s="522">
        <v>0</v>
      </c>
      <c r="AK118" s="522">
        <v>0</v>
      </c>
      <c r="AL118" s="522">
        <v>0</v>
      </c>
      <c r="AM118" s="522">
        <v>0</v>
      </c>
      <c r="AN118" s="522">
        <v>0</v>
      </c>
      <c r="AO118" s="522">
        <f t="shared" si="207"/>
        <v>0</v>
      </c>
      <c r="AP118" s="522">
        <f t="shared" si="208"/>
        <v>0</v>
      </c>
      <c r="AQ118" s="523">
        <f t="shared" si="127"/>
        <v>0</v>
      </c>
      <c r="AR118" s="520">
        <f t="shared" si="209"/>
        <v>22871142</v>
      </c>
      <c r="AS118" s="507">
        <f t="shared" si="210"/>
        <v>16187332</v>
      </c>
      <c r="AT118" s="507">
        <f t="shared" si="211"/>
        <v>189241</v>
      </c>
      <c r="AU118" s="501">
        <f t="shared" si="128"/>
        <v>181241</v>
      </c>
      <c r="AV118" s="507">
        <f t="shared" si="212"/>
        <v>5474022</v>
      </c>
      <c r="AW118" s="507">
        <f t="shared" si="212"/>
        <v>323747</v>
      </c>
      <c r="AX118" s="507">
        <f t="shared" si="213"/>
        <v>696800</v>
      </c>
      <c r="AY118" s="522">
        <f t="shared" si="214"/>
        <v>31.560199999999998</v>
      </c>
      <c r="AZ118" s="522">
        <f t="shared" si="215"/>
        <v>23.718399999999999</v>
      </c>
      <c r="BA118" s="523">
        <f t="shared" si="215"/>
        <v>7.8418000000000001</v>
      </c>
    </row>
    <row r="119" spans="1:53" ht="12.95" customHeight="1" x14ac:dyDescent="0.25">
      <c r="A119" s="84">
        <v>22</v>
      </c>
      <c r="B119" s="547">
        <v>5453</v>
      </c>
      <c r="C119" s="548">
        <v>600099211</v>
      </c>
      <c r="D119" s="84">
        <v>854760</v>
      </c>
      <c r="E119" s="557" t="s">
        <v>745</v>
      </c>
      <c r="F119" s="547">
        <v>3113</v>
      </c>
      <c r="G119" s="514" t="s">
        <v>92</v>
      </c>
      <c r="H119" s="514" t="s">
        <v>83</v>
      </c>
      <c r="I119" s="516">
        <v>1030957</v>
      </c>
      <c r="J119" s="517">
        <v>757332</v>
      </c>
      <c r="K119" s="517">
        <v>0</v>
      </c>
      <c r="L119" s="431">
        <v>255978</v>
      </c>
      <c r="M119" s="431">
        <v>15147</v>
      </c>
      <c r="N119" s="517">
        <v>2500</v>
      </c>
      <c r="O119" s="518">
        <v>1.8999999999999997</v>
      </c>
      <c r="P119" s="432">
        <v>1.8999999999999997</v>
      </c>
      <c r="Q119" s="519">
        <v>0</v>
      </c>
      <c r="R119" s="520">
        <f t="shared" si="201"/>
        <v>0</v>
      </c>
      <c r="S119" s="507">
        <v>132201</v>
      </c>
      <c r="T119" s="507">
        <v>0</v>
      </c>
      <c r="U119" s="507">
        <v>0</v>
      </c>
      <c r="V119" s="507">
        <f t="shared" si="202"/>
        <v>132201</v>
      </c>
      <c r="W119" s="507">
        <v>0</v>
      </c>
      <c r="X119" s="507">
        <v>0</v>
      </c>
      <c r="Y119" s="507">
        <v>0</v>
      </c>
      <c r="Z119" s="507">
        <f t="shared" si="203"/>
        <v>0</v>
      </c>
      <c r="AA119" s="507">
        <f t="shared" si="204"/>
        <v>132201</v>
      </c>
      <c r="AB119" s="322">
        <f t="shared" si="205"/>
        <v>44684</v>
      </c>
      <c r="AC119" s="180">
        <f t="shared" si="206"/>
        <v>2644</v>
      </c>
      <c r="AD119" s="507">
        <v>2500</v>
      </c>
      <c r="AE119" s="507">
        <v>0</v>
      </c>
      <c r="AF119" s="507">
        <f t="shared" si="125"/>
        <v>2500</v>
      </c>
      <c r="AG119" s="507">
        <f t="shared" si="126"/>
        <v>182029</v>
      </c>
      <c r="AH119" s="522">
        <v>0</v>
      </c>
      <c r="AI119" s="522">
        <v>0</v>
      </c>
      <c r="AJ119" s="522">
        <v>0.33</v>
      </c>
      <c r="AK119" s="522">
        <v>0</v>
      </c>
      <c r="AL119" s="522">
        <v>0</v>
      </c>
      <c r="AM119" s="522">
        <v>0</v>
      </c>
      <c r="AN119" s="522">
        <v>0</v>
      </c>
      <c r="AO119" s="522">
        <f t="shared" si="207"/>
        <v>0.33</v>
      </c>
      <c r="AP119" s="522">
        <f t="shared" si="208"/>
        <v>0</v>
      </c>
      <c r="AQ119" s="523">
        <f t="shared" si="127"/>
        <v>0.33</v>
      </c>
      <c r="AR119" s="520">
        <f t="shared" si="209"/>
        <v>1212986</v>
      </c>
      <c r="AS119" s="507">
        <f t="shared" si="210"/>
        <v>889533</v>
      </c>
      <c r="AT119" s="507">
        <f t="shared" si="211"/>
        <v>0</v>
      </c>
      <c r="AU119" s="501">
        <f t="shared" si="128"/>
        <v>0</v>
      </c>
      <c r="AV119" s="507">
        <f t="shared" si="212"/>
        <v>300662</v>
      </c>
      <c r="AW119" s="507">
        <f t="shared" si="212"/>
        <v>17791</v>
      </c>
      <c r="AX119" s="507">
        <f t="shared" si="213"/>
        <v>5000</v>
      </c>
      <c r="AY119" s="522">
        <f t="shared" si="214"/>
        <v>2.2299999999999995</v>
      </c>
      <c r="AZ119" s="522">
        <f t="shared" si="215"/>
        <v>2.2299999999999995</v>
      </c>
      <c r="BA119" s="523">
        <f t="shared" si="215"/>
        <v>0</v>
      </c>
    </row>
    <row r="120" spans="1:53" ht="12.95" customHeight="1" x14ac:dyDescent="0.25">
      <c r="A120" s="84">
        <v>22</v>
      </c>
      <c r="B120" s="547">
        <v>5453</v>
      </c>
      <c r="C120" s="548">
        <v>600099211</v>
      </c>
      <c r="D120" s="84">
        <v>854760</v>
      </c>
      <c r="E120" s="557" t="s">
        <v>745</v>
      </c>
      <c r="F120" s="547">
        <v>3141</v>
      </c>
      <c r="G120" s="556" t="s">
        <v>89</v>
      </c>
      <c r="H120" s="514" t="s">
        <v>83</v>
      </c>
      <c r="I120" s="516">
        <v>3081493</v>
      </c>
      <c r="J120" s="517">
        <v>2252142</v>
      </c>
      <c r="K120" s="517">
        <v>0</v>
      </c>
      <c r="L120" s="431">
        <v>761224</v>
      </c>
      <c r="M120" s="431">
        <v>45043</v>
      </c>
      <c r="N120" s="517">
        <v>23084</v>
      </c>
      <c r="O120" s="518">
        <v>7.66</v>
      </c>
      <c r="P120" s="432">
        <v>0</v>
      </c>
      <c r="Q120" s="519">
        <v>7.66</v>
      </c>
      <c r="R120" s="520">
        <f t="shared" si="201"/>
        <v>0</v>
      </c>
      <c r="S120" s="507">
        <v>0</v>
      </c>
      <c r="T120" s="507">
        <v>0</v>
      </c>
      <c r="U120" s="507">
        <v>0</v>
      </c>
      <c r="V120" s="507">
        <f t="shared" si="202"/>
        <v>0</v>
      </c>
      <c r="W120" s="507">
        <v>0</v>
      </c>
      <c r="X120" s="507">
        <v>0</v>
      </c>
      <c r="Y120" s="507">
        <v>0</v>
      </c>
      <c r="Z120" s="507">
        <f t="shared" si="203"/>
        <v>0</v>
      </c>
      <c r="AA120" s="507">
        <f t="shared" si="204"/>
        <v>0</v>
      </c>
      <c r="AB120" s="322">
        <f t="shared" si="205"/>
        <v>0</v>
      </c>
      <c r="AC120" s="180">
        <f t="shared" si="206"/>
        <v>0</v>
      </c>
      <c r="AD120" s="507">
        <v>0</v>
      </c>
      <c r="AE120" s="507">
        <v>0</v>
      </c>
      <c r="AF120" s="507">
        <f t="shared" si="125"/>
        <v>0</v>
      </c>
      <c r="AG120" s="507">
        <f t="shared" si="126"/>
        <v>0</v>
      </c>
      <c r="AH120" s="522">
        <v>0</v>
      </c>
      <c r="AI120" s="522">
        <v>0</v>
      </c>
      <c r="AJ120" s="522">
        <v>0</v>
      </c>
      <c r="AK120" s="522">
        <v>0</v>
      </c>
      <c r="AL120" s="522">
        <v>0</v>
      </c>
      <c r="AM120" s="522">
        <v>0</v>
      </c>
      <c r="AN120" s="522">
        <v>0</v>
      </c>
      <c r="AO120" s="522">
        <f t="shared" si="207"/>
        <v>0</v>
      </c>
      <c r="AP120" s="522">
        <f t="shared" si="208"/>
        <v>0</v>
      </c>
      <c r="AQ120" s="523">
        <f t="shared" si="127"/>
        <v>0</v>
      </c>
      <c r="AR120" s="520">
        <f t="shared" si="209"/>
        <v>3081493</v>
      </c>
      <c r="AS120" s="507">
        <f t="shared" si="210"/>
        <v>2252142</v>
      </c>
      <c r="AT120" s="507">
        <f t="shared" si="211"/>
        <v>0</v>
      </c>
      <c r="AU120" s="501">
        <f t="shared" si="128"/>
        <v>0</v>
      </c>
      <c r="AV120" s="507">
        <f t="shared" si="212"/>
        <v>761224</v>
      </c>
      <c r="AW120" s="507">
        <f t="shared" si="212"/>
        <v>45043</v>
      </c>
      <c r="AX120" s="507">
        <f t="shared" si="213"/>
        <v>23084</v>
      </c>
      <c r="AY120" s="522">
        <f t="shared" si="214"/>
        <v>7.66</v>
      </c>
      <c r="AZ120" s="522">
        <f t="shared" si="215"/>
        <v>0</v>
      </c>
      <c r="BA120" s="523">
        <f t="shared" si="215"/>
        <v>7.66</v>
      </c>
    </row>
    <row r="121" spans="1:53" ht="12.95" customHeight="1" x14ac:dyDescent="0.25">
      <c r="A121" s="84">
        <v>22</v>
      </c>
      <c r="B121" s="547">
        <v>5453</v>
      </c>
      <c r="C121" s="548">
        <v>600099211</v>
      </c>
      <c r="D121" s="84">
        <v>854760</v>
      </c>
      <c r="E121" s="557" t="s">
        <v>745</v>
      </c>
      <c r="F121" s="547">
        <v>3143</v>
      </c>
      <c r="G121" s="514" t="s">
        <v>150</v>
      </c>
      <c r="H121" s="514" t="s">
        <v>87</v>
      </c>
      <c r="I121" s="516">
        <v>1612314</v>
      </c>
      <c r="J121" s="517">
        <v>1187271</v>
      </c>
      <c r="K121" s="517">
        <v>0</v>
      </c>
      <c r="L121" s="431">
        <v>401298</v>
      </c>
      <c r="M121" s="431">
        <v>23745</v>
      </c>
      <c r="N121" s="517">
        <v>0</v>
      </c>
      <c r="O121" s="518">
        <v>2.5973000000000002</v>
      </c>
      <c r="P121" s="432">
        <v>2.5973000000000002</v>
      </c>
      <c r="Q121" s="519">
        <v>0</v>
      </c>
      <c r="R121" s="520">
        <f t="shared" si="201"/>
        <v>0</v>
      </c>
      <c r="S121" s="507">
        <v>0</v>
      </c>
      <c r="T121" s="507">
        <v>0</v>
      </c>
      <c r="U121" s="507">
        <v>0</v>
      </c>
      <c r="V121" s="507">
        <f t="shared" si="202"/>
        <v>0</v>
      </c>
      <c r="W121" s="507">
        <v>0</v>
      </c>
      <c r="X121" s="507">
        <v>0</v>
      </c>
      <c r="Y121" s="507">
        <v>0</v>
      </c>
      <c r="Z121" s="507">
        <f t="shared" si="203"/>
        <v>0</v>
      </c>
      <c r="AA121" s="507">
        <f t="shared" si="204"/>
        <v>0</v>
      </c>
      <c r="AB121" s="322">
        <f t="shared" si="205"/>
        <v>0</v>
      </c>
      <c r="AC121" s="180">
        <f t="shared" si="206"/>
        <v>0</v>
      </c>
      <c r="AD121" s="507">
        <v>0</v>
      </c>
      <c r="AE121" s="507">
        <v>0</v>
      </c>
      <c r="AF121" s="507">
        <f t="shared" si="125"/>
        <v>0</v>
      </c>
      <c r="AG121" s="507">
        <f t="shared" si="126"/>
        <v>0</v>
      </c>
      <c r="AH121" s="522">
        <v>0</v>
      </c>
      <c r="AI121" s="522">
        <v>0</v>
      </c>
      <c r="AJ121" s="522">
        <v>0</v>
      </c>
      <c r="AK121" s="522">
        <v>0</v>
      </c>
      <c r="AL121" s="522">
        <v>0</v>
      </c>
      <c r="AM121" s="522">
        <v>0</v>
      </c>
      <c r="AN121" s="522">
        <v>0</v>
      </c>
      <c r="AO121" s="522">
        <f t="shared" si="207"/>
        <v>0</v>
      </c>
      <c r="AP121" s="522">
        <f t="shared" si="208"/>
        <v>0</v>
      </c>
      <c r="AQ121" s="523">
        <f t="shared" si="127"/>
        <v>0</v>
      </c>
      <c r="AR121" s="520">
        <f t="shared" si="209"/>
        <v>1612314</v>
      </c>
      <c r="AS121" s="507">
        <f t="shared" si="210"/>
        <v>1187271</v>
      </c>
      <c r="AT121" s="507">
        <f t="shared" si="211"/>
        <v>0</v>
      </c>
      <c r="AU121" s="501">
        <f t="shared" si="128"/>
        <v>0</v>
      </c>
      <c r="AV121" s="507">
        <f t="shared" si="212"/>
        <v>401298</v>
      </c>
      <c r="AW121" s="507">
        <f t="shared" si="212"/>
        <v>23745</v>
      </c>
      <c r="AX121" s="507">
        <f t="shared" si="213"/>
        <v>0</v>
      </c>
      <c r="AY121" s="522">
        <f t="shared" si="214"/>
        <v>2.5973000000000002</v>
      </c>
      <c r="AZ121" s="522">
        <f t="shared" si="215"/>
        <v>2.5973000000000002</v>
      </c>
      <c r="BA121" s="523">
        <f t="shared" si="215"/>
        <v>0</v>
      </c>
    </row>
    <row r="122" spans="1:53" ht="12.95" customHeight="1" x14ac:dyDescent="0.25">
      <c r="A122" s="84">
        <v>22</v>
      </c>
      <c r="B122" s="547">
        <v>5453</v>
      </c>
      <c r="C122" s="548">
        <v>600099211</v>
      </c>
      <c r="D122" s="84">
        <v>854760</v>
      </c>
      <c r="E122" s="557" t="s">
        <v>745</v>
      </c>
      <c r="F122" s="547">
        <v>3143</v>
      </c>
      <c r="G122" s="514" t="s">
        <v>151</v>
      </c>
      <c r="H122" s="514" t="s">
        <v>83</v>
      </c>
      <c r="I122" s="516">
        <v>70923</v>
      </c>
      <c r="J122" s="517">
        <v>49995</v>
      </c>
      <c r="K122" s="517">
        <v>0</v>
      </c>
      <c r="L122" s="431">
        <v>16898</v>
      </c>
      <c r="M122" s="431">
        <v>1000</v>
      </c>
      <c r="N122" s="517">
        <v>3030</v>
      </c>
      <c r="O122" s="518">
        <v>0.21</v>
      </c>
      <c r="P122" s="432">
        <v>0</v>
      </c>
      <c r="Q122" s="519">
        <v>0.21</v>
      </c>
      <c r="R122" s="520">
        <f t="shared" si="201"/>
        <v>0</v>
      </c>
      <c r="S122" s="507">
        <v>0</v>
      </c>
      <c r="T122" s="507">
        <v>0</v>
      </c>
      <c r="U122" s="507">
        <v>0</v>
      </c>
      <c r="V122" s="507">
        <f t="shared" si="202"/>
        <v>0</v>
      </c>
      <c r="W122" s="507">
        <v>0</v>
      </c>
      <c r="X122" s="507">
        <v>0</v>
      </c>
      <c r="Y122" s="507">
        <v>0</v>
      </c>
      <c r="Z122" s="507">
        <f t="shared" si="203"/>
        <v>0</v>
      </c>
      <c r="AA122" s="507">
        <f t="shared" si="204"/>
        <v>0</v>
      </c>
      <c r="AB122" s="322">
        <f t="shared" si="205"/>
        <v>0</v>
      </c>
      <c r="AC122" s="180">
        <f t="shared" si="206"/>
        <v>0</v>
      </c>
      <c r="AD122" s="507">
        <v>0</v>
      </c>
      <c r="AE122" s="507">
        <v>0</v>
      </c>
      <c r="AF122" s="507">
        <f t="shared" si="125"/>
        <v>0</v>
      </c>
      <c r="AG122" s="507">
        <f t="shared" si="126"/>
        <v>0</v>
      </c>
      <c r="AH122" s="522">
        <v>0</v>
      </c>
      <c r="AI122" s="522">
        <v>0</v>
      </c>
      <c r="AJ122" s="522">
        <v>0</v>
      </c>
      <c r="AK122" s="522">
        <v>0</v>
      </c>
      <c r="AL122" s="522">
        <v>0</v>
      </c>
      <c r="AM122" s="522">
        <v>0</v>
      </c>
      <c r="AN122" s="522">
        <v>0</v>
      </c>
      <c r="AO122" s="522">
        <f t="shared" si="207"/>
        <v>0</v>
      </c>
      <c r="AP122" s="522">
        <f t="shared" si="208"/>
        <v>0</v>
      </c>
      <c r="AQ122" s="523">
        <f t="shared" si="127"/>
        <v>0</v>
      </c>
      <c r="AR122" s="520">
        <f t="shared" si="209"/>
        <v>70923</v>
      </c>
      <c r="AS122" s="507">
        <f t="shared" si="210"/>
        <v>49995</v>
      </c>
      <c r="AT122" s="507">
        <f t="shared" si="211"/>
        <v>0</v>
      </c>
      <c r="AU122" s="501">
        <f t="shared" si="128"/>
        <v>0</v>
      </c>
      <c r="AV122" s="507">
        <f t="shared" si="212"/>
        <v>16898</v>
      </c>
      <c r="AW122" s="507">
        <f t="shared" si="212"/>
        <v>1000</v>
      </c>
      <c r="AX122" s="507">
        <f t="shared" si="213"/>
        <v>3030</v>
      </c>
      <c r="AY122" s="522">
        <f t="shared" si="214"/>
        <v>0.21</v>
      </c>
      <c r="AZ122" s="522">
        <f t="shared" si="215"/>
        <v>0</v>
      </c>
      <c r="BA122" s="523">
        <f t="shared" si="215"/>
        <v>0.21</v>
      </c>
    </row>
    <row r="123" spans="1:53" ht="12.95" customHeight="1" x14ac:dyDescent="0.25">
      <c r="A123" s="84">
        <v>22</v>
      </c>
      <c r="B123" s="547">
        <v>5453</v>
      </c>
      <c r="C123" s="548">
        <v>600099211</v>
      </c>
      <c r="D123" s="84">
        <v>854760</v>
      </c>
      <c r="E123" s="557" t="s">
        <v>745</v>
      </c>
      <c r="F123" s="547">
        <v>3143</v>
      </c>
      <c r="G123" s="556" t="s">
        <v>746</v>
      </c>
      <c r="H123" s="514" t="s">
        <v>83</v>
      </c>
      <c r="I123" s="516">
        <v>332069</v>
      </c>
      <c r="J123" s="517">
        <v>243975</v>
      </c>
      <c r="K123" s="517">
        <v>0</v>
      </c>
      <c r="L123" s="431">
        <v>82464</v>
      </c>
      <c r="M123" s="431">
        <v>4880</v>
      </c>
      <c r="N123" s="517">
        <v>750</v>
      </c>
      <c r="O123" s="518">
        <v>0.05</v>
      </c>
      <c r="P123" s="432">
        <v>0</v>
      </c>
      <c r="Q123" s="519">
        <v>0.05</v>
      </c>
      <c r="R123" s="520">
        <f t="shared" si="201"/>
        <v>0</v>
      </c>
      <c r="S123" s="507">
        <v>0</v>
      </c>
      <c r="T123" s="507">
        <v>0</v>
      </c>
      <c r="U123" s="507">
        <v>0</v>
      </c>
      <c r="V123" s="507">
        <f t="shared" si="202"/>
        <v>0</v>
      </c>
      <c r="W123" s="507">
        <v>0</v>
      </c>
      <c r="X123" s="507">
        <v>0</v>
      </c>
      <c r="Y123" s="507">
        <v>0</v>
      </c>
      <c r="Z123" s="507">
        <f t="shared" si="203"/>
        <v>0</v>
      </c>
      <c r="AA123" s="507">
        <f t="shared" si="204"/>
        <v>0</v>
      </c>
      <c r="AB123" s="322">
        <f t="shared" si="205"/>
        <v>0</v>
      </c>
      <c r="AC123" s="180">
        <f t="shared" si="206"/>
        <v>0</v>
      </c>
      <c r="AD123" s="507">
        <v>0</v>
      </c>
      <c r="AE123" s="507">
        <v>0</v>
      </c>
      <c r="AF123" s="507">
        <f t="shared" si="125"/>
        <v>0</v>
      </c>
      <c r="AG123" s="507">
        <f t="shared" si="126"/>
        <v>0</v>
      </c>
      <c r="AH123" s="522">
        <v>0</v>
      </c>
      <c r="AI123" s="522">
        <v>0</v>
      </c>
      <c r="AJ123" s="522">
        <v>0</v>
      </c>
      <c r="AK123" s="522">
        <v>0</v>
      </c>
      <c r="AL123" s="522">
        <v>0</v>
      </c>
      <c r="AM123" s="522">
        <v>0</v>
      </c>
      <c r="AN123" s="522">
        <v>0</v>
      </c>
      <c r="AO123" s="522">
        <f t="shared" si="207"/>
        <v>0</v>
      </c>
      <c r="AP123" s="522">
        <f t="shared" si="208"/>
        <v>0</v>
      </c>
      <c r="AQ123" s="523">
        <f t="shared" si="127"/>
        <v>0</v>
      </c>
      <c r="AR123" s="520">
        <f t="shared" si="209"/>
        <v>332069</v>
      </c>
      <c r="AS123" s="507">
        <f t="shared" si="210"/>
        <v>243975</v>
      </c>
      <c r="AT123" s="507">
        <f t="shared" si="211"/>
        <v>0</v>
      </c>
      <c r="AU123" s="501">
        <f t="shared" si="128"/>
        <v>0</v>
      </c>
      <c r="AV123" s="507">
        <f t="shared" si="212"/>
        <v>82464</v>
      </c>
      <c r="AW123" s="507">
        <f t="shared" si="212"/>
        <v>4880</v>
      </c>
      <c r="AX123" s="507">
        <f t="shared" si="213"/>
        <v>750</v>
      </c>
      <c r="AY123" s="522">
        <f t="shared" si="214"/>
        <v>0.05</v>
      </c>
      <c r="AZ123" s="522">
        <f t="shared" si="215"/>
        <v>0</v>
      </c>
      <c r="BA123" s="523">
        <f t="shared" si="215"/>
        <v>0.05</v>
      </c>
    </row>
    <row r="124" spans="1:53" ht="12.95" customHeight="1" x14ac:dyDescent="0.25">
      <c r="A124" s="93">
        <v>22</v>
      </c>
      <c r="B124" s="105">
        <v>5453</v>
      </c>
      <c r="C124" s="106">
        <v>600099211</v>
      </c>
      <c r="D124" s="105">
        <v>854760</v>
      </c>
      <c r="E124" s="120" t="s">
        <v>747</v>
      </c>
      <c r="F124" s="105"/>
      <c r="G124" s="123"/>
      <c r="H124" s="124"/>
      <c r="I124" s="131">
        <v>35270319</v>
      </c>
      <c r="J124" s="88">
        <v>25379352</v>
      </c>
      <c r="K124" s="88">
        <v>13000</v>
      </c>
      <c r="L124" s="88">
        <v>8582615</v>
      </c>
      <c r="M124" s="88">
        <v>507588</v>
      </c>
      <c r="N124" s="88">
        <v>787764</v>
      </c>
      <c r="O124" s="89">
        <v>55.455699999999993</v>
      </c>
      <c r="P124" s="89">
        <v>37.409299999999995</v>
      </c>
      <c r="Q124" s="277">
        <v>18.046400000000002</v>
      </c>
      <c r="R124" s="142">
        <f t="shared" ref="R124:BA124" si="216">SUM(R117:R123)</f>
        <v>0</v>
      </c>
      <c r="S124" s="88">
        <f t="shared" si="216"/>
        <v>132201</v>
      </c>
      <c r="T124" s="88">
        <f t="shared" si="216"/>
        <v>0</v>
      </c>
      <c r="U124" s="88">
        <f t="shared" si="216"/>
        <v>0</v>
      </c>
      <c r="V124" s="88">
        <f t="shared" si="216"/>
        <v>132201</v>
      </c>
      <c r="W124" s="88">
        <f t="shared" si="216"/>
        <v>0</v>
      </c>
      <c r="X124" s="88">
        <f t="shared" si="216"/>
        <v>0</v>
      </c>
      <c r="Y124" s="88">
        <f t="shared" si="216"/>
        <v>181241</v>
      </c>
      <c r="Z124" s="88">
        <f t="shared" si="216"/>
        <v>181241</v>
      </c>
      <c r="AA124" s="88">
        <f t="shared" si="216"/>
        <v>313442</v>
      </c>
      <c r="AB124" s="88">
        <f t="shared" si="216"/>
        <v>44684</v>
      </c>
      <c r="AC124" s="88">
        <f t="shared" si="216"/>
        <v>2644</v>
      </c>
      <c r="AD124" s="88">
        <f t="shared" si="216"/>
        <v>2500</v>
      </c>
      <c r="AE124" s="88">
        <f t="shared" si="216"/>
        <v>0</v>
      </c>
      <c r="AF124" s="88">
        <f t="shared" si="216"/>
        <v>2500</v>
      </c>
      <c r="AG124" s="88">
        <f t="shared" si="216"/>
        <v>363270</v>
      </c>
      <c r="AH124" s="89">
        <f t="shared" si="216"/>
        <v>0</v>
      </c>
      <c r="AI124" s="89">
        <f t="shared" si="216"/>
        <v>0</v>
      </c>
      <c r="AJ124" s="89">
        <f t="shared" si="216"/>
        <v>0.33</v>
      </c>
      <c r="AK124" s="89">
        <f t="shared" si="216"/>
        <v>0</v>
      </c>
      <c r="AL124" s="89">
        <f t="shared" si="216"/>
        <v>0</v>
      </c>
      <c r="AM124" s="89">
        <f t="shared" si="216"/>
        <v>0</v>
      </c>
      <c r="AN124" s="89">
        <f t="shared" si="216"/>
        <v>0</v>
      </c>
      <c r="AO124" s="89">
        <f t="shared" si="216"/>
        <v>0.33</v>
      </c>
      <c r="AP124" s="89">
        <f t="shared" si="216"/>
        <v>0</v>
      </c>
      <c r="AQ124" s="277">
        <f t="shared" si="216"/>
        <v>0.33</v>
      </c>
      <c r="AR124" s="142">
        <f t="shared" si="216"/>
        <v>35633589</v>
      </c>
      <c r="AS124" s="88">
        <f t="shared" si="216"/>
        <v>25511553</v>
      </c>
      <c r="AT124" s="88">
        <f t="shared" si="216"/>
        <v>194241</v>
      </c>
      <c r="AU124" s="88">
        <f t="shared" si="216"/>
        <v>181241</v>
      </c>
      <c r="AV124" s="88">
        <f t="shared" si="216"/>
        <v>8627299</v>
      </c>
      <c r="AW124" s="88">
        <f t="shared" si="216"/>
        <v>510232</v>
      </c>
      <c r="AX124" s="88">
        <f t="shared" si="216"/>
        <v>790264</v>
      </c>
      <c r="AY124" s="89">
        <f t="shared" si="216"/>
        <v>55.785699999999991</v>
      </c>
      <c r="AZ124" s="89">
        <f t="shared" si="216"/>
        <v>37.739299999999993</v>
      </c>
      <c r="BA124" s="277">
        <f t="shared" si="216"/>
        <v>18.046400000000002</v>
      </c>
    </row>
    <row r="125" spans="1:53" ht="12.95" customHeight="1" x14ac:dyDescent="0.25">
      <c r="A125" s="84">
        <v>23</v>
      </c>
      <c r="B125" s="84">
        <v>5429</v>
      </c>
      <c r="C125" s="108">
        <v>600098656</v>
      </c>
      <c r="D125" s="84">
        <v>70698309</v>
      </c>
      <c r="E125" s="513" t="s">
        <v>748</v>
      </c>
      <c r="F125" s="84">
        <v>3111</v>
      </c>
      <c r="G125" s="556" t="s">
        <v>587</v>
      </c>
      <c r="H125" s="514" t="s">
        <v>87</v>
      </c>
      <c r="I125" s="516">
        <v>3011669</v>
      </c>
      <c r="J125" s="517">
        <v>2188799</v>
      </c>
      <c r="K125" s="517">
        <v>10000</v>
      </c>
      <c r="L125" s="431">
        <v>743194</v>
      </c>
      <c r="M125" s="431">
        <v>43776</v>
      </c>
      <c r="N125" s="517">
        <v>25900</v>
      </c>
      <c r="O125" s="518">
        <v>5.3498000000000001</v>
      </c>
      <c r="P125" s="432">
        <v>4</v>
      </c>
      <c r="Q125" s="519">
        <v>1.3497999999999999</v>
      </c>
      <c r="R125" s="520">
        <f t="shared" ref="R125:R127" si="217">W125*-1</f>
        <v>0</v>
      </c>
      <c r="S125" s="507">
        <v>0</v>
      </c>
      <c r="T125" s="507">
        <v>0</v>
      </c>
      <c r="U125" s="507">
        <v>0</v>
      </c>
      <c r="V125" s="507">
        <f>SUM(R125:U125)</f>
        <v>0</v>
      </c>
      <c r="W125" s="507">
        <v>0</v>
      </c>
      <c r="X125" s="507">
        <v>0</v>
      </c>
      <c r="Y125" s="507">
        <v>0</v>
      </c>
      <c r="Z125" s="507">
        <f>SUM(W125:Y125)</f>
        <v>0</v>
      </c>
      <c r="AA125" s="507">
        <f>V125+Z125</f>
        <v>0</v>
      </c>
      <c r="AB125" s="322">
        <f>ROUND((V125+W125)*33.8%,0)</f>
        <v>0</v>
      </c>
      <c r="AC125" s="180">
        <f>ROUND(V125*2%,0)</f>
        <v>0</v>
      </c>
      <c r="AD125" s="507">
        <v>0</v>
      </c>
      <c r="AE125" s="507">
        <v>0</v>
      </c>
      <c r="AF125" s="507">
        <f t="shared" si="125"/>
        <v>0</v>
      </c>
      <c r="AG125" s="507">
        <f t="shared" si="126"/>
        <v>0</v>
      </c>
      <c r="AH125" s="522">
        <v>0</v>
      </c>
      <c r="AI125" s="522">
        <v>0</v>
      </c>
      <c r="AJ125" s="522">
        <v>0</v>
      </c>
      <c r="AK125" s="522">
        <v>0</v>
      </c>
      <c r="AL125" s="522">
        <v>0</v>
      </c>
      <c r="AM125" s="522">
        <v>0</v>
      </c>
      <c r="AN125" s="522">
        <v>0</v>
      </c>
      <c r="AO125" s="522">
        <f t="shared" ref="AO125:AO127" si="218">AH125+AJ125+AK125+AM125</f>
        <v>0</v>
      </c>
      <c r="AP125" s="522">
        <f t="shared" ref="AP125:AP127" si="219">AI125+AL125+AN125</f>
        <v>0</v>
      </c>
      <c r="AQ125" s="523">
        <f t="shared" si="127"/>
        <v>0</v>
      </c>
      <c r="AR125" s="520">
        <f>I125+AG125</f>
        <v>3011669</v>
      </c>
      <c r="AS125" s="507">
        <f>J125+V125</f>
        <v>2188799</v>
      </c>
      <c r="AT125" s="507">
        <f>K125+Z125</f>
        <v>10000</v>
      </c>
      <c r="AU125" s="501">
        <f t="shared" si="128"/>
        <v>0</v>
      </c>
      <c r="AV125" s="507">
        <f t="shared" ref="AV125:AW127" si="220">L125+AB125</f>
        <v>743194</v>
      </c>
      <c r="AW125" s="507">
        <f t="shared" si="220"/>
        <v>43776</v>
      </c>
      <c r="AX125" s="507">
        <f>N125+AF125</f>
        <v>25900</v>
      </c>
      <c r="AY125" s="522">
        <f>O125+AQ125</f>
        <v>5.3498000000000001</v>
      </c>
      <c r="AZ125" s="522">
        <f t="shared" ref="AZ125:BA127" si="221">P125+AO125</f>
        <v>4</v>
      </c>
      <c r="BA125" s="523">
        <f t="shared" si="221"/>
        <v>1.3497999999999999</v>
      </c>
    </row>
    <row r="126" spans="1:53" ht="12.95" customHeight="1" x14ac:dyDescent="0.25">
      <c r="A126" s="84">
        <v>23</v>
      </c>
      <c r="B126" s="547">
        <v>5429</v>
      </c>
      <c r="C126" s="548">
        <v>600098656</v>
      </c>
      <c r="D126" s="84">
        <v>70698309</v>
      </c>
      <c r="E126" s="557" t="s">
        <v>748</v>
      </c>
      <c r="F126" s="84">
        <v>3111</v>
      </c>
      <c r="G126" s="514" t="s">
        <v>92</v>
      </c>
      <c r="H126" s="514" t="s">
        <v>83</v>
      </c>
      <c r="I126" s="516">
        <v>0</v>
      </c>
      <c r="J126" s="517">
        <v>0</v>
      </c>
      <c r="K126" s="517">
        <v>0</v>
      </c>
      <c r="L126" s="431">
        <v>0</v>
      </c>
      <c r="M126" s="431">
        <v>0</v>
      </c>
      <c r="N126" s="517">
        <v>0</v>
      </c>
      <c r="O126" s="518">
        <v>0</v>
      </c>
      <c r="P126" s="432">
        <v>0</v>
      </c>
      <c r="Q126" s="519">
        <v>0</v>
      </c>
      <c r="R126" s="520">
        <f t="shared" si="217"/>
        <v>0</v>
      </c>
      <c r="S126" s="507">
        <v>0</v>
      </c>
      <c r="T126" s="507">
        <v>0</v>
      </c>
      <c r="U126" s="507">
        <v>0</v>
      </c>
      <c r="V126" s="507">
        <f>SUM(R126:U126)</f>
        <v>0</v>
      </c>
      <c r="W126" s="507">
        <v>0</v>
      </c>
      <c r="X126" s="507">
        <v>0</v>
      </c>
      <c r="Y126" s="507">
        <v>0</v>
      </c>
      <c r="Z126" s="507">
        <f>SUM(W126:Y126)</f>
        <v>0</v>
      </c>
      <c r="AA126" s="507">
        <f>V126+Z126</f>
        <v>0</v>
      </c>
      <c r="AB126" s="322">
        <f>ROUND((V126+W126)*33.8%,0)</f>
        <v>0</v>
      </c>
      <c r="AC126" s="180">
        <f>ROUND(V126*2%,0)</f>
        <v>0</v>
      </c>
      <c r="AD126" s="507">
        <v>0</v>
      </c>
      <c r="AE126" s="507">
        <v>0</v>
      </c>
      <c r="AF126" s="507">
        <f t="shared" si="125"/>
        <v>0</v>
      </c>
      <c r="AG126" s="507">
        <f t="shared" si="126"/>
        <v>0</v>
      </c>
      <c r="AH126" s="522">
        <v>0</v>
      </c>
      <c r="AI126" s="522">
        <v>0</v>
      </c>
      <c r="AJ126" s="522">
        <v>0</v>
      </c>
      <c r="AK126" s="522">
        <v>0</v>
      </c>
      <c r="AL126" s="522">
        <v>0</v>
      </c>
      <c r="AM126" s="522">
        <v>0</v>
      </c>
      <c r="AN126" s="522">
        <v>0</v>
      </c>
      <c r="AO126" s="522">
        <f t="shared" si="218"/>
        <v>0</v>
      </c>
      <c r="AP126" s="522">
        <f t="shared" si="219"/>
        <v>0</v>
      </c>
      <c r="AQ126" s="523">
        <f t="shared" si="127"/>
        <v>0</v>
      </c>
      <c r="AR126" s="520">
        <f>I126+AG126</f>
        <v>0</v>
      </c>
      <c r="AS126" s="507">
        <f>J126+V126</f>
        <v>0</v>
      </c>
      <c r="AT126" s="507">
        <f>K126+Z126</f>
        <v>0</v>
      </c>
      <c r="AU126" s="501">
        <f t="shared" si="128"/>
        <v>0</v>
      </c>
      <c r="AV126" s="507">
        <f t="shared" si="220"/>
        <v>0</v>
      </c>
      <c r="AW126" s="507">
        <f t="shared" si="220"/>
        <v>0</v>
      </c>
      <c r="AX126" s="507">
        <f>N126+AF126</f>
        <v>0</v>
      </c>
      <c r="AY126" s="522">
        <f>O126+AQ126</f>
        <v>0</v>
      </c>
      <c r="AZ126" s="522">
        <f t="shared" si="221"/>
        <v>0</v>
      </c>
      <c r="BA126" s="523">
        <f t="shared" si="221"/>
        <v>0</v>
      </c>
    </row>
    <row r="127" spans="1:53" ht="12.95" customHeight="1" x14ac:dyDescent="0.25">
      <c r="A127" s="84">
        <v>23</v>
      </c>
      <c r="B127" s="547">
        <v>5429</v>
      </c>
      <c r="C127" s="548">
        <v>600098656</v>
      </c>
      <c r="D127" s="84">
        <v>70698309</v>
      </c>
      <c r="E127" s="557" t="s">
        <v>748</v>
      </c>
      <c r="F127" s="547">
        <v>3141</v>
      </c>
      <c r="G127" s="556" t="s">
        <v>89</v>
      </c>
      <c r="H127" s="514" t="s">
        <v>83</v>
      </c>
      <c r="I127" s="516">
        <v>765456</v>
      </c>
      <c r="J127" s="517">
        <v>561144</v>
      </c>
      <c r="K127" s="517">
        <v>0</v>
      </c>
      <c r="L127" s="431">
        <v>189667</v>
      </c>
      <c r="M127" s="431">
        <v>11223</v>
      </c>
      <c r="N127" s="517">
        <v>3422</v>
      </c>
      <c r="O127" s="518">
        <v>1.91</v>
      </c>
      <c r="P127" s="432">
        <v>0</v>
      </c>
      <c r="Q127" s="519">
        <v>1.91</v>
      </c>
      <c r="R127" s="520">
        <f t="shared" si="217"/>
        <v>0</v>
      </c>
      <c r="S127" s="507">
        <v>0</v>
      </c>
      <c r="T127" s="507">
        <v>0</v>
      </c>
      <c r="U127" s="507">
        <v>0</v>
      </c>
      <c r="V127" s="507">
        <f>SUM(R127:U127)</f>
        <v>0</v>
      </c>
      <c r="W127" s="507">
        <v>0</v>
      </c>
      <c r="X127" s="507">
        <v>0</v>
      </c>
      <c r="Y127" s="507">
        <v>0</v>
      </c>
      <c r="Z127" s="507">
        <f>SUM(W127:Y127)</f>
        <v>0</v>
      </c>
      <c r="AA127" s="507">
        <f>V127+Z127</f>
        <v>0</v>
      </c>
      <c r="AB127" s="322">
        <f>ROUND((V127+W127)*33.8%,0)</f>
        <v>0</v>
      </c>
      <c r="AC127" s="180">
        <f>ROUND(V127*2%,0)</f>
        <v>0</v>
      </c>
      <c r="AD127" s="507">
        <v>0</v>
      </c>
      <c r="AE127" s="507">
        <v>0</v>
      </c>
      <c r="AF127" s="507">
        <f t="shared" si="125"/>
        <v>0</v>
      </c>
      <c r="AG127" s="507">
        <f t="shared" si="126"/>
        <v>0</v>
      </c>
      <c r="AH127" s="522">
        <v>0</v>
      </c>
      <c r="AI127" s="522">
        <v>0</v>
      </c>
      <c r="AJ127" s="522">
        <v>0</v>
      </c>
      <c r="AK127" s="522">
        <v>0</v>
      </c>
      <c r="AL127" s="522">
        <v>0</v>
      </c>
      <c r="AM127" s="522">
        <v>0</v>
      </c>
      <c r="AN127" s="522">
        <v>0</v>
      </c>
      <c r="AO127" s="522">
        <f t="shared" si="218"/>
        <v>0</v>
      </c>
      <c r="AP127" s="522">
        <f t="shared" si="219"/>
        <v>0</v>
      </c>
      <c r="AQ127" s="523">
        <f t="shared" si="127"/>
        <v>0</v>
      </c>
      <c r="AR127" s="520">
        <f>I127+AG127</f>
        <v>765456</v>
      </c>
      <c r="AS127" s="507">
        <f>J127+V127</f>
        <v>561144</v>
      </c>
      <c r="AT127" s="507">
        <f>K127+Z127</f>
        <v>0</v>
      </c>
      <c r="AU127" s="501">
        <f t="shared" si="128"/>
        <v>0</v>
      </c>
      <c r="AV127" s="507">
        <f t="shared" si="220"/>
        <v>189667</v>
      </c>
      <c r="AW127" s="507">
        <f t="shared" si="220"/>
        <v>11223</v>
      </c>
      <c r="AX127" s="507">
        <f>N127+AF127</f>
        <v>3422</v>
      </c>
      <c r="AY127" s="522">
        <f>O127+AQ127</f>
        <v>1.91</v>
      </c>
      <c r="AZ127" s="522">
        <f t="shared" si="221"/>
        <v>0</v>
      </c>
      <c r="BA127" s="523">
        <f t="shared" si="221"/>
        <v>1.91</v>
      </c>
    </row>
    <row r="128" spans="1:53" ht="12.95" customHeight="1" x14ac:dyDescent="0.25">
      <c r="A128" s="93">
        <v>23</v>
      </c>
      <c r="B128" s="105">
        <v>5429</v>
      </c>
      <c r="C128" s="106">
        <v>600098656</v>
      </c>
      <c r="D128" s="105">
        <v>70698309</v>
      </c>
      <c r="E128" s="120" t="s">
        <v>749</v>
      </c>
      <c r="F128" s="105"/>
      <c r="G128" s="123"/>
      <c r="H128" s="124"/>
      <c r="I128" s="131">
        <v>3777125</v>
      </c>
      <c r="J128" s="88">
        <v>2749943</v>
      </c>
      <c r="K128" s="88">
        <v>10000</v>
      </c>
      <c r="L128" s="88">
        <v>932861</v>
      </c>
      <c r="M128" s="88">
        <v>54999</v>
      </c>
      <c r="N128" s="88">
        <v>29322</v>
      </c>
      <c r="O128" s="89">
        <v>7.2598000000000003</v>
      </c>
      <c r="P128" s="89">
        <v>4</v>
      </c>
      <c r="Q128" s="277">
        <v>3.2597999999999998</v>
      </c>
      <c r="R128" s="142">
        <f t="shared" ref="R128:BA128" si="222">SUM(R125:R127)</f>
        <v>0</v>
      </c>
      <c r="S128" s="88">
        <f t="shared" si="222"/>
        <v>0</v>
      </c>
      <c r="T128" s="88">
        <f t="shared" si="222"/>
        <v>0</v>
      </c>
      <c r="U128" s="88">
        <f t="shared" si="222"/>
        <v>0</v>
      </c>
      <c r="V128" s="88">
        <f t="shared" si="222"/>
        <v>0</v>
      </c>
      <c r="W128" s="88">
        <f t="shared" si="222"/>
        <v>0</v>
      </c>
      <c r="X128" s="88">
        <f t="shared" si="222"/>
        <v>0</v>
      </c>
      <c r="Y128" s="88">
        <f t="shared" ref="Y128" si="223">SUM(Y125:Y127)</f>
        <v>0</v>
      </c>
      <c r="Z128" s="88">
        <f t="shared" si="222"/>
        <v>0</v>
      </c>
      <c r="AA128" s="88">
        <f t="shared" si="222"/>
        <v>0</v>
      </c>
      <c r="AB128" s="88">
        <f t="shared" si="222"/>
        <v>0</v>
      </c>
      <c r="AC128" s="88">
        <f t="shared" si="222"/>
        <v>0</v>
      </c>
      <c r="AD128" s="88">
        <f t="shared" si="222"/>
        <v>0</v>
      </c>
      <c r="AE128" s="88">
        <f t="shared" si="222"/>
        <v>0</v>
      </c>
      <c r="AF128" s="88">
        <f t="shared" si="222"/>
        <v>0</v>
      </c>
      <c r="AG128" s="88">
        <f t="shared" si="222"/>
        <v>0</v>
      </c>
      <c r="AH128" s="89">
        <f t="shared" si="222"/>
        <v>0</v>
      </c>
      <c r="AI128" s="89">
        <f t="shared" si="222"/>
        <v>0</v>
      </c>
      <c r="AJ128" s="89">
        <f t="shared" si="222"/>
        <v>0</v>
      </c>
      <c r="AK128" s="89">
        <f t="shared" ref="AK128:AL128" si="224">SUM(AK125:AK127)</f>
        <v>0</v>
      </c>
      <c r="AL128" s="89">
        <f t="shared" si="224"/>
        <v>0</v>
      </c>
      <c r="AM128" s="89">
        <f t="shared" si="222"/>
        <v>0</v>
      </c>
      <c r="AN128" s="89">
        <f t="shared" si="222"/>
        <v>0</v>
      </c>
      <c r="AO128" s="89">
        <f t="shared" si="222"/>
        <v>0</v>
      </c>
      <c r="AP128" s="89">
        <f t="shared" si="222"/>
        <v>0</v>
      </c>
      <c r="AQ128" s="277">
        <f t="shared" si="222"/>
        <v>0</v>
      </c>
      <c r="AR128" s="142">
        <f t="shared" si="222"/>
        <v>3777125</v>
      </c>
      <c r="AS128" s="88">
        <f t="shared" si="222"/>
        <v>2749943</v>
      </c>
      <c r="AT128" s="88">
        <f t="shared" si="222"/>
        <v>10000</v>
      </c>
      <c r="AU128" s="88">
        <f t="shared" si="222"/>
        <v>0</v>
      </c>
      <c r="AV128" s="88">
        <f t="shared" si="222"/>
        <v>932861</v>
      </c>
      <c r="AW128" s="88">
        <f t="shared" si="222"/>
        <v>54999</v>
      </c>
      <c r="AX128" s="88">
        <f t="shared" si="222"/>
        <v>29322</v>
      </c>
      <c r="AY128" s="89">
        <f t="shared" si="222"/>
        <v>7.2598000000000003</v>
      </c>
      <c r="AZ128" s="89">
        <f t="shared" si="222"/>
        <v>4</v>
      </c>
      <c r="BA128" s="277">
        <f t="shared" si="222"/>
        <v>3.2597999999999998</v>
      </c>
    </row>
    <row r="129" spans="1:53" ht="12.95" customHeight="1" x14ac:dyDescent="0.25">
      <c r="A129" s="84">
        <v>24</v>
      </c>
      <c r="B129" s="547">
        <v>5468</v>
      </c>
      <c r="C129" s="548">
        <v>600099083</v>
      </c>
      <c r="D129" s="84">
        <v>70698317</v>
      </c>
      <c r="E129" s="557" t="s">
        <v>750</v>
      </c>
      <c r="F129" s="547">
        <v>3117</v>
      </c>
      <c r="G129" s="556" t="s">
        <v>285</v>
      </c>
      <c r="H129" s="514" t="s">
        <v>87</v>
      </c>
      <c r="I129" s="516">
        <v>2662062</v>
      </c>
      <c r="J129" s="517">
        <v>1902844</v>
      </c>
      <c r="K129" s="517">
        <v>0</v>
      </c>
      <c r="L129" s="431">
        <v>643161</v>
      </c>
      <c r="M129" s="431">
        <v>38057</v>
      </c>
      <c r="N129" s="517">
        <v>78000</v>
      </c>
      <c r="O129" s="518">
        <v>3.7942</v>
      </c>
      <c r="P129" s="432">
        <v>2.7271999999999998</v>
      </c>
      <c r="Q129" s="519">
        <v>1.0670000000000002</v>
      </c>
      <c r="R129" s="520">
        <f t="shared" ref="R129:R132" si="225">W129*-1</f>
        <v>0</v>
      </c>
      <c r="S129" s="507">
        <v>0</v>
      </c>
      <c r="T129" s="507">
        <v>0</v>
      </c>
      <c r="U129" s="507">
        <v>0</v>
      </c>
      <c r="V129" s="507">
        <f>SUM(R129:U129)</f>
        <v>0</v>
      </c>
      <c r="W129" s="507">
        <v>0</v>
      </c>
      <c r="X129" s="507">
        <v>0</v>
      </c>
      <c r="Y129" s="507">
        <v>3848</v>
      </c>
      <c r="Z129" s="507">
        <f>SUM(W129:Y129)</f>
        <v>3848</v>
      </c>
      <c r="AA129" s="507">
        <f>V129+Z129</f>
        <v>3848</v>
      </c>
      <c r="AB129" s="322">
        <f>ROUND((V129+W129)*33.8%,0)</f>
        <v>0</v>
      </c>
      <c r="AC129" s="180">
        <f>ROUND(V129*2%,0)</f>
        <v>0</v>
      </c>
      <c r="AD129" s="507">
        <v>0</v>
      </c>
      <c r="AE129" s="507">
        <v>0</v>
      </c>
      <c r="AF129" s="507">
        <f t="shared" si="125"/>
        <v>0</v>
      </c>
      <c r="AG129" s="507">
        <f t="shared" si="126"/>
        <v>3848</v>
      </c>
      <c r="AH129" s="522">
        <v>0</v>
      </c>
      <c r="AI129" s="522">
        <v>0</v>
      </c>
      <c r="AJ129" s="522">
        <v>0</v>
      </c>
      <c r="AK129" s="522">
        <v>0</v>
      </c>
      <c r="AL129" s="522">
        <v>0</v>
      </c>
      <c r="AM129" s="522">
        <v>0</v>
      </c>
      <c r="AN129" s="522">
        <v>0</v>
      </c>
      <c r="AO129" s="522">
        <f t="shared" ref="AO129:AO132" si="226">AH129+AJ129+AK129+AM129</f>
        <v>0</v>
      </c>
      <c r="AP129" s="522">
        <f t="shared" ref="AP129:AP132" si="227">AI129+AL129+AN129</f>
        <v>0</v>
      </c>
      <c r="AQ129" s="523">
        <f t="shared" si="127"/>
        <v>0</v>
      </c>
      <c r="AR129" s="520">
        <f>I129+AG129</f>
        <v>2665910</v>
      </c>
      <c r="AS129" s="507">
        <f>J129+V129</f>
        <v>1902844</v>
      </c>
      <c r="AT129" s="507">
        <f>K129+Z129</f>
        <v>3848</v>
      </c>
      <c r="AU129" s="501">
        <f t="shared" si="128"/>
        <v>3848</v>
      </c>
      <c r="AV129" s="507">
        <f t="shared" ref="AV129:AW132" si="228">L129+AB129</f>
        <v>643161</v>
      </c>
      <c r="AW129" s="507">
        <f t="shared" si="228"/>
        <v>38057</v>
      </c>
      <c r="AX129" s="507">
        <f>N129+AF129</f>
        <v>78000</v>
      </c>
      <c r="AY129" s="522">
        <f>O129+AQ129</f>
        <v>3.7942</v>
      </c>
      <c r="AZ129" s="522">
        <f t="shared" ref="AZ129:BA132" si="229">P129+AO129</f>
        <v>2.7271999999999998</v>
      </c>
      <c r="BA129" s="523">
        <f t="shared" si="229"/>
        <v>1.0670000000000002</v>
      </c>
    </row>
    <row r="130" spans="1:53" ht="12.95" customHeight="1" x14ac:dyDescent="0.25">
      <c r="A130" s="84">
        <v>24</v>
      </c>
      <c r="B130" s="547">
        <v>5468</v>
      </c>
      <c r="C130" s="548">
        <v>600099083</v>
      </c>
      <c r="D130" s="84">
        <v>70698317</v>
      </c>
      <c r="E130" s="557" t="s">
        <v>750</v>
      </c>
      <c r="F130" s="547">
        <v>3117</v>
      </c>
      <c r="G130" s="514" t="s">
        <v>92</v>
      </c>
      <c r="H130" s="514" t="s">
        <v>83</v>
      </c>
      <c r="I130" s="516">
        <v>356852</v>
      </c>
      <c r="J130" s="517">
        <v>262262</v>
      </c>
      <c r="K130" s="517">
        <v>0</v>
      </c>
      <c r="L130" s="431">
        <v>88645</v>
      </c>
      <c r="M130" s="431">
        <v>5245</v>
      </c>
      <c r="N130" s="517">
        <v>700</v>
      </c>
      <c r="O130" s="518">
        <v>0.77</v>
      </c>
      <c r="P130" s="432">
        <v>0.77</v>
      </c>
      <c r="Q130" s="519">
        <v>0</v>
      </c>
      <c r="R130" s="520">
        <f t="shared" si="225"/>
        <v>0</v>
      </c>
      <c r="S130" s="507">
        <v>0</v>
      </c>
      <c r="T130" s="507">
        <v>0</v>
      </c>
      <c r="U130" s="507">
        <v>0</v>
      </c>
      <c r="V130" s="507">
        <f>SUM(R130:U130)</f>
        <v>0</v>
      </c>
      <c r="W130" s="507">
        <v>0</v>
      </c>
      <c r="X130" s="507">
        <v>0</v>
      </c>
      <c r="Y130" s="507">
        <v>0</v>
      </c>
      <c r="Z130" s="507">
        <f>SUM(W130:Y130)</f>
        <v>0</v>
      </c>
      <c r="AA130" s="507">
        <f>V130+Z130</f>
        <v>0</v>
      </c>
      <c r="AB130" s="322">
        <f>ROUND((V130+W130)*33.8%,0)</f>
        <v>0</v>
      </c>
      <c r="AC130" s="180">
        <f>ROUND(V130*2%,0)</f>
        <v>0</v>
      </c>
      <c r="AD130" s="507">
        <v>0</v>
      </c>
      <c r="AE130" s="507">
        <v>0</v>
      </c>
      <c r="AF130" s="507">
        <f t="shared" si="125"/>
        <v>0</v>
      </c>
      <c r="AG130" s="507">
        <f t="shared" si="126"/>
        <v>0</v>
      </c>
      <c r="AH130" s="522">
        <v>0</v>
      </c>
      <c r="AI130" s="522">
        <v>0</v>
      </c>
      <c r="AJ130" s="522">
        <v>0</v>
      </c>
      <c r="AK130" s="522">
        <v>0</v>
      </c>
      <c r="AL130" s="522">
        <v>0</v>
      </c>
      <c r="AM130" s="522">
        <v>0</v>
      </c>
      <c r="AN130" s="522">
        <v>0</v>
      </c>
      <c r="AO130" s="522">
        <f t="shared" si="226"/>
        <v>0</v>
      </c>
      <c r="AP130" s="522">
        <f t="shared" si="227"/>
        <v>0</v>
      </c>
      <c r="AQ130" s="523">
        <f t="shared" si="127"/>
        <v>0</v>
      </c>
      <c r="AR130" s="520">
        <f>I130+AG130</f>
        <v>356852</v>
      </c>
      <c r="AS130" s="507">
        <f>J130+V130</f>
        <v>262262</v>
      </c>
      <c r="AT130" s="507">
        <f>K130+Z130</f>
        <v>0</v>
      </c>
      <c r="AU130" s="501">
        <f t="shared" si="128"/>
        <v>0</v>
      </c>
      <c r="AV130" s="507">
        <f t="shared" si="228"/>
        <v>88645</v>
      </c>
      <c r="AW130" s="507">
        <f t="shared" si="228"/>
        <v>5245</v>
      </c>
      <c r="AX130" s="507">
        <f>N130+AF130</f>
        <v>700</v>
      </c>
      <c r="AY130" s="522">
        <f>O130+AQ130</f>
        <v>0.77</v>
      </c>
      <c r="AZ130" s="522">
        <f t="shared" si="229"/>
        <v>0.77</v>
      </c>
      <c r="BA130" s="523">
        <f t="shared" si="229"/>
        <v>0</v>
      </c>
    </row>
    <row r="131" spans="1:53" ht="12.95" customHeight="1" x14ac:dyDescent="0.25">
      <c r="A131" s="84">
        <v>24</v>
      </c>
      <c r="B131" s="547">
        <v>5468</v>
      </c>
      <c r="C131" s="548">
        <v>600099083</v>
      </c>
      <c r="D131" s="84">
        <v>70698317</v>
      </c>
      <c r="E131" s="557" t="s">
        <v>750</v>
      </c>
      <c r="F131" s="547">
        <v>3143</v>
      </c>
      <c r="G131" s="514" t="s">
        <v>150</v>
      </c>
      <c r="H131" s="514" t="s">
        <v>87</v>
      </c>
      <c r="I131" s="516">
        <v>670812</v>
      </c>
      <c r="J131" s="517">
        <v>493971</v>
      </c>
      <c r="K131" s="517">
        <v>0</v>
      </c>
      <c r="L131" s="431">
        <v>166962</v>
      </c>
      <c r="M131" s="431">
        <v>9879</v>
      </c>
      <c r="N131" s="517">
        <v>0</v>
      </c>
      <c r="O131" s="518">
        <v>0.98099999999999998</v>
      </c>
      <c r="P131" s="432">
        <v>0.98099999999999998</v>
      </c>
      <c r="Q131" s="519">
        <v>0</v>
      </c>
      <c r="R131" s="520">
        <f t="shared" si="225"/>
        <v>0</v>
      </c>
      <c r="S131" s="507">
        <v>0</v>
      </c>
      <c r="T131" s="507">
        <v>0</v>
      </c>
      <c r="U131" s="507">
        <v>0</v>
      </c>
      <c r="V131" s="507">
        <f>SUM(R131:U131)</f>
        <v>0</v>
      </c>
      <c r="W131" s="507">
        <v>0</v>
      </c>
      <c r="X131" s="507">
        <v>0</v>
      </c>
      <c r="Y131" s="507">
        <v>0</v>
      </c>
      <c r="Z131" s="507">
        <f>SUM(W131:Y131)</f>
        <v>0</v>
      </c>
      <c r="AA131" s="507">
        <f>V131+Z131</f>
        <v>0</v>
      </c>
      <c r="AB131" s="322">
        <f>ROUND((V131+W131)*33.8%,0)</f>
        <v>0</v>
      </c>
      <c r="AC131" s="180">
        <f>ROUND(V131*2%,0)</f>
        <v>0</v>
      </c>
      <c r="AD131" s="507">
        <v>0</v>
      </c>
      <c r="AE131" s="507">
        <v>0</v>
      </c>
      <c r="AF131" s="507">
        <f t="shared" si="125"/>
        <v>0</v>
      </c>
      <c r="AG131" s="507">
        <f t="shared" si="126"/>
        <v>0</v>
      </c>
      <c r="AH131" s="522">
        <v>0</v>
      </c>
      <c r="AI131" s="522">
        <v>0</v>
      </c>
      <c r="AJ131" s="522">
        <v>0</v>
      </c>
      <c r="AK131" s="522">
        <v>0</v>
      </c>
      <c r="AL131" s="522">
        <v>0</v>
      </c>
      <c r="AM131" s="522">
        <v>0</v>
      </c>
      <c r="AN131" s="522">
        <v>0</v>
      </c>
      <c r="AO131" s="522">
        <f t="shared" si="226"/>
        <v>0</v>
      </c>
      <c r="AP131" s="522">
        <f t="shared" si="227"/>
        <v>0</v>
      </c>
      <c r="AQ131" s="523">
        <f t="shared" si="127"/>
        <v>0</v>
      </c>
      <c r="AR131" s="520">
        <f>I131+AG131</f>
        <v>670812</v>
      </c>
      <c r="AS131" s="507">
        <f>J131+V131</f>
        <v>493971</v>
      </c>
      <c r="AT131" s="507">
        <f>K131+Z131</f>
        <v>0</v>
      </c>
      <c r="AU131" s="501">
        <f t="shared" si="128"/>
        <v>0</v>
      </c>
      <c r="AV131" s="507">
        <f t="shared" si="228"/>
        <v>166962</v>
      </c>
      <c r="AW131" s="507">
        <f t="shared" si="228"/>
        <v>9879</v>
      </c>
      <c r="AX131" s="507">
        <f>N131+AF131</f>
        <v>0</v>
      </c>
      <c r="AY131" s="522">
        <f>O131+AQ131</f>
        <v>0.98099999999999998</v>
      </c>
      <c r="AZ131" s="522">
        <f t="shared" si="229"/>
        <v>0.98099999999999998</v>
      </c>
      <c r="BA131" s="523">
        <f t="shared" si="229"/>
        <v>0</v>
      </c>
    </row>
    <row r="132" spans="1:53" ht="12.95" customHeight="1" x14ac:dyDescent="0.25">
      <c r="A132" s="84">
        <v>24</v>
      </c>
      <c r="B132" s="547">
        <v>5468</v>
      </c>
      <c r="C132" s="548">
        <v>600099083</v>
      </c>
      <c r="D132" s="84">
        <v>70698317</v>
      </c>
      <c r="E132" s="557" t="s">
        <v>750</v>
      </c>
      <c r="F132" s="547">
        <v>3143</v>
      </c>
      <c r="G132" s="514" t="s">
        <v>151</v>
      </c>
      <c r="H132" s="514" t="s">
        <v>83</v>
      </c>
      <c r="I132" s="516">
        <v>18257</v>
      </c>
      <c r="J132" s="517">
        <v>12870</v>
      </c>
      <c r="K132" s="517">
        <v>0</v>
      </c>
      <c r="L132" s="431">
        <v>4350</v>
      </c>
      <c r="M132" s="431">
        <v>257</v>
      </c>
      <c r="N132" s="517">
        <v>780</v>
      </c>
      <c r="O132" s="518">
        <v>0.05</v>
      </c>
      <c r="P132" s="432">
        <v>0</v>
      </c>
      <c r="Q132" s="519">
        <v>0.05</v>
      </c>
      <c r="R132" s="520">
        <f t="shared" si="225"/>
        <v>0</v>
      </c>
      <c r="S132" s="507">
        <v>0</v>
      </c>
      <c r="T132" s="507">
        <v>0</v>
      </c>
      <c r="U132" s="507">
        <v>0</v>
      </c>
      <c r="V132" s="507">
        <f>SUM(R132:U132)</f>
        <v>0</v>
      </c>
      <c r="W132" s="507">
        <v>0</v>
      </c>
      <c r="X132" s="507">
        <v>0</v>
      </c>
      <c r="Y132" s="507">
        <v>0</v>
      </c>
      <c r="Z132" s="507">
        <f>SUM(W132:Y132)</f>
        <v>0</v>
      </c>
      <c r="AA132" s="507">
        <f>V132+Z132</f>
        <v>0</v>
      </c>
      <c r="AB132" s="322">
        <f>ROUND((V132+W132)*33.8%,0)</f>
        <v>0</v>
      </c>
      <c r="AC132" s="180">
        <f>ROUND(V132*2%,0)</f>
        <v>0</v>
      </c>
      <c r="AD132" s="507">
        <v>0</v>
      </c>
      <c r="AE132" s="507">
        <v>0</v>
      </c>
      <c r="AF132" s="507">
        <f t="shared" si="125"/>
        <v>0</v>
      </c>
      <c r="AG132" s="507">
        <f t="shared" si="126"/>
        <v>0</v>
      </c>
      <c r="AH132" s="522">
        <v>0</v>
      </c>
      <c r="AI132" s="522">
        <v>0</v>
      </c>
      <c r="AJ132" s="522">
        <v>0</v>
      </c>
      <c r="AK132" s="522">
        <v>0</v>
      </c>
      <c r="AL132" s="522">
        <v>0</v>
      </c>
      <c r="AM132" s="522">
        <v>0</v>
      </c>
      <c r="AN132" s="522">
        <v>0</v>
      </c>
      <c r="AO132" s="522">
        <f t="shared" si="226"/>
        <v>0</v>
      </c>
      <c r="AP132" s="522">
        <f t="shared" si="227"/>
        <v>0</v>
      </c>
      <c r="AQ132" s="523">
        <f t="shared" si="127"/>
        <v>0</v>
      </c>
      <c r="AR132" s="520">
        <f>I132+AG132</f>
        <v>18257</v>
      </c>
      <c r="AS132" s="507">
        <f>J132+V132</f>
        <v>12870</v>
      </c>
      <c r="AT132" s="507">
        <f>K132+Z132</f>
        <v>0</v>
      </c>
      <c r="AU132" s="501">
        <f t="shared" si="128"/>
        <v>0</v>
      </c>
      <c r="AV132" s="507">
        <f t="shared" si="228"/>
        <v>4350</v>
      </c>
      <c r="AW132" s="507">
        <f t="shared" si="228"/>
        <v>257</v>
      </c>
      <c r="AX132" s="507">
        <f>N132+AF132</f>
        <v>780</v>
      </c>
      <c r="AY132" s="522">
        <f>O132+AQ132</f>
        <v>0.05</v>
      </c>
      <c r="AZ132" s="522">
        <f t="shared" si="229"/>
        <v>0</v>
      </c>
      <c r="BA132" s="523">
        <f t="shared" si="229"/>
        <v>0.05</v>
      </c>
    </row>
    <row r="133" spans="1:53" ht="12.95" customHeight="1" x14ac:dyDescent="0.25">
      <c r="A133" s="93">
        <v>24</v>
      </c>
      <c r="B133" s="105">
        <v>5468</v>
      </c>
      <c r="C133" s="106">
        <v>600099083</v>
      </c>
      <c r="D133" s="105">
        <v>70698317</v>
      </c>
      <c r="E133" s="120" t="s">
        <v>751</v>
      </c>
      <c r="F133" s="105"/>
      <c r="G133" s="123"/>
      <c r="H133" s="124"/>
      <c r="I133" s="131">
        <v>3707983</v>
      </c>
      <c r="J133" s="88">
        <v>2671947</v>
      </c>
      <c r="K133" s="88">
        <v>0</v>
      </c>
      <c r="L133" s="88">
        <v>903118</v>
      </c>
      <c r="M133" s="88">
        <v>53438</v>
      </c>
      <c r="N133" s="88">
        <v>79480</v>
      </c>
      <c r="O133" s="89">
        <v>5.5951999999999993</v>
      </c>
      <c r="P133" s="89">
        <v>4.4782000000000002</v>
      </c>
      <c r="Q133" s="277">
        <v>1.1170000000000002</v>
      </c>
      <c r="R133" s="142">
        <f t="shared" ref="R133:BA133" si="230">SUM(R129:R132)</f>
        <v>0</v>
      </c>
      <c r="S133" s="88">
        <f t="shared" si="230"/>
        <v>0</v>
      </c>
      <c r="T133" s="88">
        <f t="shared" si="230"/>
        <v>0</v>
      </c>
      <c r="U133" s="88">
        <f t="shared" si="230"/>
        <v>0</v>
      </c>
      <c r="V133" s="88">
        <f t="shared" si="230"/>
        <v>0</v>
      </c>
      <c r="W133" s="88">
        <f t="shared" si="230"/>
        <v>0</v>
      </c>
      <c r="X133" s="88">
        <f t="shared" si="230"/>
        <v>0</v>
      </c>
      <c r="Y133" s="88">
        <f t="shared" ref="Y133" si="231">SUM(Y129:Y132)</f>
        <v>3848</v>
      </c>
      <c r="Z133" s="88">
        <f t="shared" si="230"/>
        <v>3848</v>
      </c>
      <c r="AA133" s="88">
        <f t="shared" si="230"/>
        <v>3848</v>
      </c>
      <c r="AB133" s="88">
        <f t="shared" si="230"/>
        <v>0</v>
      </c>
      <c r="AC133" s="88">
        <f t="shared" si="230"/>
        <v>0</v>
      </c>
      <c r="AD133" s="88">
        <f t="shared" si="230"/>
        <v>0</v>
      </c>
      <c r="AE133" s="88">
        <f t="shared" si="230"/>
        <v>0</v>
      </c>
      <c r="AF133" s="88">
        <f t="shared" si="230"/>
        <v>0</v>
      </c>
      <c r="AG133" s="88">
        <f t="shared" si="230"/>
        <v>3848</v>
      </c>
      <c r="AH133" s="89">
        <f t="shared" si="230"/>
        <v>0</v>
      </c>
      <c r="AI133" s="89">
        <f t="shared" si="230"/>
        <v>0</v>
      </c>
      <c r="AJ133" s="89">
        <f t="shared" si="230"/>
        <v>0</v>
      </c>
      <c r="AK133" s="89">
        <f t="shared" ref="AK133:AL133" si="232">SUM(AK129:AK132)</f>
        <v>0</v>
      </c>
      <c r="AL133" s="89">
        <f t="shared" si="232"/>
        <v>0</v>
      </c>
      <c r="AM133" s="89">
        <f t="shared" si="230"/>
        <v>0</v>
      </c>
      <c r="AN133" s="89">
        <f t="shared" si="230"/>
        <v>0</v>
      </c>
      <c r="AO133" s="89">
        <f t="shared" si="230"/>
        <v>0</v>
      </c>
      <c r="AP133" s="89">
        <f t="shared" si="230"/>
        <v>0</v>
      </c>
      <c r="AQ133" s="277">
        <f t="shared" si="230"/>
        <v>0</v>
      </c>
      <c r="AR133" s="142">
        <f t="shared" si="230"/>
        <v>3711831</v>
      </c>
      <c r="AS133" s="88">
        <f t="shared" si="230"/>
        <v>2671947</v>
      </c>
      <c r="AT133" s="88">
        <f t="shared" si="230"/>
        <v>3848</v>
      </c>
      <c r="AU133" s="88">
        <f t="shared" si="230"/>
        <v>3848</v>
      </c>
      <c r="AV133" s="88">
        <f t="shared" si="230"/>
        <v>903118</v>
      </c>
      <c r="AW133" s="88">
        <f t="shared" si="230"/>
        <v>53438</v>
      </c>
      <c r="AX133" s="88">
        <f t="shared" si="230"/>
        <v>79480</v>
      </c>
      <c r="AY133" s="89">
        <f t="shared" si="230"/>
        <v>5.5951999999999993</v>
      </c>
      <c r="AZ133" s="89">
        <f t="shared" si="230"/>
        <v>4.4782000000000002</v>
      </c>
      <c r="BA133" s="277">
        <f t="shared" si="230"/>
        <v>1.1170000000000002</v>
      </c>
    </row>
    <row r="134" spans="1:53" ht="12.95" customHeight="1" x14ac:dyDescent="0.25">
      <c r="A134" s="84">
        <v>25</v>
      </c>
      <c r="B134" s="547">
        <v>5488</v>
      </c>
      <c r="C134" s="548">
        <v>600099326</v>
      </c>
      <c r="D134" s="84">
        <v>70695393</v>
      </c>
      <c r="E134" s="557" t="s">
        <v>752</v>
      </c>
      <c r="F134" s="547">
        <v>3111</v>
      </c>
      <c r="G134" s="556" t="s">
        <v>587</v>
      </c>
      <c r="H134" s="514" t="s">
        <v>87</v>
      </c>
      <c r="I134" s="516">
        <v>1154334</v>
      </c>
      <c r="J134" s="517">
        <v>842292</v>
      </c>
      <c r="K134" s="517">
        <v>0</v>
      </c>
      <c r="L134" s="431">
        <v>284695</v>
      </c>
      <c r="M134" s="431">
        <v>16847</v>
      </c>
      <c r="N134" s="517">
        <v>10500</v>
      </c>
      <c r="O134" s="518">
        <v>2.1779000000000002</v>
      </c>
      <c r="P134" s="432">
        <v>1.7170000000000001</v>
      </c>
      <c r="Q134" s="519">
        <v>0.46089999999999998</v>
      </c>
      <c r="R134" s="520">
        <f t="shared" ref="R134:R139" si="233">W134*-1</f>
        <v>0</v>
      </c>
      <c r="S134" s="507">
        <v>0</v>
      </c>
      <c r="T134" s="507">
        <v>0</v>
      </c>
      <c r="U134" s="507">
        <v>0</v>
      </c>
      <c r="V134" s="507">
        <f t="shared" ref="V134:V139" si="234">SUM(R134:U134)</f>
        <v>0</v>
      </c>
      <c r="W134" s="507">
        <v>0</v>
      </c>
      <c r="X134" s="507">
        <v>0</v>
      </c>
      <c r="Y134" s="507">
        <v>0</v>
      </c>
      <c r="Z134" s="507">
        <f t="shared" ref="Z134:Z139" si="235">SUM(W134:Y134)</f>
        <v>0</v>
      </c>
      <c r="AA134" s="507">
        <f t="shared" ref="AA134:AA139" si="236">V134+Z134</f>
        <v>0</v>
      </c>
      <c r="AB134" s="322">
        <f t="shared" ref="AB134:AB139" si="237">ROUND((V134+W134)*33.8%,0)</f>
        <v>0</v>
      </c>
      <c r="AC134" s="180">
        <f t="shared" ref="AC134:AC139" si="238">ROUND(V134*2%,0)</f>
        <v>0</v>
      </c>
      <c r="AD134" s="507">
        <v>0</v>
      </c>
      <c r="AE134" s="507">
        <v>0</v>
      </c>
      <c r="AF134" s="507">
        <f t="shared" si="125"/>
        <v>0</v>
      </c>
      <c r="AG134" s="507">
        <f t="shared" si="126"/>
        <v>0</v>
      </c>
      <c r="AH134" s="522">
        <v>0</v>
      </c>
      <c r="AI134" s="522">
        <v>0</v>
      </c>
      <c r="AJ134" s="522">
        <v>0</v>
      </c>
      <c r="AK134" s="522">
        <v>0</v>
      </c>
      <c r="AL134" s="522">
        <v>0</v>
      </c>
      <c r="AM134" s="522">
        <v>0</v>
      </c>
      <c r="AN134" s="522">
        <v>0</v>
      </c>
      <c r="AO134" s="522">
        <f t="shared" ref="AO134:AO139" si="239">AH134+AJ134+AK134+AM134</f>
        <v>0</v>
      </c>
      <c r="AP134" s="522">
        <f t="shared" ref="AP134:AP139" si="240">AI134+AL134+AN134</f>
        <v>0</v>
      </c>
      <c r="AQ134" s="523">
        <f t="shared" si="127"/>
        <v>0</v>
      </c>
      <c r="AR134" s="520">
        <f t="shared" ref="AR134:AR139" si="241">I134+AG134</f>
        <v>1154334</v>
      </c>
      <c r="AS134" s="507">
        <f t="shared" ref="AS134:AS139" si="242">J134+V134</f>
        <v>842292</v>
      </c>
      <c r="AT134" s="507">
        <f t="shared" ref="AT134:AT139" si="243">K134+Z134</f>
        <v>0</v>
      </c>
      <c r="AU134" s="501">
        <f t="shared" si="128"/>
        <v>0</v>
      </c>
      <c r="AV134" s="507">
        <f t="shared" ref="AV134:AW139" si="244">L134+AB134</f>
        <v>284695</v>
      </c>
      <c r="AW134" s="507">
        <f t="shared" si="244"/>
        <v>16847</v>
      </c>
      <c r="AX134" s="507">
        <f t="shared" ref="AX134:AX139" si="245">N134+AF134</f>
        <v>10500</v>
      </c>
      <c r="AY134" s="522">
        <f t="shared" ref="AY134:AY139" si="246">O134+AQ134</f>
        <v>2.1779000000000002</v>
      </c>
      <c r="AZ134" s="522">
        <f t="shared" ref="AZ134:BA139" si="247">P134+AO134</f>
        <v>1.7170000000000001</v>
      </c>
      <c r="BA134" s="523">
        <f t="shared" si="247"/>
        <v>0.46089999999999998</v>
      </c>
    </row>
    <row r="135" spans="1:53" ht="12.95" customHeight="1" x14ac:dyDescent="0.25">
      <c r="A135" s="84">
        <v>25</v>
      </c>
      <c r="B135" s="547">
        <v>5488</v>
      </c>
      <c r="C135" s="548">
        <v>600099326</v>
      </c>
      <c r="D135" s="84">
        <v>70695393</v>
      </c>
      <c r="E135" s="557" t="s">
        <v>752</v>
      </c>
      <c r="F135" s="547">
        <v>3117</v>
      </c>
      <c r="G135" s="556" t="s">
        <v>285</v>
      </c>
      <c r="H135" s="514" t="s">
        <v>87</v>
      </c>
      <c r="I135" s="516">
        <v>2619660</v>
      </c>
      <c r="J135" s="517">
        <v>1895921</v>
      </c>
      <c r="K135" s="517">
        <v>0</v>
      </c>
      <c r="L135" s="431">
        <v>640821</v>
      </c>
      <c r="M135" s="431">
        <v>37918</v>
      </c>
      <c r="N135" s="517">
        <v>45000</v>
      </c>
      <c r="O135" s="518">
        <v>3.9135</v>
      </c>
      <c r="P135" s="432">
        <v>2.4091</v>
      </c>
      <c r="Q135" s="519">
        <v>1.5044</v>
      </c>
      <c r="R135" s="520">
        <f t="shared" si="233"/>
        <v>0</v>
      </c>
      <c r="S135" s="507">
        <v>0</v>
      </c>
      <c r="T135" s="507">
        <v>0</v>
      </c>
      <c r="U135" s="507">
        <v>0</v>
      </c>
      <c r="V135" s="507">
        <f t="shared" si="234"/>
        <v>0</v>
      </c>
      <c r="W135" s="507">
        <v>0</v>
      </c>
      <c r="X135" s="507">
        <v>0</v>
      </c>
      <c r="Y135" s="507">
        <v>2220</v>
      </c>
      <c r="Z135" s="507">
        <f t="shared" si="235"/>
        <v>2220</v>
      </c>
      <c r="AA135" s="507">
        <f t="shared" si="236"/>
        <v>2220</v>
      </c>
      <c r="AB135" s="322">
        <f t="shared" si="237"/>
        <v>0</v>
      </c>
      <c r="AC135" s="180">
        <f t="shared" si="238"/>
        <v>0</v>
      </c>
      <c r="AD135" s="507">
        <v>0</v>
      </c>
      <c r="AE135" s="507">
        <v>0</v>
      </c>
      <c r="AF135" s="507">
        <f t="shared" si="125"/>
        <v>0</v>
      </c>
      <c r="AG135" s="507">
        <f t="shared" si="126"/>
        <v>2220</v>
      </c>
      <c r="AH135" s="522">
        <v>0</v>
      </c>
      <c r="AI135" s="522">
        <v>0</v>
      </c>
      <c r="AJ135" s="522">
        <v>0</v>
      </c>
      <c r="AK135" s="522">
        <v>0</v>
      </c>
      <c r="AL135" s="522">
        <v>0</v>
      </c>
      <c r="AM135" s="522">
        <v>0</v>
      </c>
      <c r="AN135" s="522">
        <v>0</v>
      </c>
      <c r="AO135" s="522">
        <f t="shared" si="239"/>
        <v>0</v>
      </c>
      <c r="AP135" s="522">
        <f t="shared" si="240"/>
        <v>0</v>
      </c>
      <c r="AQ135" s="523">
        <f t="shared" si="127"/>
        <v>0</v>
      </c>
      <c r="AR135" s="520">
        <f t="shared" si="241"/>
        <v>2621880</v>
      </c>
      <c r="AS135" s="507">
        <f t="shared" si="242"/>
        <v>1895921</v>
      </c>
      <c r="AT135" s="507">
        <f t="shared" si="243"/>
        <v>2220</v>
      </c>
      <c r="AU135" s="501">
        <f t="shared" si="128"/>
        <v>2220</v>
      </c>
      <c r="AV135" s="507">
        <f t="shared" si="244"/>
        <v>640821</v>
      </c>
      <c r="AW135" s="507">
        <f t="shared" si="244"/>
        <v>37918</v>
      </c>
      <c r="AX135" s="507">
        <f t="shared" si="245"/>
        <v>45000</v>
      </c>
      <c r="AY135" s="522">
        <f t="shared" si="246"/>
        <v>3.9135</v>
      </c>
      <c r="AZ135" s="522">
        <f t="shared" si="247"/>
        <v>2.4091</v>
      </c>
      <c r="BA135" s="523">
        <f t="shared" si="247"/>
        <v>1.5044</v>
      </c>
    </row>
    <row r="136" spans="1:53" ht="12.95" customHeight="1" x14ac:dyDescent="0.25">
      <c r="A136" s="84">
        <v>25</v>
      </c>
      <c r="B136" s="547">
        <v>5488</v>
      </c>
      <c r="C136" s="548">
        <v>600099326</v>
      </c>
      <c r="D136" s="84">
        <v>70695393</v>
      </c>
      <c r="E136" s="557" t="s">
        <v>752</v>
      </c>
      <c r="F136" s="547">
        <v>3117</v>
      </c>
      <c r="G136" s="514" t="s">
        <v>92</v>
      </c>
      <c r="H136" s="514" t="s">
        <v>83</v>
      </c>
      <c r="I136" s="516">
        <v>700</v>
      </c>
      <c r="J136" s="517">
        <v>0</v>
      </c>
      <c r="K136" s="517">
        <v>0</v>
      </c>
      <c r="L136" s="431">
        <v>0</v>
      </c>
      <c r="M136" s="431">
        <v>0</v>
      </c>
      <c r="N136" s="517">
        <v>700</v>
      </c>
      <c r="O136" s="518">
        <v>0</v>
      </c>
      <c r="P136" s="432">
        <v>0</v>
      </c>
      <c r="Q136" s="519">
        <v>0</v>
      </c>
      <c r="R136" s="520"/>
      <c r="S136" s="507">
        <v>0</v>
      </c>
      <c r="T136" s="507">
        <v>0</v>
      </c>
      <c r="U136" s="507">
        <v>0</v>
      </c>
      <c r="V136" s="507">
        <f t="shared" si="234"/>
        <v>0</v>
      </c>
      <c r="W136" s="507">
        <v>0</v>
      </c>
      <c r="X136" s="507">
        <v>0</v>
      </c>
      <c r="Y136" s="507">
        <v>0</v>
      </c>
      <c r="Z136" s="507">
        <f t="shared" si="235"/>
        <v>0</v>
      </c>
      <c r="AA136" s="507">
        <f t="shared" si="236"/>
        <v>0</v>
      </c>
      <c r="AB136" s="322">
        <f t="shared" si="237"/>
        <v>0</v>
      </c>
      <c r="AC136" s="180">
        <f t="shared" si="238"/>
        <v>0</v>
      </c>
      <c r="AD136" s="507">
        <v>0</v>
      </c>
      <c r="AE136" s="507">
        <v>0</v>
      </c>
      <c r="AF136" s="507">
        <f t="shared" si="125"/>
        <v>0</v>
      </c>
      <c r="AG136" s="507">
        <f t="shared" si="126"/>
        <v>0</v>
      </c>
      <c r="AH136" s="522">
        <v>0</v>
      </c>
      <c r="AI136" s="522">
        <v>0</v>
      </c>
      <c r="AJ136" s="522">
        <v>0</v>
      </c>
      <c r="AK136" s="522">
        <v>0</v>
      </c>
      <c r="AL136" s="522">
        <v>0</v>
      </c>
      <c r="AM136" s="522">
        <v>0</v>
      </c>
      <c r="AN136" s="522">
        <v>0</v>
      </c>
      <c r="AO136" s="522">
        <f t="shared" si="239"/>
        <v>0</v>
      </c>
      <c r="AP136" s="522">
        <f t="shared" si="240"/>
        <v>0</v>
      </c>
      <c r="AQ136" s="523">
        <f t="shared" si="127"/>
        <v>0</v>
      </c>
      <c r="AR136" s="520">
        <f t="shared" si="241"/>
        <v>700</v>
      </c>
      <c r="AS136" s="507">
        <f t="shared" si="242"/>
        <v>0</v>
      </c>
      <c r="AT136" s="507">
        <f t="shared" si="243"/>
        <v>0</v>
      </c>
      <c r="AU136" s="501">
        <f t="shared" si="128"/>
        <v>0</v>
      </c>
      <c r="AV136" s="507">
        <f t="shared" si="244"/>
        <v>0</v>
      </c>
      <c r="AW136" s="507">
        <f t="shared" si="244"/>
        <v>0</v>
      </c>
      <c r="AX136" s="507">
        <f t="shared" si="245"/>
        <v>700</v>
      </c>
      <c r="AY136" s="522">
        <f t="shared" si="246"/>
        <v>0</v>
      </c>
      <c r="AZ136" s="522">
        <f t="shared" si="247"/>
        <v>0</v>
      </c>
      <c r="BA136" s="523">
        <f t="shared" si="247"/>
        <v>0</v>
      </c>
    </row>
    <row r="137" spans="1:53" ht="12.95" customHeight="1" x14ac:dyDescent="0.25">
      <c r="A137" s="84">
        <v>25</v>
      </c>
      <c r="B137" s="547">
        <v>5488</v>
      </c>
      <c r="C137" s="548">
        <v>600099326</v>
      </c>
      <c r="D137" s="84">
        <v>70695393</v>
      </c>
      <c r="E137" s="557" t="s">
        <v>752</v>
      </c>
      <c r="F137" s="547">
        <v>3141</v>
      </c>
      <c r="G137" s="556" t="s">
        <v>89</v>
      </c>
      <c r="H137" s="514" t="s">
        <v>83</v>
      </c>
      <c r="I137" s="516">
        <v>425580</v>
      </c>
      <c r="J137" s="517">
        <v>312106</v>
      </c>
      <c r="K137" s="517">
        <v>0</v>
      </c>
      <c r="L137" s="431">
        <v>105492</v>
      </c>
      <c r="M137" s="431">
        <v>6242</v>
      </c>
      <c r="N137" s="517">
        <v>1740</v>
      </c>
      <c r="O137" s="518">
        <v>1.06</v>
      </c>
      <c r="P137" s="432">
        <v>0</v>
      </c>
      <c r="Q137" s="519">
        <v>1.06</v>
      </c>
      <c r="R137" s="520">
        <f t="shared" si="233"/>
        <v>0</v>
      </c>
      <c r="S137" s="507">
        <v>0</v>
      </c>
      <c r="T137" s="507">
        <v>0</v>
      </c>
      <c r="U137" s="507">
        <v>0</v>
      </c>
      <c r="V137" s="507">
        <f t="shared" si="234"/>
        <v>0</v>
      </c>
      <c r="W137" s="507">
        <v>0</v>
      </c>
      <c r="X137" s="507">
        <v>0</v>
      </c>
      <c r="Y137" s="507">
        <v>0</v>
      </c>
      <c r="Z137" s="507">
        <f t="shared" si="235"/>
        <v>0</v>
      </c>
      <c r="AA137" s="507">
        <f t="shared" si="236"/>
        <v>0</v>
      </c>
      <c r="AB137" s="322">
        <f t="shared" si="237"/>
        <v>0</v>
      </c>
      <c r="AC137" s="180">
        <f t="shared" si="238"/>
        <v>0</v>
      </c>
      <c r="AD137" s="507">
        <v>0</v>
      </c>
      <c r="AE137" s="507">
        <v>0</v>
      </c>
      <c r="AF137" s="507">
        <f t="shared" si="125"/>
        <v>0</v>
      </c>
      <c r="AG137" s="507">
        <f t="shared" si="126"/>
        <v>0</v>
      </c>
      <c r="AH137" s="522">
        <v>0</v>
      </c>
      <c r="AI137" s="522">
        <v>0</v>
      </c>
      <c r="AJ137" s="522">
        <v>0</v>
      </c>
      <c r="AK137" s="522">
        <v>0</v>
      </c>
      <c r="AL137" s="522">
        <v>0</v>
      </c>
      <c r="AM137" s="522">
        <v>0</v>
      </c>
      <c r="AN137" s="522">
        <v>0</v>
      </c>
      <c r="AO137" s="522">
        <f t="shared" si="239"/>
        <v>0</v>
      </c>
      <c r="AP137" s="522">
        <f t="shared" si="240"/>
        <v>0</v>
      </c>
      <c r="AQ137" s="523">
        <f t="shared" si="127"/>
        <v>0</v>
      </c>
      <c r="AR137" s="520">
        <f t="shared" si="241"/>
        <v>425580</v>
      </c>
      <c r="AS137" s="507">
        <f t="shared" si="242"/>
        <v>312106</v>
      </c>
      <c r="AT137" s="507">
        <f t="shared" si="243"/>
        <v>0</v>
      </c>
      <c r="AU137" s="501">
        <f t="shared" si="128"/>
        <v>0</v>
      </c>
      <c r="AV137" s="507">
        <f t="shared" si="244"/>
        <v>105492</v>
      </c>
      <c r="AW137" s="507">
        <f t="shared" si="244"/>
        <v>6242</v>
      </c>
      <c r="AX137" s="507">
        <f t="shared" si="245"/>
        <v>1740</v>
      </c>
      <c r="AY137" s="522">
        <f t="shared" si="246"/>
        <v>1.06</v>
      </c>
      <c r="AZ137" s="522">
        <f t="shared" si="247"/>
        <v>0</v>
      </c>
      <c r="BA137" s="523">
        <f t="shared" si="247"/>
        <v>1.06</v>
      </c>
    </row>
    <row r="138" spans="1:53" ht="12.95" customHeight="1" x14ac:dyDescent="0.25">
      <c r="A138" s="84">
        <v>25</v>
      </c>
      <c r="B138" s="547">
        <v>5488</v>
      </c>
      <c r="C138" s="548">
        <v>600099326</v>
      </c>
      <c r="D138" s="84">
        <v>70695393</v>
      </c>
      <c r="E138" s="557" t="s">
        <v>752</v>
      </c>
      <c r="F138" s="547">
        <v>3143</v>
      </c>
      <c r="G138" s="514" t="s">
        <v>150</v>
      </c>
      <c r="H138" s="514" t="s">
        <v>87</v>
      </c>
      <c r="I138" s="516">
        <v>518241</v>
      </c>
      <c r="J138" s="517">
        <v>381621</v>
      </c>
      <c r="K138" s="517">
        <v>0</v>
      </c>
      <c r="L138" s="431">
        <v>128988</v>
      </c>
      <c r="M138" s="431">
        <v>7632</v>
      </c>
      <c r="N138" s="517">
        <v>0</v>
      </c>
      <c r="O138" s="518">
        <v>0.875</v>
      </c>
      <c r="P138" s="432">
        <v>0.875</v>
      </c>
      <c r="Q138" s="519">
        <v>0</v>
      </c>
      <c r="R138" s="520">
        <f t="shared" si="233"/>
        <v>0</v>
      </c>
      <c r="S138" s="507">
        <v>0</v>
      </c>
      <c r="T138" s="507">
        <v>0</v>
      </c>
      <c r="U138" s="507">
        <v>0</v>
      </c>
      <c r="V138" s="507">
        <f t="shared" si="234"/>
        <v>0</v>
      </c>
      <c r="W138" s="507">
        <v>0</v>
      </c>
      <c r="X138" s="507">
        <v>0</v>
      </c>
      <c r="Y138" s="507">
        <v>0</v>
      </c>
      <c r="Z138" s="507">
        <f t="shared" si="235"/>
        <v>0</v>
      </c>
      <c r="AA138" s="507">
        <f t="shared" si="236"/>
        <v>0</v>
      </c>
      <c r="AB138" s="322">
        <f t="shared" si="237"/>
        <v>0</v>
      </c>
      <c r="AC138" s="180">
        <f t="shared" si="238"/>
        <v>0</v>
      </c>
      <c r="AD138" s="507">
        <v>0</v>
      </c>
      <c r="AE138" s="507">
        <v>0</v>
      </c>
      <c r="AF138" s="507">
        <f t="shared" si="125"/>
        <v>0</v>
      </c>
      <c r="AG138" s="507">
        <f t="shared" si="126"/>
        <v>0</v>
      </c>
      <c r="AH138" s="522">
        <v>0</v>
      </c>
      <c r="AI138" s="522">
        <v>0</v>
      </c>
      <c r="AJ138" s="522">
        <v>0</v>
      </c>
      <c r="AK138" s="522">
        <v>0</v>
      </c>
      <c r="AL138" s="522">
        <v>0</v>
      </c>
      <c r="AM138" s="522">
        <v>0</v>
      </c>
      <c r="AN138" s="522">
        <v>0</v>
      </c>
      <c r="AO138" s="522">
        <f t="shared" si="239"/>
        <v>0</v>
      </c>
      <c r="AP138" s="522">
        <f t="shared" si="240"/>
        <v>0</v>
      </c>
      <c r="AQ138" s="523">
        <f t="shared" si="127"/>
        <v>0</v>
      </c>
      <c r="AR138" s="520">
        <f t="shared" si="241"/>
        <v>518241</v>
      </c>
      <c r="AS138" s="507">
        <f t="shared" si="242"/>
        <v>381621</v>
      </c>
      <c r="AT138" s="507">
        <f t="shared" si="243"/>
        <v>0</v>
      </c>
      <c r="AU138" s="501">
        <f t="shared" si="128"/>
        <v>0</v>
      </c>
      <c r="AV138" s="507">
        <f t="shared" si="244"/>
        <v>128988</v>
      </c>
      <c r="AW138" s="507">
        <f t="shared" si="244"/>
        <v>7632</v>
      </c>
      <c r="AX138" s="507">
        <f t="shared" si="245"/>
        <v>0</v>
      </c>
      <c r="AY138" s="522">
        <f t="shared" si="246"/>
        <v>0.875</v>
      </c>
      <c r="AZ138" s="522">
        <f t="shared" si="247"/>
        <v>0.875</v>
      </c>
      <c r="BA138" s="523">
        <f t="shared" si="247"/>
        <v>0</v>
      </c>
    </row>
    <row r="139" spans="1:53" ht="12.95" customHeight="1" x14ac:dyDescent="0.25">
      <c r="A139" s="84">
        <v>25</v>
      </c>
      <c r="B139" s="547">
        <v>5488</v>
      </c>
      <c r="C139" s="548">
        <v>600099326</v>
      </c>
      <c r="D139" s="84">
        <v>70695393</v>
      </c>
      <c r="E139" s="558" t="s">
        <v>752</v>
      </c>
      <c r="F139" s="559">
        <v>3143</v>
      </c>
      <c r="G139" s="514" t="s">
        <v>151</v>
      </c>
      <c r="H139" s="514" t="s">
        <v>83</v>
      </c>
      <c r="I139" s="516">
        <v>10534</v>
      </c>
      <c r="J139" s="517">
        <v>7425</v>
      </c>
      <c r="K139" s="517">
        <v>0</v>
      </c>
      <c r="L139" s="431">
        <v>2510</v>
      </c>
      <c r="M139" s="431">
        <v>149</v>
      </c>
      <c r="N139" s="517">
        <v>450</v>
      </c>
      <c r="O139" s="518">
        <v>0.03</v>
      </c>
      <c r="P139" s="432">
        <v>0</v>
      </c>
      <c r="Q139" s="519">
        <v>0.03</v>
      </c>
      <c r="R139" s="520">
        <f t="shared" si="233"/>
        <v>0</v>
      </c>
      <c r="S139" s="507">
        <v>0</v>
      </c>
      <c r="T139" s="507">
        <v>0</v>
      </c>
      <c r="U139" s="507">
        <v>0</v>
      </c>
      <c r="V139" s="507">
        <f t="shared" si="234"/>
        <v>0</v>
      </c>
      <c r="W139" s="507">
        <v>0</v>
      </c>
      <c r="X139" s="507">
        <v>0</v>
      </c>
      <c r="Y139" s="507">
        <v>0</v>
      </c>
      <c r="Z139" s="507">
        <f t="shared" si="235"/>
        <v>0</v>
      </c>
      <c r="AA139" s="507">
        <f t="shared" si="236"/>
        <v>0</v>
      </c>
      <c r="AB139" s="322">
        <f t="shared" si="237"/>
        <v>0</v>
      </c>
      <c r="AC139" s="180">
        <f t="shared" si="238"/>
        <v>0</v>
      </c>
      <c r="AD139" s="507">
        <v>0</v>
      </c>
      <c r="AE139" s="507">
        <v>0</v>
      </c>
      <c r="AF139" s="507">
        <f t="shared" si="125"/>
        <v>0</v>
      </c>
      <c r="AG139" s="507">
        <f t="shared" si="126"/>
        <v>0</v>
      </c>
      <c r="AH139" s="522">
        <v>0</v>
      </c>
      <c r="AI139" s="522">
        <v>0</v>
      </c>
      <c r="AJ139" s="522">
        <v>0</v>
      </c>
      <c r="AK139" s="522">
        <v>0</v>
      </c>
      <c r="AL139" s="522">
        <v>0</v>
      </c>
      <c r="AM139" s="522">
        <v>0</v>
      </c>
      <c r="AN139" s="522">
        <v>0</v>
      </c>
      <c r="AO139" s="522">
        <f t="shared" si="239"/>
        <v>0</v>
      </c>
      <c r="AP139" s="522">
        <f t="shared" si="240"/>
        <v>0</v>
      </c>
      <c r="AQ139" s="523">
        <f t="shared" si="127"/>
        <v>0</v>
      </c>
      <c r="AR139" s="520">
        <f t="shared" si="241"/>
        <v>10534</v>
      </c>
      <c r="AS139" s="507">
        <f t="shared" si="242"/>
        <v>7425</v>
      </c>
      <c r="AT139" s="507">
        <f t="shared" si="243"/>
        <v>0</v>
      </c>
      <c r="AU139" s="501">
        <f t="shared" si="128"/>
        <v>0</v>
      </c>
      <c r="AV139" s="507">
        <f t="shared" si="244"/>
        <v>2510</v>
      </c>
      <c r="AW139" s="507">
        <f t="shared" si="244"/>
        <v>149</v>
      </c>
      <c r="AX139" s="507">
        <f t="shared" si="245"/>
        <v>450</v>
      </c>
      <c r="AY139" s="522">
        <f t="shared" si="246"/>
        <v>0.03</v>
      </c>
      <c r="AZ139" s="522">
        <f t="shared" si="247"/>
        <v>0</v>
      </c>
      <c r="BA139" s="523">
        <f t="shared" si="247"/>
        <v>0.03</v>
      </c>
    </row>
    <row r="140" spans="1:53" ht="12.95" customHeight="1" thickBot="1" x14ac:dyDescent="0.3">
      <c r="A140" s="97">
        <v>25</v>
      </c>
      <c r="B140" s="110">
        <v>5488</v>
      </c>
      <c r="C140" s="160">
        <v>600099326</v>
      </c>
      <c r="D140" s="110">
        <v>70695393</v>
      </c>
      <c r="E140" s="560" t="s">
        <v>753</v>
      </c>
      <c r="F140" s="110"/>
      <c r="G140" s="561"/>
      <c r="H140" s="562"/>
      <c r="I140" s="400">
        <v>4729049</v>
      </c>
      <c r="J140" s="171">
        <v>3439365</v>
      </c>
      <c r="K140" s="171">
        <v>0</v>
      </c>
      <c r="L140" s="171">
        <v>1162506</v>
      </c>
      <c r="M140" s="171">
        <v>68788</v>
      </c>
      <c r="N140" s="171">
        <v>58390</v>
      </c>
      <c r="O140" s="355">
        <v>8.0564</v>
      </c>
      <c r="P140" s="355">
        <v>5.0011000000000001</v>
      </c>
      <c r="Q140" s="356">
        <v>3.0552999999999999</v>
      </c>
      <c r="R140" s="316">
        <f t="shared" ref="R140:BA140" si="248">SUM(R134:R139)</f>
        <v>0</v>
      </c>
      <c r="S140" s="171">
        <f t="shared" si="248"/>
        <v>0</v>
      </c>
      <c r="T140" s="171">
        <f t="shared" si="248"/>
        <v>0</v>
      </c>
      <c r="U140" s="171">
        <f t="shared" si="248"/>
        <v>0</v>
      </c>
      <c r="V140" s="171">
        <f t="shared" si="248"/>
        <v>0</v>
      </c>
      <c r="W140" s="171">
        <f t="shared" si="248"/>
        <v>0</v>
      </c>
      <c r="X140" s="171">
        <f t="shared" si="248"/>
        <v>0</v>
      </c>
      <c r="Y140" s="171">
        <f t="shared" si="248"/>
        <v>2220</v>
      </c>
      <c r="Z140" s="171">
        <f t="shared" si="248"/>
        <v>2220</v>
      </c>
      <c r="AA140" s="171">
        <f t="shared" si="248"/>
        <v>2220</v>
      </c>
      <c r="AB140" s="171">
        <f t="shared" si="248"/>
        <v>0</v>
      </c>
      <c r="AC140" s="171">
        <f t="shared" si="248"/>
        <v>0</v>
      </c>
      <c r="AD140" s="171">
        <f t="shared" si="248"/>
        <v>0</v>
      </c>
      <c r="AE140" s="171">
        <f t="shared" si="248"/>
        <v>0</v>
      </c>
      <c r="AF140" s="171">
        <f t="shared" si="248"/>
        <v>0</v>
      </c>
      <c r="AG140" s="171">
        <f t="shared" si="248"/>
        <v>2220</v>
      </c>
      <c r="AH140" s="355">
        <f t="shared" si="248"/>
        <v>0</v>
      </c>
      <c r="AI140" s="355">
        <f t="shared" si="248"/>
        <v>0</v>
      </c>
      <c r="AJ140" s="355">
        <f t="shared" si="248"/>
        <v>0</v>
      </c>
      <c r="AK140" s="355">
        <f t="shared" si="248"/>
        <v>0</v>
      </c>
      <c r="AL140" s="355">
        <f t="shared" si="248"/>
        <v>0</v>
      </c>
      <c r="AM140" s="355">
        <f t="shared" si="248"/>
        <v>0</v>
      </c>
      <c r="AN140" s="355">
        <f t="shared" si="248"/>
        <v>0</v>
      </c>
      <c r="AO140" s="355">
        <f t="shared" si="248"/>
        <v>0</v>
      </c>
      <c r="AP140" s="355">
        <f t="shared" si="248"/>
        <v>0</v>
      </c>
      <c r="AQ140" s="356">
        <f t="shared" si="248"/>
        <v>0</v>
      </c>
      <c r="AR140" s="316">
        <f t="shared" si="248"/>
        <v>4731269</v>
      </c>
      <c r="AS140" s="171">
        <f t="shared" si="248"/>
        <v>3439365</v>
      </c>
      <c r="AT140" s="171">
        <f t="shared" si="248"/>
        <v>2220</v>
      </c>
      <c r="AU140" s="171">
        <f t="shared" si="248"/>
        <v>2220</v>
      </c>
      <c r="AV140" s="171">
        <f t="shared" si="248"/>
        <v>1162506</v>
      </c>
      <c r="AW140" s="171">
        <f t="shared" si="248"/>
        <v>68788</v>
      </c>
      <c r="AX140" s="171">
        <f t="shared" si="248"/>
        <v>58390</v>
      </c>
      <c r="AY140" s="355">
        <f t="shared" si="248"/>
        <v>8.0564</v>
      </c>
      <c r="AZ140" s="355">
        <f t="shared" si="248"/>
        <v>5.0011000000000001</v>
      </c>
      <c r="BA140" s="356">
        <f t="shared" si="248"/>
        <v>3.0552999999999999</v>
      </c>
    </row>
    <row r="141" spans="1:53" ht="12.95" customHeight="1" thickBot="1" x14ac:dyDescent="0.3">
      <c r="A141" s="161"/>
      <c r="B141" s="125"/>
      <c r="C141" s="162"/>
      <c r="D141" s="125"/>
      <c r="E141" s="191" t="s">
        <v>754</v>
      </c>
      <c r="F141" s="125"/>
      <c r="G141" s="563"/>
      <c r="H141" s="563"/>
      <c r="I141" s="401">
        <f>I140+I133+I128+I124+I116+I109+I102+I99+I96+I94+I88+I85+I81+I74+I67+I63+I60+I52+I45+I38+I32+I29+I27+I21+I16</f>
        <v>268696562</v>
      </c>
      <c r="J141" s="172">
        <f t="shared" ref="J141:BA141" si="249">J140+J133+J128+J124+J116+J109+J102+J99+J96+J94+J88+J85+J81+J74+J67+J63+J60+J52+J45+J38+J32+J29+J27+J21+J16</f>
        <v>193595307</v>
      </c>
      <c r="K141" s="172">
        <f t="shared" si="249"/>
        <v>497816</v>
      </c>
      <c r="L141" s="172">
        <f t="shared" si="249"/>
        <v>65603474</v>
      </c>
      <c r="M141" s="172">
        <f t="shared" si="249"/>
        <v>3871905</v>
      </c>
      <c r="N141" s="172">
        <f t="shared" si="249"/>
        <v>5128060</v>
      </c>
      <c r="O141" s="357">
        <f t="shared" si="249"/>
        <v>426.43259999999998</v>
      </c>
      <c r="P141" s="357">
        <f t="shared" si="249"/>
        <v>294.94149999999991</v>
      </c>
      <c r="Q141" s="358">
        <f t="shared" si="249"/>
        <v>131.49109999999999</v>
      </c>
      <c r="R141" s="447">
        <f t="shared" si="249"/>
        <v>-44180</v>
      </c>
      <c r="S141" s="172">
        <f t="shared" si="249"/>
        <v>425305</v>
      </c>
      <c r="T141" s="172">
        <f t="shared" si="249"/>
        <v>0</v>
      </c>
      <c r="U141" s="172">
        <f t="shared" si="249"/>
        <v>0</v>
      </c>
      <c r="V141" s="172">
        <f t="shared" si="249"/>
        <v>381125</v>
      </c>
      <c r="W141" s="172">
        <f t="shared" si="249"/>
        <v>44180</v>
      </c>
      <c r="X141" s="172">
        <f t="shared" si="249"/>
        <v>0</v>
      </c>
      <c r="Y141" s="172">
        <f t="shared" si="249"/>
        <v>517526</v>
      </c>
      <c r="Z141" s="172">
        <f t="shared" si="249"/>
        <v>561706</v>
      </c>
      <c r="AA141" s="172">
        <f t="shared" si="249"/>
        <v>942831</v>
      </c>
      <c r="AB141" s="172">
        <f t="shared" si="249"/>
        <v>143753</v>
      </c>
      <c r="AC141" s="172">
        <f t="shared" si="249"/>
        <v>7621</v>
      </c>
      <c r="AD141" s="172">
        <f t="shared" si="249"/>
        <v>10650</v>
      </c>
      <c r="AE141" s="172">
        <f t="shared" si="249"/>
        <v>0</v>
      </c>
      <c r="AF141" s="172">
        <f t="shared" si="249"/>
        <v>10650</v>
      </c>
      <c r="AG141" s="172">
        <f t="shared" si="249"/>
        <v>1104855</v>
      </c>
      <c r="AH141" s="357">
        <f t="shared" si="249"/>
        <v>-0.01</v>
      </c>
      <c r="AI141" s="357">
        <f t="shared" si="249"/>
        <v>-0.12000000000000001</v>
      </c>
      <c r="AJ141" s="357">
        <f t="shared" si="249"/>
        <v>0.96000000000000008</v>
      </c>
      <c r="AK141" s="357">
        <f t="shared" si="249"/>
        <v>0</v>
      </c>
      <c r="AL141" s="357">
        <f t="shared" si="249"/>
        <v>0</v>
      </c>
      <c r="AM141" s="357">
        <f t="shared" si="249"/>
        <v>0</v>
      </c>
      <c r="AN141" s="357">
        <f t="shared" si="249"/>
        <v>0</v>
      </c>
      <c r="AO141" s="357">
        <f t="shared" si="249"/>
        <v>0.95000000000000007</v>
      </c>
      <c r="AP141" s="357">
        <f t="shared" si="249"/>
        <v>-0.12000000000000001</v>
      </c>
      <c r="AQ141" s="358">
        <f t="shared" si="249"/>
        <v>0.83000000000000007</v>
      </c>
      <c r="AR141" s="447">
        <f t="shared" si="249"/>
        <v>269801417</v>
      </c>
      <c r="AS141" s="172">
        <f t="shared" si="249"/>
        <v>193976432</v>
      </c>
      <c r="AT141" s="172">
        <f t="shared" si="249"/>
        <v>1059522</v>
      </c>
      <c r="AU141" s="172">
        <f t="shared" si="249"/>
        <v>517526</v>
      </c>
      <c r="AV141" s="172">
        <f t="shared" si="249"/>
        <v>65747227</v>
      </c>
      <c r="AW141" s="172">
        <f t="shared" si="249"/>
        <v>3879526</v>
      </c>
      <c r="AX141" s="172">
        <f t="shared" si="249"/>
        <v>5138710</v>
      </c>
      <c r="AY141" s="357">
        <f t="shared" si="249"/>
        <v>427.26259999999996</v>
      </c>
      <c r="AZ141" s="357">
        <f t="shared" si="249"/>
        <v>295.89150000000001</v>
      </c>
      <c r="BA141" s="358">
        <f t="shared" si="249"/>
        <v>131.37110000000001</v>
      </c>
    </row>
    <row r="142" spans="1:53" ht="12.95" customHeight="1" x14ac:dyDescent="0.25">
      <c r="B142" s="81"/>
      <c r="C142" s="126"/>
      <c r="D142" s="81"/>
      <c r="E142" s="101"/>
      <c r="F142" s="81"/>
      <c r="I142" s="530">
        <f>SUM(J141:N141)</f>
        <v>268696562</v>
      </c>
      <c r="J142" s="530"/>
      <c r="K142" s="530"/>
      <c r="L142" s="530"/>
      <c r="M142" s="530"/>
      <c r="N142" s="530"/>
      <c r="O142" s="531">
        <f>SUM(P141:Q141)</f>
        <v>426.43259999999987</v>
      </c>
      <c r="P142" s="531"/>
      <c r="Q142" s="531"/>
      <c r="R142" s="530">
        <f>W141</f>
        <v>44180</v>
      </c>
      <c r="S142" s="193"/>
      <c r="T142" s="193"/>
      <c r="U142" s="193"/>
      <c r="V142" s="684">
        <f>SUM(R141:U141)</f>
        <v>381125</v>
      </c>
      <c r="W142" s="628"/>
      <c r="X142" s="628"/>
      <c r="Y142" s="628"/>
      <c r="Z142" s="627">
        <f>SUM(W141:Y141)</f>
        <v>561706</v>
      </c>
      <c r="AA142" s="684">
        <f>V141+Z141</f>
        <v>942831</v>
      </c>
      <c r="AB142" s="263"/>
      <c r="AC142" s="263"/>
      <c r="AD142" s="685"/>
      <c r="AE142" s="685"/>
      <c r="AF142" s="684">
        <f>SUM(AD141:AE141)</f>
        <v>10650</v>
      </c>
      <c r="AG142" s="684">
        <f>AA141+AB141+AC141+AF141</f>
        <v>1104855</v>
      </c>
      <c r="AH142" s="686"/>
      <c r="AI142" s="686"/>
      <c r="AJ142" s="686"/>
      <c r="AK142" s="686"/>
      <c r="AL142" s="686"/>
      <c r="AM142" s="686"/>
      <c r="AN142" s="686"/>
      <c r="AO142" s="687">
        <f>AH141+AJ141+AM141</f>
        <v>0.95000000000000007</v>
      </c>
      <c r="AP142" s="687">
        <f>AI141+AN141</f>
        <v>-0.12000000000000001</v>
      </c>
      <c r="AQ142" s="687">
        <f>SUM(AO141:AP141)</f>
        <v>0.83000000000000007</v>
      </c>
      <c r="AR142" s="321">
        <f>AS141+AT141+AV141+AW141+AX141</f>
        <v>269801417</v>
      </c>
      <c r="AS142" s="192"/>
      <c r="AT142" s="192"/>
      <c r="AU142" s="321">
        <f>Y141</f>
        <v>517526</v>
      </c>
      <c r="AV142" s="192"/>
      <c r="AW142" s="192"/>
      <c r="AX142" s="192"/>
      <c r="AY142" s="193">
        <f>SUM(AZ141:BA141)</f>
        <v>427.26260000000002</v>
      </c>
      <c r="AZ142" s="192"/>
      <c r="BA142" s="192"/>
    </row>
    <row r="143" spans="1:53" ht="12.95" customHeight="1" thickBot="1" x14ac:dyDescent="0.3">
      <c r="B143" s="81"/>
      <c r="C143" s="126"/>
      <c r="D143" s="81"/>
      <c r="F143" s="81"/>
      <c r="I143" s="194">
        <f ca="1">SUM(J144:N144)</f>
        <v>268696562</v>
      </c>
      <c r="J143" s="195"/>
      <c r="K143" s="195"/>
      <c r="L143" s="195"/>
      <c r="M143" s="195"/>
      <c r="N143" s="195"/>
      <c r="O143" s="196">
        <f ca="1">SUM(P144:Q144)</f>
        <v>426.43259999999998</v>
      </c>
      <c r="P143" s="342"/>
      <c r="Q143" s="342"/>
      <c r="R143" s="366"/>
      <c r="S143" s="366"/>
      <c r="T143" s="366"/>
      <c r="U143" s="366"/>
      <c r="V143" s="532">
        <f ca="1">SUM(R144:U144)</f>
        <v>381125</v>
      </c>
      <c r="W143" s="533"/>
      <c r="X143" s="533"/>
      <c r="Y143" s="533"/>
      <c r="Z143" s="532">
        <f ca="1">SUM(W144:Y144)</f>
        <v>561706</v>
      </c>
      <c r="AA143" s="532">
        <f ca="1">V144+Z144</f>
        <v>942831</v>
      </c>
      <c r="AB143" s="365"/>
      <c r="AC143" s="365"/>
      <c r="AD143" s="533"/>
      <c r="AE143" s="533"/>
      <c r="AF143" s="532">
        <f ca="1">SUM(AD144:AE144)</f>
        <v>10650</v>
      </c>
      <c r="AG143" s="532">
        <f ca="1">AA144+AB144+AC144+AF144</f>
        <v>1104855</v>
      </c>
      <c r="AH143" s="534"/>
      <c r="AI143" s="534"/>
      <c r="AJ143" s="534"/>
      <c r="AK143" s="534"/>
      <c r="AL143" s="534"/>
      <c r="AM143" s="534"/>
      <c r="AN143" s="534"/>
      <c r="AO143" s="535">
        <f ca="1">AH144+AJ144+AM144</f>
        <v>0.95000000000000007</v>
      </c>
      <c r="AP143" s="535">
        <f ca="1">AI144+AN144</f>
        <v>-0.12000000000000001</v>
      </c>
      <c r="AQ143" s="535">
        <f ca="1">SUM(AO144:AP144)</f>
        <v>0.83000000000000007</v>
      </c>
      <c r="AR143" s="373">
        <f ca="1">AS144+AT144+AV144+AW144+AX144</f>
        <v>269801417</v>
      </c>
      <c r="AS143" s="374"/>
      <c r="AT143" s="374"/>
      <c r="AU143" s="707"/>
      <c r="AV143" s="374"/>
      <c r="AW143" s="374"/>
      <c r="AX143" s="374"/>
      <c r="AY143" s="366">
        <f ca="1">SUM(AZ144:BA144)</f>
        <v>427.26259999999996</v>
      </c>
      <c r="AZ143" s="374"/>
      <c r="BA143" s="374"/>
    </row>
    <row r="144" spans="1:53" customFormat="1" ht="13.5" thickBot="1" x14ac:dyDescent="0.25">
      <c r="A144" s="780"/>
      <c r="B144" s="780"/>
      <c r="C144" s="780"/>
      <c r="D144" s="16"/>
      <c r="E144" s="12"/>
      <c r="F144" s="16"/>
      <c r="G144" s="36"/>
      <c r="H144" s="39" t="s">
        <v>33</v>
      </c>
      <c r="I144" s="258">
        <f t="shared" ref="I144:BA144" ca="1" si="250">SUM(I145:I154)</f>
        <v>268696562</v>
      </c>
      <c r="J144" s="47">
        <f t="shared" ca="1" si="250"/>
        <v>193595307</v>
      </c>
      <c r="K144" s="47">
        <f t="shared" ca="1" si="250"/>
        <v>497816</v>
      </c>
      <c r="L144" s="47">
        <f t="shared" ca="1" si="250"/>
        <v>65603474</v>
      </c>
      <c r="M144" s="47">
        <f t="shared" ca="1" si="250"/>
        <v>3871905</v>
      </c>
      <c r="N144" s="47">
        <f t="shared" ca="1" si="250"/>
        <v>5128060</v>
      </c>
      <c r="O144" s="48">
        <f t="shared" ca="1" si="250"/>
        <v>426.43259999999998</v>
      </c>
      <c r="P144" s="48">
        <f t="shared" ca="1" si="250"/>
        <v>294.94149999999996</v>
      </c>
      <c r="Q144" s="49">
        <f t="shared" ca="1" si="250"/>
        <v>131.49109999999999</v>
      </c>
      <c r="R144" s="267">
        <f t="shared" ca="1" si="250"/>
        <v>-44180</v>
      </c>
      <c r="S144" s="47">
        <f t="shared" ca="1" si="250"/>
        <v>425305</v>
      </c>
      <c r="T144" s="47">
        <f t="shared" ca="1" si="250"/>
        <v>0</v>
      </c>
      <c r="U144" s="47">
        <f t="shared" ca="1" si="250"/>
        <v>0</v>
      </c>
      <c r="V144" s="47">
        <f t="shared" ca="1" si="250"/>
        <v>381125</v>
      </c>
      <c r="W144" s="47">
        <f t="shared" ca="1" si="250"/>
        <v>44180</v>
      </c>
      <c r="X144" s="47">
        <f t="shared" ca="1" si="250"/>
        <v>0</v>
      </c>
      <c r="Y144" s="47">
        <f t="shared" ca="1" si="250"/>
        <v>517526</v>
      </c>
      <c r="Z144" s="47">
        <f t="shared" ca="1" si="250"/>
        <v>561706</v>
      </c>
      <c r="AA144" s="47">
        <f t="shared" ca="1" si="250"/>
        <v>942831</v>
      </c>
      <c r="AB144" s="47">
        <f t="shared" ca="1" si="250"/>
        <v>143753</v>
      </c>
      <c r="AC144" s="47">
        <f t="shared" ca="1" si="250"/>
        <v>7621</v>
      </c>
      <c r="AD144" s="47">
        <f t="shared" ca="1" si="250"/>
        <v>10650</v>
      </c>
      <c r="AE144" s="47">
        <f t="shared" ca="1" si="250"/>
        <v>0</v>
      </c>
      <c r="AF144" s="47">
        <f t="shared" ca="1" si="250"/>
        <v>10650</v>
      </c>
      <c r="AG144" s="47">
        <f t="shared" ca="1" si="250"/>
        <v>1104855</v>
      </c>
      <c r="AH144" s="48">
        <f t="shared" ca="1" si="250"/>
        <v>-0.01</v>
      </c>
      <c r="AI144" s="48">
        <f t="shared" ca="1" si="250"/>
        <v>-0.12000000000000001</v>
      </c>
      <c r="AJ144" s="48">
        <f t="shared" ca="1" si="250"/>
        <v>0.96000000000000008</v>
      </c>
      <c r="AK144" s="48">
        <f t="shared" ca="1" si="250"/>
        <v>0</v>
      </c>
      <c r="AL144" s="48">
        <f t="shared" ca="1" si="250"/>
        <v>0</v>
      </c>
      <c r="AM144" s="48">
        <f t="shared" ca="1" si="250"/>
        <v>0</v>
      </c>
      <c r="AN144" s="48">
        <f t="shared" ca="1" si="250"/>
        <v>0</v>
      </c>
      <c r="AO144" s="48">
        <f t="shared" ca="1" si="250"/>
        <v>0.95000000000000007</v>
      </c>
      <c r="AP144" s="48">
        <f t="shared" ca="1" si="250"/>
        <v>-0.12000000000000001</v>
      </c>
      <c r="AQ144" s="266">
        <f t="shared" ca="1" si="250"/>
        <v>0.83</v>
      </c>
      <c r="AR144" s="258">
        <f t="shared" ca="1" si="250"/>
        <v>269801417</v>
      </c>
      <c r="AS144" s="47">
        <f t="shared" ca="1" si="250"/>
        <v>193976432</v>
      </c>
      <c r="AT144" s="47">
        <f t="shared" ca="1" si="250"/>
        <v>1059522</v>
      </c>
      <c r="AU144" s="47">
        <f t="shared" ref="AU144" ca="1" si="251">SUM(AU145:AU154)</f>
        <v>517526</v>
      </c>
      <c r="AV144" s="47">
        <f t="shared" ca="1" si="250"/>
        <v>65747227</v>
      </c>
      <c r="AW144" s="47">
        <f t="shared" ca="1" si="250"/>
        <v>3879526</v>
      </c>
      <c r="AX144" s="47">
        <f t="shared" ca="1" si="250"/>
        <v>5138710</v>
      </c>
      <c r="AY144" s="48">
        <f t="shared" ca="1" si="250"/>
        <v>427.26259999999996</v>
      </c>
      <c r="AZ144" s="48">
        <f t="shared" ca="1" si="250"/>
        <v>295.89149999999995</v>
      </c>
      <c r="BA144" s="49">
        <f t="shared" ca="1" si="250"/>
        <v>131.37110000000001</v>
      </c>
    </row>
    <row r="145" spans="4:53" customFormat="1" ht="12.75" x14ac:dyDescent="0.2">
      <c r="D145" s="16"/>
      <c r="E145" s="12"/>
      <c r="F145" s="16"/>
      <c r="G145" s="36"/>
      <c r="H145" s="1">
        <v>3111</v>
      </c>
      <c r="I145" s="324">
        <f t="shared" ref="I145:BA145" ca="1" si="252">SUMIF($F$12:$F$426,"=3111",I$12:I$382)</f>
        <v>60761729</v>
      </c>
      <c r="J145" s="325">
        <f t="shared" ca="1" si="252"/>
        <v>44211622</v>
      </c>
      <c r="K145" s="325">
        <f t="shared" ca="1" si="252"/>
        <v>117000</v>
      </c>
      <c r="L145" s="325">
        <f t="shared" ca="1" si="252"/>
        <v>14983074</v>
      </c>
      <c r="M145" s="325">
        <f t="shared" ca="1" si="252"/>
        <v>884233</v>
      </c>
      <c r="N145" s="325">
        <f t="shared" ca="1" si="252"/>
        <v>565800</v>
      </c>
      <c r="O145" s="326">
        <f t="shared" ca="1" si="252"/>
        <v>105.54129999999999</v>
      </c>
      <c r="P145" s="326">
        <f t="shared" ca="1" si="252"/>
        <v>80.218600000000009</v>
      </c>
      <c r="Q145" s="327">
        <f t="shared" ca="1" si="252"/>
        <v>25.322699999999994</v>
      </c>
      <c r="R145" s="328">
        <f t="shared" ca="1" si="252"/>
        <v>-68180</v>
      </c>
      <c r="S145" s="325">
        <f t="shared" ca="1" si="252"/>
        <v>56600</v>
      </c>
      <c r="T145" s="325">
        <f t="shared" ca="1" si="252"/>
        <v>0</v>
      </c>
      <c r="U145" s="325">
        <f t="shared" ca="1" si="252"/>
        <v>0</v>
      </c>
      <c r="V145" s="325">
        <f t="shared" ca="1" si="252"/>
        <v>-11580</v>
      </c>
      <c r="W145" s="325">
        <f t="shared" ca="1" si="252"/>
        <v>68180</v>
      </c>
      <c r="X145" s="325">
        <f t="shared" ca="1" si="252"/>
        <v>0</v>
      </c>
      <c r="Y145" s="325">
        <f t="shared" ca="1" si="252"/>
        <v>0</v>
      </c>
      <c r="Z145" s="325">
        <f t="shared" ca="1" si="252"/>
        <v>68180</v>
      </c>
      <c r="AA145" s="325">
        <f t="shared" ca="1" si="252"/>
        <v>56600</v>
      </c>
      <c r="AB145" s="325">
        <f t="shared" ca="1" si="252"/>
        <v>19131</v>
      </c>
      <c r="AC145" s="325">
        <f t="shared" ca="1" si="252"/>
        <v>-232</v>
      </c>
      <c r="AD145" s="325">
        <f t="shared" ca="1" si="252"/>
        <v>0</v>
      </c>
      <c r="AE145" s="325">
        <f t="shared" ca="1" si="252"/>
        <v>0</v>
      </c>
      <c r="AF145" s="325">
        <f t="shared" ca="1" si="252"/>
        <v>0</v>
      </c>
      <c r="AG145" s="325">
        <f t="shared" ca="1" si="252"/>
        <v>75499</v>
      </c>
      <c r="AH145" s="326">
        <f t="shared" ca="1" si="252"/>
        <v>0</v>
      </c>
      <c r="AI145" s="326">
        <f t="shared" ca="1" si="252"/>
        <v>-7.0000000000000007E-2</v>
      </c>
      <c r="AJ145" s="326">
        <f t="shared" ca="1" si="252"/>
        <v>0.17</v>
      </c>
      <c r="AK145" s="326">
        <f t="shared" ca="1" si="252"/>
        <v>0</v>
      </c>
      <c r="AL145" s="326">
        <f t="shared" ca="1" si="252"/>
        <v>0</v>
      </c>
      <c r="AM145" s="326">
        <f t="shared" ca="1" si="252"/>
        <v>0</v>
      </c>
      <c r="AN145" s="326">
        <f t="shared" ca="1" si="252"/>
        <v>0</v>
      </c>
      <c r="AO145" s="326">
        <f t="shared" ca="1" si="252"/>
        <v>0.17</v>
      </c>
      <c r="AP145" s="326">
        <f t="shared" ca="1" si="252"/>
        <v>-7.0000000000000007E-2</v>
      </c>
      <c r="AQ145" s="329">
        <f t="shared" ca="1" si="252"/>
        <v>0.1</v>
      </c>
      <c r="AR145" s="324">
        <f t="shared" ca="1" si="252"/>
        <v>60837228</v>
      </c>
      <c r="AS145" s="325">
        <f t="shared" ca="1" si="252"/>
        <v>44200042</v>
      </c>
      <c r="AT145" s="325">
        <f t="shared" ca="1" si="252"/>
        <v>185180</v>
      </c>
      <c r="AU145" s="325">
        <f t="shared" ca="1" si="252"/>
        <v>0</v>
      </c>
      <c r="AV145" s="325">
        <f t="shared" ca="1" si="252"/>
        <v>15002205</v>
      </c>
      <c r="AW145" s="325">
        <f t="shared" ca="1" si="252"/>
        <v>884001</v>
      </c>
      <c r="AX145" s="325">
        <f t="shared" ca="1" si="252"/>
        <v>565800</v>
      </c>
      <c r="AY145" s="326">
        <f t="shared" ca="1" si="252"/>
        <v>105.64129999999999</v>
      </c>
      <c r="AZ145" s="326">
        <f t="shared" ca="1" si="252"/>
        <v>80.388600000000011</v>
      </c>
      <c r="BA145" s="327">
        <f t="shared" ca="1" si="252"/>
        <v>25.252699999999994</v>
      </c>
    </row>
    <row r="146" spans="4:53" customFormat="1" ht="12.75" x14ac:dyDescent="0.2">
      <c r="D146" s="16"/>
      <c r="E146" s="12"/>
      <c r="F146" s="16"/>
      <c r="G146" s="36"/>
      <c r="H146" s="2">
        <v>3113</v>
      </c>
      <c r="I146" s="330">
        <f t="shared" ref="I146:BA146" si="253">SUMIF($F$12:$F$426,"=3113",I$12:I$426)</f>
        <v>134974286</v>
      </c>
      <c r="J146" s="331">
        <f t="shared" si="253"/>
        <v>96246375</v>
      </c>
      <c r="K146" s="331">
        <f t="shared" si="253"/>
        <v>290816</v>
      </c>
      <c r="L146" s="331">
        <f t="shared" si="253"/>
        <v>32629567</v>
      </c>
      <c r="M146" s="331">
        <f t="shared" si="253"/>
        <v>1924928</v>
      </c>
      <c r="N146" s="331">
        <f t="shared" si="253"/>
        <v>3882600</v>
      </c>
      <c r="O146" s="332">
        <f t="shared" si="253"/>
        <v>192.15520000000001</v>
      </c>
      <c r="P146" s="332">
        <f t="shared" si="253"/>
        <v>145.70739999999998</v>
      </c>
      <c r="Q146" s="333">
        <f t="shared" si="253"/>
        <v>46.447799999999994</v>
      </c>
      <c r="R146" s="334">
        <f t="shared" si="253"/>
        <v>0</v>
      </c>
      <c r="S146" s="331">
        <f t="shared" si="253"/>
        <v>368705</v>
      </c>
      <c r="T146" s="331">
        <f t="shared" si="253"/>
        <v>0</v>
      </c>
      <c r="U146" s="331">
        <f t="shared" si="253"/>
        <v>0</v>
      </c>
      <c r="V146" s="331">
        <f t="shared" si="253"/>
        <v>368705</v>
      </c>
      <c r="W146" s="331">
        <f t="shared" si="253"/>
        <v>0</v>
      </c>
      <c r="X146" s="331">
        <f t="shared" si="253"/>
        <v>0</v>
      </c>
      <c r="Y146" s="331">
        <f t="shared" si="253"/>
        <v>494882</v>
      </c>
      <c r="Z146" s="331">
        <f t="shared" si="253"/>
        <v>494882</v>
      </c>
      <c r="AA146" s="331">
        <f t="shared" si="253"/>
        <v>863587</v>
      </c>
      <c r="AB146" s="331">
        <f t="shared" si="253"/>
        <v>124622</v>
      </c>
      <c r="AC146" s="331">
        <f t="shared" si="253"/>
        <v>7373</v>
      </c>
      <c r="AD146" s="331">
        <f t="shared" si="253"/>
        <v>10650</v>
      </c>
      <c r="AE146" s="331">
        <f t="shared" si="253"/>
        <v>0</v>
      </c>
      <c r="AF146" s="331">
        <f t="shared" si="253"/>
        <v>10650</v>
      </c>
      <c r="AG146" s="331">
        <f t="shared" si="253"/>
        <v>1006232</v>
      </c>
      <c r="AH146" s="332">
        <f t="shared" si="253"/>
        <v>0</v>
      </c>
      <c r="AI146" s="332">
        <f t="shared" si="253"/>
        <v>-0.04</v>
      </c>
      <c r="AJ146" s="332">
        <f t="shared" si="253"/>
        <v>0.79</v>
      </c>
      <c r="AK146" s="332">
        <f t="shared" si="253"/>
        <v>0</v>
      </c>
      <c r="AL146" s="332">
        <f t="shared" si="253"/>
        <v>0</v>
      </c>
      <c r="AM146" s="332">
        <f t="shared" si="253"/>
        <v>0</v>
      </c>
      <c r="AN146" s="332">
        <f t="shared" si="253"/>
        <v>0</v>
      </c>
      <c r="AO146" s="332">
        <f t="shared" si="253"/>
        <v>0.79</v>
      </c>
      <c r="AP146" s="332">
        <f t="shared" si="253"/>
        <v>-0.04</v>
      </c>
      <c r="AQ146" s="335">
        <f t="shared" si="253"/>
        <v>0.75</v>
      </c>
      <c r="AR146" s="330">
        <f t="shared" si="253"/>
        <v>135980518</v>
      </c>
      <c r="AS146" s="331">
        <f t="shared" si="253"/>
        <v>96615080</v>
      </c>
      <c r="AT146" s="331">
        <f t="shared" si="253"/>
        <v>785698</v>
      </c>
      <c r="AU146" s="331">
        <f t="shared" si="253"/>
        <v>494882</v>
      </c>
      <c r="AV146" s="331">
        <f t="shared" si="253"/>
        <v>32754189</v>
      </c>
      <c r="AW146" s="331">
        <f t="shared" si="253"/>
        <v>1932301</v>
      </c>
      <c r="AX146" s="331">
        <f t="shared" si="253"/>
        <v>3893250</v>
      </c>
      <c r="AY146" s="332">
        <f t="shared" si="253"/>
        <v>192.90519999999998</v>
      </c>
      <c r="AZ146" s="332">
        <f t="shared" si="253"/>
        <v>146.49739999999997</v>
      </c>
      <c r="BA146" s="333">
        <f t="shared" si="253"/>
        <v>46.407800000000002</v>
      </c>
    </row>
    <row r="147" spans="4:53" customFormat="1" ht="12.75" x14ac:dyDescent="0.2">
      <c r="D147" s="16"/>
      <c r="E147" s="12"/>
      <c r="F147" s="16"/>
      <c r="G147" s="36"/>
      <c r="H147" s="2">
        <v>3114</v>
      </c>
      <c r="I147" s="330">
        <f t="shared" ref="I147:BA147" si="254">SUMIF($F$12:$F$426,"=3114",I$12:I$426)</f>
        <v>0</v>
      </c>
      <c r="J147" s="331">
        <f t="shared" si="254"/>
        <v>0</v>
      </c>
      <c r="K147" s="331">
        <f t="shared" si="254"/>
        <v>0</v>
      </c>
      <c r="L147" s="331">
        <f t="shared" si="254"/>
        <v>0</v>
      </c>
      <c r="M147" s="331">
        <f t="shared" si="254"/>
        <v>0</v>
      </c>
      <c r="N147" s="331">
        <f t="shared" si="254"/>
        <v>0</v>
      </c>
      <c r="O147" s="332">
        <f t="shared" si="254"/>
        <v>0</v>
      </c>
      <c r="P147" s="332">
        <f t="shared" si="254"/>
        <v>0</v>
      </c>
      <c r="Q147" s="333">
        <f t="shared" si="254"/>
        <v>0</v>
      </c>
      <c r="R147" s="334">
        <f t="shared" si="254"/>
        <v>0</v>
      </c>
      <c r="S147" s="331">
        <f t="shared" si="254"/>
        <v>0</v>
      </c>
      <c r="T147" s="331">
        <f t="shared" si="254"/>
        <v>0</v>
      </c>
      <c r="U147" s="331">
        <f t="shared" si="254"/>
        <v>0</v>
      </c>
      <c r="V147" s="331">
        <f t="shared" si="254"/>
        <v>0</v>
      </c>
      <c r="W147" s="331">
        <f t="shared" si="254"/>
        <v>0</v>
      </c>
      <c r="X147" s="331">
        <f t="shared" si="254"/>
        <v>0</v>
      </c>
      <c r="Y147" s="331">
        <f t="shared" si="254"/>
        <v>0</v>
      </c>
      <c r="Z147" s="331">
        <f t="shared" si="254"/>
        <v>0</v>
      </c>
      <c r="AA147" s="331">
        <f t="shared" si="254"/>
        <v>0</v>
      </c>
      <c r="AB147" s="331">
        <f t="shared" si="254"/>
        <v>0</v>
      </c>
      <c r="AC147" s="331">
        <f t="shared" si="254"/>
        <v>0</v>
      </c>
      <c r="AD147" s="331">
        <f t="shared" si="254"/>
        <v>0</v>
      </c>
      <c r="AE147" s="331">
        <f t="shared" si="254"/>
        <v>0</v>
      </c>
      <c r="AF147" s="331">
        <f t="shared" si="254"/>
        <v>0</v>
      </c>
      <c r="AG147" s="331">
        <f t="shared" si="254"/>
        <v>0</v>
      </c>
      <c r="AH147" s="332">
        <f t="shared" si="254"/>
        <v>0</v>
      </c>
      <c r="AI147" s="332">
        <f t="shared" si="254"/>
        <v>0</v>
      </c>
      <c r="AJ147" s="332">
        <f t="shared" si="254"/>
        <v>0</v>
      </c>
      <c r="AK147" s="332">
        <f t="shared" si="254"/>
        <v>0</v>
      </c>
      <c r="AL147" s="332">
        <f t="shared" si="254"/>
        <v>0</v>
      </c>
      <c r="AM147" s="332">
        <f t="shared" si="254"/>
        <v>0</v>
      </c>
      <c r="AN147" s="332">
        <f t="shared" si="254"/>
        <v>0</v>
      </c>
      <c r="AO147" s="332">
        <f t="shared" si="254"/>
        <v>0</v>
      </c>
      <c r="AP147" s="332">
        <f t="shared" si="254"/>
        <v>0</v>
      </c>
      <c r="AQ147" s="335">
        <f t="shared" si="254"/>
        <v>0</v>
      </c>
      <c r="AR147" s="330">
        <f t="shared" si="254"/>
        <v>0</v>
      </c>
      <c r="AS147" s="331">
        <f t="shared" si="254"/>
        <v>0</v>
      </c>
      <c r="AT147" s="331">
        <f t="shared" si="254"/>
        <v>0</v>
      </c>
      <c r="AU147" s="331">
        <f t="shared" si="254"/>
        <v>0</v>
      </c>
      <c r="AV147" s="331">
        <f t="shared" si="254"/>
        <v>0</v>
      </c>
      <c r="AW147" s="331">
        <f t="shared" si="254"/>
        <v>0</v>
      </c>
      <c r="AX147" s="331">
        <f t="shared" si="254"/>
        <v>0</v>
      </c>
      <c r="AY147" s="332">
        <f t="shared" si="254"/>
        <v>0</v>
      </c>
      <c r="AZ147" s="332">
        <f t="shared" si="254"/>
        <v>0</v>
      </c>
      <c r="BA147" s="333">
        <f t="shared" si="254"/>
        <v>0</v>
      </c>
    </row>
    <row r="148" spans="4:53" customFormat="1" ht="12.75" x14ac:dyDescent="0.2">
      <c r="D148" s="16"/>
      <c r="E148" s="12"/>
      <c r="F148" s="16"/>
      <c r="G148" s="36"/>
      <c r="H148" s="2">
        <v>3117</v>
      </c>
      <c r="I148" s="330">
        <f t="shared" ref="I148:BA148" si="255">SUMIF($F$12:$F$426,"=3117",I$12:I$426)</f>
        <v>18470338</v>
      </c>
      <c r="J148" s="331">
        <f t="shared" si="255"/>
        <v>13251736</v>
      </c>
      <c r="K148" s="331">
        <f t="shared" si="255"/>
        <v>10000</v>
      </c>
      <c r="L148" s="331">
        <f t="shared" si="255"/>
        <v>4482467</v>
      </c>
      <c r="M148" s="331">
        <f t="shared" si="255"/>
        <v>265035</v>
      </c>
      <c r="N148" s="331">
        <f t="shared" si="255"/>
        <v>461100</v>
      </c>
      <c r="O148" s="332">
        <f t="shared" si="255"/>
        <v>28.095599999999997</v>
      </c>
      <c r="P148" s="332">
        <f t="shared" si="255"/>
        <v>19.831099999999996</v>
      </c>
      <c r="Q148" s="333">
        <f t="shared" si="255"/>
        <v>8.2645</v>
      </c>
      <c r="R148" s="334">
        <f t="shared" si="255"/>
        <v>-6000</v>
      </c>
      <c r="S148" s="331">
        <f t="shared" si="255"/>
        <v>0</v>
      </c>
      <c r="T148" s="331">
        <f t="shared" si="255"/>
        <v>0</v>
      </c>
      <c r="U148" s="331">
        <f t="shared" si="255"/>
        <v>0</v>
      </c>
      <c r="V148" s="331">
        <f t="shared" si="255"/>
        <v>-6000</v>
      </c>
      <c r="W148" s="331">
        <f t="shared" si="255"/>
        <v>6000</v>
      </c>
      <c r="X148" s="331">
        <f t="shared" si="255"/>
        <v>0</v>
      </c>
      <c r="Y148" s="331">
        <f t="shared" si="255"/>
        <v>22644</v>
      </c>
      <c r="Z148" s="331">
        <f t="shared" si="255"/>
        <v>28644</v>
      </c>
      <c r="AA148" s="331">
        <f t="shared" si="255"/>
        <v>22644</v>
      </c>
      <c r="AB148" s="331">
        <f t="shared" si="255"/>
        <v>0</v>
      </c>
      <c r="AC148" s="331">
        <f t="shared" si="255"/>
        <v>-120</v>
      </c>
      <c r="AD148" s="331">
        <f t="shared" si="255"/>
        <v>0</v>
      </c>
      <c r="AE148" s="331">
        <f t="shared" si="255"/>
        <v>0</v>
      </c>
      <c r="AF148" s="331">
        <f t="shared" si="255"/>
        <v>0</v>
      </c>
      <c r="AG148" s="331">
        <f t="shared" si="255"/>
        <v>22524</v>
      </c>
      <c r="AH148" s="332">
        <f t="shared" si="255"/>
        <v>-0.01</v>
      </c>
      <c r="AI148" s="332">
        <f t="shared" si="255"/>
        <v>-0.01</v>
      </c>
      <c r="AJ148" s="332">
        <f t="shared" si="255"/>
        <v>0</v>
      </c>
      <c r="AK148" s="332">
        <f t="shared" si="255"/>
        <v>0</v>
      </c>
      <c r="AL148" s="332">
        <f t="shared" si="255"/>
        <v>0</v>
      </c>
      <c r="AM148" s="332">
        <f t="shared" si="255"/>
        <v>0</v>
      </c>
      <c r="AN148" s="332">
        <f t="shared" si="255"/>
        <v>0</v>
      </c>
      <c r="AO148" s="332">
        <f t="shared" si="255"/>
        <v>-0.01</v>
      </c>
      <c r="AP148" s="332">
        <f t="shared" si="255"/>
        <v>-0.01</v>
      </c>
      <c r="AQ148" s="335">
        <f t="shared" si="255"/>
        <v>-0.02</v>
      </c>
      <c r="AR148" s="330">
        <f t="shared" si="255"/>
        <v>18492862</v>
      </c>
      <c r="AS148" s="331">
        <f t="shared" si="255"/>
        <v>13245736</v>
      </c>
      <c r="AT148" s="331">
        <f t="shared" si="255"/>
        <v>38644</v>
      </c>
      <c r="AU148" s="331">
        <f t="shared" si="255"/>
        <v>22644</v>
      </c>
      <c r="AV148" s="331">
        <f t="shared" si="255"/>
        <v>4482467</v>
      </c>
      <c r="AW148" s="331">
        <f t="shared" si="255"/>
        <v>264915</v>
      </c>
      <c r="AX148" s="331">
        <f t="shared" si="255"/>
        <v>461100</v>
      </c>
      <c r="AY148" s="332">
        <f t="shared" si="255"/>
        <v>28.075600000000001</v>
      </c>
      <c r="AZ148" s="332">
        <f t="shared" si="255"/>
        <v>19.821099999999994</v>
      </c>
      <c r="BA148" s="333">
        <f t="shared" si="255"/>
        <v>8.2545000000000002</v>
      </c>
    </row>
    <row r="149" spans="4:53" customFormat="1" ht="12.75" x14ac:dyDescent="0.2">
      <c r="D149" s="16"/>
      <c r="E149" s="12"/>
      <c r="F149" s="16"/>
      <c r="G149" s="36"/>
      <c r="H149" s="2">
        <v>3122</v>
      </c>
      <c r="I149" s="330">
        <f t="shared" ref="I149:BA149" si="256">SUMIF($F$12:$F$382,"=3122",I$12:I$382)</f>
        <v>0</v>
      </c>
      <c r="J149" s="331">
        <f t="shared" si="256"/>
        <v>0</v>
      </c>
      <c r="K149" s="331">
        <f t="shared" si="256"/>
        <v>0</v>
      </c>
      <c r="L149" s="331">
        <f t="shared" si="256"/>
        <v>0</v>
      </c>
      <c r="M149" s="331">
        <f t="shared" si="256"/>
        <v>0</v>
      </c>
      <c r="N149" s="331">
        <f t="shared" si="256"/>
        <v>0</v>
      </c>
      <c r="O149" s="332">
        <f t="shared" si="256"/>
        <v>0</v>
      </c>
      <c r="P149" s="332">
        <f t="shared" si="256"/>
        <v>0</v>
      </c>
      <c r="Q149" s="333">
        <f t="shared" si="256"/>
        <v>0</v>
      </c>
      <c r="R149" s="334">
        <f t="shared" si="256"/>
        <v>0</v>
      </c>
      <c r="S149" s="331">
        <f t="shared" si="256"/>
        <v>0</v>
      </c>
      <c r="T149" s="331">
        <f t="shared" si="256"/>
        <v>0</v>
      </c>
      <c r="U149" s="331">
        <f t="shared" si="256"/>
        <v>0</v>
      </c>
      <c r="V149" s="331">
        <f t="shared" si="256"/>
        <v>0</v>
      </c>
      <c r="W149" s="331">
        <f t="shared" si="256"/>
        <v>0</v>
      </c>
      <c r="X149" s="331">
        <f t="shared" si="256"/>
        <v>0</v>
      </c>
      <c r="Y149" s="331">
        <f t="shared" si="256"/>
        <v>0</v>
      </c>
      <c r="Z149" s="331">
        <f t="shared" si="256"/>
        <v>0</v>
      </c>
      <c r="AA149" s="331">
        <f t="shared" si="256"/>
        <v>0</v>
      </c>
      <c r="AB149" s="331">
        <f t="shared" si="256"/>
        <v>0</v>
      </c>
      <c r="AC149" s="331">
        <f t="shared" si="256"/>
        <v>0</v>
      </c>
      <c r="AD149" s="331">
        <f t="shared" si="256"/>
        <v>0</v>
      </c>
      <c r="AE149" s="331">
        <f t="shared" si="256"/>
        <v>0</v>
      </c>
      <c r="AF149" s="331">
        <f t="shared" si="256"/>
        <v>0</v>
      </c>
      <c r="AG149" s="331">
        <f t="shared" si="256"/>
        <v>0</v>
      </c>
      <c r="AH149" s="332">
        <f t="shared" si="256"/>
        <v>0</v>
      </c>
      <c r="AI149" s="332">
        <f t="shared" si="256"/>
        <v>0</v>
      </c>
      <c r="AJ149" s="332">
        <f t="shared" si="256"/>
        <v>0</v>
      </c>
      <c r="AK149" s="332">
        <f t="shared" si="256"/>
        <v>0</v>
      </c>
      <c r="AL149" s="332">
        <f t="shared" si="256"/>
        <v>0</v>
      </c>
      <c r="AM149" s="332">
        <f t="shared" si="256"/>
        <v>0</v>
      </c>
      <c r="AN149" s="332">
        <f t="shared" si="256"/>
        <v>0</v>
      </c>
      <c r="AO149" s="332">
        <f t="shared" si="256"/>
        <v>0</v>
      </c>
      <c r="AP149" s="332">
        <f t="shared" si="256"/>
        <v>0</v>
      </c>
      <c r="AQ149" s="335">
        <f t="shared" si="256"/>
        <v>0</v>
      </c>
      <c r="AR149" s="330">
        <f t="shared" si="256"/>
        <v>0</v>
      </c>
      <c r="AS149" s="331">
        <f t="shared" si="256"/>
        <v>0</v>
      </c>
      <c r="AT149" s="331">
        <f t="shared" si="256"/>
        <v>0</v>
      </c>
      <c r="AU149" s="331">
        <f t="shared" si="256"/>
        <v>0</v>
      </c>
      <c r="AV149" s="331">
        <f t="shared" si="256"/>
        <v>0</v>
      </c>
      <c r="AW149" s="331">
        <f t="shared" si="256"/>
        <v>0</v>
      </c>
      <c r="AX149" s="331">
        <f t="shared" si="256"/>
        <v>0</v>
      </c>
      <c r="AY149" s="332">
        <f t="shared" si="256"/>
        <v>0</v>
      </c>
      <c r="AZ149" s="332">
        <f t="shared" si="256"/>
        <v>0</v>
      </c>
      <c r="BA149" s="333">
        <f t="shared" si="256"/>
        <v>0</v>
      </c>
    </row>
    <row r="150" spans="4:53" customFormat="1" ht="12.75" x14ac:dyDescent="0.2">
      <c r="D150" s="16"/>
      <c r="E150" s="12"/>
      <c r="F150" s="16"/>
      <c r="G150" s="36"/>
      <c r="H150" s="2">
        <v>3124</v>
      </c>
      <c r="I150" s="330">
        <f t="shared" ref="I150:BA150" si="257">SUMIF($F$12:$F$382,"=3124",I$12:I$382)</f>
        <v>0</v>
      </c>
      <c r="J150" s="331">
        <f t="shared" si="257"/>
        <v>0</v>
      </c>
      <c r="K150" s="331">
        <f t="shared" si="257"/>
        <v>0</v>
      </c>
      <c r="L150" s="331">
        <f t="shared" si="257"/>
        <v>0</v>
      </c>
      <c r="M150" s="331">
        <f t="shared" si="257"/>
        <v>0</v>
      </c>
      <c r="N150" s="331">
        <f t="shared" si="257"/>
        <v>0</v>
      </c>
      <c r="O150" s="332">
        <f t="shared" si="257"/>
        <v>0</v>
      </c>
      <c r="P150" s="332">
        <f t="shared" si="257"/>
        <v>0</v>
      </c>
      <c r="Q150" s="333">
        <f t="shared" si="257"/>
        <v>0</v>
      </c>
      <c r="R150" s="334">
        <f t="shared" si="257"/>
        <v>0</v>
      </c>
      <c r="S150" s="331">
        <f t="shared" si="257"/>
        <v>0</v>
      </c>
      <c r="T150" s="331">
        <f t="shared" si="257"/>
        <v>0</v>
      </c>
      <c r="U150" s="331">
        <f t="shared" si="257"/>
        <v>0</v>
      </c>
      <c r="V150" s="331">
        <f t="shared" si="257"/>
        <v>0</v>
      </c>
      <c r="W150" s="331">
        <f t="shared" si="257"/>
        <v>0</v>
      </c>
      <c r="X150" s="331">
        <f t="shared" si="257"/>
        <v>0</v>
      </c>
      <c r="Y150" s="331">
        <f t="shared" si="257"/>
        <v>0</v>
      </c>
      <c r="Z150" s="331">
        <f t="shared" si="257"/>
        <v>0</v>
      </c>
      <c r="AA150" s="331">
        <f t="shared" si="257"/>
        <v>0</v>
      </c>
      <c r="AB150" s="331">
        <f t="shared" si="257"/>
        <v>0</v>
      </c>
      <c r="AC150" s="331">
        <f t="shared" si="257"/>
        <v>0</v>
      </c>
      <c r="AD150" s="331">
        <f t="shared" si="257"/>
        <v>0</v>
      </c>
      <c r="AE150" s="331">
        <f t="shared" si="257"/>
        <v>0</v>
      </c>
      <c r="AF150" s="331">
        <f t="shared" si="257"/>
        <v>0</v>
      </c>
      <c r="AG150" s="331">
        <f t="shared" si="257"/>
        <v>0</v>
      </c>
      <c r="AH150" s="332">
        <f t="shared" si="257"/>
        <v>0</v>
      </c>
      <c r="AI150" s="332">
        <f t="shared" si="257"/>
        <v>0</v>
      </c>
      <c r="AJ150" s="332">
        <f t="shared" si="257"/>
        <v>0</v>
      </c>
      <c r="AK150" s="332">
        <f t="shared" si="257"/>
        <v>0</v>
      </c>
      <c r="AL150" s="332">
        <f t="shared" si="257"/>
        <v>0</v>
      </c>
      <c r="AM150" s="332">
        <f t="shared" si="257"/>
        <v>0</v>
      </c>
      <c r="AN150" s="332">
        <f t="shared" si="257"/>
        <v>0</v>
      </c>
      <c r="AO150" s="332">
        <f t="shared" si="257"/>
        <v>0</v>
      </c>
      <c r="AP150" s="332">
        <f t="shared" si="257"/>
        <v>0</v>
      </c>
      <c r="AQ150" s="335">
        <f t="shared" si="257"/>
        <v>0</v>
      </c>
      <c r="AR150" s="330">
        <f t="shared" si="257"/>
        <v>0</v>
      </c>
      <c r="AS150" s="331">
        <f t="shared" si="257"/>
        <v>0</v>
      </c>
      <c r="AT150" s="331">
        <f t="shared" si="257"/>
        <v>0</v>
      </c>
      <c r="AU150" s="331">
        <f t="shared" si="257"/>
        <v>0</v>
      </c>
      <c r="AV150" s="331">
        <f t="shared" si="257"/>
        <v>0</v>
      </c>
      <c r="AW150" s="331">
        <f t="shared" si="257"/>
        <v>0</v>
      </c>
      <c r="AX150" s="331">
        <f t="shared" si="257"/>
        <v>0</v>
      </c>
      <c r="AY150" s="332">
        <f t="shared" si="257"/>
        <v>0</v>
      </c>
      <c r="AZ150" s="332">
        <f t="shared" si="257"/>
        <v>0</v>
      </c>
      <c r="BA150" s="333">
        <f t="shared" si="257"/>
        <v>0</v>
      </c>
    </row>
    <row r="151" spans="4:53" customFormat="1" ht="12.75" x14ac:dyDescent="0.2">
      <c r="D151" s="16"/>
      <c r="E151" s="12"/>
      <c r="F151" s="16"/>
      <c r="G151" s="36"/>
      <c r="H151" s="2">
        <v>3141</v>
      </c>
      <c r="I151" s="330">
        <f t="shared" ref="I151:BA151" si="258">SUMIF($F$12:$F$426,"=3141",I$12:I$426)</f>
        <v>18346245</v>
      </c>
      <c r="J151" s="331">
        <f t="shared" si="258"/>
        <v>13370377</v>
      </c>
      <c r="K151" s="331">
        <f t="shared" si="258"/>
        <v>60000</v>
      </c>
      <c r="L151" s="331">
        <f t="shared" si="258"/>
        <v>4539469</v>
      </c>
      <c r="M151" s="331">
        <f t="shared" si="258"/>
        <v>267405</v>
      </c>
      <c r="N151" s="331">
        <f t="shared" si="258"/>
        <v>108994</v>
      </c>
      <c r="O151" s="332">
        <f t="shared" si="258"/>
        <v>45.56</v>
      </c>
      <c r="P151" s="332">
        <f t="shared" si="258"/>
        <v>0</v>
      </c>
      <c r="Q151" s="333">
        <f t="shared" si="258"/>
        <v>45.56</v>
      </c>
      <c r="R151" s="334">
        <f t="shared" si="258"/>
        <v>15000</v>
      </c>
      <c r="S151" s="331">
        <f t="shared" si="258"/>
        <v>0</v>
      </c>
      <c r="T151" s="331">
        <f t="shared" si="258"/>
        <v>0</v>
      </c>
      <c r="U151" s="331">
        <f t="shared" si="258"/>
        <v>0</v>
      </c>
      <c r="V151" s="331">
        <f t="shared" si="258"/>
        <v>15000</v>
      </c>
      <c r="W151" s="331">
        <f t="shared" si="258"/>
        <v>-15000</v>
      </c>
      <c r="X151" s="331">
        <f t="shared" si="258"/>
        <v>0</v>
      </c>
      <c r="Y151" s="331">
        <f t="shared" si="258"/>
        <v>0</v>
      </c>
      <c r="Z151" s="331">
        <f t="shared" si="258"/>
        <v>-15000</v>
      </c>
      <c r="AA151" s="331">
        <f t="shared" si="258"/>
        <v>0</v>
      </c>
      <c r="AB151" s="331">
        <f t="shared" si="258"/>
        <v>0</v>
      </c>
      <c r="AC151" s="331">
        <f t="shared" si="258"/>
        <v>300</v>
      </c>
      <c r="AD151" s="331">
        <f t="shared" si="258"/>
        <v>0</v>
      </c>
      <c r="AE151" s="331">
        <f t="shared" si="258"/>
        <v>0</v>
      </c>
      <c r="AF151" s="331">
        <f t="shared" si="258"/>
        <v>0</v>
      </c>
      <c r="AG151" s="331">
        <f t="shared" si="258"/>
        <v>300</v>
      </c>
      <c r="AH151" s="332">
        <f t="shared" si="258"/>
        <v>0</v>
      </c>
      <c r="AI151" s="332">
        <f t="shared" si="258"/>
        <v>0</v>
      </c>
      <c r="AJ151" s="332">
        <f t="shared" si="258"/>
        <v>0</v>
      </c>
      <c r="AK151" s="332">
        <f t="shared" si="258"/>
        <v>0</v>
      </c>
      <c r="AL151" s="332">
        <f t="shared" si="258"/>
        <v>0</v>
      </c>
      <c r="AM151" s="332">
        <f t="shared" si="258"/>
        <v>0</v>
      </c>
      <c r="AN151" s="332">
        <f t="shared" si="258"/>
        <v>0</v>
      </c>
      <c r="AO151" s="332">
        <f t="shared" si="258"/>
        <v>0</v>
      </c>
      <c r="AP151" s="332">
        <f t="shared" si="258"/>
        <v>0</v>
      </c>
      <c r="AQ151" s="335">
        <f t="shared" si="258"/>
        <v>0</v>
      </c>
      <c r="AR151" s="330">
        <f t="shared" si="258"/>
        <v>18346545</v>
      </c>
      <c r="AS151" s="331">
        <f t="shared" si="258"/>
        <v>13385377</v>
      </c>
      <c r="AT151" s="331">
        <f t="shared" si="258"/>
        <v>45000</v>
      </c>
      <c r="AU151" s="331">
        <f t="shared" si="258"/>
        <v>0</v>
      </c>
      <c r="AV151" s="331">
        <f t="shared" si="258"/>
        <v>4539469</v>
      </c>
      <c r="AW151" s="331">
        <f t="shared" si="258"/>
        <v>267705</v>
      </c>
      <c r="AX151" s="331">
        <f t="shared" si="258"/>
        <v>108994</v>
      </c>
      <c r="AY151" s="332">
        <f t="shared" si="258"/>
        <v>45.56</v>
      </c>
      <c r="AZ151" s="332">
        <f t="shared" si="258"/>
        <v>0</v>
      </c>
      <c r="BA151" s="333">
        <f t="shared" si="258"/>
        <v>45.56</v>
      </c>
    </row>
    <row r="152" spans="4:53" customFormat="1" ht="12.75" x14ac:dyDescent="0.2">
      <c r="D152" s="16"/>
      <c r="E152" s="12"/>
      <c r="F152" s="16"/>
      <c r="G152" s="36"/>
      <c r="H152" s="2">
        <v>3143</v>
      </c>
      <c r="I152" s="330">
        <f t="shared" ref="I152:BA152" si="259">SUMIF($F$12:$F$426,"=3143",I$12:I$426)</f>
        <v>15254405</v>
      </c>
      <c r="J152" s="331">
        <f t="shared" si="259"/>
        <v>11210459</v>
      </c>
      <c r="K152" s="331">
        <f t="shared" si="259"/>
        <v>5000</v>
      </c>
      <c r="L152" s="331">
        <f t="shared" si="259"/>
        <v>3790826</v>
      </c>
      <c r="M152" s="331">
        <f t="shared" si="259"/>
        <v>224210</v>
      </c>
      <c r="N152" s="331">
        <f t="shared" si="259"/>
        <v>23910</v>
      </c>
      <c r="O152" s="332">
        <f t="shared" si="259"/>
        <v>24.383900000000004</v>
      </c>
      <c r="P152" s="332">
        <f t="shared" si="259"/>
        <v>22.733900000000002</v>
      </c>
      <c r="Q152" s="333">
        <f t="shared" si="259"/>
        <v>1.6500000000000001</v>
      </c>
      <c r="R152" s="334">
        <f t="shared" si="259"/>
        <v>5000</v>
      </c>
      <c r="S152" s="331">
        <f t="shared" si="259"/>
        <v>0</v>
      </c>
      <c r="T152" s="331">
        <f t="shared" si="259"/>
        <v>0</v>
      </c>
      <c r="U152" s="331">
        <f t="shared" si="259"/>
        <v>0</v>
      </c>
      <c r="V152" s="331">
        <f t="shared" si="259"/>
        <v>5000</v>
      </c>
      <c r="W152" s="331">
        <f t="shared" si="259"/>
        <v>-5000</v>
      </c>
      <c r="X152" s="331">
        <f t="shared" si="259"/>
        <v>0</v>
      </c>
      <c r="Y152" s="331">
        <f t="shared" si="259"/>
        <v>0</v>
      </c>
      <c r="Z152" s="331">
        <f t="shared" si="259"/>
        <v>-5000</v>
      </c>
      <c r="AA152" s="331">
        <f t="shared" si="259"/>
        <v>0</v>
      </c>
      <c r="AB152" s="331">
        <f t="shared" si="259"/>
        <v>0</v>
      </c>
      <c r="AC152" s="331">
        <f t="shared" si="259"/>
        <v>100</v>
      </c>
      <c r="AD152" s="331">
        <f t="shared" si="259"/>
        <v>0</v>
      </c>
      <c r="AE152" s="331">
        <f t="shared" si="259"/>
        <v>0</v>
      </c>
      <c r="AF152" s="331">
        <f t="shared" si="259"/>
        <v>0</v>
      </c>
      <c r="AG152" s="331">
        <f t="shared" si="259"/>
        <v>100</v>
      </c>
      <c r="AH152" s="332">
        <f t="shared" si="259"/>
        <v>0</v>
      </c>
      <c r="AI152" s="332">
        <f t="shared" si="259"/>
        <v>0</v>
      </c>
      <c r="AJ152" s="332">
        <f t="shared" si="259"/>
        <v>0</v>
      </c>
      <c r="AK152" s="332">
        <f t="shared" si="259"/>
        <v>0</v>
      </c>
      <c r="AL152" s="332">
        <f t="shared" si="259"/>
        <v>0</v>
      </c>
      <c r="AM152" s="332">
        <f t="shared" si="259"/>
        <v>0</v>
      </c>
      <c r="AN152" s="332">
        <f t="shared" si="259"/>
        <v>0</v>
      </c>
      <c r="AO152" s="332">
        <f t="shared" si="259"/>
        <v>0</v>
      </c>
      <c r="AP152" s="332">
        <f t="shared" si="259"/>
        <v>0</v>
      </c>
      <c r="AQ152" s="335">
        <f t="shared" si="259"/>
        <v>0</v>
      </c>
      <c r="AR152" s="330">
        <f t="shared" si="259"/>
        <v>15254505</v>
      </c>
      <c r="AS152" s="331">
        <f t="shared" si="259"/>
        <v>11215459</v>
      </c>
      <c r="AT152" s="331">
        <f t="shared" si="259"/>
        <v>0</v>
      </c>
      <c r="AU152" s="331">
        <f t="shared" si="259"/>
        <v>0</v>
      </c>
      <c r="AV152" s="331">
        <f t="shared" si="259"/>
        <v>3790826</v>
      </c>
      <c r="AW152" s="331">
        <f t="shared" si="259"/>
        <v>224310</v>
      </c>
      <c r="AX152" s="331">
        <f t="shared" si="259"/>
        <v>23910</v>
      </c>
      <c r="AY152" s="332">
        <f t="shared" si="259"/>
        <v>24.383900000000004</v>
      </c>
      <c r="AZ152" s="332">
        <f t="shared" si="259"/>
        <v>22.733900000000002</v>
      </c>
      <c r="BA152" s="333">
        <f t="shared" si="259"/>
        <v>1.6500000000000001</v>
      </c>
    </row>
    <row r="153" spans="4:53" customFormat="1" ht="12.75" x14ac:dyDescent="0.2">
      <c r="D153" s="16"/>
      <c r="E153" s="12"/>
      <c r="F153" s="16"/>
      <c r="G153" s="36"/>
      <c r="H153" s="2">
        <v>3231</v>
      </c>
      <c r="I153" s="330">
        <f t="shared" ref="I153:BA153" si="260">SUMIF($F$12:$F$426,"=3231",I$12:I$426)</f>
        <v>18408990</v>
      </c>
      <c r="J153" s="331">
        <f t="shared" si="260"/>
        <v>13492637</v>
      </c>
      <c r="K153" s="331">
        <f t="shared" si="260"/>
        <v>15000</v>
      </c>
      <c r="L153" s="331">
        <f t="shared" si="260"/>
        <v>4565581</v>
      </c>
      <c r="M153" s="331">
        <f t="shared" si="260"/>
        <v>269852</v>
      </c>
      <c r="N153" s="331">
        <f t="shared" si="260"/>
        <v>65920</v>
      </c>
      <c r="O153" s="332">
        <f t="shared" si="260"/>
        <v>26.576600000000003</v>
      </c>
      <c r="P153" s="332">
        <f t="shared" si="260"/>
        <v>23.5505</v>
      </c>
      <c r="Q153" s="333">
        <f t="shared" si="260"/>
        <v>3.0261</v>
      </c>
      <c r="R153" s="334">
        <f t="shared" si="260"/>
        <v>10000</v>
      </c>
      <c r="S153" s="331">
        <f t="shared" si="260"/>
        <v>0</v>
      </c>
      <c r="T153" s="331">
        <f t="shared" si="260"/>
        <v>0</v>
      </c>
      <c r="U153" s="331">
        <f t="shared" si="260"/>
        <v>0</v>
      </c>
      <c r="V153" s="331">
        <f t="shared" si="260"/>
        <v>10000</v>
      </c>
      <c r="W153" s="331">
        <f t="shared" si="260"/>
        <v>-10000</v>
      </c>
      <c r="X153" s="331">
        <f t="shared" si="260"/>
        <v>0</v>
      </c>
      <c r="Y153" s="331">
        <f t="shared" si="260"/>
        <v>0</v>
      </c>
      <c r="Z153" s="331">
        <f t="shared" si="260"/>
        <v>-10000</v>
      </c>
      <c r="AA153" s="331">
        <f t="shared" si="260"/>
        <v>0</v>
      </c>
      <c r="AB153" s="331">
        <f t="shared" si="260"/>
        <v>0</v>
      </c>
      <c r="AC153" s="331">
        <f t="shared" si="260"/>
        <v>200</v>
      </c>
      <c r="AD153" s="331">
        <f t="shared" si="260"/>
        <v>0</v>
      </c>
      <c r="AE153" s="331">
        <f t="shared" si="260"/>
        <v>0</v>
      </c>
      <c r="AF153" s="331">
        <f t="shared" si="260"/>
        <v>0</v>
      </c>
      <c r="AG153" s="331">
        <f t="shared" si="260"/>
        <v>200</v>
      </c>
      <c r="AH153" s="332">
        <f t="shared" si="260"/>
        <v>0</v>
      </c>
      <c r="AI153" s="332">
        <f t="shared" si="260"/>
        <v>0</v>
      </c>
      <c r="AJ153" s="332">
        <f t="shared" si="260"/>
        <v>0</v>
      </c>
      <c r="AK153" s="332">
        <f t="shared" si="260"/>
        <v>0</v>
      </c>
      <c r="AL153" s="332">
        <f t="shared" si="260"/>
        <v>0</v>
      </c>
      <c r="AM153" s="332">
        <f t="shared" si="260"/>
        <v>0</v>
      </c>
      <c r="AN153" s="332">
        <f t="shared" si="260"/>
        <v>0</v>
      </c>
      <c r="AO153" s="332">
        <f t="shared" si="260"/>
        <v>0</v>
      </c>
      <c r="AP153" s="332">
        <f t="shared" si="260"/>
        <v>0</v>
      </c>
      <c r="AQ153" s="335">
        <f t="shared" si="260"/>
        <v>0</v>
      </c>
      <c r="AR153" s="330">
        <f t="shared" si="260"/>
        <v>18409190</v>
      </c>
      <c r="AS153" s="331">
        <f t="shared" si="260"/>
        <v>13502637</v>
      </c>
      <c r="AT153" s="331">
        <f t="shared" si="260"/>
        <v>5000</v>
      </c>
      <c r="AU153" s="331">
        <f t="shared" si="260"/>
        <v>0</v>
      </c>
      <c r="AV153" s="331">
        <f t="shared" si="260"/>
        <v>4565581</v>
      </c>
      <c r="AW153" s="331">
        <f t="shared" si="260"/>
        <v>270052</v>
      </c>
      <c r="AX153" s="331">
        <f t="shared" si="260"/>
        <v>65920</v>
      </c>
      <c r="AY153" s="332">
        <f t="shared" si="260"/>
        <v>26.576600000000003</v>
      </c>
      <c r="AZ153" s="332">
        <f t="shared" si="260"/>
        <v>23.5505</v>
      </c>
      <c r="BA153" s="333">
        <f t="shared" si="260"/>
        <v>3.0261</v>
      </c>
    </row>
    <row r="154" spans="4:53" customFormat="1" ht="13.5" thickBot="1" x14ac:dyDescent="0.25">
      <c r="D154" s="16"/>
      <c r="E154" s="12"/>
      <c r="F154" s="16"/>
      <c r="G154" s="36"/>
      <c r="H154" s="268">
        <v>3233</v>
      </c>
      <c r="I154" s="336">
        <f t="shared" ref="I154:BA154" si="261">SUMIF($F$12:$F$426,"=3233",I$12:I$426)</f>
        <v>2480569</v>
      </c>
      <c r="J154" s="337">
        <f t="shared" si="261"/>
        <v>1812101</v>
      </c>
      <c r="K154" s="337">
        <f t="shared" si="261"/>
        <v>0</v>
      </c>
      <c r="L154" s="337">
        <f t="shared" si="261"/>
        <v>612490</v>
      </c>
      <c r="M154" s="337">
        <f t="shared" si="261"/>
        <v>36242</v>
      </c>
      <c r="N154" s="337">
        <f t="shared" si="261"/>
        <v>19736</v>
      </c>
      <c r="O154" s="338">
        <f t="shared" si="261"/>
        <v>4.12</v>
      </c>
      <c r="P154" s="338">
        <f t="shared" si="261"/>
        <v>2.9</v>
      </c>
      <c r="Q154" s="339">
        <f t="shared" si="261"/>
        <v>1.22</v>
      </c>
      <c r="R154" s="340">
        <f t="shared" si="261"/>
        <v>0</v>
      </c>
      <c r="S154" s="337">
        <f t="shared" si="261"/>
        <v>0</v>
      </c>
      <c r="T154" s="337">
        <f t="shared" si="261"/>
        <v>0</v>
      </c>
      <c r="U154" s="337">
        <f t="shared" si="261"/>
        <v>0</v>
      </c>
      <c r="V154" s="337">
        <f t="shared" si="261"/>
        <v>0</v>
      </c>
      <c r="W154" s="337">
        <f t="shared" si="261"/>
        <v>0</v>
      </c>
      <c r="X154" s="337">
        <f t="shared" si="261"/>
        <v>0</v>
      </c>
      <c r="Y154" s="337">
        <f t="shared" si="261"/>
        <v>0</v>
      </c>
      <c r="Z154" s="337">
        <f t="shared" si="261"/>
        <v>0</v>
      </c>
      <c r="AA154" s="337">
        <f t="shared" si="261"/>
        <v>0</v>
      </c>
      <c r="AB154" s="337">
        <f t="shared" si="261"/>
        <v>0</v>
      </c>
      <c r="AC154" s="337">
        <f t="shared" si="261"/>
        <v>0</v>
      </c>
      <c r="AD154" s="337">
        <f t="shared" si="261"/>
        <v>0</v>
      </c>
      <c r="AE154" s="337">
        <f t="shared" si="261"/>
        <v>0</v>
      </c>
      <c r="AF154" s="337">
        <f t="shared" si="261"/>
        <v>0</v>
      </c>
      <c r="AG154" s="337">
        <f t="shared" si="261"/>
        <v>0</v>
      </c>
      <c r="AH154" s="338">
        <f t="shared" si="261"/>
        <v>0</v>
      </c>
      <c r="AI154" s="338">
        <f t="shared" si="261"/>
        <v>0</v>
      </c>
      <c r="AJ154" s="338">
        <f t="shared" si="261"/>
        <v>0</v>
      </c>
      <c r="AK154" s="338">
        <f t="shared" si="261"/>
        <v>0</v>
      </c>
      <c r="AL154" s="338">
        <f t="shared" si="261"/>
        <v>0</v>
      </c>
      <c r="AM154" s="338">
        <f t="shared" si="261"/>
        <v>0</v>
      </c>
      <c r="AN154" s="338">
        <f t="shared" si="261"/>
        <v>0</v>
      </c>
      <c r="AO154" s="338">
        <f t="shared" si="261"/>
        <v>0</v>
      </c>
      <c r="AP154" s="338">
        <f t="shared" si="261"/>
        <v>0</v>
      </c>
      <c r="AQ154" s="341">
        <f t="shared" si="261"/>
        <v>0</v>
      </c>
      <c r="AR154" s="336">
        <f t="shared" si="261"/>
        <v>2480569</v>
      </c>
      <c r="AS154" s="337">
        <f t="shared" si="261"/>
        <v>1812101</v>
      </c>
      <c r="AT154" s="337">
        <f t="shared" si="261"/>
        <v>0</v>
      </c>
      <c r="AU154" s="337">
        <f t="shared" si="261"/>
        <v>0</v>
      </c>
      <c r="AV154" s="337">
        <f t="shared" si="261"/>
        <v>612490</v>
      </c>
      <c r="AW154" s="337">
        <f t="shared" si="261"/>
        <v>36242</v>
      </c>
      <c r="AX154" s="337">
        <f t="shared" si="261"/>
        <v>19736</v>
      </c>
      <c r="AY154" s="338">
        <f t="shared" si="261"/>
        <v>4.12</v>
      </c>
      <c r="AZ154" s="338">
        <f t="shared" si="261"/>
        <v>2.9</v>
      </c>
      <c r="BA154" s="339">
        <f t="shared" si="261"/>
        <v>1.22</v>
      </c>
    </row>
    <row r="156" spans="4:53" ht="12.95" customHeight="1" x14ac:dyDescent="0.25"/>
    <row r="158" spans="4:53" x14ac:dyDescent="0.25">
      <c r="O158" s="83"/>
      <c r="P158" s="83"/>
      <c r="Q158" s="83"/>
    </row>
    <row r="160" spans="4:53" x14ac:dyDescent="0.25">
      <c r="O160" s="83"/>
      <c r="P160" s="83"/>
      <c r="Q160" s="83"/>
    </row>
    <row r="162" spans="15:17" x14ac:dyDescent="0.25">
      <c r="O162" s="83"/>
      <c r="P162" s="83"/>
      <c r="Q162" s="83"/>
    </row>
  </sheetData>
  <mergeCells count="25">
    <mergeCell ref="AR6:BA7"/>
    <mergeCell ref="R7:V9"/>
    <mergeCell ref="W7:Z9"/>
    <mergeCell ref="AC7:AC10"/>
    <mergeCell ref="AD7:AF9"/>
    <mergeCell ref="AG7:AG10"/>
    <mergeCell ref="AH7:AQ7"/>
    <mergeCell ref="AH8:AI9"/>
    <mergeCell ref="AJ8:AJ9"/>
    <mergeCell ref="AM8:AN9"/>
    <mergeCell ref="AO8:AQ9"/>
    <mergeCell ref="AR8:AR10"/>
    <mergeCell ref="AS8:AX9"/>
    <mergeCell ref="AY8:AY10"/>
    <mergeCell ref="AZ8:BA9"/>
    <mergeCell ref="A3:E3"/>
    <mergeCell ref="AB7:AB10"/>
    <mergeCell ref="I8:I10"/>
    <mergeCell ref="AA7:AA10"/>
    <mergeCell ref="I6:Q7"/>
    <mergeCell ref="J8:N9"/>
    <mergeCell ref="O8:O10"/>
    <mergeCell ref="P8:Q9"/>
    <mergeCell ref="R6:AQ6"/>
    <mergeCell ref="AK8:AL8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2</vt:i4>
      </vt:variant>
    </vt:vector>
  </HeadingPairs>
  <TitlesOfParts>
    <vt:vector size="14" baseType="lpstr">
      <vt:lpstr>LB</vt:lpstr>
      <vt:lpstr>FR</vt:lpstr>
      <vt:lpstr>JN</vt:lpstr>
      <vt:lpstr>TA</vt:lpstr>
      <vt:lpstr>ŽB</vt:lpstr>
      <vt:lpstr>ČL</vt:lpstr>
      <vt:lpstr>NB</vt:lpstr>
      <vt:lpstr>SM</vt:lpstr>
      <vt:lpstr>JI</vt:lpstr>
      <vt:lpstr>TU</vt:lpstr>
      <vt:lpstr>sumář</vt:lpstr>
      <vt:lpstr>komentář</vt:lpstr>
      <vt:lpstr>FR!Názvy_tisku</vt:lpstr>
      <vt:lpstr>LB!Názvy_tisku</vt:lpstr>
    </vt:vector>
  </TitlesOfParts>
  <Manager/>
  <Company>kulk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Maryšková Andrea</cp:lastModifiedBy>
  <cp:revision/>
  <dcterms:created xsi:type="dcterms:W3CDTF">2009-03-06T07:28:09Z</dcterms:created>
  <dcterms:modified xsi:type="dcterms:W3CDTF">2021-12-15T12:57:08Z</dcterms:modified>
  <cp:category/>
  <cp:contentStatus/>
</cp:coreProperties>
</file>